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judithhagedorn/Desktop/PD/AY25 schedule/"/>
    </mc:Choice>
  </mc:AlternateContent>
  <xr:revisionPtr revIDLastSave="0" documentId="13_ncr:1_{B1E66BD6-1DB3-CF4B-8C54-46A92A0DD88B}" xr6:coauthVersionLast="47" xr6:coauthVersionMax="47" xr10:uidLastSave="{00000000-0000-0000-0000-000000000000}"/>
  <bookViews>
    <workbookView xWindow="0" yWindow="800" windowWidth="29400" windowHeight="17080" tabRatio="500" xr2:uid="{00000000-000D-0000-FFFF-FFFF00000000}"/>
  </bookViews>
  <sheets>
    <sheet name="AY25 draft clean" sheetId="65" r:id="rId1"/>
    <sheet name="AY25 draft (2)" sheetId="64" r:id="rId2"/>
    <sheet name="AY25 draft" sheetId="63" r:id="rId3"/>
    <sheet name="NFloat Alex Chloe Connor Trev" sheetId="62" r:id="rId4"/>
    <sheet name="NFloat account Chloe" sheetId="61" r:id="rId5"/>
    <sheet name="NFloat works best clean" sheetId="60" r:id="rId6"/>
    <sheet name="NFloat works best" sheetId="59" r:id="rId7"/>
    <sheet name="NFloat works better" sheetId="46" r:id="rId8"/>
    <sheet name="NFloat works 1" sheetId="53" r:id="rId9"/>
    <sheet name="NFloat (7)" sheetId="52" r:id="rId10"/>
    <sheet name="NFloat not as good slightly" sheetId="58" r:id="rId11"/>
    <sheet name="NFloat not as good" sheetId="57" r:id="rId12"/>
    <sheet name="NFloat nope" sheetId="56" r:id="rId13"/>
    <sheet name="NFloat (6)" sheetId="50" r:id="rId14"/>
    <sheet name="NFloat (5)" sheetId="49" r:id="rId15"/>
    <sheet name="No" sheetId="54" r:id="rId16"/>
    <sheet name="NFloat works best1 (3)" sheetId="55" r:id="rId17"/>
    <sheet name="NFloat works best1" sheetId="48" r:id="rId18"/>
    <sheet name="NFloat works1" sheetId="47" r:id="rId19"/>
    <sheet name="NFloat" sheetId="45" r:id="rId20"/>
    <sheet name="New BEST! AY23 draft5 no VM" sheetId="43" r:id="rId21"/>
    <sheet name="Alt AY23 draft5 no VM " sheetId="41" r:id="rId22"/>
    <sheet name="Best AY23 draft5 no VM  (2)" sheetId="44" r:id="rId23"/>
    <sheet name="Best AY23 draft5 no VM " sheetId="38" r:id="rId24"/>
    <sheet name="2nd best AY23 draft6 no VM" sheetId="39" r:id="rId25"/>
    <sheet name="AY23 draft R4 NW" sheetId="40" r:id="rId26"/>
    <sheet name="AY23 draft3 no VM (2)" sheetId="35" r:id="rId27"/>
    <sheet name="AY23 draft1 w VM" sheetId="30" r:id="rId28"/>
    <sheet name="AY23 draft2 move WWAMI" sheetId="34" r:id="rId29"/>
    <sheet name="bad - SCH bad AY23 draft" sheetId="37" r:id="rId30"/>
    <sheet name="bad R2 - AY23 draft2 " sheetId="33" r:id="rId31"/>
    <sheet name="dead - R3 AY23 draft3" sheetId="36" r:id="rId32"/>
    <sheet name="AY22 final 2 w WWAMI" sheetId="32" r:id="rId33"/>
  </sheets>
  <definedNames>
    <definedName name="_xlnm.Print_Area" localSheetId="24">'2nd best AY23 draft6 no VM'!$A$2:$BD$101</definedName>
    <definedName name="_xlnm.Print_Area" localSheetId="21">'Alt AY23 draft5 no VM '!$A$1:$BD$96</definedName>
    <definedName name="_xlnm.Print_Area" localSheetId="32">'AY22 final 2 w WWAMI'!$A$1:$BD$82</definedName>
    <definedName name="_xlnm.Print_Area" localSheetId="25">'AY23 draft R4 NW'!$A$2:$BD$92</definedName>
    <definedName name="_xlnm.Print_Area" localSheetId="27">'AY23 draft1 w VM'!$A$2:$BD$89</definedName>
    <definedName name="_xlnm.Print_Area" localSheetId="28">'AY23 draft2 move WWAMI'!$A$2:$BD$99</definedName>
    <definedName name="_xlnm.Print_Area" localSheetId="26">'AY23 draft3 no VM (2)'!$A$2:$BD$101</definedName>
    <definedName name="_xlnm.Print_Area" localSheetId="29">'bad - SCH bad AY23 draft'!$A$2:$BD$101</definedName>
    <definedName name="_xlnm.Print_Area" localSheetId="30">'bad R2 - AY23 draft2 '!$A$2:$BD$93</definedName>
    <definedName name="_xlnm.Print_Area" localSheetId="23">'Best AY23 draft5 no VM '!$A$1:$BD$96</definedName>
    <definedName name="_xlnm.Print_Area" localSheetId="22">'Best AY23 draft5 no VM  (2)'!$A$1:$BD$96</definedName>
    <definedName name="_xlnm.Print_Area" localSheetId="31">'dead - R3 AY23 draft3'!$A$2:$BD$102</definedName>
    <definedName name="_xlnm.Print_Area" localSheetId="20">'New BEST! AY23 draft5 no VM'!$A$1:$BD$113</definedName>
    <definedName name="_xlnm.Print_Area" localSheetId="19">NFloat!$A$1:$BD$130</definedName>
    <definedName name="_xlnm.Print_Area" localSheetId="14">'NFloat (5)'!$A$1:$BD$130</definedName>
    <definedName name="_xlnm.Print_Area" localSheetId="13">'NFloat (6)'!$A$1:$BD$130</definedName>
    <definedName name="_xlnm.Print_Area" localSheetId="9">'NFloat (7)'!$A$1:$BD$130</definedName>
    <definedName name="_xlnm.Print_Area" localSheetId="4">'NFloat account Chloe'!$A$1:$BD$80</definedName>
    <definedName name="_xlnm.Print_Area" localSheetId="3">'NFloat Alex Chloe Connor Trev'!$A$1:$BD$80</definedName>
    <definedName name="_xlnm.Print_Area" localSheetId="12">'NFloat nope'!$A$1:$BD$149</definedName>
    <definedName name="_xlnm.Print_Area" localSheetId="11">'NFloat not as good'!$A$1:$BD$149</definedName>
    <definedName name="_xlnm.Print_Area" localSheetId="10">'NFloat not as good slightly'!$A$1:$BD$149</definedName>
    <definedName name="_xlnm.Print_Area" localSheetId="8">'NFloat works 1'!$A$1:$BD$130</definedName>
    <definedName name="_xlnm.Print_Area" localSheetId="6">'NFloat works best'!$A$1:$BD$152</definedName>
    <definedName name="_xlnm.Print_Area" localSheetId="5">'NFloat works best clean'!$A$1:$BD$80</definedName>
    <definedName name="_xlnm.Print_Area" localSheetId="17">'NFloat works best1'!$A$1:$BD$130</definedName>
    <definedName name="_xlnm.Print_Area" localSheetId="16">'NFloat works best1 (3)'!$A$1:$BD$130</definedName>
    <definedName name="_xlnm.Print_Area" localSheetId="7">'NFloat works better'!$A$1:$BD$152</definedName>
    <definedName name="_xlnm.Print_Area" localSheetId="18">'NFloat works1'!$A$1:$BD$130</definedName>
    <definedName name="_xlnm.Print_Area" localSheetId="15">No!$A$1:$BD$130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20" i="65" l="1"/>
  <c r="BO19" i="65"/>
  <c r="BO18" i="65"/>
  <c r="BO17" i="65"/>
  <c r="BO11" i="65"/>
  <c r="BO10" i="65"/>
  <c r="BO9" i="65"/>
  <c r="BO26" i="65" l="1"/>
  <c r="BO25" i="65"/>
  <c r="BO24" i="65"/>
  <c r="BO23" i="65"/>
  <c r="BO7" i="65"/>
  <c r="BO6" i="65"/>
  <c r="BO5" i="65"/>
  <c r="BO4" i="65"/>
  <c r="F1" i="65"/>
  <c r="G1" i="65" s="1"/>
  <c r="H1" i="65" s="1"/>
  <c r="I1" i="65" s="1"/>
  <c r="J1" i="65" s="1"/>
  <c r="K1" i="65" s="1"/>
  <c r="L1" i="65" s="1"/>
  <c r="M1" i="65" s="1"/>
  <c r="N1" i="65" s="1"/>
  <c r="O1" i="65" s="1"/>
  <c r="P1" i="65" s="1"/>
  <c r="Q1" i="65" s="1"/>
  <c r="R1" i="65" s="1"/>
  <c r="S1" i="65" s="1"/>
  <c r="T1" i="65" s="1"/>
  <c r="U1" i="65" s="1"/>
  <c r="V1" i="65" s="1"/>
  <c r="W1" i="65" s="1"/>
  <c r="X1" i="65" s="1"/>
  <c r="Y1" i="65" s="1"/>
  <c r="Z1" i="65" s="1"/>
  <c r="AA1" i="65" s="1"/>
  <c r="AB1" i="65" s="1"/>
  <c r="AC1" i="65" s="1"/>
  <c r="AD1" i="65" s="1"/>
  <c r="AE1" i="65" s="1"/>
  <c r="AF1" i="65" s="1"/>
  <c r="AG1" i="65" s="1"/>
  <c r="AH1" i="65" s="1"/>
  <c r="AI1" i="65" s="1"/>
  <c r="AJ1" i="65" s="1"/>
  <c r="AK1" i="65" s="1"/>
  <c r="AL1" i="65" s="1"/>
  <c r="AM1" i="65" s="1"/>
  <c r="AN1" i="65" s="1"/>
  <c r="AO1" i="65" s="1"/>
  <c r="AP1" i="65" s="1"/>
  <c r="AQ1" i="65" s="1"/>
  <c r="AR1" i="65" s="1"/>
  <c r="AS1" i="65" s="1"/>
  <c r="AT1" i="65" s="1"/>
  <c r="AU1" i="65" s="1"/>
  <c r="AV1" i="65" s="1"/>
  <c r="AW1" i="65" s="1"/>
  <c r="AX1" i="65" s="1"/>
  <c r="AY1" i="65" s="1"/>
  <c r="AZ1" i="65" s="1"/>
  <c r="BA1" i="65" s="1"/>
  <c r="BB1" i="65" s="1"/>
  <c r="BC1" i="65" s="1"/>
  <c r="BO31" i="64"/>
  <c r="BO30" i="64"/>
  <c r="BO29" i="64"/>
  <c r="BO28" i="64"/>
  <c r="BO53" i="64"/>
  <c r="BO52" i="64"/>
  <c r="BO51" i="64"/>
  <c r="BO50" i="64"/>
  <c r="BO26" i="64"/>
  <c r="BO25" i="64"/>
  <c r="BO24" i="64"/>
  <c r="BO23" i="64"/>
  <c r="BO36" i="64"/>
  <c r="BO35" i="64"/>
  <c r="BO34" i="64"/>
  <c r="BO33" i="64"/>
  <c r="BO48" i="64"/>
  <c r="BO47" i="64"/>
  <c r="BO46" i="64"/>
  <c r="BO45" i="64"/>
  <c r="BO20" i="64" l="1"/>
  <c r="BO19" i="64"/>
  <c r="BO18" i="64"/>
  <c r="BO17" i="64"/>
  <c r="BO11" i="64"/>
  <c r="BO10" i="64"/>
  <c r="BO9" i="64"/>
  <c r="BO7" i="64"/>
  <c r="BO6" i="64"/>
  <c r="BO5" i="64"/>
  <c r="BO4" i="64"/>
  <c r="F1" i="64"/>
  <c r="G1" i="64" s="1"/>
  <c r="H1" i="64" s="1"/>
  <c r="I1" i="64" s="1"/>
  <c r="J1" i="64" s="1"/>
  <c r="K1" i="64" s="1"/>
  <c r="L1" i="64" s="1"/>
  <c r="M1" i="64" s="1"/>
  <c r="N1" i="64" s="1"/>
  <c r="O1" i="64" s="1"/>
  <c r="P1" i="64" s="1"/>
  <c r="Q1" i="64" s="1"/>
  <c r="R1" i="64" s="1"/>
  <c r="S1" i="64" s="1"/>
  <c r="T1" i="64" s="1"/>
  <c r="U1" i="64" s="1"/>
  <c r="V1" i="64" s="1"/>
  <c r="W1" i="64" s="1"/>
  <c r="X1" i="64" s="1"/>
  <c r="Y1" i="64" s="1"/>
  <c r="Z1" i="64" s="1"/>
  <c r="AA1" i="64" s="1"/>
  <c r="AB1" i="64" s="1"/>
  <c r="AC1" i="64" s="1"/>
  <c r="AD1" i="64" s="1"/>
  <c r="AE1" i="64" s="1"/>
  <c r="AF1" i="64" s="1"/>
  <c r="AG1" i="64" s="1"/>
  <c r="AH1" i="64" s="1"/>
  <c r="AI1" i="64" s="1"/>
  <c r="AJ1" i="64" s="1"/>
  <c r="AK1" i="64" s="1"/>
  <c r="AL1" i="64" s="1"/>
  <c r="AM1" i="64" s="1"/>
  <c r="AN1" i="64" s="1"/>
  <c r="AO1" i="64" s="1"/>
  <c r="AP1" i="64" s="1"/>
  <c r="AQ1" i="64" s="1"/>
  <c r="AR1" i="64" s="1"/>
  <c r="AS1" i="64" s="1"/>
  <c r="AT1" i="64" s="1"/>
  <c r="AU1" i="64" s="1"/>
  <c r="AV1" i="64" s="1"/>
  <c r="AW1" i="64" s="1"/>
  <c r="AX1" i="64" s="1"/>
  <c r="AY1" i="64" s="1"/>
  <c r="AZ1" i="64" s="1"/>
  <c r="BA1" i="64" s="1"/>
  <c r="BB1" i="64" s="1"/>
  <c r="BC1" i="64" s="1"/>
  <c r="BN31" i="63"/>
  <c r="BN30" i="63"/>
  <c r="BN17" i="63"/>
  <c r="BN20" i="63"/>
  <c r="BN19" i="63"/>
  <c r="BN18" i="63"/>
  <c r="BN11" i="63"/>
  <c r="BN10" i="63"/>
  <c r="BN9" i="63"/>
  <c r="BN7" i="63"/>
  <c r="BN6" i="63"/>
  <c r="BN5" i="63"/>
  <c r="BN4" i="63"/>
  <c r="F1" i="63" l="1"/>
  <c r="G1" i="63" s="1"/>
  <c r="H1" i="63" s="1"/>
  <c r="I1" i="63" s="1"/>
  <c r="J1" i="63" s="1"/>
  <c r="K1" i="63" s="1"/>
  <c r="L1" i="63" s="1"/>
  <c r="M1" i="63" s="1"/>
  <c r="N1" i="63" s="1"/>
  <c r="O1" i="63" s="1"/>
  <c r="P1" i="63" s="1"/>
  <c r="Q1" i="63" s="1"/>
  <c r="R1" i="63" s="1"/>
  <c r="S1" i="63" s="1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AH1" i="63" s="1"/>
  <c r="AI1" i="63" s="1"/>
  <c r="AJ1" i="63" s="1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X1" i="63" s="1"/>
  <c r="AY1" i="63" s="1"/>
  <c r="AZ1" i="63" s="1"/>
  <c r="BA1" i="63" s="1"/>
  <c r="BB1" i="63" s="1"/>
  <c r="BC1" i="63" s="1"/>
  <c r="CH103" i="62" l="1"/>
  <c r="CL103" i="62" s="1"/>
  <c r="CE103" i="62"/>
  <c r="CD103" i="62"/>
  <c r="CC103" i="62"/>
  <c r="CB103" i="62"/>
  <c r="CA103" i="62"/>
  <c r="BZ103" i="62"/>
  <c r="BV103" i="62"/>
  <c r="BO103" i="62"/>
  <c r="BK103" i="62"/>
  <c r="BF103" i="62"/>
  <c r="CL102" i="62"/>
  <c r="BW102" i="62"/>
  <c r="BS102" i="62"/>
  <c r="CH101" i="62"/>
  <c r="CL101" i="62" s="1"/>
  <c r="BW101" i="62"/>
  <c r="BS101" i="62"/>
  <c r="CH100" i="62"/>
  <c r="CL100" i="62" s="1"/>
  <c r="BP100" i="62"/>
  <c r="BP103" i="62" s="1"/>
  <c r="BN100" i="62"/>
  <c r="BM100" i="62"/>
  <c r="BL100" i="62"/>
  <c r="BS100" i="62" s="1"/>
  <c r="BW100" i="62" s="1"/>
  <c r="CH99" i="62"/>
  <c r="CL99" i="62" s="1"/>
  <c r="BW99" i="62"/>
  <c r="BS99" i="62"/>
  <c r="CH98" i="62"/>
  <c r="CL98" i="62" s="1"/>
  <c r="BN98" i="62"/>
  <c r="BM98" i="62"/>
  <c r="BL98" i="62"/>
  <c r="BS98" i="62" s="1"/>
  <c r="BW98" i="62" s="1"/>
  <c r="CH97" i="62"/>
  <c r="CL97" i="62" s="1"/>
  <c r="BN97" i="62"/>
  <c r="BM97" i="62"/>
  <c r="BM103" i="62" s="1"/>
  <c r="BL97" i="62"/>
  <c r="BL103" i="62" s="1"/>
  <c r="CL96" i="62"/>
  <c r="CH96" i="62"/>
  <c r="BS96" i="62"/>
  <c r="BW96" i="62" s="1"/>
  <c r="CL95" i="62"/>
  <c r="CH95" i="62"/>
  <c r="BS95" i="62"/>
  <c r="BW95" i="62" s="1"/>
  <c r="BN95" i="62"/>
  <c r="BN103" i="62" s="1"/>
  <c r="BF94" i="62"/>
  <c r="CC90" i="62"/>
  <c r="CB90" i="62"/>
  <c r="BY90" i="62"/>
  <c r="CB89" i="62"/>
  <c r="CA89" i="62"/>
  <c r="CA90" i="62" s="1"/>
  <c r="BY89" i="62"/>
  <c r="BI89" i="62"/>
  <c r="BH89" i="62"/>
  <c r="BG89" i="62"/>
  <c r="BF89" i="62"/>
  <c r="BZ88" i="62"/>
  <c r="BI88" i="62"/>
  <c r="BF88" i="62"/>
  <c r="BH88" i="62" s="1"/>
  <c r="BZ87" i="62"/>
  <c r="BF87" i="62"/>
  <c r="BI87" i="62" s="1"/>
  <c r="BI90" i="62" s="1"/>
  <c r="BZ86" i="62"/>
  <c r="BZ89" i="62" s="1"/>
  <c r="BZ90" i="62" s="1"/>
  <c r="BM85" i="62"/>
  <c r="BN85" i="62" s="1"/>
  <c r="BO85" i="62" s="1"/>
  <c r="BP85" i="62" s="1"/>
  <c r="BQ85" i="62" s="1"/>
  <c r="BR85" i="62" s="1"/>
  <c r="BS85" i="62" s="1"/>
  <c r="BT85" i="62" s="1"/>
  <c r="BU85" i="62" s="1"/>
  <c r="BV85" i="62" s="1"/>
  <c r="BW85" i="62" s="1"/>
  <c r="BL85" i="62"/>
  <c r="BF84" i="62"/>
  <c r="BI84" i="62" s="1"/>
  <c r="CC83" i="62"/>
  <c r="BH83" i="62"/>
  <c r="BG83" i="62"/>
  <c r="BF83" i="62"/>
  <c r="BI83" i="62" s="1"/>
  <c r="CB82" i="62"/>
  <c r="CB83" i="62" s="1"/>
  <c r="CA82" i="62"/>
  <c r="CA83" i="62" s="1"/>
  <c r="BZ82" i="62"/>
  <c r="BZ83" i="62" s="1"/>
  <c r="BY82" i="62"/>
  <c r="BY83" i="62" s="1"/>
  <c r="BH82" i="62"/>
  <c r="BG82" i="62"/>
  <c r="BF82" i="62"/>
  <c r="BI82" i="62" s="1"/>
  <c r="BF79" i="62"/>
  <c r="BI79" i="62" s="1"/>
  <c r="BF78" i="62"/>
  <c r="BI78" i="62" s="1"/>
  <c r="BL77" i="62"/>
  <c r="BM77" i="62" s="1"/>
  <c r="BN77" i="62" s="1"/>
  <c r="BO77" i="62" s="1"/>
  <c r="BP77" i="62" s="1"/>
  <c r="BQ77" i="62" s="1"/>
  <c r="BR77" i="62" s="1"/>
  <c r="BS77" i="62" s="1"/>
  <c r="BT77" i="62" s="1"/>
  <c r="BU77" i="62" s="1"/>
  <c r="BV77" i="62" s="1"/>
  <c r="BW77" i="62" s="1"/>
  <c r="BF77" i="62"/>
  <c r="BI77" i="62" s="1"/>
  <c r="BZ76" i="62"/>
  <c r="BY76" i="62"/>
  <c r="CB75" i="62"/>
  <c r="CB76" i="62" s="1"/>
  <c r="CA75" i="62"/>
  <c r="CA76" i="62" s="1"/>
  <c r="BZ75" i="62"/>
  <c r="BY75" i="62"/>
  <c r="BF73" i="62"/>
  <c r="BF72" i="62"/>
  <c r="BN70" i="62"/>
  <c r="BO70" i="62" s="1"/>
  <c r="BP70" i="62" s="1"/>
  <c r="BQ70" i="62" s="1"/>
  <c r="BR70" i="62" s="1"/>
  <c r="BS70" i="62" s="1"/>
  <c r="BT70" i="62" s="1"/>
  <c r="BU70" i="62" s="1"/>
  <c r="BV70" i="62" s="1"/>
  <c r="BW70" i="62" s="1"/>
  <c r="BM70" i="62"/>
  <c r="BF69" i="62"/>
  <c r="BF68" i="62"/>
  <c r="BF67" i="62"/>
  <c r="BF66" i="62"/>
  <c r="BF64" i="62"/>
  <c r="BF63" i="62"/>
  <c r="BF62" i="62"/>
  <c r="BM36" i="62" s="1"/>
  <c r="BF61" i="62"/>
  <c r="BF57" i="62"/>
  <c r="BF56" i="62"/>
  <c r="BF55" i="62"/>
  <c r="BF54" i="62"/>
  <c r="BF53" i="62"/>
  <c r="BK52" i="62"/>
  <c r="BK51" i="62"/>
  <c r="BF51" i="62"/>
  <c r="BF50" i="62"/>
  <c r="BF48" i="62"/>
  <c r="BF47" i="62"/>
  <c r="BN45" i="62"/>
  <c r="BN44" i="62"/>
  <c r="BN42" i="62"/>
  <c r="BN46" i="62" s="1"/>
  <c r="BF40" i="62"/>
  <c r="BM39" i="62"/>
  <c r="BF39" i="62"/>
  <c r="BM37" i="62"/>
  <c r="BF37" i="62"/>
  <c r="CL35" i="62"/>
  <c r="CK35" i="62"/>
  <c r="CJ35" i="62"/>
  <c r="CI35" i="62"/>
  <c r="CH35" i="62"/>
  <c r="CG35" i="62"/>
  <c r="CF35" i="62"/>
  <c r="CE35" i="62"/>
  <c r="CD35" i="62"/>
  <c r="CM35" i="62" s="1"/>
  <c r="CC35" i="62"/>
  <c r="BM35" i="62"/>
  <c r="BF35" i="62"/>
  <c r="CM34" i="62"/>
  <c r="BM34" i="62"/>
  <c r="CM33" i="62"/>
  <c r="CM32" i="62"/>
  <c r="CM31" i="62"/>
  <c r="BP30" i="62"/>
  <c r="BP29" i="62"/>
  <c r="BP28" i="62"/>
  <c r="BP27" i="62"/>
  <c r="BP23" i="62"/>
  <c r="BP22" i="62"/>
  <c r="BP21" i="62"/>
  <c r="BP20" i="62"/>
  <c r="CM19" i="62"/>
  <c r="CM18" i="62"/>
  <c r="BP18" i="62"/>
  <c r="CM17" i="62"/>
  <c r="BP17" i="62"/>
  <c r="CM16" i="62"/>
  <c r="BP16" i="62"/>
  <c r="BQ15" i="62"/>
  <c r="BO15" i="62"/>
  <c r="BN15" i="62"/>
  <c r="BM15" i="62"/>
  <c r="BL15" i="62"/>
  <c r="BK15" i="62"/>
  <c r="BJ15" i="62"/>
  <c r="BI15" i="62"/>
  <c r="BH15" i="62"/>
  <c r="CM11" i="62"/>
  <c r="BP11" i="62"/>
  <c r="BP10" i="62"/>
  <c r="BP9" i="62"/>
  <c r="BP8" i="62"/>
  <c r="BP6" i="62"/>
  <c r="BP5" i="62"/>
  <c r="BP4" i="62"/>
  <c r="CD1" i="62"/>
  <c r="CE103" i="61"/>
  <c r="CD103" i="61"/>
  <c r="CC103" i="61"/>
  <c r="CB103" i="61"/>
  <c r="CA103" i="61"/>
  <c r="BZ103" i="61"/>
  <c r="BV103" i="61"/>
  <c r="BO103" i="61"/>
  <c r="BK103" i="61"/>
  <c r="BF103" i="61"/>
  <c r="CL102" i="61"/>
  <c r="BW102" i="61"/>
  <c r="BS102" i="61"/>
  <c r="CH101" i="61"/>
  <c r="CL101" i="61" s="1"/>
  <c r="BS101" i="61"/>
  <c r="BW101" i="61" s="1"/>
  <c r="CH100" i="61"/>
  <c r="CL100" i="61" s="1"/>
  <c r="BP100" i="61"/>
  <c r="BP103" i="61" s="1"/>
  <c r="BN100" i="61"/>
  <c r="BM100" i="61"/>
  <c r="BL100" i="61"/>
  <c r="CH99" i="61"/>
  <c r="CL99" i="61" s="1"/>
  <c r="BS99" i="61"/>
  <c r="BW99" i="61" s="1"/>
  <c r="CH98" i="61"/>
  <c r="CL98" i="61" s="1"/>
  <c r="BN98" i="61"/>
  <c r="BM98" i="61"/>
  <c r="BL98" i="61"/>
  <c r="CH97" i="61"/>
  <c r="CL97" i="61" s="1"/>
  <c r="BN97" i="61"/>
  <c r="BM97" i="61"/>
  <c r="BM103" i="61" s="1"/>
  <c r="BL97" i="61"/>
  <c r="BL103" i="61" s="1"/>
  <c r="CH96" i="61"/>
  <c r="CL96" i="61" s="1"/>
  <c r="BS96" i="61"/>
  <c r="BW96" i="61" s="1"/>
  <c r="CH95" i="61"/>
  <c r="BN95" i="61"/>
  <c r="BS95" i="61" s="1"/>
  <c r="BF94" i="61"/>
  <c r="CC90" i="61"/>
  <c r="CA90" i="61"/>
  <c r="CB89" i="61"/>
  <c r="CB90" i="61" s="1"/>
  <c r="CA89" i="61"/>
  <c r="BY89" i="61"/>
  <c r="BY90" i="61" s="1"/>
  <c r="BF89" i="61"/>
  <c r="BI89" i="61" s="1"/>
  <c r="BZ88" i="61"/>
  <c r="BF88" i="61"/>
  <c r="BI88" i="61" s="1"/>
  <c r="BZ87" i="61"/>
  <c r="BF87" i="61"/>
  <c r="BI87" i="61" s="1"/>
  <c r="BZ86" i="61"/>
  <c r="BL85" i="61"/>
  <c r="BM85" i="61" s="1"/>
  <c r="BN85" i="61" s="1"/>
  <c r="BO85" i="61" s="1"/>
  <c r="BP85" i="61" s="1"/>
  <c r="BQ85" i="61" s="1"/>
  <c r="BR85" i="61" s="1"/>
  <c r="BS85" i="61" s="1"/>
  <c r="BT85" i="61" s="1"/>
  <c r="BU85" i="61" s="1"/>
  <c r="BV85" i="61" s="1"/>
  <c r="BW85" i="61" s="1"/>
  <c r="BF84" i="61"/>
  <c r="BI84" i="61" s="1"/>
  <c r="CC83" i="61"/>
  <c r="BF83" i="61"/>
  <c r="BH83" i="61" s="1"/>
  <c r="CB82" i="61"/>
  <c r="CB83" i="61" s="1"/>
  <c r="CA82" i="61"/>
  <c r="CA83" i="61" s="1"/>
  <c r="BZ82" i="61"/>
  <c r="BZ83" i="61" s="1"/>
  <c r="BY82" i="61"/>
  <c r="BY83" i="61" s="1"/>
  <c r="BF82" i="61"/>
  <c r="BH82" i="61" s="1"/>
  <c r="BH79" i="61"/>
  <c r="BG79" i="61"/>
  <c r="BF79" i="61"/>
  <c r="BI79" i="61" s="1"/>
  <c r="BF78" i="61"/>
  <c r="BI78" i="61" s="1"/>
  <c r="BL77" i="61"/>
  <c r="BM77" i="61" s="1"/>
  <c r="BN77" i="61" s="1"/>
  <c r="BO77" i="61" s="1"/>
  <c r="BP77" i="61" s="1"/>
  <c r="BQ77" i="61" s="1"/>
  <c r="BR77" i="61" s="1"/>
  <c r="BS77" i="61" s="1"/>
  <c r="BT77" i="61" s="1"/>
  <c r="BU77" i="61" s="1"/>
  <c r="BV77" i="61" s="1"/>
  <c r="BW77" i="61" s="1"/>
  <c r="BF77" i="61"/>
  <c r="BI77" i="61" s="1"/>
  <c r="BI80" i="61" s="1"/>
  <c r="CB75" i="61"/>
  <c r="CB76" i="61" s="1"/>
  <c r="CA75" i="61"/>
  <c r="CA76" i="61" s="1"/>
  <c r="BZ75" i="61"/>
  <c r="BZ76" i="61" s="1"/>
  <c r="BY75" i="61"/>
  <c r="BY76" i="61" s="1"/>
  <c r="BF73" i="61"/>
  <c r="BF72" i="61"/>
  <c r="BM70" i="61"/>
  <c r="BN70" i="61" s="1"/>
  <c r="BO70" i="61" s="1"/>
  <c r="BP70" i="61" s="1"/>
  <c r="BQ70" i="61" s="1"/>
  <c r="BR70" i="61" s="1"/>
  <c r="BS70" i="61" s="1"/>
  <c r="BT70" i="61" s="1"/>
  <c r="BU70" i="61" s="1"/>
  <c r="BV70" i="61" s="1"/>
  <c r="BW70" i="61" s="1"/>
  <c r="BF69" i="61"/>
  <c r="BF68" i="61"/>
  <c r="BF67" i="61"/>
  <c r="BF66" i="61"/>
  <c r="BF64" i="61"/>
  <c r="BF63" i="61"/>
  <c r="BF62" i="61"/>
  <c r="BF61" i="61"/>
  <c r="BF57" i="61"/>
  <c r="BF56" i="61"/>
  <c r="BF55" i="61"/>
  <c r="BF54" i="61"/>
  <c r="BM35" i="61" s="1"/>
  <c r="BF53" i="61"/>
  <c r="BK52" i="61"/>
  <c r="BK51" i="61"/>
  <c r="BF51" i="61"/>
  <c r="BF50" i="61"/>
  <c r="BF48" i="61"/>
  <c r="BF47" i="61"/>
  <c r="BN45" i="61"/>
  <c r="BN44" i="61"/>
  <c r="BN42" i="61"/>
  <c r="BF40" i="61"/>
  <c r="BM39" i="61"/>
  <c r="BF39" i="61"/>
  <c r="BM37" i="61"/>
  <c r="BF37" i="61"/>
  <c r="BM36" i="61"/>
  <c r="CL35" i="61"/>
  <c r="CK35" i="61"/>
  <c r="CJ35" i="61"/>
  <c r="CI35" i="61"/>
  <c r="CH35" i="61"/>
  <c r="CG35" i="61"/>
  <c r="CF35" i="61"/>
  <c r="CE35" i="61"/>
  <c r="CD35" i="61"/>
  <c r="CC35" i="61"/>
  <c r="BF35" i="61"/>
  <c r="CM34" i="61"/>
  <c r="BM34" i="61"/>
  <c r="CM33" i="61"/>
  <c r="CM32" i="61"/>
  <c r="CM31" i="61"/>
  <c r="BP30" i="61"/>
  <c r="BP29" i="61"/>
  <c r="BP28" i="61"/>
  <c r="BP27" i="61"/>
  <c r="BP23" i="61"/>
  <c r="BP22" i="61"/>
  <c r="BP21" i="61"/>
  <c r="BP20" i="61"/>
  <c r="CM19" i="61"/>
  <c r="CM18" i="61"/>
  <c r="BP18" i="61"/>
  <c r="CM17" i="61"/>
  <c r="BP17" i="61"/>
  <c r="CM16" i="61"/>
  <c r="BP16" i="61"/>
  <c r="BQ15" i="61"/>
  <c r="BO15" i="61"/>
  <c r="BN15" i="61"/>
  <c r="BM15" i="61"/>
  <c r="BL15" i="61"/>
  <c r="BK15" i="61"/>
  <c r="BJ15" i="61"/>
  <c r="BI15" i="61"/>
  <c r="BH15" i="61"/>
  <c r="CM11" i="61"/>
  <c r="BP11" i="61"/>
  <c r="BP10" i="61"/>
  <c r="BP9" i="61"/>
  <c r="BP8" i="61"/>
  <c r="BP6" i="61"/>
  <c r="BP5" i="61"/>
  <c r="BP4" i="61"/>
  <c r="CD1" i="61"/>
  <c r="CH101" i="60"/>
  <c r="CH100" i="60"/>
  <c r="CH99" i="60"/>
  <c r="CH98" i="60"/>
  <c r="CL98" i="60" s="1"/>
  <c r="CH97" i="60"/>
  <c r="CH96" i="60"/>
  <c r="CL96" i="60" s="1"/>
  <c r="CH95" i="60"/>
  <c r="BN100" i="60"/>
  <c r="BN97" i="60"/>
  <c r="BM97" i="60"/>
  <c r="BM100" i="60"/>
  <c r="BL100" i="60"/>
  <c r="BL97" i="60"/>
  <c r="BN98" i="60"/>
  <c r="BM98" i="60"/>
  <c r="BL98" i="60"/>
  <c r="BI89" i="60"/>
  <c r="BH89" i="60"/>
  <c r="BG89" i="60"/>
  <c r="BI88" i="60"/>
  <c r="BH88" i="60"/>
  <c r="BG88" i="60"/>
  <c r="BI87" i="60"/>
  <c r="BH87" i="60"/>
  <c r="BG87" i="60"/>
  <c r="BF89" i="60"/>
  <c r="BF88" i="60"/>
  <c r="BF87" i="60"/>
  <c r="BI80" i="60"/>
  <c r="BH80" i="60"/>
  <c r="BG80" i="60"/>
  <c r="BI85" i="60"/>
  <c r="BH85" i="60"/>
  <c r="BG85" i="60"/>
  <c r="BI84" i="60"/>
  <c r="BH84" i="60"/>
  <c r="BG84" i="60"/>
  <c r="BI83" i="60"/>
  <c r="BH83" i="60"/>
  <c r="BG83" i="60"/>
  <c r="BI82" i="60"/>
  <c r="BH82" i="60"/>
  <c r="BG82" i="60"/>
  <c r="BF84" i="60"/>
  <c r="BF83" i="60"/>
  <c r="BF82" i="60"/>
  <c r="BG77" i="60"/>
  <c r="BI79" i="60"/>
  <c r="BH79" i="60"/>
  <c r="BG79" i="60"/>
  <c r="BI78" i="60"/>
  <c r="BH78" i="60"/>
  <c r="BG78" i="60"/>
  <c r="BI77" i="60"/>
  <c r="BH77" i="60"/>
  <c r="BN95" i="60"/>
  <c r="BF103" i="60"/>
  <c r="BF94" i="60"/>
  <c r="BF40" i="60"/>
  <c r="BF39" i="60"/>
  <c r="BF35" i="60"/>
  <c r="BF37" i="60"/>
  <c r="BF51" i="60"/>
  <c r="BF50" i="60"/>
  <c r="BF55" i="60"/>
  <c r="BF54" i="60"/>
  <c r="BF53" i="60"/>
  <c r="BF56" i="60"/>
  <c r="BF57" i="60"/>
  <c r="BF62" i="60"/>
  <c r="BF63" i="60"/>
  <c r="BF64" i="60"/>
  <c r="BF61" i="60"/>
  <c r="BF66" i="60"/>
  <c r="BF67" i="60"/>
  <c r="BF68" i="60"/>
  <c r="BF69" i="60"/>
  <c r="BF72" i="60"/>
  <c r="BF73" i="60"/>
  <c r="BF77" i="60"/>
  <c r="BF78" i="60"/>
  <c r="BF79" i="60"/>
  <c r="CB75" i="60"/>
  <c r="CB76" i="60" s="1"/>
  <c r="CA75" i="60"/>
  <c r="CA76" i="60" s="1"/>
  <c r="BZ75" i="60"/>
  <c r="BZ76" i="60" s="1"/>
  <c r="BY75" i="60"/>
  <c r="BY76" i="60" s="1"/>
  <c r="BM70" i="60"/>
  <c r="BN70" i="60" s="1"/>
  <c r="BO70" i="60" s="1"/>
  <c r="BP70" i="60" s="1"/>
  <c r="BQ70" i="60" s="1"/>
  <c r="BR70" i="60" s="1"/>
  <c r="BS70" i="60" s="1"/>
  <c r="BT70" i="60" s="1"/>
  <c r="BU70" i="60" s="1"/>
  <c r="BV70" i="60" s="1"/>
  <c r="BW70" i="60" s="1"/>
  <c r="BF48" i="60"/>
  <c r="BF47" i="60"/>
  <c r="CE103" i="60"/>
  <c r="CD103" i="60"/>
  <c r="CC103" i="60"/>
  <c r="CB103" i="60"/>
  <c r="CA103" i="60"/>
  <c r="BZ103" i="60"/>
  <c r="BV103" i="60"/>
  <c r="CL102" i="60"/>
  <c r="BS102" i="60"/>
  <c r="BW102" i="60" s="1"/>
  <c r="CL101" i="60"/>
  <c r="CL100" i="60"/>
  <c r="BP100" i="60"/>
  <c r="CL99" i="60"/>
  <c r="BS99" i="60"/>
  <c r="BW99" i="60" s="1"/>
  <c r="CB89" i="60"/>
  <c r="CB90" i="60" s="1"/>
  <c r="CA89" i="60"/>
  <c r="CA90" i="60" s="1"/>
  <c r="BY89" i="60"/>
  <c r="BY90" i="60" s="1"/>
  <c r="BZ88" i="60"/>
  <c r="BZ87" i="60"/>
  <c r="BZ86" i="60"/>
  <c r="BL85" i="60"/>
  <c r="BM85" i="60" s="1"/>
  <c r="BN85" i="60" s="1"/>
  <c r="BO85" i="60" s="1"/>
  <c r="BP85" i="60" s="1"/>
  <c r="BQ85" i="60" s="1"/>
  <c r="BR85" i="60" s="1"/>
  <c r="BS85" i="60" s="1"/>
  <c r="BT85" i="60" s="1"/>
  <c r="BU85" i="60" s="1"/>
  <c r="BV85" i="60" s="1"/>
  <c r="BW85" i="60" s="1"/>
  <c r="CB82" i="60"/>
  <c r="CB83" i="60" s="1"/>
  <c r="CA82" i="60"/>
  <c r="CA83" i="60" s="1"/>
  <c r="BZ82" i="60"/>
  <c r="BZ83" i="60" s="1"/>
  <c r="BY82" i="60"/>
  <c r="BY83" i="60" s="1"/>
  <c r="BL77" i="60"/>
  <c r="BM77" i="60" s="1"/>
  <c r="BN77" i="60" s="1"/>
  <c r="BO77" i="60" s="1"/>
  <c r="BP77" i="60" s="1"/>
  <c r="BQ77" i="60" s="1"/>
  <c r="BR77" i="60" s="1"/>
  <c r="BS77" i="60" s="1"/>
  <c r="BT77" i="60" s="1"/>
  <c r="BU77" i="60" s="1"/>
  <c r="BV77" i="60" s="1"/>
  <c r="BW77" i="60" s="1"/>
  <c r="BK52" i="60"/>
  <c r="BK51" i="60"/>
  <c r="BN45" i="60"/>
  <c r="BN44" i="60"/>
  <c r="BN42" i="60"/>
  <c r="BP30" i="60"/>
  <c r="BP29" i="60"/>
  <c r="BP28" i="60"/>
  <c r="BP27" i="60"/>
  <c r="CL35" i="60"/>
  <c r="CK35" i="60"/>
  <c r="CJ35" i="60"/>
  <c r="CI35" i="60"/>
  <c r="CH35" i="60"/>
  <c r="CG35" i="60"/>
  <c r="CF35" i="60"/>
  <c r="CE35" i="60"/>
  <c r="CD35" i="60"/>
  <c r="CC35" i="60"/>
  <c r="CM34" i="60"/>
  <c r="CM33" i="60"/>
  <c r="CM32" i="60"/>
  <c r="CM31" i="60"/>
  <c r="BP23" i="60"/>
  <c r="BP22" i="60"/>
  <c r="BP21" i="60"/>
  <c r="BP20" i="60"/>
  <c r="BP18" i="60"/>
  <c r="BP17" i="60"/>
  <c r="BP16" i="60"/>
  <c r="CM19" i="60"/>
  <c r="BQ15" i="60"/>
  <c r="BO15" i="60"/>
  <c r="BN15" i="60"/>
  <c r="BM15" i="60"/>
  <c r="BL15" i="60"/>
  <c r="BK15" i="60"/>
  <c r="BJ15" i="60"/>
  <c r="BI15" i="60"/>
  <c r="BH15" i="60"/>
  <c r="CM18" i="60"/>
  <c r="CM17" i="60"/>
  <c r="CM16" i="60"/>
  <c r="BP11" i="60"/>
  <c r="BP10" i="60"/>
  <c r="BP9" i="60"/>
  <c r="BP8" i="60"/>
  <c r="CM11" i="60"/>
  <c r="BP6" i="60"/>
  <c r="BP5" i="60"/>
  <c r="BP4" i="60"/>
  <c r="CD1" i="60"/>
  <c r="O51" i="59"/>
  <c r="O50" i="59"/>
  <c r="O49" i="59"/>
  <c r="O48" i="59"/>
  <c r="O51" i="46"/>
  <c r="O50" i="46"/>
  <c r="O49" i="46"/>
  <c r="O48" i="46"/>
  <c r="N70" i="53"/>
  <c r="N69" i="53"/>
  <c r="N68" i="53"/>
  <c r="N35" i="53"/>
  <c r="BI85" i="62" l="1"/>
  <c r="BH85" i="62"/>
  <c r="BI80" i="62"/>
  <c r="BH79" i="62"/>
  <c r="BH84" i="62"/>
  <c r="BG88" i="62"/>
  <c r="BS103" i="62"/>
  <c r="BG79" i="62"/>
  <c r="BG84" i="62"/>
  <c r="BG85" i="62" s="1"/>
  <c r="BS97" i="62"/>
  <c r="BW97" i="62" s="1"/>
  <c r="BG77" i="62"/>
  <c r="BG78" i="62"/>
  <c r="BH77" i="62"/>
  <c r="BH78" i="62"/>
  <c r="BH87" i="62"/>
  <c r="BH90" i="62" s="1"/>
  <c r="BG87" i="62"/>
  <c r="BG88" i="61"/>
  <c r="BZ89" i="61"/>
  <c r="BZ90" i="61" s="1"/>
  <c r="BH88" i="61"/>
  <c r="BG87" i="61"/>
  <c r="CH103" i="61"/>
  <c r="CL103" i="61" s="1"/>
  <c r="CM35" i="61"/>
  <c r="BG78" i="61"/>
  <c r="BH87" i="61"/>
  <c r="BN46" i="61"/>
  <c r="BS98" i="61"/>
  <c r="BW98" i="61" s="1"/>
  <c r="BS100" i="61"/>
  <c r="BW100" i="61" s="1"/>
  <c r="BG77" i="61"/>
  <c r="BG80" i="61" s="1"/>
  <c r="BH78" i="61"/>
  <c r="BG84" i="61"/>
  <c r="BH77" i="61"/>
  <c r="BH84" i="61"/>
  <c r="BH85" i="61" s="1"/>
  <c r="BS97" i="61"/>
  <c r="BW97" i="61" s="1"/>
  <c r="BI90" i="61"/>
  <c r="BW95" i="61"/>
  <c r="BS103" i="61"/>
  <c r="BI82" i="61"/>
  <c r="BI83" i="61"/>
  <c r="CL95" i="61"/>
  <c r="BN103" i="61"/>
  <c r="BG82" i="61"/>
  <c r="BG83" i="61"/>
  <c r="BH89" i="61"/>
  <c r="BG89" i="61"/>
  <c r="BG90" i="61" s="1"/>
  <c r="CL97" i="60"/>
  <c r="BH90" i="60"/>
  <c r="BI90" i="60"/>
  <c r="BG90" i="60"/>
  <c r="BN103" i="60"/>
  <c r="BN46" i="60"/>
  <c r="BZ89" i="60"/>
  <c r="BZ90" i="60" s="1"/>
  <c r="CC90" i="60" s="1"/>
  <c r="BS95" i="60"/>
  <c r="BW95" i="60" s="1"/>
  <c r="BP103" i="60"/>
  <c r="CM35" i="60"/>
  <c r="CH103" i="60"/>
  <c r="CL103" i="60" s="1"/>
  <c r="BM103" i="60"/>
  <c r="BL103" i="60"/>
  <c r="BS97" i="60"/>
  <c r="BW97" i="60" s="1"/>
  <c r="CC83" i="60"/>
  <c r="BS98" i="60"/>
  <c r="BW98" i="60" s="1"/>
  <c r="BM39" i="60"/>
  <c r="BS96" i="60"/>
  <c r="BW96" i="60" s="1"/>
  <c r="BM36" i="60"/>
  <c r="CL95" i="60"/>
  <c r="BM37" i="60"/>
  <c r="BP21" i="59"/>
  <c r="BP20" i="59"/>
  <c r="BP19" i="59"/>
  <c r="BP18" i="59"/>
  <c r="CE177" i="59"/>
  <c r="CD177" i="59"/>
  <c r="CC177" i="59"/>
  <c r="CB177" i="59"/>
  <c r="CA177" i="59"/>
  <c r="BZ177" i="59"/>
  <c r="BV177" i="59"/>
  <c r="CH176" i="59"/>
  <c r="CL176" i="59" s="1"/>
  <c r="BS176" i="59"/>
  <c r="BW176" i="59" s="1"/>
  <c r="CH175" i="59"/>
  <c r="CL175" i="59" s="1"/>
  <c r="CL174" i="59"/>
  <c r="CH174" i="59"/>
  <c r="BP174" i="59"/>
  <c r="CH173" i="59"/>
  <c r="CL173" i="59" s="1"/>
  <c r="BS173" i="59"/>
  <c r="BW173" i="59" s="1"/>
  <c r="CH172" i="59"/>
  <c r="CL172" i="59" s="1"/>
  <c r="CH171" i="59"/>
  <c r="CL171" i="59" s="1"/>
  <c r="BM171" i="59"/>
  <c r="CH170" i="59"/>
  <c r="CL170" i="59" s="1"/>
  <c r="BM170" i="59"/>
  <c r="CH169" i="59"/>
  <c r="BN169" i="59"/>
  <c r="BM169" i="59"/>
  <c r="BS169" i="59" s="1"/>
  <c r="CA164" i="59"/>
  <c r="CB163" i="59"/>
  <c r="CB164" i="59" s="1"/>
  <c r="CA163" i="59"/>
  <c r="BY163" i="59"/>
  <c r="BY164" i="59" s="1"/>
  <c r="BZ162" i="59"/>
  <c r="BZ161" i="59"/>
  <c r="BZ160" i="59"/>
  <c r="BL159" i="59"/>
  <c r="BM159" i="59" s="1"/>
  <c r="BN159" i="59" s="1"/>
  <c r="BO159" i="59" s="1"/>
  <c r="BP159" i="59" s="1"/>
  <c r="BQ159" i="59" s="1"/>
  <c r="BR159" i="59" s="1"/>
  <c r="BS159" i="59" s="1"/>
  <c r="BT159" i="59" s="1"/>
  <c r="BU159" i="59" s="1"/>
  <c r="BV159" i="59" s="1"/>
  <c r="BW159" i="59" s="1"/>
  <c r="CB157" i="59"/>
  <c r="BF114" i="59" s="1"/>
  <c r="BK174" i="59" s="1"/>
  <c r="CA157" i="59"/>
  <c r="CB156" i="59"/>
  <c r="CA156" i="59"/>
  <c r="BZ156" i="59"/>
  <c r="BZ157" i="59" s="1"/>
  <c r="BF150" i="59" s="1"/>
  <c r="BY156" i="59"/>
  <c r="BY157" i="59" s="1"/>
  <c r="BF153" i="59"/>
  <c r="BF152" i="59"/>
  <c r="BF154" i="59" s="1"/>
  <c r="BL151" i="59"/>
  <c r="BM151" i="59" s="1"/>
  <c r="BN151" i="59" s="1"/>
  <c r="BO151" i="59" s="1"/>
  <c r="BP151" i="59" s="1"/>
  <c r="BQ151" i="59" s="1"/>
  <c r="BR151" i="59" s="1"/>
  <c r="BS151" i="59" s="1"/>
  <c r="BT151" i="59" s="1"/>
  <c r="BU151" i="59" s="1"/>
  <c r="BV151" i="59" s="1"/>
  <c r="BW151" i="59" s="1"/>
  <c r="BF149" i="59"/>
  <c r="BL172" i="59" s="1"/>
  <c r="BF148" i="59"/>
  <c r="BM172" i="59" s="1"/>
  <c r="BF147" i="59"/>
  <c r="BN172" i="59" s="1"/>
  <c r="BF146" i="59"/>
  <c r="BO172" i="59" s="1"/>
  <c r="BF142" i="59"/>
  <c r="BL171" i="59" s="1"/>
  <c r="BF140" i="59"/>
  <c r="BN171" i="59" s="1"/>
  <c r="BF139" i="59"/>
  <c r="BO171" i="59" s="1"/>
  <c r="BF136" i="59"/>
  <c r="BK170" i="59" s="1"/>
  <c r="BF135" i="59"/>
  <c r="BL170" i="59" s="1"/>
  <c r="BF134" i="59"/>
  <c r="BF133" i="59"/>
  <c r="BN170" i="59" s="1"/>
  <c r="BF132" i="59"/>
  <c r="BO170" i="59" s="1"/>
  <c r="BF131" i="59"/>
  <c r="BP170" i="59" s="1"/>
  <c r="BP177" i="59" s="1"/>
  <c r="BF127" i="59"/>
  <c r="BL175" i="59" s="1"/>
  <c r="BF126" i="59"/>
  <c r="BM175" i="59" s="1"/>
  <c r="BK125" i="59"/>
  <c r="BF125" i="59"/>
  <c r="BO175" i="59" s="1"/>
  <c r="BK124" i="59"/>
  <c r="BF124" i="59"/>
  <c r="BP175" i="59" s="1"/>
  <c r="BN118" i="59"/>
  <c r="BN117" i="59"/>
  <c r="BF117" i="59"/>
  <c r="BN174" i="59" s="1"/>
  <c r="BN115" i="59"/>
  <c r="BN119" i="59" s="1"/>
  <c r="BF113" i="59"/>
  <c r="BL174" i="59" s="1"/>
  <c r="BF112" i="59"/>
  <c r="BM174" i="59" s="1"/>
  <c r="BF110" i="59"/>
  <c r="BF109" i="59"/>
  <c r="BF108" i="59"/>
  <c r="BP100" i="59"/>
  <c r="BP99" i="59"/>
  <c r="BP98" i="59"/>
  <c r="BP97" i="59"/>
  <c r="BU95" i="59"/>
  <c r="BS95" i="59"/>
  <c r="BP94" i="59"/>
  <c r="BY93" i="59"/>
  <c r="BY94" i="59" s="1"/>
  <c r="BY96" i="59" s="1"/>
  <c r="BX93" i="59"/>
  <c r="BX94" i="59" s="1"/>
  <c r="BX96" i="59" s="1"/>
  <c r="BW93" i="59"/>
  <c r="BW94" i="59" s="1"/>
  <c r="BW96" i="59" s="1"/>
  <c r="BV93" i="59"/>
  <c r="BV94" i="59" s="1"/>
  <c r="BV96" i="59" s="1"/>
  <c r="BU93" i="59"/>
  <c r="BU94" i="59" s="1"/>
  <c r="BT93" i="59"/>
  <c r="BT94" i="59" s="1"/>
  <c r="BS93" i="59"/>
  <c r="BS94" i="59" s="1"/>
  <c r="BS96" i="59" s="1"/>
  <c r="BP93" i="59"/>
  <c r="BP92" i="59"/>
  <c r="BP91" i="59"/>
  <c r="BF89" i="59"/>
  <c r="BF87" i="59"/>
  <c r="CL58" i="59"/>
  <c r="CK58" i="59"/>
  <c r="CJ58" i="59"/>
  <c r="CI58" i="59"/>
  <c r="CH58" i="59"/>
  <c r="CG58" i="59"/>
  <c r="CF58" i="59"/>
  <c r="CE58" i="59"/>
  <c r="CM58" i="59" s="1"/>
  <c r="CD58" i="59"/>
  <c r="CC58" i="59"/>
  <c r="CM57" i="59"/>
  <c r="BP57" i="59"/>
  <c r="CM56" i="59"/>
  <c r="BU56" i="59"/>
  <c r="BS56" i="59"/>
  <c r="BP56" i="59"/>
  <c r="CM55" i="59"/>
  <c r="BP55" i="59"/>
  <c r="CM54" i="59"/>
  <c r="BY54" i="59"/>
  <c r="BY55" i="59" s="1"/>
  <c r="BY57" i="59" s="1"/>
  <c r="BX54" i="59"/>
  <c r="BX55" i="59" s="1"/>
  <c r="BX57" i="59" s="1"/>
  <c r="BW54" i="59"/>
  <c r="BW55" i="59" s="1"/>
  <c r="BW57" i="59" s="1"/>
  <c r="BV54" i="59"/>
  <c r="BV55" i="59" s="1"/>
  <c r="BV57" i="59" s="1"/>
  <c r="BU54" i="59"/>
  <c r="BU55" i="59" s="1"/>
  <c r="BT54" i="59"/>
  <c r="BT55" i="59" s="1"/>
  <c r="BS54" i="59"/>
  <c r="BS55" i="59" s="1"/>
  <c r="BS57" i="59" s="1"/>
  <c r="BP54" i="59"/>
  <c r="BO53" i="59"/>
  <c r="BN53" i="59"/>
  <c r="BM53" i="59"/>
  <c r="BL53" i="59"/>
  <c r="BK53" i="59"/>
  <c r="BJ53" i="59"/>
  <c r="BI53" i="59"/>
  <c r="BH53" i="59"/>
  <c r="BP44" i="59"/>
  <c r="BP43" i="59"/>
  <c r="BP42" i="59"/>
  <c r="BP41" i="59"/>
  <c r="BP39" i="59"/>
  <c r="BP38" i="59"/>
  <c r="BP37" i="59"/>
  <c r="CM36" i="59"/>
  <c r="BQ36" i="59"/>
  <c r="BO36" i="59"/>
  <c r="BN36" i="59"/>
  <c r="BM36" i="59"/>
  <c r="BL36" i="59"/>
  <c r="BK36" i="59"/>
  <c r="BJ36" i="59"/>
  <c r="BI36" i="59"/>
  <c r="BH36" i="59"/>
  <c r="CM35" i="59"/>
  <c r="CM34" i="59"/>
  <c r="CM33" i="59"/>
  <c r="BU33" i="59"/>
  <c r="BS33" i="59"/>
  <c r="BP31" i="59"/>
  <c r="BP30" i="59"/>
  <c r="BP29" i="59"/>
  <c r="BP28" i="59"/>
  <c r="BP26" i="59"/>
  <c r="BP25" i="59"/>
  <c r="BP24" i="59"/>
  <c r="BP23" i="59"/>
  <c r="CM11" i="59"/>
  <c r="BX11" i="59"/>
  <c r="BS11" i="59"/>
  <c r="BP11" i="59"/>
  <c r="BQ10" i="59" s="1"/>
  <c r="BR11" i="59" s="1"/>
  <c r="BR10" i="59"/>
  <c r="BP10" i="59"/>
  <c r="BP9" i="59"/>
  <c r="BY8" i="59"/>
  <c r="BY9" i="59" s="1"/>
  <c r="BY34" i="59" s="1"/>
  <c r="BX8" i="59"/>
  <c r="BX9" i="59" s="1"/>
  <c r="BW8" i="59"/>
  <c r="BW9" i="59" s="1"/>
  <c r="BW34" i="59" s="1"/>
  <c r="BV8" i="59"/>
  <c r="BV9" i="59" s="1"/>
  <c r="BV34" i="59" s="1"/>
  <c r="BU8" i="59"/>
  <c r="BU9" i="59" s="1"/>
  <c r="BT8" i="59"/>
  <c r="BT9" i="59" s="1"/>
  <c r="BT34" i="59" s="1"/>
  <c r="BS8" i="59"/>
  <c r="BS9" i="59" s="1"/>
  <c r="BP8" i="59"/>
  <c r="BP6" i="59"/>
  <c r="BP5" i="59"/>
  <c r="BY4" i="59"/>
  <c r="BY5" i="59" s="1"/>
  <c r="BX4" i="59"/>
  <c r="BX5" i="59" s="1"/>
  <c r="BW4" i="59"/>
  <c r="BW5" i="59" s="1"/>
  <c r="BV4" i="59"/>
  <c r="BV5" i="59" s="1"/>
  <c r="BU4" i="59"/>
  <c r="BU5" i="59" s="1"/>
  <c r="BT4" i="59"/>
  <c r="BT5" i="59" s="1"/>
  <c r="BS4" i="59"/>
  <c r="BS5" i="59" s="1"/>
  <c r="BP4" i="59"/>
  <c r="CD1" i="59"/>
  <c r="BP21" i="58"/>
  <c r="BP20" i="58"/>
  <c r="BP19" i="58"/>
  <c r="BP18" i="58"/>
  <c r="CE174" i="58"/>
  <c r="CD174" i="58"/>
  <c r="CC174" i="58"/>
  <c r="CB174" i="58"/>
  <c r="CA174" i="58"/>
  <c r="BZ174" i="58"/>
  <c r="BV174" i="58"/>
  <c r="CH173" i="58"/>
  <c r="CL173" i="58" s="1"/>
  <c r="BS173" i="58"/>
  <c r="BW173" i="58" s="1"/>
  <c r="CL172" i="58"/>
  <c r="CH172" i="58"/>
  <c r="CH171" i="58"/>
  <c r="CL171" i="58" s="1"/>
  <c r="BP171" i="58"/>
  <c r="BN171" i="58"/>
  <c r="CL170" i="58"/>
  <c r="CH170" i="58"/>
  <c r="BS170" i="58"/>
  <c r="BW170" i="58" s="1"/>
  <c r="CH169" i="58"/>
  <c r="CL169" i="58" s="1"/>
  <c r="BO169" i="58"/>
  <c r="CL168" i="58"/>
  <c r="CH168" i="58"/>
  <c r="BM168" i="58"/>
  <c r="CL167" i="58"/>
  <c r="CH167" i="58"/>
  <c r="BM167" i="58"/>
  <c r="BL167" i="58"/>
  <c r="CH166" i="58"/>
  <c r="CH174" i="58" s="1"/>
  <c r="CL174" i="58" s="1"/>
  <c r="BN166" i="58"/>
  <c r="BM166" i="58"/>
  <c r="BS166" i="58" s="1"/>
  <c r="CB161" i="58"/>
  <c r="CA161" i="58"/>
  <c r="CB160" i="58"/>
  <c r="CA160" i="58"/>
  <c r="BY160" i="58"/>
  <c r="BY161" i="58" s="1"/>
  <c r="BZ159" i="58"/>
  <c r="BZ158" i="58"/>
  <c r="BZ157" i="58"/>
  <c r="BZ160" i="58" s="1"/>
  <c r="BZ161" i="58" s="1"/>
  <c r="BL156" i="58"/>
  <c r="BM156" i="58" s="1"/>
  <c r="BN156" i="58" s="1"/>
  <c r="BO156" i="58" s="1"/>
  <c r="BP156" i="58" s="1"/>
  <c r="BQ156" i="58" s="1"/>
  <c r="BR156" i="58" s="1"/>
  <c r="BS156" i="58" s="1"/>
  <c r="BT156" i="58" s="1"/>
  <c r="BU156" i="58" s="1"/>
  <c r="BV156" i="58" s="1"/>
  <c r="BW156" i="58" s="1"/>
  <c r="CB154" i="58"/>
  <c r="CA154" i="58"/>
  <c r="BZ154" i="58"/>
  <c r="BF147" i="58" s="1"/>
  <c r="CB153" i="58"/>
  <c r="CA153" i="58"/>
  <c r="BZ153" i="58"/>
  <c r="BY153" i="58"/>
  <c r="BY154" i="58" s="1"/>
  <c r="BF150" i="58"/>
  <c r="BF149" i="58"/>
  <c r="BF151" i="58" s="1"/>
  <c r="BL148" i="58"/>
  <c r="BM148" i="58" s="1"/>
  <c r="BN148" i="58" s="1"/>
  <c r="BO148" i="58" s="1"/>
  <c r="BP148" i="58" s="1"/>
  <c r="BQ148" i="58" s="1"/>
  <c r="BR148" i="58" s="1"/>
  <c r="BS148" i="58" s="1"/>
  <c r="BT148" i="58" s="1"/>
  <c r="BU148" i="58" s="1"/>
  <c r="BV148" i="58" s="1"/>
  <c r="BW148" i="58" s="1"/>
  <c r="BF146" i="58"/>
  <c r="BL169" i="58" s="1"/>
  <c r="BF145" i="58"/>
  <c r="BM169" i="58" s="1"/>
  <c r="BF144" i="58"/>
  <c r="BN169" i="58" s="1"/>
  <c r="BF143" i="58"/>
  <c r="BF139" i="58"/>
  <c r="BL168" i="58" s="1"/>
  <c r="BF137" i="58"/>
  <c r="BN168" i="58" s="1"/>
  <c r="BF136" i="58"/>
  <c r="BO168" i="58" s="1"/>
  <c r="BF133" i="58"/>
  <c r="BK167" i="58" s="1"/>
  <c r="BF132" i="58"/>
  <c r="BF131" i="58"/>
  <c r="BF130" i="58"/>
  <c r="BN167" i="58" s="1"/>
  <c r="BF129" i="58"/>
  <c r="BO167" i="58" s="1"/>
  <c r="BF128" i="58"/>
  <c r="BP167" i="58" s="1"/>
  <c r="BP174" i="58" s="1"/>
  <c r="BF124" i="58"/>
  <c r="BL172" i="58" s="1"/>
  <c r="BF123" i="58"/>
  <c r="BM172" i="58" s="1"/>
  <c r="BK122" i="58"/>
  <c r="BF122" i="58"/>
  <c r="BO172" i="58" s="1"/>
  <c r="BK121" i="58"/>
  <c r="BF121" i="58"/>
  <c r="BP172" i="58" s="1"/>
  <c r="BN115" i="58"/>
  <c r="BN116" i="58" s="1"/>
  <c r="BN114" i="58"/>
  <c r="BF114" i="58"/>
  <c r="BN112" i="58"/>
  <c r="BF111" i="58"/>
  <c r="BK171" i="58" s="1"/>
  <c r="BF110" i="58"/>
  <c r="BL171" i="58" s="1"/>
  <c r="BF109" i="58"/>
  <c r="BM171" i="58" s="1"/>
  <c r="BF107" i="58"/>
  <c r="BF106" i="58"/>
  <c r="BF112" i="58" s="1"/>
  <c r="BF105" i="58"/>
  <c r="BO171" i="58" s="1"/>
  <c r="BP97" i="58"/>
  <c r="BP96" i="58"/>
  <c r="BP95" i="58"/>
  <c r="BP94" i="58"/>
  <c r="BU92" i="58"/>
  <c r="BS92" i="58"/>
  <c r="BY91" i="58"/>
  <c r="BY93" i="58" s="1"/>
  <c r="BP91" i="58"/>
  <c r="BY90" i="58"/>
  <c r="BX90" i="58"/>
  <c r="BX91" i="58" s="1"/>
  <c r="BX93" i="58" s="1"/>
  <c r="BW90" i="58"/>
  <c r="BW91" i="58" s="1"/>
  <c r="BW93" i="58" s="1"/>
  <c r="BV90" i="58"/>
  <c r="BV91" i="58" s="1"/>
  <c r="BV93" i="58" s="1"/>
  <c r="BU90" i="58"/>
  <c r="BU91" i="58" s="1"/>
  <c r="BU93" i="58" s="1"/>
  <c r="BT90" i="58"/>
  <c r="BT91" i="58" s="1"/>
  <c r="BS90" i="58"/>
  <c r="BS91" i="58" s="1"/>
  <c r="BS93" i="58" s="1"/>
  <c r="BP90" i="58"/>
  <c r="BP89" i="58"/>
  <c r="BP88" i="58"/>
  <c r="BF86" i="58"/>
  <c r="BF84" i="58"/>
  <c r="CL55" i="58"/>
  <c r="CK55" i="58"/>
  <c r="CJ55" i="58"/>
  <c r="CI55" i="58"/>
  <c r="CH55" i="58"/>
  <c r="CG55" i="58"/>
  <c r="CF55" i="58"/>
  <c r="CE55" i="58"/>
  <c r="CM55" i="58" s="1"/>
  <c r="CD55" i="58"/>
  <c r="CC55" i="58"/>
  <c r="CM54" i="58"/>
  <c r="BP54" i="58"/>
  <c r="CM53" i="58"/>
  <c r="BU53" i="58"/>
  <c r="BS53" i="58"/>
  <c r="BP53" i="58"/>
  <c r="CM52" i="58"/>
  <c r="BY52" i="58"/>
  <c r="BY54" i="58" s="1"/>
  <c r="BT52" i="58"/>
  <c r="BP52" i="58"/>
  <c r="CM51" i="58"/>
  <c r="BY51" i="58"/>
  <c r="BX51" i="58"/>
  <c r="BX52" i="58" s="1"/>
  <c r="BX54" i="58" s="1"/>
  <c r="BW51" i="58"/>
  <c r="BW52" i="58" s="1"/>
  <c r="BW54" i="58" s="1"/>
  <c r="BV51" i="58"/>
  <c r="BV52" i="58" s="1"/>
  <c r="BV54" i="58" s="1"/>
  <c r="BU51" i="58"/>
  <c r="BU52" i="58" s="1"/>
  <c r="BU54" i="58" s="1"/>
  <c r="BT51" i="58"/>
  <c r="BS51" i="58"/>
  <c r="BS52" i="58" s="1"/>
  <c r="BS54" i="58" s="1"/>
  <c r="BP51" i="58"/>
  <c r="BO50" i="58"/>
  <c r="BN50" i="58"/>
  <c r="BM50" i="58"/>
  <c r="BL50" i="58"/>
  <c r="BK50" i="58"/>
  <c r="BJ50" i="58"/>
  <c r="BI50" i="58"/>
  <c r="BH50" i="58"/>
  <c r="BP44" i="58"/>
  <c r="BP43" i="58"/>
  <c r="BP42" i="58"/>
  <c r="BP41" i="58"/>
  <c r="BP39" i="58"/>
  <c r="BP38" i="58"/>
  <c r="BP37" i="58"/>
  <c r="CM36" i="58"/>
  <c r="BQ36" i="58"/>
  <c r="BO36" i="58"/>
  <c r="BN36" i="58"/>
  <c r="BM36" i="58"/>
  <c r="BL36" i="58"/>
  <c r="BK36" i="58"/>
  <c r="BJ36" i="58"/>
  <c r="BI36" i="58"/>
  <c r="BH36" i="58"/>
  <c r="CM35" i="58"/>
  <c r="CM34" i="58"/>
  <c r="CM33" i="58"/>
  <c r="BU33" i="58"/>
  <c r="BS33" i="58"/>
  <c r="BP31" i="58"/>
  <c r="BP30" i="58"/>
  <c r="BP29" i="58"/>
  <c r="BP28" i="58"/>
  <c r="BP26" i="58"/>
  <c r="BP25" i="58"/>
  <c r="BP24" i="58"/>
  <c r="BP23" i="58"/>
  <c r="CM11" i="58"/>
  <c r="BX11" i="58"/>
  <c r="BS11" i="58"/>
  <c r="BP11" i="58"/>
  <c r="BR10" i="58"/>
  <c r="BQ10" i="58"/>
  <c r="BR11" i="58" s="1"/>
  <c r="BP10" i="58"/>
  <c r="BW9" i="58"/>
  <c r="BW34" i="58" s="1"/>
  <c r="BV9" i="58"/>
  <c r="BV34" i="58" s="1"/>
  <c r="BP9" i="58"/>
  <c r="BY8" i="58"/>
  <c r="BY9" i="58" s="1"/>
  <c r="BY34" i="58" s="1"/>
  <c r="BX8" i="58"/>
  <c r="BX9" i="58" s="1"/>
  <c r="BX34" i="58" s="1"/>
  <c r="BW8" i="58"/>
  <c r="BV8" i="58"/>
  <c r="BU8" i="58"/>
  <c r="BU9" i="58" s="1"/>
  <c r="BU34" i="58" s="1"/>
  <c r="BT8" i="58"/>
  <c r="BT9" i="58" s="1"/>
  <c r="BT34" i="58" s="1"/>
  <c r="BS8" i="58"/>
  <c r="BS9" i="58" s="1"/>
  <c r="BS34" i="58" s="1"/>
  <c r="BP8" i="58"/>
  <c r="BP6" i="58"/>
  <c r="BP5" i="58"/>
  <c r="BY4" i="58"/>
  <c r="BY5" i="58" s="1"/>
  <c r="BX4" i="58"/>
  <c r="BX5" i="58" s="1"/>
  <c r="BW4" i="58"/>
  <c r="BW5" i="58" s="1"/>
  <c r="BV4" i="58"/>
  <c r="BV5" i="58" s="1"/>
  <c r="BU4" i="58"/>
  <c r="BU5" i="58" s="1"/>
  <c r="BT4" i="58"/>
  <c r="BT5" i="58" s="1"/>
  <c r="BS4" i="58"/>
  <c r="BS5" i="58" s="1"/>
  <c r="BP4" i="58"/>
  <c r="CD1" i="58"/>
  <c r="CE174" i="57"/>
  <c r="CD174" i="57"/>
  <c r="CC174" i="57"/>
  <c r="CB174" i="57"/>
  <c r="CA174" i="57"/>
  <c r="BZ174" i="57"/>
  <c r="BV174" i="57"/>
  <c r="CL173" i="57"/>
  <c r="CH173" i="57"/>
  <c r="BS173" i="57"/>
  <c r="BW173" i="57" s="1"/>
  <c r="CH172" i="57"/>
  <c r="CL172" i="57" s="1"/>
  <c r="CH171" i="57"/>
  <c r="CL171" i="57" s="1"/>
  <c r="BP171" i="57"/>
  <c r="CH170" i="57"/>
  <c r="CL170" i="57" s="1"/>
  <c r="BS170" i="57"/>
  <c r="BW170" i="57" s="1"/>
  <c r="CH169" i="57"/>
  <c r="CL169" i="57" s="1"/>
  <c r="CH168" i="57"/>
  <c r="CL168" i="57" s="1"/>
  <c r="BM168" i="57"/>
  <c r="CH167" i="57"/>
  <c r="CL167" i="57" s="1"/>
  <c r="CH166" i="57"/>
  <c r="BN166" i="57"/>
  <c r="BM166" i="57"/>
  <c r="BS166" i="57" s="1"/>
  <c r="CB160" i="57"/>
  <c r="CB161" i="57" s="1"/>
  <c r="CA160" i="57"/>
  <c r="CA161" i="57" s="1"/>
  <c r="BY160" i="57"/>
  <c r="BY161" i="57" s="1"/>
  <c r="BZ159" i="57"/>
  <c r="BZ158" i="57"/>
  <c r="BZ157" i="57"/>
  <c r="BL156" i="57"/>
  <c r="BM156" i="57" s="1"/>
  <c r="BN156" i="57" s="1"/>
  <c r="BO156" i="57" s="1"/>
  <c r="BP156" i="57" s="1"/>
  <c r="BQ156" i="57" s="1"/>
  <c r="BR156" i="57" s="1"/>
  <c r="BS156" i="57" s="1"/>
  <c r="BT156" i="57" s="1"/>
  <c r="BU156" i="57" s="1"/>
  <c r="BV156" i="57" s="1"/>
  <c r="BW156" i="57" s="1"/>
  <c r="CB153" i="57"/>
  <c r="CB154" i="57" s="1"/>
  <c r="BF111" i="57" s="1"/>
  <c r="BK171" i="57" s="1"/>
  <c r="CA153" i="57"/>
  <c r="CA154" i="57" s="1"/>
  <c r="BF133" i="57" s="1"/>
  <c r="BK167" i="57" s="1"/>
  <c r="BZ153" i="57"/>
  <c r="BZ154" i="57" s="1"/>
  <c r="BF147" i="57" s="1"/>
  <c r="BK169" i="57" s="1"/>
  <c r="BY153" i="57"/>
  <c r="BY154" i="57" s="1"/>
  <c r="BF125" i="57" s="1"/>
  <c r="BK172" i="57" s="1"/>
  <c r="BF150" i="57"/>
  <c r="BF149" i="57"/>
  <c r="BL148" i="57"/>
  <c r="BM148" i="57" s="1"/>
  <c r="BN148" i="57" s="1"/>
  <c r="BO148" i="57" s="1"/>
  <c r="BP148" i="57" s="1"/>
  <c r="BQ148" i="57" s="1"/>
  <c r="BR148" i="57" s="1"/>
  <c r="BS148" i="57" s="1"/>
  <c r="BT148" i="57" s="1"/>
  <c r="BU148" i="57" s="1"/>
  <c r="BV148" i="57" s="1"/>
  <c r="BW148" i="57" s="1"/>
  <c r="BF146" i="57"/>
  <c r="BL169" i="57" s="1"/>
  <c r="BF145" i="57"/>
  <c r="BM169" i="57" s="1"/>
  <c r="BF144" i="57"/>
  <c r="BF143" i="57"/>
  <c r="BO169" i="57" s="1"/>
  <c r="BF139" i="57"/>
  <c r="BL168" i="57" s="1"/>
  <c r="BF137" i="57"/>
  <c r="BN168" i="57" s="1"/>
  <c r="BF136" i="57"/>
  <c r="BO168" i="57" s="1"/>
  <c r="BF132" i="57"/>
  <c r="BF131" i="57"/>
  <c r="BM167" i="57" s="1"/>
  <c r="BF130" i="57"/>
  <c r="BN167" i="57" s="1"/>
  <c r="BF129" i="57"/>
  <c r="BO167" i="57" s="1"/>
  <c r="BF128" i="57"/>
  <c r="BP167" i="57" s="1"/>
  <c r="BF124" i="57"/>
  <c r="BL172" i="57" s="1"/>
  <c r="BF123" i="57"/>
  <c r="BM172" i="57" s="1"/>
  <c r="BK122" i="57"/>
  <c r="BF122" i="57"/>
  <c r="BO172" i="57" s="1"/>
  <c r="BK121" i="57"/>
  <c r="BF121" i="57"/>
  <c r="BP172" i="57" s="1"/>
  <c r="BN115" i="57"/>
  <c r="BN114" i="57"/>
  <c r="BF114" i="57"/>
  <c r="BN112" i="57"/>
  <c r="BF110" i="57"/>
  <c r="BL171" i="57" s="1"/>
  <c r="BF109" i="57"/>
  <c r="BM171" i="57" s="1"/>
  <c r="BF107" i="57"/>
  <c r="BN171" i="57" s="1"/>
  <c r="BF106" i="57"/>
  <c r="BF105" i="57"/>
  <c r="BP97" i="57"/>
  <c r="BP96" i="57"/>
  <c r="BP95" i="57"/>
  <c r="BP94" i="57"/>
  <c r="BU92" i="57"/>
  <c r="BS92" i="57"/>
  <c r="BP91" i="57"/>
  <c r="BY90" i="57"/>
  <c r="BY91" i="57" s="1"/>
  <c r="BY93" i="57" s="1"/>
  <c r="BX90" i="57"/>
  <c r="BX91" i="57" s="1"/>
  <c r="BX93" i="57" s="1"/>
  <c r="BW90" i="57"/>
  <c r="BW91" i="57" s="1"/>
  <c r="BW93" i="57" s="1"/>
  <c r="BV90" i="57"/>
  <c r="BV91" i="57" s="1"/>
  <c r="BV93" i="57" s="1"/>
  <c r="BU90" i="57"/>
  <c r="BU91" i="57" s="1"/>
  <c r="BT90" i="57"/>
  <c r="BT91" i="57" s="1"/>
  <c r="BS90" i="57"/>
  <c r="BS91" i="57" s="1"/>
  <c r="BS93" i="57" s="1"/>
  <c r="BP90" i="57"/>
  <c r="BP89" i="57"/>
  <c r="BP88" i="57"/>
  <c r="BF86" i="57"/>
  <c r="BF84" i="57"/>
  <c r="CL55" i="57"/>
  <c r="CK55" i="57"/>
  <c r="CJ55" i="57"/>
  <c r="CI55" i="57"/>
  <c r="CH55" i="57"/>
  <c r="CG55" i="57"/>
  <c r="CF55" i="57"/>
  <c r="CE55" i="57"/>
  <c r="CD55" i="57"/>
  <c r="CC55" i="57"/>
  <c r="CM54" i="57"/>
  <c r="BP54" i="57"/>
  <c r="CM53" i="57"/>
  <c r="BU53" i="57"/>
  <c r="BS53" i="57"/>
  <c r="BP53" i="57"/>
  <c r="CM52" i="57"/>
  <c r="BP52" i="57"/>
  <c r="CM51" i="57"/>
  <c r="BY51" i="57"/>
  <c r="BY52" i="57" s="1"/>
  <c r="BY54" i="57" s="1"/>
  <c r="BX51" i="57"/>
  <c r="BX52" i="57" s="1"/>
  <c r="BX54" i="57" s="1"/>
  <c r="BW51" i="57"/>
  <c r="BW52" i="57" s="1"/>
  <c r="BW54" i="57" s="1"/>
  <c r="BV51" i="57"/>
  <c r="BV52" i="57" s="1"/>
  <c r="BV54" i="57" s="1"/>
  <c r="BU51" i="57"/>
  <c r="BU52" i="57" s="1"/>
  <c r="BT51" i="57"/>
  <c r="BT52" i="57" s="1"/>
  <c r="BS51" i="57"/>
  <c r="BS52" i="57" s="1"/>
  <c r="BP51" i="57"/>
  <c r="BO50" i="57"/>
  <c r="BN50" i="57"/>
  <c r="BM50" i="57"/>
  <c r="BL50" i="57"/>
  <c r="BK50" i="57"/>
  <c r="BJ50" i="57"/>
  <c r="BI50" i="57"/>
  <c r="BH50" i="57"/>
  <c r="BP44" i="57"/>
  <c r="BP43" i="57"/>
  <c r="BP42" i="57"/>
  <c r="BP41" i="57"/>
  <c r="BP39" i="57"/>
  <c r="BP38" i="57"/>
  <c r="BP37" i="57"/>
  <c r="CM36" i="57"/>
  <c r="BQ36" i="57"/>
  <c r="BO36" i="57"/>
  <c r="BN36" i="57"/>
  <c r="BM36" i="57"/>
  <c r="BL36" i="57"/>
  <c r="BK36" i="57"/>
  <c r="BJ36" i="57"/>
  <c r="BI36" i="57"/>
  <c r="BH36" i="57"/>
  <c r="CM35" i="57"/>
  <c r="CM34" i="57"/>
  <c r="CM33" i="57"/>
  <c r="BU33" i="57"/>
  <c r="BS33" i="57"/>
  <c r="BP31" i="57"/>
  <c r="BP30" i="57"/>
  <c r="BP29" i="57"/>
  <c r="BP28" i="57"/>
  <c r="BP26" i="57"/>
  <c r="BP25" i="57"/>
  <c r="BP24" i="57"/>
  <c r="BP23" i="57"/>
  <c r="BP21" i="57"/>
  <c r="BP20" i="57"/>
  <c r="BP19" i="57"/>
  <c r="BP18" i="57"/>
  <c r="CM11" i="57"/>
  <c r="BX11" i="57"/>
  <c r="BS11" i="57"/>
  <c r="BP11" i="57"/>
  <c r="BR10" i="57"/>
  <c r="BP10" i="57"/>
  <c r="BT9" i="57"/>
  <c r="BT34" i="57" s="1"/>
  <c r="BP9" i="57"/>
  <c r="BY8" i="57"/>
  <c r="BY9" i="57" s="1"/>
  <c r="BY34" i="57" s="1"/>
  <c r="BX8" i="57"/>
  <c r="BX9" i="57" s="1"/>
  <c r="BX34" i="57" s="1"/>
  <c r="BW8" i="57"/>
  <c r="BW9" i="57" s="1"/>
  <c r="BW34" i="57" s="1"/>
  <c r="BV8" i="57"/>
  <c r="BV9" i="57" s="1"/>
  <c r="BV34" i="57" s="1"/>
  <c r="BU8" i="57"/>
  <c r="BU9" i="57" s="1"/>
  <c r="BT8" i="57"/>
  <c r="BS8" i="57"/>
  <c r="BS9" i="57" s="1"/>
  <c r="BP8" i="57"/>
  <c r="BP6" i="57"/>
  <c r="BP5" i="57"/>
  <c r="BY4" i="57"/>
  <c r="BY5" i="57" s="1"/>
  <c r="BX4" i="57"/>
  <c r="BX5" i="57" s="1"/>
  <c r="BW4" i="57"/>
  <c r="BW5" i="57" s="1"/>
  <c r="BV4" i="57"/>
  <c r="BV5" i="57" s="1"/>
  <c r="BU4" i="57"/>
  <c r="BU5" i="57" s="1"/>
  <c r="BT4" i="57"/>
  <c r="BT5" i="57" s="1"/>
  <c r="BS4" i="57"/>
  <c r="BS5" i="57" s="1"/>
  <c r="BP4" i="57"/>
  <c r="CD1" i="57"/>
  <c r="CE174" i="56"/>
  <c r="CD174" i="56"/>
  <c r="CC174" i="56"/>
  <c r="CB174" i="56"/>
  <c r="CA174" i="56"/>
  <c r="BZ174" i="56"/>
  <c r="BV174" i="56"/>
  <c r="CH173" i="56"/>
  <c r="CL173" i="56" s="1"/>
  <c r="BS173" i="56"/>
  <c r="BW173" i="56" s="1"/>
  <c r="CL172" i="56"/>
  <c r="CH172" i="56"/>
  <c r="CH171" i="56"/>
  <c r="CL171" i="56" s="1"/>
  <c r="BP171" i="56"/>
  <c r="BN171" i="56"/>
  <c r="CL170" i="56"/>
  <c r="CH170" i="56"/>
  <c r="BS170" i="56"/>
  <c r="BW170" i="56" s="1"/>
  <c r="CH169" i="56"/>
  <c r="CL169" i="56" s="1"/>
  <c r="BO169" i="56"/>
  <c r="CL168" i="56"/>
  <c r="CH168" i="56"/>
  <c r="BM168" i="56"/>
  <c r="CL167" i="56"/>
  <c r="CH167" i="56"/>
  <c r="BM167" i="56"/>
  <c r="BL167" i="56"/>
  <c r="CH166" i="56"/>
  <c r="CH174" i="56" s="1"/>
  <c r="CL174" i="56" s="1"/>
  <c r="BN166" i="56"/>
  <c r="BM166" i="56"/>
  <c r="BS166" i="56" s="1"/>
  <c r="CB161" i="56"/>
  <c r="CA161" i="56"/>
  <c r="CB160" i="56"/>
  <c r="CA160" i="56"/>
  <c r="BY160" i="56"/>
  <c r="BY161" i="56" s="1"/>
  <c r="BZ159" i="56"/>
  <c r="BZ158" i="56"/>
  <c r="BZ157" i="56"/>
  <c r="BZ160" i="56" s="1"/>
  <c r="BZ161" i="56" s="1"/>
  <c r="BL156" i="56"/>
  <c r="BM156" i="56" s="1"/>
  <c r="BN156" i="56" s="1"/>
  <c r="BO156" i="56" s="1"/>
  <c r="BP156" i="56" s="1"/>
  <c r="BQ156" i="56" s="1"/>
  <c r="BR156" i="56" s="1"/>
  <c r="BS156" i="56" s="1"/>
  <c r="BT156" i="56" s="1"/>
  <c r="BU156" i="56" s="1"/>
  <c r="BV156" i="56" s="1"/>
  <c r="BW156" i="56" s="1"/>
  <c r="CB154" i="56"/>
  <c r="CA154" i="56"/>
  <c r="BZ154" i="56"/>
  <c r="BF147" i="56" s="1"/>
  <c r="BK169" i="56" s="1"/>
  <c r="CB153" i="56"/>
  <c r="CA153" i="56"/>
  <c r="BZ153" i="56"/>
  <c r="BY153" i="56"/>
  <c r="BY154" i="56" s="1"/>
  <c r="BF150" i="56"/>
  <c r="BF149" i="56"/>
  <c r="BF151" i="56" s="1"/>
  <c r="BL148" i="56"/>
  <c r="BM148" i="56" s="1"/>
  <c r="BN148" i="56" s="1"/>
  <c r="BO148" i="56" s="1"/>
  <c r="BP148" i="56" s="1"/>
  <c r="BQ148" i="56" s="1"/>
  <c r="BR148" i="56" s="1"/>
  <c r="BS148" i="56" s="1"/>
  <c r="BT148" i="56" s="1"/>
  <c r="BU148" i="56" s="1"/>
  <c r="BV148" i="56" s="1"/>
  <c r="BW148" i="56" s="1"/>
  <c r="BF146" i="56"/>
  <c r="BL169" i="56" s="1"/>
  <c r="BF145" i="56"/>
  <c r="BM169" i="56" s="1"/>
  <c r="BF144" i="56"/>
  <c r="BN169" i="56" s="1"/>
  <c r="BF143" i="56"/>
  <c r="BF139" i="56"/>
  <c r="BL168" i="56" s="1"/>
  <c r="BF137" i="56"/>
  <c r="BN168" i="56" s="1"/>
  <c r="BF136" i="56"/>
  <c r="BO168" i="56" s="1"/>
  <c r="BF133" i="56"/>
  <c r="BK167" i="56" s="1"/>
  <c r="BF132" i="56"/>
  <c r="BF131" i="56"/>
  <c r="BF130" i="56"/>
  <c r="BN167" i="56" s="1"/>
  <c r="BF129" i="56"/>
  <c r="BO167" i="56" s="1"/>
  <c r="BF128" i="56"/>
  <c r="BP167" i="56" s="1"/>
  <c r="BP174" i="56" s="1"/>
  <c r="BF124" i="56"/>
  <c r="BL172" i="56" s="1"/>
  <c r="BF123" i="56"/>
  <c r="BM172" i="56" s="1"/>
  <c r="BK122" i="56"/>
  <c r="BF122" i="56"/>
  <c r="BO172" i="56" s="1"/>
  <c r="BK121" i="56"/>
  <c r="BF121" i="56"/>
  <c r="BP172" i="56" s="1"/>
  <c r="BN115" i="56"/>
  <c r="BN116" i="56" s="1"/>
  <c r="BN114" i="56"/>
  <c r="BF114" i="56"/>
  <c r="BN112" i="56"/>
  <c r="BF111" i="56"/>
  <c r="BK171" i="56" s="1"/>
  <c r="BF110" i="56"/>
  <c r="BL171" i="56" s="1"/>
  <c r="BF109" i="56"/>
  <c r="BF112" i="56" s="1"/>
  <c r="BF107" i="56"/>
  <c r="BF106" i="56"/>
  <c r="BF105" i="56"/>
  <c r="BO171" i="56" s="1"/>
  <c r="BP97" i="56"/>
  <c r="BP96" i="56"/>
  <c r="BP95" i="56"/>
  <c r="BP94" i="56"/>
  <c r="BU92" i="56"/>
  <c r="BS92" i="56"/>
  <c r="BP91" i="56"/>
  <c r="BY90" i="56"/>
  <c r="BY91" i="56" s="1"/>
  <c r="BY93" i="56" s="1"/>
  <c r="BX90" i="56"/>
  <c r="BX91" i="56" s="1"/>
  <c r="BX93" i="56" s="1"/>
  <c r="BW90" i="56"/>
  <c r="BW91" i="56" s="1"/>
  <c r="BW93" i="56" s="1"/>
  <c r="BV90" i="56"/>
  <c r="BV91" i="56" s="1"/>
  <c r="BV93" i="56" s="1"/>
  <c r="BU90" i="56"/>
  <c r="BU91" i="56" s="1"/>
  <c r="BU93" i="56" s="1"/>
  <c r="BT90" i="56"/>
  <c r="BT91" i="56" s="1"/>
  <c r="BS90" i="56"/>
  <c r="BS91" i="56" s="1"/>
  <c r="BS93" i="56" s="1"/>
  <c r="BP90" i="56"/>
  <c r="BP89" i="56"/>
  <c r="BP88" i="56"/>
  <c r="BF86" i="56"/>
  <c r="BF84" i="56"/>
  <c r="CL55" i="56"/>
  <c r="CK55" i="56"/>
  <c r="CJ55" i="56"/>
  <c r="CI55" i="56"/>
  <c r="CH55" i="56"/>
  <c r="CG55" i="56"/>
  <c r="CF55" i="56"/>
  <c r="CE55" i="56"/>
  <c r="CM55" i="56" s="1"/>
  <c r="CD55" i="56"/>
  <c r="CC55" i="56"/>
  <c r="CM54" i="56"/>
  <c r="BX54" i="56"/>
  <c r="BP54" i="56"/>
  <c r="CM53" i="56"/>
  <c r="BU53" i="56"/>
  <c r="BS53" i="56"/>
  <c r="BP53" i="56"/>
  <c r="CM52" i="56"/>
  <c r="BY52" i="56"/>
  <c r="BY54" i="56" s="1"/>
  <c r="BX52" i="56"/>
  <c r="BT52" i="56"/>
  <c r="BP52" i="56"/>
  <c r="CM51" i="56"/>
  <c r="BY51" i="56"/>
  <c r="BX51" i="56"/>
  <c r="BW51" i="56"/>
  <c r="BW52" i="56" s="1"/>
  <c r="BW54" i="56" s="1"/>
  <c r="BV51" i="56"/>
  <c r="BV52" i="56" s="1"/>
  <c r="BV54" i="56" s="1"/>
  <c r="BU51" i="56"/>
  <c r="BU52" i="56" s="1"/>
  <c r="BU54" i="56" s="1"/>
  <c r="BT51" i="56"/>
  <c r="BS51" i="56"/>
  <c r="BS52" i="56" s="1"/>
  <c r="BS54" i="56" s="1"/>
  <c r="BP51" i="56"/>
  <c r="BO50" i="56"/>
  <c r="BN50" i="56"/>
  <c r="BM50" i="56"/>
  <c r="BL50" i="56"/>
  <c r="BK50" i="56"/>
  <c r="BJ50" i="56"/>
  <c r="BI50" i="56"/>
  <c r="BH50" i="56"/>
  <c r="BP44" i="56"/>
  <c r="BP43" i="56"/>
  <c r="BP42" i="56"/>
  <c r="BP41" i="56"/>
  <c r="BP39" i="56"/>
  <c r="BP38" i="56"/>
  <c r="BP37" i="56"/>
  <c r="CM36" i="56"/>
  <c r="BQ36" i="56"/>
  <c r="BO36" i="56"/>
  <c r="BN36" i="56"/>
  <c r="BM36" i="56"/>
  <c r="BL36" i="56"/>
  <c r="BK36" i="56"/>
  <c r="BJ36" i="56"/>
  <c r="BI36" i="56"/>
  <c r="BH36" i="56"/>
  <c r="CM35" i="56"/>
  <c r="CM34" i="56"/>
  <c r="CM33" i="56"/>
  <c r="BU33" i="56"/>
  <c r="BS33" i="56"/>
  <c r="BP31" i="56"/>
  <c r="BP30" i="56"/>
  <c r="BP29" i="56"/>
  <c r="BP28" i="56"/>
  <c r="BP26" i="56"/>
  <c r="BP25" i="56"/>
  <c r="BP24" i="56"/>
  <c r="BP23" i="56"/>
  <c r="BP21" i="56"/>
  <c r="BP20" i="56"/>
  <c r="BP19" i="56"/>
  <c r="BP18" i="56"/>
  <c r="CM11" i="56"/>
  <c r="BX11" i="56"/>
  <c r="BS11" i="56"/>
  <c r="BP11" i="56"/>
  <c r="BR10" i="56"/>
  <c r="BQ10" i="56"/>
  <c r="BR11" i="56" s="1"/>
  <c r="BP10" i="56"/>
  <c r="BW9" i="56"/>
  <c r="BW34" i="56" s="1"/>
  <c r="BP9" i="56"/>
  <c r="BY8" i="56"/>
  <c r="BY9" i="56" s="1"/>
  <c r="BY34" i="56" s="1"/>
  <c r="BX8" i="56"/>
  <c r="BX9" i="56" s="1"/>
  <c r="BX34" i="56" s="1"/>
  <c r="BW8" i="56"/>
  <c r="BV8" i="56"/>
  <c r="BV9" i="56" s="1"/>
  <c r="BV34" i="56" s="1"/>
  <c r="BU8" i="56"/>
  <c r="BU9" i="56" s="1"/>
  <c r="BU34" i="56" s="1"/>
  <c r="BT8" i="56"/>
  <c r="BT9" i="56" s="1"/>
  <c r="BT34" i="56" s="1"/>
  <c r="BS8" i="56"/>
  <c r="BS9" i="56" s="1"/>
  <c r="BS34" i="56" s="1"/>
  <c r="BP8" i="56"/>
  <c r="BP6" i="56"/>
  <c r="BP5" i="56"/>
  <c r="BY4" i="56"/>
  <c r="BY5" i="56" s="1"/>
  <c r="BX4" i="56"/>
  <c r="BX5" i="56" s="1"/>
  <c r="BW4" i="56"/>
  <c r="BW5" i="56" s="1"/>
  <c r="BV4" i="56"/>
  <c r="BV5" i="56" s="1"/>
  <c r="BU4" i="56"/>
  <c r="BU5" i="56" s="1"/>
  <c r="BT4" i="56"/>
  <c r="BT5" i="56" s="1"/>
  <c r="BS4" i="56"/>
  <c r="BS5" i="56" s="1"/>
  <c r="BP4" i="56"/>
  <c r="CD1" i="56"/>
  <c r="BP26" i="46"/>
  <c r="BP25" i="46"/>
  <c r="BP24" i="46"/>
  <c r="BP23" i="46"/>
  <c r="BP29" i="46"/>
  <c r="BP28" i="46"/>
  <c r="BP31" i="46"/>
  <c r="BP30" i="46"/>
  <c r="BP21" i="46"/>
  <c r="BP20" i="46"/>
  <c r="BP19" i="46"/>
  <c r="BP18" i="46"/>
  <c r="BP94" i="46"/>
  <c r="BP93" i="46"/>
  <c r="BP92" i="46"/>
  <c r="BP91" i="46"/>
  <c r="BP57" i="46"/>
  <c r="BP56" i="46"/>
  <c r="BP55" i="46"/>
  <c r="BP54" i="46"/>
  <c r="BP39" i="46"/>
  <c r="BP38" i="46"/>
  <c r="BP37" i="46"/>
  <c r="BO36" i="46"/>
  <c r="BM36" i="46"/>
  <c r="BL36" i="46"/>
  <c r="BK36" i="46"/>
  <c r="BJ36" i="46"/>
  <c r="BI36" i="46"/>
  <c r="BH36" i="46"/>
  <c r="BN36" i="46"/>
  <c r="BO53" i="46"/>
  <c r="BN53" i="46"/>
  <c r="BM53" i="46"/>
  <c r="BL53" i="46"/>
  <c r="BK53" i="46"/>
  <c r="BJ53" i="46"/>
  <c r="BI53" i="46"/>
  <c r="BH53" i="46"/>
  <c r="BP44" i="46"/>
  <c r="BP43" i="46"/>
  <c r="BP42" i="46"/>
  <c r="BP41" i="46"/>
  <c r="BH80" i="62" l="1"/>
  <c r="BG80" i="62"/>
  <c r="BG90" i="62"/>
  <c r="BH90" i="61"/>
  <c r="BI85" i="61"/>
  <c r="BH80" i="61"/>
  <c r="BG85" i="61"/>
  <c r="BS100" i="60"/>
  <c r="BW100" i="60" s="1"/>
  <c r="BO103" i="60"/>
  <c r="BM34" i="60"/>
  <c r="BM35" i="60"/>
  <c r="BS34" i="59"/>
  <c r="BM177" i="59"/>
  <c r="BU96" i="59"/>
  <c r="BX34" i="59"/>
  <c r="BF115" i="59"/>
  <c r="BF119" i="59" s="1"/>
  <c r="BS171" i="59"/>
  <c r="BW171" i="59" s="1"/>
  <c r="BU57" i="59"/>
  <c r="BN177" i="59"/>
  <c r="BZ163" i="59"/>
  <c r="BZ164" i="59" s="1"/>
  <c r="CH177" i="59"/>
  <c r="CL177" i="59" s="1"/>
  <c r="BU34" i="59"/>
  <c r="BG150" i="59"/>
  <c r="BM112" i="59" s="1"/>
  <c r="BK172" i="59"/>
  <c r="BS172" i="59" s="1"/>
  <c r="BW172" i="59" s="1"/>
  <c r="BL177" i="59"/>
  <c r="BW169" i="59"/>
  <c r="CC157" i="59"/>
  <c r="BF128" i="59"/>
  <c r="BO177" i="59"/>
  <c r="CC164" i="59"/>
  <c r="BS174" i="59"/>
  <c r="BW174" i="59" s="1"/>
  <c r="BS170" i="59"/>
  <c r="BW170" i="59" s="1"/>
  <c r="BF137" i="59"/>
  <c r="BM109" i="59" s="1"/>
  <c r="CL169" i="59"/>
  <c r="BF143" i="59"/>
  <c r="BM110" i="59" s="1"/>
  <c r="BO174" i="59"/>
  <c r="BS171" i="58"/>
  <c r="BW171" i="58" s="1"/>
  <c r="BS167" i="58"/>
  <c r="BW167" i="58" s="1"/>
  <c r="BS168" i="58"/>
  <c r="BW168" i="58" s="1"/>
  <c r="BF116" i="58"/>
  <c r="BM104" i="58"/>
  <c r="BO174" i="58"/>
  <c r="BN174" i="58"/>
  <c r="CC154" i="58"/>
  <c r="BF125" i="58"/>
  <c r="BK172" i="58" s="1"/>
  <c r="BS172" i="58" s="1"/>
  <c r="BW172" i="58" s="1"/>
  <c r="BW166" i="58"/>
  <c r="CC161" i="58"/>
  <c r="BL174" i="58"/>
  <c r="BG147" i="58"/>
  <c r="BM109" i="58" s="1"/>
  <c r="BK169" i="58"/>
  <c r="BS169" i="58" s="1"/>
  <c r="BW169" i="58" s="1"/>
  <c r="BF134" i="58"/>
  <c r="BM106" i="58" s="1"/>
  <c r="CL166" i="58"/>
  <c r="BF126" i="58"/>
  <c r="BM105" i="58" s="1"/>
  <c r="BM174" i="58"/>
  <c r="BF140" i="58"/>
  <c r="BM107" i="58" s="1"/>
  <c r="BO171" i="57"/>
  <c r="BQ10" i="57"/>
  <c r="BU54" i="57"/>
  <c r="BZ160" i="57"/>
  <c r="BZ161" i="57" s="1"/>
  <c r="CC161" i="57" s="1"/>
  <c r="BF151" i="57"/>
  <c r="BS168" i="57"/>
  <c r="BW168" i="57" s="1"/>
  <c r="BS54" i="57"/>
  <c r="BS172" i="57"/>
  <c r="BW172" i="57" s="1"/>
  <c r="BN116" i="57"/>
  <c r="BP174" i="57"/>
  <c r="BG147" i="57"/>
  <c r="BM109" i="57" s="1"/>
  <c r="BM174" i="57"/>
  <c r="BS34" i="57"/>
  <c r="BF134" i="57"/>
  <c r="BM106" i="57" s="1"/>
  <c r="CM55" i="57"/>
  <c r="BU93" i="57"/>
  <c r="BU34" i="57"/>
  <c r="BF140" i="57"/>
  <c r="BM107" i="57" s="1"/>
  <c r="CH174" i="57"/>
  <c r="CL174" i="57" s="1"/>
  <c r="BO174" i="57"/>
  <c r="BK174" i="57"/>
  <c r="BR11" i="57"/>
  <c r="BW166" i="57"/>
  <c r="BS171" i="57"/>
  <c r="BW171" i="57" s="1"/>
  <c r="BN169" i="57"/>
  <c r="BN174" i="57" s="1"/>
  <c r="CL166" i="57"/>
  <c r="BF126" i="57"/>
  <c r="BM105" i="57" s="1"/>
  <c r="CC154" i="57"/>
  <c r="BL167" i="57"/>
  <c r="BL174" i="57" s="1"/>
  <c r="BF112" i="57"/>
  <c r="BS167" i="56"/>
  <c r="BW167" i="56" s="1"/>
  <c r="BS168" i="56"/>
  <c r="BW168" i="56" s="1"/>
  <c r="BW166" i="56"/>
  <c r="CC154" i="56"/>
  <c r="BF125" i="56"/>
  <c r="BK172" i="56" s="1"/>
  <c r="BS172" i="56" s="1"/>
  <c r="BW172" i="56" s="1"/>
  <c r="BO174" i="56"/>
  <c r="BN174" i="56"/>
  <c r="BF116" i="56"/>
  <c r="BM104" i="56"/>
  <c r="CC161" i="56"/>
  <c r="BL174" i="56"/>
  <c r="BS169" i="56"/>
  <c r="BW169" i="56" s="1"/>
  <c r="BF134" i="56"/>
  <c r="BM106" i="56" s="1"/>
  <c r="CL166" i="56"/>
  <c r="BF140" i="56"/>
  <c r="BM107" i="56" s="1"/>
  <c r="BG147" i="56"/>
  <c r="BM109" i="56" s="1"/>
  <c r="BM171" i="56"/>
  <c r="BS171" i="56" s="1"/>
  <c r="BW171" i="56" s="1"/>
  <c r="CE155" i="55"/>
  <c r="CD155" i="55"/>
  <c r="CC155" i="55"/>
  <c r="CB155" i="55"/>
  <c r="CA155" i="55"/>
  <c r="BZ155" i="55"/>
  <c r="BV155" i="55"/>
  <c r="CH154" i="55"/>
  <c r="CL154" i="55" s="1"/>
  <c r="BS154" i="55"/>
  <c r="BW154" i="55" s="1"/>
  <c r="CH153" i="55"/>
  <c r="CL153" i="55" s="1"/>
  <c r="CH152" i="55"/>
  <c r="CL152" i="55" s="1"/>
  <c r="BP152" i="55"/>
  <c r="BN152" i="55"/>
  <c r="CH151" i="55"/>
  <c r="CL151" i="55" s="1"/>
  <c r="BS151" i="55"/>
  <c r="BW151" i="55" s="1"/>
  <c r="CH150" i="55"/>
  <c r="CL150" i="55" s="1"/>
  <c r="CH149" i="55"/>
  <c r="CL149" i="55" s="1"/>
  <c r="BM149" i="55"/>
  <c r="CH148" i="55"/>
  <c r="CL148" i="55" s="1"/>
  <c r="CL147" i="55"/>
  <c r="CH147" i="55"/>
  <c r="BN147" i="55"/>
  <c r="BM147" i="55"/>
  <c r="BS147" i="55" s="1"/>
  <c r="CA142" i="55"/>
  <c r="CB141" i="55"/>
  <c r="CB142" i="55" s="1"/>
  <c r="CA141" i="55"/>
  <c r="BY141" i="55"/>
  <c r="BY142" i="55" s="1"/>
  <c r="BZ140" i="55"/>
  <c r="BZ139" i="55"/>
  <c r="BZ138" i="55"/>
  <c r="BL137" i="55"/>
  <c r="BM137" i="55" s="1"/>
  <c r="BN137" i="55" s="1"/>
  <c r="BO137" i="55" s="1"/>
  <c r="BP137" i="55" s="1"/>
  <c r="BQ137" i="55" s="1"/>
  <c r="BR137" i="55" s="1"/>
  <c r="BS137" i="55" s="1"/>
  <c r="BT137" i="55" s="1"/>
  <c r="BU137" i="55" s="1"/>
  <c r="BV137" i="55" s="1"/>
  <c r="BW137" i="55" s="1"/>
  <c r="CB135" i="55"/>
  <c r="BF92" i="55" s="1"/>
  <c r="BK152" i="55" s="1"/>
  <c r="CA135" i="55"/>
  <c r="BF114" i="55" s="1"/>
  <c r="CB134" i="55"/>
  <c r="CA134" i="55"/>
  <c r="BZ134" i="55"/>
  <c r="BZ135" i="55" s="1"/>
  <c r="BF128" i="55" s="1"/>
  <c r="BK150" i="55" s="1"/>
  <c r="BY134" i="55"/>
  <c r="BY135" i="55" s="1"/>
  <c r="BF131" i="55"/>
  <c r="BF130" i="55"/>
  <c r="BL129" i="55"/>
  <c r="BM129" i="55" s="1"/>
  <c r="BN129" i="55" s="1"/>
  <c r="BO129" i="55" s="1"/>
  <c r="BP129" i="55" s="1"/>
  <c r="BQ129" i="55" s="1"/>
  <c r="BR129" i="55" s="1"/>
  <c r="BS129" i="55" s="1"/>
  <c r="BT129" i="55" s="1"/>
  <c r="BU129" i="55" s="1"/>
  <c r="BV129" i="55" s="1"/>
  <c r="BW129" i="55" s="1"/>
  <c r="BF127" i="55"/>
  <c r="BL150" i="55" s="1"/>
  <c r="BF126" i="55"/>
  <c r="BM150" i="55" s="1"/>
  <c r="BF125" i="55"/>
  <c r="BN150" i="55" s="1"/>
  <c r="BF124" i="55"/>
  <c r="BO150" i="55" s="1"/>
  <c r="BF120" i="55"/>
  <c r="BL149" i="55" s="1"/>
  <c r="BF118" i="55"/>
  <c r="BN149" i="55" s="1"/>
  <c r="BF117" i="55"/>
  <c r="BO149" i="55" s="1"/>
  <c r="BF113" i="55"/>
  <c r="BL148" i="55" s="1"/>
  <c r="BF112" i="55"/>
  <c r="BM148" i="55" s="1"/>
  <c r="BF111" i="55"/>
  <c r="BN148" i="55" s="1"/>
  <c r="BF110" i="55"/>
  <c r="BO148" i="55" s="1"/>
  <c r="BF109" i="55"/>
  <c r="BP148" i="55" s="1"/>
  <c r="BF105" i="55"/>
  <c r="BL153" i="55" s="1"/>
  <c r="BF104" i="55"/>
  <c r="BM153" i="55" s="1"/>
  <c r="BK103" i="55"/>
  <c r="BF103" i="55"/>
  <c r="BO153" i="55" s="1"/>
  <c r="BK102" i="55"/>
  <c r="BF102" i="55"/>
  <c r="BP153" i="55" s="1"/>
  <c r="BN97" i="55"/>
  <c r="BN96" i="55"/>
  <c r="BN95" i="55"/>
  <c r="BF95" i="55"/>
  <c r="BN93" i="55"/>
  <c r="BF91" i="55"/>
  <c r="BL152" i="55" s="1"/>
  <c r="BF90" i="55"/>
  <c r="BM152" i="55" s="1"/>
  <c r="BF88" i="55"/>
  <c r="BF87" i="55"/>
  <c r="BF86" i="55"/>
  <c r="BP78" i="55"/>
  <c r="BP77" i="55"/>
  <c r="BP76" i="55"/>
  <c r="BP75" i="55"/>
  <c r="BU73" i="55"/>
  <c r="BS73" i="55"/>
  <c r="BY72" i="55"/>
  <c r="BY74" i="55" s="1"/>
  <c r="BP72" i="55"/>
  <c r="BY71" i="55"/>
  <c r="BX71" i="55"/>
  <c r="BX72" i="55" s="1"/>
  <c r="BX74" i="55" s="1"/>
  <c r="BW71" i="55"/>
  <c r="BW72" i="55" s="1"/>
  <c r="BW74" i="55" s="1"/>
  <c r="BV71" i="55"/>
  <c r="BV72" i="55" s="1"/>
  <c r="BV74" i="55" s="1"/>
  <c r="BU71" i="55"/>
  <c r="BU72" i="55" s="1"/>
  <c r="BT71" i="55"/>
  <c r="BT72" i="55" s="1"/>
  <c r="BS71" i="55"/>
  <c r="BS72" i="55" s="1"/>
  <c r="BP71" i="55"/>
  <c r="BP70" i="55"/>
  <c r="BP69" i="55"/>
  <c r="BF67" i="55"/>
  <c r="BF65" i="55"/>
  <c r="CL36" i="55"/>
  <c r="CK36" i="55"/>
  <c r="CJ36" i="55"/>
  <c r="CI36" i="55"/>
  <c r="CH36" i="55"/>
  <c r="CG36" i="55"/>
  <c r="CF36" i="55"/>
  <c r="CE36" i="55"/>
  <c r="CD36" i="55"/>
  <c r="CC36" i="55"/>
  <c r="CM35" i="55"/>
  <c r="CM34" i="55"/>
  <c r="BU34" i="55"/>
  <c r="BS34" i="55"/>
  <c r="BP34" i="55"/>
  <c r="CM33" i="55"/>
  <c r="BY33" i="55"/>
  <c r="BY35" i="55" s="1"/>
  <c r="BQ33" i="55"/>
  <c r="BP33" i="55"/>
  <c r="CM32" i="55"/>
  <c r="BY32" i="55"/>
  <c r="BX32" i="55"/>
  <c r="BX33" i="55" s="1"/>
  <c r="BX35" i="55" s="1"/>
  <c r="BW32" i="55"/>
  <c r="BW33" i="55" s="1"/>
  <c r="BW35" i="55" s="1"/>
  <c r="BV32" i="55"/>
  <c r="BV33" i="55" s="1"/>
  <c r="BV35" i="55" s="1"/>
  <c r="BU32" i="55"/>
  <c r="BU33" i="55" s="1"/>
  <c r="BU35" i="55" s="1"/>
  <c r="BT32" i="55"/>
  <c r="BT33" i="55" s="1"/>
  <c r="BS32" i="55"/>
  <c r="BS33" i="55" s="1"/>
  <c r="BP32" i="55"/>
  <c r="BO31" i="55"/>
  <c r="BN31" i="55"/>
  <c r="BM31" i="55"/>
  <c r="BL31" i="55"/>
  <c r="BK31" i="55"/>
  <c r="BJ31" i="55"/>
  <c r="BI31" i="55"/>
  <c r="BH31" i="55"/>
  <c r="BP30" i="55"/>
  <c r="BP29" i="55"/>
  <c r="BP28" i="55"/>
  <c r="BP27" i="55"/>
  <c r="BP25" i="55"/>
  <c r="BP24" i="55"/>
  <c r="BP23" i="55"/>
  <c r="CM22" i="55"/>
  <c r="BO22" i="55"/>
  <c r="BN22" i="55"/>
  <c r="BM22" i="55"/>
  <c r="BL22" i="55"/>
  <c r="BK22" i="55"/>
  <c r="BJ22" i="55"/>
  <c r="BI22" i="55"/>
  <c r="BH22" i="55"/>
  <c r="CM21" i="55"/>
  <c r="CM20" i="55"/>
  <c r="CM19" i="55"/>
  <c r="BU19" i="55"/>
  <c r="BS19" i="55"/>
  <c r="BO17" i="55"/>
  <c r="BN17" i="55"/>
  <c r="BM17" i="55"/>
  <c r="BL17" i="55"/>
  <c r="BK17" i="55"/>
  <c r="BJ17" i="55"/>
  <c r="BI17" i="55"/>
  <c r="BP16" i="55"/>
  <c r="BP15" i="55"/>
  <c r="BP14" i="55"/>
  <c r="BP13" i="55"/>
  <c r="CM11" i="55"/>
  <c r="BX11" i="55"/>
  <c r="BS11" i="55"/>
  <c r="BP11" i="55"/>
  <c r="BR10" i="55"/>
  <c r="BP10" i="55"/>
  <c r="BP9" i="55"/>
  <c r="BY8" i="55"/>
  <c r="BY9" i="55" s="1"/>
  <c r="BY20" i="55" s="1"/>
  <c r="BX8" i="55"/>
  <c r="BX9" i="55" s="1"/>
  <c r="BX20" i="55" s="1"/>
  <c r="BW8" i="55"/>
  <c r="BW9" i="55" s="1"/>
  <c r="BW20" i="55" s="1"/>
  <c r="BV8" i="55"/>
  <c r="BV9" i="55" s="1"/>
  <c r="BV20" i="55" s="1"/>
  <c r="BU8" i="55"/>
  <c r="BU9" i="55" s="1"/>
  <c r="BU20" i="55" s="1"/>
  <c r="BT8" i="55"/>
  <c r="BT9" i="55" s="1"/>
  <c r="BT20" i="55" s="1"/>
  <c r="BS8" i="55"/>
  <c r="BS9" i="55" s="1"/>
  <c r="BP8" i="55"/>
  <c r="BP6" i="55"/>
  <c r="BY5" i="55"/>
  <c r="BI5" i="55"/>
  <c r="BP5" i="55" s="1"/>
  <c r="BY4" i="55"/>
  <c r="BX4" i="55"/>
  <c r="BX5" i="55" s="1"/>
  <c r="BW4" i="55"/>
  <c r="BW5" i="55" s="1"/>
  <c r="BV4" i="55"/>
  <c r="BV5" i="55" s="1"/>
  <c r="BU4" i="55"/>
  <c r="BU5" i="55" s="1"/>
  <c r="BT4" i="55"/>
  <c r="BT5" i="55" s="1"/>
  <c r="BI4" i="55"/>
  <c r="BS4" i="55" s="1"/>
  <c r="BS5" i="55" s="1"/>
  <c r="CD1" i="55"/>
  <c r="BO17" i="53"/>
  <c r="BN17" i="53"/>
  <c r="BM17" i="53"/>
  <c r="BL17" i="53"/>
  <c r="BK17" i="53"/>
  <c r="BJ17" i="53"/>
  <c r="BI17" i="53"/>
  <c r="BP16" i="53"/>
  <c r="BP15" i="53"/>
  <c r="BP14" i="53"/>
  <c r="BP13" i="53"/>
  <c r="CE155" i="54"/>
  <c r="CD155" i="54"/>
  <c r="CC155" i="54"/>
  <c r="CB155" i="54"/>
  <c r="CA155" i="54"/>
  <c r="BZ155" i="54"/>
  <c r="BV155" i="54"/>
  <c r="CH154" i="54"/>
  <c r="CL154" i="54" s="1"/>
  <c r="BS154" i="54"/>
  <c r="BW154" i="54" s="1"/>
  <c r="CH153" i="54"/>
  <c r="CL153" i="54" s="1"/>
  <c r="CH152" i="54"/>
  <c r="CL152" i="54" s="1"/>
  <c r="BP152" i="54"/>
  <c r="CH151" i="54"/>
  <c r="CL151" i="54" s="1"/>
  <c r="BS151" i="54"/>
  <c r="BW151" i="54" s="1"/>
  <c r="CH150" i="54"/>
  <c r="CL150" i="54" s="1"/>
  <c r="CL149" i="54"/>
  <c r="CH149" i="54"/>
  <c r="BM149" i="54"/>
  <c r="CL148" i="54"/>
  <c r="CH148" i="54"/>
  <c r="CH147" i="54"/>
  <c r="BN147" i="54"/>
  <c r="BM147" i="54"/>
  <c r="CB142" i="54"/>
  <c r="CA142" i="54"/>
  <c r="CB141" i="54"/>
  <c r="CA141" i="54"/>
  <c r="BY141" i="54"/>
  <c r="BY142" i="54" s="1"/>
  <c r="BZ140" i="54"/>
  <c r="BZ139" i="54"/>
  <c r="BZ138" i="54"/>
  <c r="BL137" i="54"/>
  <c r="BM137" i="54" s="1"/>
  <c r="BN137" i="54" s="1"/>
  <c r="BO137" i="54" s="1"/>
  <c r="BP137" i="54" s="1"/>
  <c r="BQ137" i="54" s="1"/>
  <c r="BR137" i="54" s="1"/>
  <c r="BS137" i="54" s="1"/>
  <c r="BT137" i="54" s="1"/>
  <c r="BU137" i="54" s="1"/>
  <c r="BV137" i="54" s="1"/>
  <c r="BW137" i="54" s="1"/>
  <c r="CB135" i="54"/>
  <c r="BF92" i="54" s="1"/>
  <c r="BK152" i="54" s="1"/>
  <c r="CB134" i="54"/>
  <c r="CA134" i="54"/>
  <c r="CA135" i="54" s="1"/>
  <c r="BF114" i="54" s="1"/>
  <c r="BK148" i="54" s="1"/>
  <c r="BZ134" i="54"/>
  <c r="BZ135" i="54" s="1"/>
  <c r="BF128" i="54" s="1"/>
  <c r="BY134" i="54"/>
  <c r="BY135" i="54" s="1"/>
  <c r="BF131" i="54"/>
  <c r="BF130" i="54"/>
  <c r="BF132" i="54" s="1"/>
  <c r="BL129" i="54"/>
  <c r="BM129" i="54" s="1"/>
  <c r="BN129" i="54" s="1"/>
  <c r="BO129" i="54" s="1"/>
  <c r="BP129" i="54" s="1"/>
  <c r="BQ129" i="54" s="1"/>
  <c r="BR129" i="54" s="1"/>
  <c r="BS129" i="54" s="1"/>
  <c r="BT129" i="54" s="1"/>
  <c r="BU129" i="54" s="1"/>
  <c r="BV129" i="54" s="1"/>
  <c r="BW129" i="54" s="1"/>
  <c r="BF127" i="54"/>
  <c r="BL150" i="54" s="1"/>
  <c r="BF126" i="54"/>
  <c r="BM150" i="54" s="1"/>
  <c r="BF125" i="54"/>
  <c r="BN150" i="54" s="1"/>
  <c r="BF124" i="54"/>
  <c r="BO150" i="54" s="1"/>
  <c r="BF120" i="54"/>
  <c r="BL149" i="54" s="1"/>
  <c r="BF118" i="54"/>
  <c r="BN149" i="54" s="1"/>
  <c r="BF117" i="54"/>
  <c r="BO149" i="54" s="1"/>
  <c r="BF113" i="54"/>
  <c r="BL148" i="54" s="1"/>
  <c r="BF112" i="54"/>
  <c r="BM148" i="54" s="1"/>
  <c r="BF111" i="54"/>
  <c r="BN148" i="54" s="1"/>
  <c r="BF110" i="54"/>
  <c r="BO148" i="54" s="1"/>
  <c r="BF109" i="54"/>
  <c r="BP148" i="54" s="1"/>
  <c r="BF105" i="54"/>
  <c r="BL153" i="54" s="1"/>
  <c r="BF104" i="54"/>
  <c r="BM153" i="54" s="1"/>
  <c r="BK103" i="54"/>
  <c r="BF103" i="54"/>
  <c r="BO153" i="54" s="1"/>
  <c r="BK102" i="54"/>
  <c r="BF102" i="54"/>
  <c r="BP153" i="54" s="1"/>
  <c r="BN96" i="54"/>
  <c r="BN95" i="54"/>
  <c r="BF95" i="54"/>
  <c r="BN152" i="54" s="1"/>
  <c r="BN93" i="54"/>
  <c r="BF91" i="54"/>
  <c r="BL152" i="54" s="1"/>
  <c r="BF90" i="54"/>
  <c r="BM152" i="54" s="1"/>
  <c r="BF88" i="54"/>
  <c r="BF87" i="54"/>
  <c r="BF86" i="54"/>
  <c r="BP78" i="54"/>
  <c r="BP77" i="54"/>
  <c r="BP76" i="54"/>
  <c r="BP75" i="54"/>
  <c r="BU73" i="54"/>
  <c r="BS73" i="54"/>
  <c r="BP72" i="54"/>
  <c r="BY71" i="54"/>
  <c r="BY72" i="54" s="1"/>
  <c r="BY74" i="54" s="1"/>
  <c r="BX71" i="54"/>
  <c r="BX72" i="54" s="1"/>
  <c r="BX74" i="54" s="1"/>
  <c r="BW71" i="54"/>
  <c r="BW72" i="54" s="1"/>
  <c r="BW74" i="54" s="1"/>
  <c r="BV71" i="54"/>
  <c r="BV72" i="54" s="1"/>
  <c r="BV74" i="54" s="1"/>
  <c r="BU71" i="54"/>
  <c r="BU72" i="54" s="1"/>
  <c r="BU74" i="54" s="1"/>
  <c r="BT71" i="54"/>
  <c r="BT72" i="54" s="1"/>
  <c r="BS71" i="54"/>
  <c r="BS72" i="54" s="1"/>
  <c r="BS74" i="54" s="1"/>
  <c r="BP71" i="54"/>
  <c r="BP70" i="54"/>
  <c r="BP69" i="54"/>
  <c r="BF67" i="54"/>
  <c r="BF65" i="54"/>
  <c r="CL36" i="54"/>
  <c r="CK36" i="54"/>
  <c r="CJ36" i="54"/>
  <c r="CI36" i="54"/>
  <c r="CH36" i="54"/>
  <c r="CG36" i="54"/>
  <c r="CF36" i="54"/>
  <c r="CE36" i="54"/>
  <c r="CD36" i="54"/>
  <c r="CC36" i="54"/>
  <c r="CM35" i="54"/>
  <c r="CM34" i="54"/>
  <c r="BU34" i="54"/>
  <c r="BS34" i="54"/>
  <c r="BP34" i="54"/>
  <c r="CM33" i="54"/>
  <c r="BX33" i="54"/>
  <c r="BX35" i="54" s="1"/>
  <c r="BT33" i="54"/>
  <c r="BP33" i="54"/>
  <c r="CM32" i="54"/>
  <c r="BY32" i="54"/>
  <c r="BY33" i="54" s="1"/>
  <c r="BY35" i="54" s="1"/>
  <c r="BX32" i="54"/>
  <c r="BW32" i="54"/>
  <c r="BW33" i="54" s="1"/>
  <c r="BW35" i="54" s="1"/>
  <c r="BV32" i="54"/>
  <c r="BV33" i="54" s="1"/>
  <c r="BV35" i="54" s="1"/>
  <c r="BU32" i="54"/>
  <c r="BU33" i="54" s="1"/>
  <c r="BT32" i="54"/>
  <c r="BS32" i="54"/>
  <c r="BS33" i="54" s="1"/>
  <c r="BS35" i="54" s="1"/>
  <c r="BP32" i="54"/>
  <c r="BQ33" i="54" s="1"/>
  <c r="BO31" i="54"/>
  <c r="BN31" i="54"/>
  <c r="BM31" i="54"/>
  <c r="BL31" i="54"/>
  <c r="BK31" i="54"/>
  <c r="BJ31" i="54"/>
  <c r="BI31" i="54"/>
  <c r="BH31" i="54"/>
  <c r="BP30" i="54"/>
  <c r="BP29" i="54"/>
  <c r="BP28" i="54"/>
  <c r="BP27" i="54"/>
  <c r="BP25" i="54"/>
  <c r="BP24" i="54"/>
  <c r="BP23" i="54"/>
  <c r="CM22" i="54"/>
  <c r="BO22" i="54"/>
  <c r="BN22" i="54"/>
  <c r="BM22" i="54"/>
  <c r="BL22" i="54"/>
  <c r="BK22" i="54"/>
  <c r="BJ22" i="54"/>
  <c r="BI22" i="54"/>
  <c r="BH22" i="54"/>
  <c r="CM21" i="54"/>
  <c r="CM20" i="54"/>
  <c r="CM19" i="54"/>
  <c r="BU19" i="54"/>
  <c r="BS19" i="54"/>
  <c r="CM11" i="54"/>
  <c r="BX11" i="54"/>
  <c r="BS11" i="54"/>
  <c r="BP11" i="54"/>
  <c r="BR10" i="54"/>
  <c r="BP10" i="54"/>
  <c r="BP9" i="54"/>
  <c r="BY8" i="54"/>
  <c r="BY9" i="54" s="1"/>
  <c r="BY20" i="54" s="1"/>
  <c r="BX8" i="54"/>
  <c r="BX9" i="54" s="1"/>
  <c r="BW8" i="54"/>
  <c r="BW9" i="54" s="1"/>
  <c r="BW20" i="54" s="1"/>
  <c r="BV8" i="54"/>
  <c r="BV9" i="54" s="1"/>
  <c r="BV20" i="54" s="1"/>
  <c r="BU8" i="54"/>
  <c r="BU9" i="54" s="1"/>
  <c r="BT8" i="54"/>
  <c r="BT9" i="54" s="1"/>
  <c r="BT20" i="54" s="1"/>
  <c r="BS8" i="54"/>
  <c r="BS9" i="54" s="1"/>
  <c r="BP8" i="54"/>
  <c r="BP6" i="54"/>
  <c r="BW5" i="54"/>
  <c r="BI5" i="54"/>
  <c r="BP5" i="54" s="1"/>
  <c r="BY4" i="54"/>
  <c r="BY5" i="54" s="1"/>
  <c r="BX4" i="54"/>
  <c r="BX5" i="54" s="1"/>
  <c r="BW4" i="54"/>
  <c r="BV4" i="54"/>
  <c r="BV5" i="54" s="1"/>
  <c r="BU4" i="54"/>
  <c r="BU5" i="54" s="1"/>
  <c r="BT4" i="54"/>
  <c r="BT5" i="54" s="1"/>
  <c r="BI4" i="54"/>
  <c r="BP4" i="54" s="1"/>
  <c r="CD1" i="54"/>
  <c r="CE155" i="53"/>
  <c r="CD155" i="53"/>
  <c r="CC155" i="53"/>
  <c r="CB155" i="53"/>
  <c r="CA155" i="53"/>
  <c r="BZ155" i="53"/>
  <c r="BV155" i="53"/>
  <c r="CH154" i="53"/>
  <c r="CL154" i="53" s="1"/>
  <c r="BS154" i="53"/>
  <c r="BW154" i="53" s="1"/>
  <c r="CH153" i="53"/>
  <c r="CL153" i="53" s="1"/>
  <c r="CH152" i="53"/>
  <c r="CL152" i="53" s="1"/>
  <c r="BP152" i="53"/>
  <c r="CH151" i="53"/>
  <c r="CL151" i="53" s="1"/>
  <c r="BW151" i="53"/>
  <c r="BS151" i="53"/>
  <c r="CH150" i="53"/>
  <c r="CL150" i="53" s="1"/>
  <c r="CH149" i="53"/>
  <c r="CL149" i="53" s="1"/>
  <c r="BM149" i="53"/>
  <c r="CH148" i="53"/>
  <c r="CL148" i="53" s="1"/>
  <c r="CH147" i="53"/>
  <c r="BN147" i="53"/>
  <c r="BM147" i="53"/>
  <c r="CB141" i="53"/>
  <c r="CB142" i="53" s="1"/>
  <c r="CA141" i="53"/>
  <c r="CA142" i="53" s="1"/>
  <c r="BY141" i="53"/>
  <c r="BY142" i="53" s="1"/>
  <c r="BZ140" i="53"/>
  <c r="BZ139" i="53"/>
  <c r="BZ138" i="53"/>
  <c r="BL137" i="53"/>
  <c r="BM137" i="53" s="1"/>
  <c r="BN137" i="53" s="1"/>
  <c r="BO137" i="53" s="1"/>
  <c r="BP137" i="53" s="1"/>
  <c r="BQ137" i="53" s="1"/>
  <c r="BR137" i="53" s="1"/>
  <c r="BS137" i="53" s="1"/>
  <c r="BT137" i="53" s="1"/>
  <c r="BU137" i="53" s="1"/>
  <c r="BV137" i="53" s="1"/>
  <c r="BW137" i="53" s="1"/>
  <c r="CB134" i="53"/>
  <c r="CB135" i="53" s="1"/>
  <c r="BF92" i="53" s="1"/>
  <c r="BK152" i="53" s="1"/>
  <c r="CA134" i="53"/>
  <c r="CA135" i="53" s="1"/>
  <c r="BF114" i="53" s="1"/>
  <c r="BK148" i="53" s="1"/>
  <c r="BZ134" i="53"/>
  <c r="BZ135" i="53" s="1"/>
  <c r="BF128" i="53" s="1"/>
  <c r="BK150" i="53" s="1"/>
  <c r="BY134" i="53"/>
  <c r="BY135" i="53" s="1"/>
  <c r="BF131" i="53"/>
  <c r="BF130" i="53"/>
  <c r="BL129" i="53"/>
  <c r="BM129" i="53" s="1"/>
  <c r="BN129" i="53" s="1"/>
  <c r="BO129" i="53" s="1"/>
  <c r="BP129" i="53" s="1"/>
  <c r="BQ129" i="53" s="1"/>
  <c r="BR129" i="53" s="1"/>
  <c r="BS129" i="53" s="1"/>
  <c r="BT129" i="53" s="1"/>
  <c r="BU129" i="53" s="1"/>
  <c r="BV129" i="53" s="1"/>
  <c r="BW129" i="53" s="1"/>
  <c r="BF127" i="53"/>
  <c r="BL150" i="53" s="1"/>
  <c r="BF126" i="53"/>
  <c r="BM150" i="53" s="1"/>
  <c r="BF125" i="53"/>
  <c r="BN150" i="53" s="1"/>
  <c r="BF124" i="53"/>
  <c r="BO150" i="53" s="1"/>
  <c r="BF120" i="53"/>
  <c r="BL149" i="53" s="1"/>
  <c r="BF118" i="53"/>
  <c r="BN149" i="53" s="1"/>
  <c r="BF117" i="53"/>
  <c r="BO149" i="53" s="1"/>
  <c r="BF113" i="53"/>
  <c r="BL148" i="53" s="1"/>
  <c r="BF112" i="53"/>
  <c r="BM148" i="53" s="1"/>
  <c r="BF111" i="53"/>
  <c r="BN148" i="53" s="1"/>
  <c r="BF110" i="53"/>
  <c r="BO148" i="53" s="1"/>
  <c r="BF109" i="53"/>
  <c r="BP148" i="53" s="1"/>
  <c r="BF105" i="53"/>
  <c r="BL153" i="53" s="1"/>
  <c r="BF104" i="53"/>
  <c r="BM153" i="53" s="1"/>
  <c r="BK103" i="53"/>
  <c r="BF103" i="53"/>
  <c r="BO153" i="53" s="1"/>
  <c r="BK102" i="53"/>
  <c r="BF102" i="53"/>
  <c r="BP153" i="53" s="1"/>
  <c r="BN96" i="53"/>
  <c r="BN95" i="53"/>
  <c r="BF95" i="53"/>
  <c r="BN93" i="53"/>
  <c r="BF91" i="53"/>
  <c r="BL152" i="53" s="1"/>
  <c r="BF90" i="53"/>
  <c r="BM152" i="53" s="1"/>
  <c r="BF88" i="53"/>
  <c r="BF87" i="53"/>
  <c r="BF86" i="53"/>
  <c r="BP78" i="53"/>
  <c r="BP77" i="53"/>
  <c r="BP76" i="53"/>
  <c r="BP75" i="53"/>
  <c r="BU73" i="53"/>
  <c r="BS73" i="53"/>
  <c r="BP72" i="53"/>
  <c r="BY71" i="53"/>
  <c r="BY72" i="53" s="1"/>
  <c r="BY74" i="53" s="1"/>
  <c r="BX71" i="53"/>
  <c r="BX72" i="53" s="1"/>
  <c r="BX74" i="53" s="1"/>
  <c r="BW71" i="53"/>
  <c r="BW72" i="53" s="1"/>
  <c r="BW74" i="53" s="1"/>
  <c r="BV71" i="53"/>
  <c r="BV72" i="53" s="1"/>
  <c r="BV74" i="53" s="1"/>
  <c r="BU71" i="53"/>
  <c r="BU72" i="53" s="1"/>
  <c r="BT71" i="53"/>
  <c r="BT72" i="53" s="1"/>
  <c r="BS71" i="53"/>
  <c r="BS72" i="53" s="1"/>
  <c r="BS74" i="53" s="1"/>
  <c r="BP71" i="53"/>
  <c r="BP70" i="53"/>
  <c r="BP69" i="53"/>
  <c r="BF67" i="53"/>
  <c r="BF65" i="53"/>
  <c r="CL36" i="53"/>
  <c r="CK36" i="53"/>
  <c r="CJ36" i="53"/>
  <c r="CI36" i="53"/>
  <c r="CH36" i="53"/>
  <c r="CG36" i="53"/>
  <c r="CF36" i="53"/>
  <c r="CE36" i="53"/>
  <c r="CD36" i="53"/>
  <c r="CC36" i="53"/>
  <c r="CM35" i="53"/>
  <c r="CM34" i="53"/>
  <c r="BU34" i="53"/>
  <c r="BS34" i="53"/>
  <c r="BP34" i="53"/>
  <c r="CM33" i="53"/>
  <c r="BP33" i="53"/>
  <c r="CM32" i="53"/>
  <c r="BY32" i="53"/>
  <c r="BY33" i="53" s="1"/>
  <c r="BY35" i="53" s="1"/>
  <c r="BX32" i="53"/>
  <c r="BX33" i="53" s="1"/>
  <c r="BX35" i="53" s="1"/>
  <c r="BW32" i="53"/>
  <c r="BW33" i="53" s="1"/>
  <c r="BW35" i="53" s="1"/>
  <c r="BV32" i="53"/>
  <c r="BV33" i="53" s="1"/>
  <c r="BV35" i="53" s="1"/>
  <c r="BU32" i="53"/>
  <c r="BU33" i="53" s="1"/>
  <c r="BT32" i="53"/>
  <c r="BT33" i="53" s="1"/>
  <c r="BS32" i="53"/>
  <c r="BS33" i="53" s="1"/>
  <c r="BP32" i="53"/>
  <c r="BQ33" i="53" s="1"/>
  <c r="BO31" i="53"/>
  <c r="BN31" i="53"/>
  <c r="BM31" i="53"/>
  <c r="BL31" i="53"/>
  <c r="BK31" i="53"/>
  <c r="BJ31" i="53"/>
  <c r="BI31" i="53"/>
  <c r="BH31" i="53"/>
  <c r="BP30" i="53"/>
  <c r="BP29" i="53"/>
  <c r="BP28" i="53"/>
  <c r="BP27" i="53"/>
  <c r="BP25" i="53"/>
  <c r="BP24" i="53"/>
  <c r="BP23" i="53"/>
  <c r="CM22" i="53"/>
  <c r="BO22" i="53"/>
  <c r="BN22" i="53"/>
  <c r="BM22" i="53"/>
  <c r="BL22" i="53"/>
  <c r="BK22" i="53"/>
  <c r="BJ22" i="53"/>
  <c r="BI22" i="53"/>
  <c r="BH22" i="53"/>
  <c r="CM21" i="53"/>
  <c r="CM20" i="53"/>
  <c r="CM19" i="53"/>
  <c r="BU19" i="53"/>
  <c r="BS19" i="53"/>
  <c r="CM11" i="53"/>
  <c r="BX11" i="53"/>
  <c r="BS11" i="53"/>
  <c r="BP11" i="53"/>
  <c r="BR10" i="53"/>
  <c r="BP10" i="53"/>
  <c r="BP9" i="53"/>
  <c r="BY8" i="53"/>
  <c r="BY9" i="53" s="1"/>
  <c r="BY20" i="53" s="1"/>
  <c r="BX8" i="53"/>
  <c r="BX9" i="53" s="1"/>
  <c r="BW8" i="53"/>
  <c r="BW9" i="53" s="1"/>
  <c r="BW20" i="53" s="1"/>
  <c r="BV8" i="53"/>
  <c r="BV9" i="53" s="1"/>
  <c r="BV20" i="53" s="1"/>
  <c r="BU8" i="53"/>
  <c r="BU9" i="53" s="1"/>
  <c r="BT8" i="53"/>
  <c r="BT9" i="53" s="1"/>
  <c r="BT20" i="53" s="1"/>
  <c r="BS8" i="53"/>
  <c r="BS9" i="53" s="1"/>
  <c r="BP8" i="53"/>
  <c r="BP6" i="53"/>
  <c r="BI5" i="53"/>
  <c r="BP5" i="53" s="1"/>
  <c r="BY4" i="53"/>
  <c r="BY5" i="53" s="1"/>
  <c r="BX4" i="53"/>
  <c r="BX5" i="53" s="1"/>
  <c r="BW4" i="53"/>
  <c r="BW5" i="53" s="1"/>
  <c r="BV4" i="53"/>
  <c r="BV5" i="53" s="1"/>
  <c r="BU4" i="53"/>
  <c r="BU5" i="53" s="1"/>
  <c r="BT4" i="53"/>
  <c r="BT5" i="53" s="1"/>
  <c r="BI4" i="53"/>
  <c r="BP4" i="53" s="1"/>
  <c r="CD1" i="53"/>
  <c r="BO22" i="48"/>
  <c r="BN22" i="48"/>
  <c r="BM22" i="48"/>
  <c r="BL22" i="48"/>
  <c r="BK22" i="48"/>
  <c r="BJ22" i="48"/>
  <c r="BI22" i="48"/>
  <c r="BH22" i="48"/>
  <c r="BO31" i="48"/>
  <c r="BN31" i="48"/>
  <c r="BM31" i="48"/>
  <c r="BL31" i="48"/>
  <c r="BK31" i="48"/>
  <c r="BJ31" i="48"/>
  <c r="BI31" i="48"/>
  <c r="BH31" i="48"/>
  <c r="BP25" i="47"/>
  <c r="BP24" i="47"/>
  <c r="BP23" i="47"/>
  <c r="BS101" i="60" l="1"/>
  <c r="BK103" i="60"/>
  <c r="BM107" i="59"/>
  <c r="BK175" i="59"/>
  <c r="BS175" i="59" s="1"/>
  <c r="BW175" i="59" s="1"/>
  <c r="BF129" i="59"/>
  <c r="BM108" i="59" s="1"/>
  <c r="BK177" i="59"/>
  <c r="BS177" i="59"/>
  <c r="BS174" i="58"/>
  <c r="BK174" i="58"/>
  <c r="BS169" i="57"/>
  <c r="BW169" i="57" s="1"/>
  <c r="BS167" i="57"/>
  <c r="BW167" i="57" s="1"/>
  <c r="BM104" i="57"/>
  <c r="BF116" i="57"/>
  <c r="BS174" i="57"/>
  <c r="BS174" i="56"/>
  <c r="BM174" i="56"/>
  <c r="BK174" i="56"/>
  <c r="BF126" i="56"/>
  <c r="BM105" i="56" s="1"/>
  <c r="BO152" i="53"/>
  <c r="BU74" i="53"/>
  <c r="BF132" i="53"/>
  <c r="BU20" i="53"/>
  <c r="BS147" i="53"/>
  <c r="BW147" i="53" s="1"/>
  <c r="BN152" i="53"/>
  <c r="BS152" i="53" s="1"/>
  <c r="BW152" i="53" s="1"/>
  <c r="BS4" i="53"/>
  <c r="BS5" i="53" s="1"/>
  <c r="BS35" i="53"/>
  <c r="BN97" i="53"/>
  <c r="CM36" i="55"/>
  <c r="BU74" i="55"/>
  <c r="BM155" i="55"/>
  <c r="BF132" i="55"/>
  <c r="BS20" i="55"/>
  <c r="BZ141" i="55"/>
  <c r="BZ142" i="55" s="1"/>
  <c r="CC142" i="55" s="1"/>
  <c r="BP4" i="55"/>
  <c r="BQ10" i="55"/>
  <c r="BR11" i="55" s="1"/>
  <c r="BS35" i="55"/>
  <c r="BS74" i="55"/>
  <c r="CH155" i="55"/>
  <c r="CL155" i="55" s="1"/>
  <c r="BN155" i="55"/>
  <c r="BL155" i="55"/>
  <c r="BK148" i="55"/>
  <c r="BF115" i="55"/>
  <c r="BM87" i="55" s="1"/>
  <c r="BW147" i="55"/>
  <c r="BS149" i="55"/>
  <c r="BW149" i="55" s="1"/>
  <c r="CC135" i="55"/>
  <c r="BF106" i="55"/>
  <c r="BF93" i="55"/>
  <c r="BP155" i="55"/>
  <c r="BS150" i="55"/>
  <c r="BW150" i="55" s="1"/>
  <c r="BG128" i="55"/>
  <c r="BM90" i="55" s="1"/>
  <c r="BF121" i="55"/>
  <c r="BM88" i="55" s="1"/>
  <c r="BO152" i="55"/>
  <c r="BS152" i="55" s="1"/>
  <c r="BW152" i="55" s="1"/>
  <c r="CH155" i="53"/>
  <c r="CL155" i="53" s="1"/>
  <c r="CM36" i="53"/>
  <c r="BX20" i="53"/>
  <c r="BS149" i="53"/>
  <c r="BW149" i="53" s="1"/>
  <c r="BS20" i="53"/>
  <c r="BQ10" i="53"/>
  <c r="BR11" i="53" s="1"/>
  <c r="BZ141" i="53"/>
  <c r="BZ142" i="53" s="1"/>
  <c r="CC142" i="53" s="1"/>
  <c r="BU35" i="53"/>
  <c r="BM155" i="53"/>
  <c r="BX20" i="54"/>
  <c r="BO152" i="54"/>
  <c r="BP155" i="54"/>
  <c r="BZ141" i="54"/>
  <c r="BZ142" i="54" s="1"/>
  <c r="BS147" i="54"/>
  <c r="BW147" i="54" s="1"/>
  <c r="CH155" i="54"/>
  <c r="CL155" i="54" s="1"/>
  <c r="BS20" i="54"/>
  <c r="BQ10" i="54"/>
  <c r="BR11" i="54" s="1"/>
  <c r="BU35" i="54"/>
  <c r="BN97" i="54"/>
  <c r="BS4" i="54"/>
  <c r="BS5" i="54" s="1"/>
  <c r="BF93" i="54"/>
  <c r="BF97" i="54" s="1"/>
  <c r="BU20" i="54"/>
  <c r="CM36" i="54"/>
  <c r="BS149" i="54"/>
  <c r="BW149" i="54" s="1"/>
  <c r="BO155" i="54"/>
  <c r="CC135" i="54"/>
  <c r="BF106" i="54"/>
  <c r="BK153" i="54" s="1"/>
  <c r="BS153" i="54" s="1"/>
  <c r="BW153" i="54" s="1"/>
  <c r="BN155" i="54"/>
  <c r="CC142" i="54"/>
  <c r="BL155" i="54"/>
  <c r="BK150" i="54"/>
  <c r="BS150" i="54" s="1"/>
  <c r="BW150" i="54" s="1"/>
  <c r="BG128" i="54"/>
  <c r="BM90" i="54" s="1"/>
  <c r="BS152" i="54"/>
  <c r="BW152" i="54" s="1"/>
  <c r="BS148" i="54"/>
  <c r="BW148" i="54" s="1"/>
  <c r="BF115" i="54"/>
  <c r="BM87" i="54" s="1"/>
  <c r="CL147" i="54"/>
  <c r="BM155" i="54"/>
  <c r="BF121" i="54"/>
  <c r="BM88" i="54" s="1"/>
  <c r="CC135" i="53"/>
  <c r="BF106" i="53"/>
  <c r="BP155" i="53"/>
  <c r="BO155" i="53"/>
  <c r="BS150" i="53"/>
  <c r="BW150" i="53" s="1"/>
  <c r="BL155" i="53"/>
  <c r="BS148" i="53"/>
  <c r="BW148" i="53" s="1"/>
  <c r="BF115" i="53"/>
  <c r="BM87" i="53" s="1"/>
  <c r="CL147" i="53"/>
  <c r="BF93" i="53"/>
  <c r="BF121" i="53"/>
  <c r="BM88" i="53" s="1"/>
  <c r="BG128" i="53"/>
  <c r="BM90" i="53" s="1"/>
  <c r="BP25" i="48"/>
  <c r="BP24" i="48"/>
  <c r="BP23" i="48"/>
  <c r="BP30" i="48"/>
  <c r="BP29" i="48"/>
  <c r="BP28" i="48"/>
  <c r="BP27" i="48"/>
  <c r="BP30" i="47"/>
  <c r="BP29" i="47"/>
  <c r="BP28" i="47"/>
  <c r="BP27" i="47"/>
  <c r="CE155" i="52"/>
  <c r="CD155" i="52"/>
  <c r="CC155" i="52"/>
  <c r="CB155" i="52"/>
  <c r="CA155" i="52"/>
  <c r="BZ155" i="52"/>
  <c r="BV155" i="52"/>
  <c r="CH154" i="52"/>
  <c r="CL154" i="52" s="1"/>
  <c r="BS154" i="52"/>
  <c r="BW154" i="52" s="1"/>
  <c r="CH153" i="52"/>
  <c r="CL153" i="52" s="1"/>
  <c r="CL152" i="52"/>
  <c r="CH152" i="52"/>
  <c r="BP152" i="52"/>
  <c r="BN152" i="52"/>
  <c r="CL151" i="52"/>
  <c r="CH151" i="52"/>
  <c r="BS151" i="52"/>
  <c r="BW151" i="52" s="1"/>
  <c r="CH150" i="52"/>
  <c r="CL150" i="52" s="1"/>
  <c r="BO150" i="52"/>
  <c r="CH149" i="52"/>
  <c r="CL149" i="52" s="1"/>
  <c r="BM149" i="52"/>
  <c r="CH148" i="52"/>
  <c r="CL148" i="52" s="1"/>
  <c r="BM148" i="52"/>
  <c r="BL148" i="52"/>
  <c r="BK148" i="52"/>
  <c r="CH147" i="52"/>
  <c r="CH155" i="52" s="1"/>
  <c r="CL155" i="52" s="1"/>
  <c r="BN147" i="52"/>
  <c r="BM147" i="52"/>
  <c r="BS147" i="52" s="1"/>
  <c r="CB142" i="52"/>
  <c r="CA142" i="52"/>
  <c r="CB141" i="52"/>
  <c r="CA141" i="52"/>
  <c r="BY141" i="52"/>
  <c r="BY142" i="52" s="1"/>
  <c r="BZ140" i="52"/>
  <c r="BZ139" i="52"/>
  <c r="BZ138" i="52"/>
  <c r="BZ141" i="52" s="1"/>
  <c r="BZ142" i="52" s="1"/>
  <c r="BL137" i="52"/>
  <c r="BM137" i="52" s="1"/>
  <c r="BN137" i="52" s="1"/>
  <c r="BO137" i="52" s="1"/>
  <c r="BP137" i="52" s="1"/>
  <c r="BQ137" i="52" s="1"/>
  <c r="BR137" i="52" s="1"/>
  <c r="BS137" i="52" s="1"/>
  <c r="BT137" i="52" s="1"/>
  <c r="BU137" i="52" s="1"/>
  <c r="BV137" i="52" s="1"/>
  <c r="BW137" i="52" s="1"/>
  <c r="CB135" i="52"/>
  <c r="BF92" i="52" s="1"/>
  <c r="BK152" i="52" s="1"/>
  <c r="CA135" i="52"/>
  <c r="BZ135" i="52"/>
  <c r="CB134" i="52"/>
  <c r="CA134" i="52"/>
  <c r="BZ134" i="52"/>
  <c r="BY134" i="52"/>
  <c r="BY135" i="52" s="1"/>
  <c r="BF132" i="52"/>
  <c r="BF131" i="52"/>
  <c r="BF130" i="52"/>
  <c r="BL129" i="52"/>
  <c r="BM129" i="52" s="1"/>
  <c r="BN129" i="52" s="1"/>
  <c r="BO129" i="52" s="1"/>
  <c r="BP129" i="52" s="1"/>
  <c r="BQ129" i="52" s="1"/>
  <c r="BR129" i="52" s="1"/>
  <c r="BS129" i="52" s="1"/>
  <c r="BT129" i="52" s="1"/>
  <c r="BU129" i="52" s="1"/>
  <c r="BV129" i="52" s="1"/>
  <c r="BW129" i="52" s="1"/>
  <c r="BF128" i="52"/>
  <c r="BG128" i="52" s="1"/>
  <c r="BM90" i="52" s="1"/>
  <c r="BF127" i="52"/>
  <c r="BL150" i="52" s="1"/>
  <c r="BF126" i="52"/>
  <c r="BM150" i="52" s="1"/>
  <c r="BF125" i="52"/>
  <c r="BN150" i="52" s="1"/>
  <c r="BF124" i="52"/>
  <c r="BF120" i="52"/>
  <c r="BL149" i="52" s="1"/>
  <c r="BS149" i="52" s="1"/>
  <c r="BW149" i="52" s="1"/>
  <c r="BF118" i="52"/>
  <c r="BN149" i="52" s="1"/>
  <c r="BF117" i="52"/>
  <c r="BO149" i="52" s="1"/>
  <c r="BF114" i="52"/>
  <c r="BF113" i="52"/>
  <c r="BF112" i="52"/>
  <c r="BF111" i="52"/>
  <c r="BN148" i="52" s="1"/>
  <c r="BN155" i="52" s="1"/>
  <c r="BF110" i="52"/>
  <c r="BO148" i="52" s="1"/>
  <c r="BF109" i="52"/>
  <c r="BP148" i="52" s="1"/>
  <c r="BP155" i="52" s="1"/>
  <c r="BF105" i="52"/>
  <c r="BL153" i="52" s="1"/>
  <c r="BF104" i="52"/>
  <c r="BM153" i="52" s="1"/>
  <c r="BK103" i="52"/>
  <c r="BF103" i="52"/>
  <c r="BO153" i="52" s="1"/>
  <c r="BK102" i="52"/>
  <c r="BF102" i="52"/>
  <c r="BP153" i="52" s="1"/>
  <c r="BN97" i="52"/>
  <c r="BN96" i="52"/>
  <c r="BN95" i="52"/>
  <c r="BF95" i="52"/>
  <c r="BN93" i="52"/>
  <c r="BF91" i="52"/>
  <c r="BL152" i="52" s="1"/>
  <c r="BF90" i="52"/>
  <c r="BM152" i="52" s="1"/>
  <c r="BF88" i="52"/>
  <c r="BF87" i="52"/>
  <c r="BF86" i="52"/>
  <c r="BF93" i="52" s="1"/>
  <c r="BP78" i="52"/>
  <c r="BP77" i="52"/>
  <c r="BP76" i="52"/>
  <c r="BP75" i="52"/>
  <c r="BU73" i="52"/>
  <c r="BS73" i="52"/>
  <c r="BY72" i="52"/>
  <c r="BY74" i="52" s="1"/>
  <c r="BP72" i="52"/>
  <c r="BY71" i="52"/>
  <c r="BX71" i="52"/>
  <c r="BX72" i="52" s="1"/>
  <c r="BX74" i="52" s="1"/>
  <c r="BW71" i="52"/>
  <c r="BW72" i="52" s="1"/>
  <c r="BW74" i="52" s="1"/>
  <c r="BV71" i="52"/>
  <c r="BV72" i="52" s="1"/>
  <c r="BV74" i="52" s="1"/>
  <c r="BU71" i="52"/>
  <c r="BU72" i="52" s="1"/>
  <c r="BU74" i="52" s="1"/>
  <c r="BT71" i="52"/>
  <c r="BT72" i="52" s="1"/>
  <c r="BS71" i="52"/>
  <c r="BS72" i="52" s="1"/>
  <c r="BS74" i="52" s="1"/>
  <c r="BP71" i="52"/>
  <c r="BP70" i="52"/>
  <c r="BP69" i="52"/>
  <c r="BF67" i="52"/>
  <c r="BF65" i="52"/>
  <c r="CL36" i="52"/>
  <c r="CK36" i="52"/>
  <c r="CJ36" i="52"/>
  <c r="CI36" i="52"/>
  <c r="CH36" i="52"/>
  <c r="CG36" i="52"/>
  <c r="CF36" i="52"/>
  <c r="CE36" i="52"/>
  <c r="CM36" i="52" s="1"/>
  <c r="CD36" i="52"/>
  <c r="CC36" i="52"/>
  <c r="CM35" i="52"/>
  <c r="BY35" i="52"/>
  <c r="CM34" i="52"/>
  <c r="BU34" i="52"/>
  <c r="BS34" i="52"/>
  <c r="BP34" i="52"/>
  <c r="CM33" i="52"/>
  <c r="BY33" i="52"/>
  <c r="BX33" i="52"/>
  <c r="BX35" i="52" s="1"/>
  <c r="BS33" i="52"/>
  <c r="BS35" i="52" s="1"/>
  <c r="BQ33" i="52"/>
  <c r="BP33" i="52"/>
  <c r="CM32" i="52"/>
  <c r="BY32" i="52"/>
  <c r="BX32" i="52"/>
  <c r="BW32" i="52"/>
  <c r="BW33" i="52" s="1"/>
  <c r="BW35" i="52" s="1"/>
  <c r="BV32" i="52"/>
  <c r="BV33" i="52" s="1"/>
  <c r="BV35" i="52" s="1"/>
  <c r="BU32" i="52"/>
  <c r="BU33" i="52" s="1"/>
  <c r="BU35" i="52" s="1"/>
  <c r="BT32" i="52"/>
  <c r="BT33" i="52" s="1"/>
  <c r="BS32" i="52"/>
  <c r="BP32" i="52"/>
  <c r="BM32" i="52"/>
  <c r="CM22" i="52"/>
  <c r="BQ22" i="52"/>
  <c r="CM21" i="52"/>
  <c r="CM20" i="52"/>
  <c r="CM19" i="52"/>
  <c r="BU19" i="52"/>
  <c r="BS19" i="52"/>
  <c r="CM11" i="52"/>
  <c r="BX11" i="52"/>
  <c r="BS11" i="52"/>
  <c r="BP11" i="52"/>
  <c r="BR10" i="52"/>
  <c r="BR11" i="52" s="1"/>
  <c r="BQ10" i="52"/>
  <c r="BP10" i="52"/>
  <c r="BP9" i="52"/>
  <c r="BY8" i="52"/>
  <c r="BY9" i="52" s="1"/>
  <c r="BY20" i="52" s="1"/>
  <c r="BX8" i="52"/>
  <c r="BX9" i="52" s="1"/>
  <c r="BX20" i="52" s="1"/>
  <c r="BW8" i="52"/>
  <c r="BW9" i="52" s="1"/>
  <c r="BW20" i="52" s="1"/>
  <c r="BV8" i="52"/>
  <c r="BV9" i="52" s="1"/>
  <c r="BV20" i="52" s="1"/>
  <c r="BU8" i="52"/>
  <c r="BU9" i="52" s="1"/>
  <c r="BT8" i="52"/>
  <c r="BT9" i="52" s="1"/>
  <c r="BT20" i="52" s="1"/>
  <c r="BS8" i="52"/>
  <c r="BS9" i="52" s="1"/>
  <c r="BS20" i="52" s="1"/>
  <c r="BP8" i="52"/>
  <c r="BP6" i="52"/>
  <c r="BX5" i="52"/>
  <c r="BT5" i="52"/>
  <c r="BP5" i="52"/>
  <c r="BI5" i="52"/>
  <c r="BY4" i="52"/>
  <c r="BY5" i="52" s="1"/>
  <c r="BX4" i="52"/>
  <c r="BW4" i="52"/>
  <c r="BW5" i="52" s="1"/>
  <c r="BV4" i="52"/>
  <c r="BV5" i="52" s="1"/>
  <c r="BU4" i="52"/>
  <c r="BU5" i="52" s="1"/>
  <c r="BT4" i="52"/>
  <c r="BS4" i="52"/>
  <c r="BS5" i="52" s="1"/>
  <c r="BI4" i="52"/>
  <c r="BP4" i="52" s="1"/>
  <c r="CD1" i="52"/>
  <c r="CE155" i="50"/>
  <c r="CD155" i="50"/>
  <c r="CC155" i="50"/>
  <c r="CB155" i="50"/>
  <c r="CA155" i="50"/>
  <c r="BZ155" i="50"/>
  <c r="BV155" i="50"/>
  <c r="CH154" i="50"/>
  <c r="CL154" i="50" s="1"/>
  <c r="BS154" i="50"/>
  <c r="BW154" i="50" s="1"/>
  <c r="CH153" i="50"/>
  <c r="CL153" i="50" s="1"/>
  <c r="CH152" i="50"/>
  <c r="CL152" i="50" s="1"/>
  <c r="BP152" i="50"/>
  <c r="CH151" i="50"/>
  <c r="CL151" i="50" s="1"/>
  <c r="BS151" i="50"/>
  <c r="BW151" i="50" s="1"/>
  <c r="CH150" i="50"/>
  <c r="CL150" i="50" s="1"/>
  <c r="CH149" i="50"/>
  <c r="CL149" i="50" s="1"/>
  <c r="BM149" i="50"/>
  <c r="CH148" i="50"/>
  <c r="CL148" i="50" s="1"/>
  <c r="CH147" i="50"/>
  <c r="BN147" i="50"/>
  <c r="BM147" i="50"/>
  <c r="CB141" i="50"/>
  <c r="CB142" i="50" s="1"/>
  <c r="CA141" i="50"/>
  <c r="CA142" i="50" s="1"/>
  <c r="BY141" i="50"/>
  <c r="BY142" i="50" s="1"/>
  <c r="BZ140" i="50"/>
  <c r="BZ139" i="50"/>
  <c r="BZ138" i="50"/>
  <c r="BL137" i="50"/>
  <c r="BM137" i="50" s="1"/>
  <c r="BN137" i="50" s="1"/>
  <c r="BO137" i="50" s="1"/>
  <c r="BP137" i="50" s="1"/>
  <c r="BQ137" i="50" s="1"/>
  <c r="BR137" i="50" s="1"/>
  <c r="BS137" i="50" s="1"/>
  <c r="BT137" i="50" s="1"/>
  <c r="BU137" i="50" s="1"/>
  <c r="BV137" i="50" s="1"/>
  <c r="BW137" i="50" s="1"/>
  <c r="CB134" i="50"/>
  <c r="CB135" i="50" s="1"/>
  <c r="BF92" i="50" s="1"/>
  <c r="BK152" i="50" s="1"/>
  <c r="CA134" i="50"/>
  <c r="CA135" i="50" s="1"/>
  <c r="BF114" i="50" s="1"/>
  <c r="BK148" i="50" s="1"/>
  <c r="BZ134" i="50"/>
  <c r="BZ135" i="50" s="1"/>
  <c r="BF128" i="50" s="1"/>
  <c r="BK150" i="50" s="1"/>
  <c r="BY134" i="50"/>
  <c r="BY135" i="50" s="1"/>
  <c r="BF131" i="50"/>
  <c r="BF130" i="50"/>
  <c r="BL129" i="50"/>
  <c r="BM129" i="50" s="1"/>
  <c r="BN129" i="50" s="1"/>
  <c r="BO129" i="50" s="1"/>
  <c r="BP129" i="50" s="1"/>
  <c r="BQ129" i="50" s="1"/>
  <c r="BR129" i="50" s="1"/>
  <c r="BS129" i="50" s="1"/>
  <c r="BT129" i="50" s="1"/>
  <c r="BU129" i="50" s="1"/>
  <c r="BV129" i="50" s="1"/>
  <c r="BW129" i="50" s="1"/>
  <c r="BF127" i="50"/>
  <c r="BL150" i="50" s="1"/>
  <c r="BF126" i="50"/>
  <c r="BF125" i="50"/>
  <c r="BN150" i="50" s="1"/>
  <c r="BF124" i="50"/>
  <c r="BO150" i="50" s="1"/>
  <c r="BF120" i="50"/>
  <c r="BL149" i="50" s="1"/>
  <c r="BF118" i="50"/>
  <c r="BN149" i="50" s="1"/>
  <c r="BF117" i="50"/>
  <c r="BO149" i="50" s="1"/>
  <c r="BF113" i="50"/>
  <c r="BL148" i="50" s="1"/>
  <c r="BF112" i="50"/>
  <c r="BM148" i="50" s="1"/>
  <c r="BF111" i="50"/>
  <c r="BN148" i="50" s="1"/>
  <c r="BF110" i="50"/>
  <c r="BO148" i="50" s="1"/>
  <c r="BF109" i="50"/>
  <c r="BP148" i="50" s="1"/>
  <c r="BF105" i="50"/>
  <c r="BL153" i="50" s="1"/>
  <c r="BF104" i="50"/>
  <c r="BM153" i="50" s="1"/>
  <c r="BK103" i="50"/>
  <c r="BF103" i="50"/>
  <c r="BO153" i="50" s="1"/>
  <c r="BK102" i="50"/>
  <c r="BF102" i="50"/>
  <c r="BP153" i="50" s="1"/>
  <c r="BN96" i="50"/>
  <c r="BN95" i="50"/>
  <c r="BF95" i="50"/>
  <c r="BN93" i="50"/>
  <c r="BF91" i="50"/>
  <c r="BL152" i="50" s="1"/>
  <c r="BF90" i="50"/>
  <c r="BM152" i="50" s="1"/>
  <c r="BF88" i="50"/>
  <c r="BF87" i="50"/>
  <c r="BF86" i="50"/>
  <c r="BP78" i="50"/>
  <c r="BP77" i="50"/>
  <c r="BP76" i="50"/>
  <c r="BP75" i="50"/>
  <c r="BU73" i="50"/>
  <c r="BS73" i="50"/>
  <c r="BP72" i="50"/>
  <c r="BY71" i="50"/>
  <c r="BY72" i="50" s="1"/>
  <c r="BY74" i="50" s="1"/>
  <c r="BX71" i="50"/>
  <c r="BX72" i="50" s="1"/>
  <c r="BX74" i="50" s="1"/>
  <c r="BW71" i="50"/>
  <c r="BW72" i="50" s="1"/>
  <c r="BW74" i="50" s="1"/>
  <c r="BV71" i="50"/>
  <c r="BV72" i="50" s="1"/>
  <c r="BV74" i="50" s="1"/>
  <c r="BU71" i="50"/>
  <c r="BU72" i="50" s="1"/>
  <c r="BT71" i="50"/>
  <c r="BT72" i="50" s="1"/>
  <c r="BS71" i="50"/>
  <c r="BS72" i="50" s="1"/>
  <c r="BS74" i="50" s="1"/>
  <c r="BP71" i="50"/>
  <c r="BP70" i="50"/>
  <c r="BP69" i="50"/>
  <c r="BF67" i="50"/>
  <c r="BF65" i="50"/>
  <c r="CL36" i="50"/>
  <c r="CK36" i="50"/>
  <c r="CJ36" i="50"/>
  <c r="CI36" i="50"/>
  <c r="CH36" i="50"/>
  <c r="CG36" i="50"/>
  <c r="CF36" i="50"/>
  <c r="CE36" i="50"/>
  <c r="CD36" i="50"/>
  <c r="CC36" i="50"/>
  <c r="CM35" i="50"/>
  <c r="CM34" i="50"/>
  <c r="BU34" i="50"/>
  <c r="BS34" i="50"/>
  <c r="BP34" i="50"/>
  <c r="CM33" i="50"/>
  <c r="BP33" i="50"/>
  <c r="CM32" i="50"/>
  <c r="BY32" i="50"/>
  <c r="BY33" i="50" s="1"/>
  <c r="BY35" i="50" s="1"/>
  <c r="BX32" i="50"/>
  <c r="BX33" i="50" s="1"/>
  <c r="BX35" i="50" s="1"/>
  <c r="BV32" i="50"/>
  <c r="BV33" i="50" s="1"/>
  <c r="BV35" i="50" s="1"/>
  <c r="BU32" i="50"/>
  <c r="BU33" i="50" s="1"/>
  <c r="BT32" i="50"/>
  <c r="BT33" i="50" s="1"/>
  <c r="BS32" i="50"/>
  <c r="BS33" i="50" s="1"/>
  <c r="BM32" i="50"/>
  <c r="BP32" i="50" s="1"/>
  <c r="CM22" i="50"/>
  <c r="BQ22" i="50"/>
  <c r="CM21" i="50"/>
  <c r="CM20" i="50"/>
  <c r="CM19" i="50"/>
  <c r="BU19" i="50"/>
  <c r="BS19" i="50"/>
  <c r="CM11" i="50"/>
  <c r="BX11" i="50"/>
  <c r="BS11" i="50"/>
  <c r="BP11" i="50"/>
  <c r="BR10" i="50"/>
  <c r="BP10" i="50"/>
  <c r="BP9" i="50"/>
  <c r="BY8" i="50"/>
  <c r="BY9" i="50" s="1"/>
  <c r="BY20" i="50" s="1"/>
  <c r="BX8" i="50"/>
  <c r="BX9" i="50" s="1"/>
  <c r="BW8" i="50"/>
  <c r="BW9" i="50" s="1"/>
  <c r="BW20" i="50" s="1"/>
  <c r="BV8" i="50"/>
  <c r="BV9" i="50" s="1"/>
  <c r="BV20" i="50" s="1"/>
  <c r="BU8" i="50"/>
  <c r="BU9" i="50" s="1"/>
  <c r="BT8" i="50"/>
  <c r="BT9" i="50" s="1"/>
  <c r="BT20" i="50" s="1"/>
  <c r="BS8" i="50"/>
  <c r="BS9" i="50" s="1"/>
  <c r="BP8" i="50"/>
  <c r="BP6" i="50"/>
  <c r="BI5" i="50"/>
  <c r="BP5" i="50" s="1"/>
  <c r="BY4" i="50"/>
  <c r="BY5" i="50" s="1"/>
  <c r="BX4" i="50"/>
  <c r="BX5" i="50" s="1"/>
  <c r="BW4" i="50"/>
  <c r="BW5" i="50" s="1"/>
  <c r="BV4" i="50"/>
  <c r="BV5" i="50" s="1"/>
  <c r="BU4" i="50"/>
  <c r="BU5" i="50" s="1"/>
  <c r="BT4" i="50"/>
  <c r="BT5" i="50" s="1"/>
  <c r="BI4" i="50"/>
  <c r="BP4" i="50" s="1"/>
  <c r="CD1" i="50"/>
  <c r="CE155" i="49"/>
  <c r="CD155" i="49"/>
  <c r="CC155" i="49"/>
  <c r="CB155" i="49"/>
  <c r="CA155" i="49"/>
  <c r="BZ155" i="49"/>
  <c r="BV155" i="49"/>
  <c r="CH154" i="49"/>
  <c r="CL154" i="49" s="1"/>
  <c r="BS154" i="49"/>
  <c r="BW154" i="49" s="1"/>
  <c r="CH153" i="49"/>
  <c r="CL153" i="49" s="1"/>
  <c r="CH152" i="49"/>
  <c r="CL152" i="49" s="1"/>
  <c r="BP152" i="49"/>
  <c r="BM152" i="49"/>
  <c r="CH151" i="49"/>
  <c r="CL151" i="49" s="1"/>
  <c r="BS151" i="49"/>
  <c r="BW151" i="49" s="1"/>
  <c r="CH150" i="49"/>
  <c r="CL150" i="49" s="1"/>
  <c r="BO150" i="49"/>
  <c r="CH149" i="49"/>
  <c r="CL149" i="49" s="1"/>
  <c r="BM149" i="49"/>
  <c r="CH148" i="49"/>
  <c r="CL148" i="49" s="1"/>
  <c r="CH147" i="49"/>
  <c r="CL147" i="49" s="1"/>
  <c r="BN147" i="49"/>
  <c r="BM147" i="49"/>
  <c r="BS147" i="49" s="1"/>
  <c r="CB142" i="49"/>
  <c r="CA142" i="49"/>
  <c r="CB141" i="49"/>
  <c r="CA141" i="49"/>
  <c r="BY141" i="49"/>
  <c r="BY142" i="49" s="1"/>
  <c r="BZ140" i="49"/>
  <c r="BZ139" i="49"/>
  <c r="BZ138" i="49"/>
  <c r="BL137" i="49"/>
  <c r="BM137" i="49" s="1"/>
  <c r="BN137" i="49" s="1"/>
  <c r="BO137" i="49" s="1"/>
  <c r="BP137" i="49" s="1"/>
  <c r="BQ137" i="49" s="1"/>
  <c r="BR137" i="49" s="1"/>
  <c r="BS137" i="49" s="1"/>
  <c r="BT137" i="49" s="1"/>
  <c r="BU137" i="49" s="1"/>
  <c r="BV137" i="49" s="1"/>
  <c r="BW137" i="49" s="1"/>
  <c r="CB134" i="49"/>
  <c r="CB135" i="49" s="1"/>
  <c r="BF92" i="49" s="1"/>
  <c r="BK152" i="49" s="1"/>
  <c r="CA134" i="49"/>
  <c r="CA135" i="49" s="1"/>
  <c r="BF114" i="49" s="1"/>
  <c r="BZ134" i="49"/>
  <c r="BZ135" i="49" s="1"/>
  <c r="BF128" i="49" s="1"/>
  <c r="BK150" i="49" s="1"/>
  <c r="BY134" i="49"/>
  <c r="BY135" i="49" s="1"/>
  <c r="BF131" i="49"/>
  <c r="BF130" i="49"/>
  <c r="BL129" i="49"/>
  <c r="BM129" i="49" s="1"/>
  <c r="BN129" i="49" s="1"/>
  <c r="BO129" i="49" s="1"/>
  <c r="BP129" i="49" s="1"/>
  <c r="BQ129" i="49" s="1"/>
  <c r="BR129" i="49" s="1"/>
  <c r="BS129" i="49" s="1"/>
  <c r="BT129" i="49" s="1"/>
  <c r="BU129" i="49" s="1"/>
  <c r="BV129" i="49" s="1"/>
  <c r="BW129" i="49" s="1"/>
  <c r="BF127" i="49"/>
  <c r="BL150" i="49" s="1"/>
  <c r="BF126" i="49"/>
  <c r="BM150" i="49" s="1"/>
  <c r="BF125" i="49"/>
  <c r="BN150" i="49" s="1"/>
  <c r="BF124" i="49"/>
  <c r="BF120" i="49"/>
  <c r="BL149" i="49" s="1"/>
  <c r="BF118" i="49"/>
  <c r="BN149" i="49" s="1"/>
  <c r="BF117" i="49"/>
  <c r="BO149" i="49" s="1"/>
  <c r="BF113" i="49"/>
  <c r="BL148" i="49" s="1"/>
  <c r="BF112" i="49"/>
  <c r="BM148" i="49" s="1"/>
  <c r="BF111" i="49"/>
  <c r="BN148" i="49" s="1"/>
  <c r="BF110" i="49"/>
  <c r="BO148" i="49" s="1"/>
  <c r="BF109" i="49"/>
  <c r="BP148" i="49" s="1"/>
  <c r="BF105" i="49"/>
  <c r="BL153" i="49" s="1"/>
  <c r="BF104" i="49"/>
  <c r="BM153" i="49" s="1"/>
  <c r="BK103" i="49"/>
  <c r="BF103" i="49"/>
  <c r="BO153" i="49" s="1"/>
  <c r="BK102" i="49"/>
  <c r="BF102" i="49"/>
  <c r="BP153" i="49" s="1"/>
  <c r="BN96" i="49"/>
  <c r="BN95" i="49"/>
  <c r="BF95" i="49"/>
  <c r="BN152" i="49" s="1"/>
  <c r="BN93" i="49"/>
  <c r="BN97" i="49" s="1"/>
  <c r="BF91" i="49"/>
  <c r="BL152" i="49" s="1"/>
  <c r="BF90" i="49"/>
  <c r="BF88" i="49"/>
  <c r="BF87" i="49"/>
  <c r="BF86" i="49"/>
  <c r="BP78" i="49"/>
  <c r="BP77" i="49"/>
  <c r="BP76" i="49"/>
  <c r="BP75" i="49"/>
  <c r="BU73" i="49"/>
  <c r="BS73" i="49"/>
  <c r="BP72" i="49"/>
  <c r="BY71" i="49"/>
  <c r="BY72" i="49" s="1"/>
  <c r="BY74" i="49" s="1"/>
  <c r="BX71" i="49"/>
  <c r="BX72" i="49" s="1"/>
  <c r="BX74" i="49" s="1"/>
  <c r="BW71" i="49"/>
  <c r="BW72" i="49" s="1"/>
  <c r="BW74" i="49" s="1"/>
  <c r="BV71" i="49"/>
  <c r="BV72" i="49" s="1"/>
  <c r="BV74" i="49" s="1"/>
  <c r="BU71" i="49"/>
  <c r="BU72" i="49" s="1"/>
  <c r="BU74" i="49" s="1"/>
  <c r="BT71" i="49"/>
  <c r="BT72" i="49" s="1"/>
  <c r="BS71" i="49"/>
  <c r="BS72" i="49" s="1"/>
  <c r="BS74" i="49" s="1"/>
  <c r="BP71" i="49"/>
  <c r="BP70" i="49"/>
  <c r="BP69" i="49"/>
  <c r="BF67" i="49"/>
  <c r="BF65" i="49"/>
  <c r="CL36" i="49"/>
  <c r="CK36" i="49"/>
  <c r="CJ36" i="49"/>
  <c r="CI36" i="49"/>
  <c r="CH36" i="49"/>
  <c r="CG36" i="49"/>
  <c r="CF36" i="49"/>
  <c r="CE36" i="49"/>
  <c r="CD36" i="49"/>
  <c r="CC36" i="49"/>
  <c r="CM35" i="49"/>
  <c r="BX35" i="49"/>
  <c r="CM34" i="49"/>
  <c r="BU34" i="49"/>
  <c r="BS34" i="49"/>
  <c r="BP34" i="49"/>
  <c r="CM33" i="49"/>
  <c r="BX33" i="49"/>
  <c r="BP33" i="49"/>
  <c r="CM32" i="49"/>
  <c r="BY32" i="49"/>
  <c r="BY33" i="49" s="1"/>
  <c r="BY35" i="49" s="1"/>
  <c r="BX32" i="49"/>
  <c r="BV32" i="49"/>
  <c r="BV33" i="49" s="1"/>
  <c r="BV35" i="49" s="1"/>
  <c r="BU32" i="49"/>
  <c r="BU33" i="49" s="1"/>
  <c r="BT32" i="49"/>
  <c r="BT33" i="49" s="1"/>
  <c r="BS32" i="49"/>
  <c r="BS33" i="49" s="1"/>
  <c r="BM32" i="49"/>
  <c r="BP32" i="49" s="1"/>
  <c r="BQ33" i="49" s="1"/>
  <c r="CM22" i="49"/>
  <c r="BQ22" i="49"/>
  <c r="CM21" i="49"/>
  <c r="CM20" i="49"/>
  <c r="CM19" i="49"/>
  <c r="BU19" i="49"/>
  <c r="BU20" i="49" s="1"/>
  <c r="BS19" i="49"/>
  <c r="CM11" i="49"/>
  <c r="BX11" i="49"/>
  <c r="BS11" i="49"/>
  <c r="BP11" i="49"/>
  <c r="BR10" i="49"/>
  <c r="BP10" i="49"/>
  <c r="BQ10" i="49" s="1"/>
  <c r="BP9" i="49"/>
  <c r="BY8" i="49"/>
  <c r="BY9" i="49" s="1"/>
  <c r="BY20" i="49" s="1"/>
  <c r="BX8" i="49"/>
  <c r="BX9" i="49" s="1"/>
  <c r="BX20" i="49" s="1"/>
  <c r="BW8" i="49"/>
  <c r="BW9" i="49" s="1"/>
  <c r="BW20" i="49" s="1"/>
  <c r="BV8" i="49"/>
  <c r="BV9" i="49" s="1"/>
  <c r="BV20" i="49" s="1"/>
  <c r="BU8" i="49"/>
  <c r="BU9" i="49" s="1"/>
  <c r="BT8" i="49"/>
  <c r="BT9" i="49" s="1"/>
  <c r="BT20" i="49" s="1"/>
  <c r="BS8" i="49"/>
  <c r="BS9" i="49" s="1"/>
  <c r="BP8" i="49"/>
  <c r="BP6" i="49"/>
  <c r="BS5" i="49"/>
  <c r="BP5" i="49"/>
  <c r="BI5" i="49"/>
  <c r="BY4" i="49"/>
  <c r="BY5" i="49" s="1"/>
  <c r="BX4" i="49"/>
  <c r="BX5" i="49" s="1"/>
  <c r="BW4" i="49"/>
  <c r="BW5" i="49" s="1"/>
  <c r="BV4" i="49"/>
  <c r="BV5" i="49" s="1"/>
  <c r="BU4" i="49"/>
  <c r="BU5" i="49" s="1"/>
  <c r="BT4" i="49"/>
  <c r="BT5" i="49" s="1"/>
  <c r="BS4" i="49"/>
  <c r="BI4" i="49"/>
  <c r="BP4" i="49" s="1"/>
  <c r="CD1" i="49"/>
  <c r="BW101" i="60" l="1"/>
  <c r="BS103" i="60"/>
  <c r="BN155" i="53"/>
  <c r="BM85" i="55"/>
  <c r="BF97" i="55"/>
  <c r="BF107" i="55"/>
  <c r="BM86" i="55" s="1"/>
  <c r="BK153" i="55"/>
  <c r="BS153" i="55" s="1"/>
  <c r="BW153" i="55" s="1"/>
  <c r="BK155" i="55"/>
  <c r="BS148" i="55"/>
  <c r="BO155" i="55"/>
  <c r="BM85" i="54"/>
  <c r="BK155" i="54"/>
  <c r="BF107" i="54"/>
  <c r="BM86" i="54" s="1"/>
  <c r="BS155" i="54"/>
  <c r="BF97" i="53"/>
  <c r="BM85" i="53"/>
  <c r="BK153" i="53"/>
  <c r="BF107" i="53"/>
  <c r="BM86" i="53" s="1"/>
  <c r="BU20" i="52"/>
  <c r="BL155" i="52"/>
  <c r="BM155" i="52"/>
  <c r="BO155" i="52"/>
  <c r="CC135" i="52"/>
  <c r="BF106" i="52"/>
  <c r="BF97" i="52"/>
  <c r="BM85" i="52"/>
  <c r="BW147" i="52"/>
  <c r="CC142" i="52"/>
  <c r="BS148" i="52"/>
  <c r="BW148" i="52" s="1"/>
  <c r="BF115" i="52"/>
  <c r="BM87" i="52" s="1"/>
  <c r="CL147" i="52"/>
  <c r="BF121" i="52"/>
  <c r="BM88" i="52" s="1"/>
  <c r="BO152" i="52"/>
  <c r="BS152" i="52" s="1"/>
  <c r="BW152" i="52" s="1"/>
  <c r="BK150" i="52"/>
  <c r="BS150" i="52" s="1"/>
  <c r="BW150" i="52" s="1"/>
  <c r="BQ10" i="50"/>
  <c r="BF132" i="50"/>
  <c r="BN152" i="50"/>
  <c r="BS20" i="50"/>
  <c r="BW32" i="50"/>
  <c r="BW33" i="50" s="1"/>
  <c r="BW35" i="50" s="1"/>
  <c r="BN97" i="50"/>
  <c r="BO152" i="50"/>
  <c r="BO155" i="50" s="1"/>
  <c r="BX20" i="50"/>
  <c r="BQ33" i="50"/>
  <c r="BS35" i="50"/>
  <c r="BS4" i="50"/>
  <c r="BS5" i="50" s="1"/>
  <c r="BN155" i="50"/>
  <c r="BZ141" i="50"/>
  <c r="BZ142" i="50" s="1"/>
  <c r="CC142" i="50" s="1"/>
  <c r="BS147" i="50"/>
  <c r="BW147" i="50" s="1"/>
  <c r="BG128" i="50"/>
  <c r="BM90" i="50" s="1"/>
  <c r="BU74" i="50"/>
  <c r="CH155" i="50"/>
  <c r="CL155" i="50" s="1"/>
  <c r="BR11" i="50"/>
  <c r="CM36" i="50"/>
  <c r="BU35" i="50"/>
  <c r="BU20" i="50"/>
  <c r="BP155" i="50"/>
  <c r="BS149" i="50"/>
  <c r="BW149" i="50" s="1"/>
  <c r="CC135" i="50"/>
  <c r="BF106" i="50"/>
  <c r="BL155" i="50"/>
  <c r="BS148" i="50"/>
  <c r="BW148" i="50" s="1"/>
  <c r="BF115" i="50"/>
  <c r="BM87" i="50" s="1"/>
  <c r="CL147" i="50"/>
  <c r="BF93" i="50"/>
  <c r="BF121" i="50"/>
  <c r="BM88" i="50" s="1"/>
  <c r="BM150" i="50"/>
  <c r="BM155" i="50" s="1"/>
  <c r="BS35" i="49"/>
  <c r="BS150" i="49"/>
  <c r="BW150" i="49" s="1"/>
  <c r="BU35" i="49"/>
  <c r="BF93" i="49"/>
  <c r="BM85" i="49" s="1"/>
  <c r="CH155" i="49"/>
  <c r="CL155" i="49" s="1"/>
  <c r="BM155" i="49"/>
  <c r="BF132" i="49"/>
  <c r="BZ141" i="49"/>
  <c r="BZ142" i="49" s="1"/>
  <c r="CC142" i="49" s="1"/>
  <c r="BP155" i="49"/>
  <c r="BW32" i="49"/>
  <c r="BW33" i="49" s="1"/>
  <c r="BW35" i="49" s="1"/>
  <c r="BS20" i="49"/>
  <c r="CM36" i="49"/>
  <c r="BF97" i="49"/>
  <c r="BS149" i="49"/>
  <c r="BW149" i="49" s="1"/>
  <c r="BL155" i="49"/>
  <c r="CC135" i="49"/>
  <c r="BF106" i="49"/>
  <c r="BR11" i="49"/>
  <c r="BN155" i="49"/>
  <c r="BW147" i="49"/>
  <c r="BO155" i="49"/>
  <c r="BK148" i="49"/>
  <c r="BF115" i="49"/>
  <c r="BM87" i="49" s="1"/>
  <c r="BG128" i="49"/>
  <c r="BM90" i="49" s="1"/>
  <c r="BF121" i="49"/>
  <c r="BM88" i="49" s="1"/>
  <c r="BO152" i="49"/>
  <c r="BS152" i="49" s="1"/>
  <c r="BW152" i="49" s="1"/>
  <c r="CE155" i="48"/>
  <c r="CD155" i="48"/>
  <c r="CC155" i="48"/>
  <c r="CB155" i="48"/>
  <c r="CA155" i="48"/>
  <c r="BZ155" i="48"/>
  <c r="BV155" i="48"/>
  <c r="CH154" i="48"/>
  <c r="CL154" i="48" s="1"/>
  <c r="BS154" i="48"/>
  <c r="BW154" i="48" s="1"/>
  <c r="CH153" i="48"/>
  <c r="CL153" i="48" s="1"/>
  <c r="CH152" i="48"/>
  <c r="CL152" i="48" s="1"/>
  <c r="BP152" i="48"/>
  <c r="CH151" i="48"/>
  <c r="CL151" i="48" s="1"/>
  <c r="BS151" i="48"/>
  <c r="BW151" i="48" s="1"/>
  <c r="CH150" i="48"/>
  <c r="CL150" i="48" s="1"/>
  <c r="CH149" i="48"/>
  <c r="CL149" i="48" s="1"/>
  <c r="BM149" i="48"/>
  <c r="CH148" i="48"/>
  <c r="CL148" i="48" s="1"/>
  <c r="CH147" i="48"/>
  <c r="BN147" i="48"/>
  <c r="BM147" i="48"/>
  <c r="CB141" i="48"/>
  <c r="CB142" i="48" s="1"/>
  <c r="CA141" i="48"/>
  <c r="CA142" i="48" s="1"/>
  <c r="BY141" i="48"/>
  <c r="BY142" i="48" s="1"/>
  <c r="BZ140" i="48"/>
  <c r="BZ139" i="48"/>
  <c r="BZ138" i="48"/>
  <c r="BL137" i="48"/>
  <c r="BM137" i="48" s="1"/>
  <c r="BN137" i="48" s="1"/>
  <c r="BO137" i="48" s="1"/>
  <c r="BP137" i="48" s="1"/>
  <c r="BQ137" i="48" s="1"/>
  <c r="BR137" i="48" s="1"/>
  <c r="BS137" i="48" s="1"/>
  <c r="BT137" i="48" s="1"/>
  <c r="BU137" i="48" s="1"/>
  <c r="BV137" i="48" s="1"/>
  <c r="BW137" i="48" s="1"/>
  <c r="CB134" i="48"/>
  <c r="CB135" i="48" s="1"/>
  <c r="BF92" i="48" s="1"/>
  <c r="BK152" i="48" s="1"/>
  <c r="CA134" i="48"/>
  <c r="CA135" i="48" s="1"/>
  <c r="BF114" i="48" s="1"/>
  <c r="BK148" i="48" s="1"/>
  <c r="BZ134" i="48"/>
  <c r="BZ135" i="48" s="1"/>
  <c r="BF128" i="48" s="1"/>
  <c r="BK150" i="48" s="1"/>
  <c r="BY134" i="48"/>
  <c r="BY135" i="48" s="1"/>
  <c r="BF131" i="48"/>
  <c r="BF130" i="48"/>
  <c r="BL129" i="48"/>
  <c r="BM129" i="48" s="1"/>
  <c r="BN129" i="48" s="1"/>
  <c r="BO129" i="48" s="1"/>
  <c r="BP129" i="48" s="1"/>
  <c r="BQ129" i="48" s="1"/>
  <c r="BR129" i="48" s="1"/>
  <c r="BS129" i="48" s="1"/>
  <c r="BT129" i="48" s="1"/>
  <c r="BU129" i="48" s="1"/>
  <c r="BV129" i="48" s="1"/>
  <c r="BW129" i="48" s="1"/>
  <c r="BF127" i="48"/>
  <c r="BL150" i="48" s="1"/>
  <c r="BF126" i="48"/>
  <c r="BM150" i="48" s="1"/>
  <c r="BF125" i="48"/>
  <c r="BN150" i="48" s="1"/>
  <c r="BF124" i="48"/>
  <c r="BO150" i="48" s="1"/>
  <c r="BF120" i="48"/>
  <c r="BL149" i="48" s="1"/>
  <c r="BF118" i="48"/>
  <c r="BN149" i="48" s="1"/>
  <c r="BF117" i="48"/>
  <c r="BO149" i="48" s="1"/>
  <c r="BF113" i="48"/>
  <c r="BL148" i="48" s="1"/>
  <c r="BF112" i="48"/>
  <c r="BM148" i="48" s="1"/>
  <c r="BF111" i="48"/>
  <c r="BN148" i="48" s="1"/>
  <c r="BF110" i="48"/>
  <c r="BO148" i="48" s="1"/>
  <c r="BF109" i="48"/>
  <c r="BP148" i="48" s="1"/>
  <c r="BF105" i="48"/>
  <c r="BL153" i="48" s="1"/>
  <c r="BF104" i="48"/>
  <c r="BM153" i="48" s="1"/>
  <c r="BK103" i="48"/>
  <c r="BF103" i="48"/>
  <c r="BO153" i="48" s="1"/>
  <c r="BK102" i="48"/>
  <c r="BF102" i="48"/>
  <c r="BP153" i="48" s="1"/>
  <c r="BN96" i="48"/>
  <c r="BN95" i="48"/>
  <c r="BF95" i="48"/>
  <c r="BN93" i="48"/>
  <c r="BF91" i="48"/>
  <c r="BL152" i="48" s="1"/>
  <c r="BF90" i="48"/>
  <c r="BM152" i="48" s="1"/>
  <c r="BF88" i="48"/>
  <c r="BN152" i="48" s="1"/>
  <c r="BF87" i="48"/>
  <c r="BF86" i="48"/>
  <c r="BP78" i="48"/>
  <c r="BP77" i="48"/>
  <c r="BP76" i="48"/>
  <c r="BP75" i="48"/>
  <c r="BU73" i="48"/>
  <c r="BS73" i="48"/>
  <c r="BP72" i="48"/>
  <c r="BY71" i="48"/>
  <c r="BY72" i="48" s="1"/>
  <c r="BY74" i="48" s="1"/>
  <c r="BX71" i="48"/>
  <c r="BX72" i="48" s="1"/>
  <c r="BX74" i="48" s="1"/>
  <c r="BW71" i="48"/>
  <c r="BW72" i="48" s="1"/>
  <c r="BW74" i="48" s="1"/>
  <c r="BV71" i="48"/>
  <c r="BV72" i="48" s="1"/>
  <c r="BV74" i="48" s="1"/>
  <c r="BU71" i="48"/>
  <c r="BU72" i="48" s="1"/>
  <c r="BT71" i="48"/>
  <c r="BT72" i="48" s="1"/>
  <c r="BS71" i="48"/>
  <c r="BS72" i="48" s="1"/>
  <c r="BS74" i="48" s="1"/>
  <c r="BP71" i="48"/>
  <c r="BP70" i="48"/>
  <c r="BP69" i="48"/>
  <c r="BF67" i="48"/>
  <c r="BF65" i="48"/>
  <c r="CL36" i="48"/>
  <c r="CK36" i="48"/>
  <c r="CJ36" i="48"/>
  <c r="CI36" i="48"/>
  <c r="CH36" i="48"/>
  <c r="CG36" i="48"/>
  <c r="CF36" i="48"/>
  <c r="CE36" i="48"/>
  <c r="CD36" i="48"/>
  <c r="CC36" i="48"/>
  <c r="CM35" i="48"/>
  <c r="CM34" i="48"/>
  <c r="BU34" i="48"/>
  <c r="BS34" i="48"/>
  <c r="BP34" i="48"/>
  <c r="CM33" i="48"/>
  <c r="BP33" i="48"/>
  <c r="CM32" i="48"/>
  <c r="BY32" i="48"/>
  <c r="BY33" i="48" s="1"/>
  <c r="BY35" i="48" s="1"/>
  <c r="BX32" i="48"/>
  <c r="BX33" i="48" s="1"/>
  <c r="BX35" i="48" s="1"/>
  <c r="BV32" i="48"/>
  <c r="BV33" i="48" s="1"/>
  <c r="BV35" i="48" s="1"/>
  <c r="BU32" i="48"/>
  <c r="BU33" i="48" s="1"/>
  <c r="BT32" i="48"/>
  <c r="BT33" i="48" s="1"/>
  <c r="BS32" i="48"/>
  <c r="BS33" i="48" s="1"/>
  <c r="BP32" i="48"/>
  <c r="CM22" i="48"/>
  <c r="CM21" i="48"/>
  <c r="CM20" i="48"/>
  <c r="CM19" i="48"/>
  <c r="BU19" i="48"/>
  <c r="BS19" i="48"/>
  <c r="CM11" i="48"/>
  <c r="BX11" i="48"/>
  <c r="BS11" i="48"/>
  <c r="BP11" i="48"/>
  <c r="BR10" i="48"/>
  <c r="BP10" i="48"/>
  <c r="BP9" i="48"/>
  <c r="BY8" i="48"/>
  <c r="BY9" i="48" s="1"/>
  <c r="BY20" i="48" s="1"/>
  <c r="BX8" i="48"/>
  <c r="BX9" i="48" s="1"/>
  <c r="BW8" i="48"/>
  <c r="BW9" i="48" s="1"/>
  <c r="BW20" i="48" s="1"/>
  <c r="BV8" i="48"/>
  <c r="BV9" i="48" s="1"/>
  <c r="BV20" i="48" s="1"/>
  <c r="BU8" i="48"/>
  <c r="BU9" i="48" s="1"/>
  <c r="BT8" i="48"/>
  <c r="BT9" i="48" s="1"/>
  <c r="BT20" i="48" s="1"/>
  <c r="BS8" i="48"/>
  <c r="BS9" i="48" s="1"/>
  <c r="BP8" i="48"/>
  <c r="BP6" i="48"/>
  <c r="BI5" i="48"/>
  <c r="BP5" i="48" s="1"/>
  <c r="BY4" i="48"/>
  <c r="BY5" i="48" s="1"/>
  <c r="BX4" i="48"/>
  <c r="BX5" i="48" s="1"/>
  <c r="BW4" i="48"/>
  <c r="BW5" i="48" s="1"/>
  <c r="BV4" i="48"/>
  <c r="BV5" i="48" s="1"/>
  <c r="BU4" i="48"/>
  <c r="BU5" i="48" s="1"/>
  <c r="BT4" i="48"/>
  <c r="BT5" i="48" s="1"/>
  <c r="BI4" i="48"/>
  <c r="BP4" i="48" s="1"/>
  <c r="CD1" i="48"/>
  <c r="CE155" i="47"/>
  <c r="CD155" i="47"/>
  <c r="CC155" i="47"/>
  <c r="CB155" i="47"/>
  <c r="CA155" i="47"/>
  <c r="BZ155" i="47"/>
  <c r="BV155" i="47"/>
  <c r="CH154" i="47"/>
  <c r="CL154" i="47" s="1"/>
  <c r="BS154" i="47"/>
  <c r="BW154" i="47" s="1"/>
  <c r="CH153" i="47"/>
  <c r="CL153" i="47" s="1"/>
  <c r="CH152" i="47"/>
  <c r="CL152" i="47" s="1"/>
  <c r="BP152" i="47"/>
  <c r="CH151" i="47"/>
  <c r="CL151" i="47" s="1"/>
  <c r="BS151" i="47"/>
  <c r="BW151" i="47" s="1"/>
  <c r="CH150" i="47"/>
  <c r="CL150" i="47" s="1"/>
  <c r="CH149" i="47"/>
  <c r="CL149" i="47" s="1"/>
  <c r="BM149" i="47"/>
  <c r="CH148" i="47"/>
  <c r="CL148" i="47" s="1"/>
  <c r="CH147" i="47"/>
  <c r="BN147" i="47"/>
  <c r="BM147" i="47"/>
  <c r="BS147" i="47" s="1"/>
  <c r="CB141" i="47"/>
  <c r="CB142" i="47" s="1"/>
  <c r="CA141" i="47"/>
  <c r="CA142" i="47" s="1"/>
  <c r="BY141" i="47"/>
  <c r="BY142" i="47" s="1"/>
  <c r="BZ140" i="47"/>
  <c r="BZ139" i="47"/>
  <c r="BZ138" i="47"/>
  <c r="BL137" i="47"/>
  <c r="BM137" i="47" s="1"/>
  <c r="BN137" i="47" s="1"/>
  <c r="BO137" i="47" s="1"/>
  <c r="BP137" i="47" s="1"/>
  <c r="BQ137" i="47" s="1"/>
  <c r="BR137" i="47" s="1"/>
  <c r="BS137" i="47" s="1"/>
  <c r="BT137" i="47" s="1"/>
  <c r="BU137" i="47" s="1"/>
  <c r="BV137" i="47" s="1"/>
  <c r="BW137" i="47" s="1"/>
  <c r="CB134" i="47"/>
  <c r="CB135" i="47" s="1"/>
  <c r="BF92" i="47" s="1"/>
  <c r="BK152" i="47" s="1"/>
  <c r="CA134" i="47"/>
  <c r="CA135" i="47" s="1"/>
  <c r="BF114" i="47" s="1"/>
  <c r="BK148" i="47" s="1"/>
  <c r="BZ134" i="47"/>
  <c r="BZ135" i="47" s="1"/>
  <c r="BF128" i="47" s="1"/>
  <c r="BK150" i="47" s="1"/>
  <c r="BY134" i="47"/>
  <c r="BY135" i="47" s="1"/>
  <c r="BF131" i="47"/>
  <c r="BF130" i="47"/>
  <c r="BF132" i="47" s="1"/>
  <c r="BL129" i="47"/>
  <c r="BM129" i="47" s="1"/>
  <c r="BN129" i="47" s="1"/>
  <c r="BO129" i="47" s="1"/>
  <c r="BP129" i="47" s="1"/>
  <c r="BQ129" i="47" s="1"/>
  <c r="BR129" i="47" s="1"/>
  <c r="BS129" i="47" s="1"/>
  <c r="BT129" i="47" s="1"/>
  <c r="BU129" i="47" s="1"/>
  <c r="BV129" i="47" s="1"/>
  <c r="BW129" i="47" s="1"/>
  <c r="BF127" i="47"/>
  <c r="BL150" i="47" s="1"/>
  <c r="BF126" i="47"/>
  <c r="BF125" i="47"/>
  <c r="BN150" i="47" s="1"/>
  <c r="BF124" i="47"/>
  <c r="BO150" i="47" s="1"/>
  <c r="BF120" i="47"/>
  <c r="BL149" i="47" s="1"/>
  <c r="BF118" i="47"/>
  <c r="BN149" i="47" s="1"/>
  <c r="BF117" i="47"/>
  <c r="BO149" i="47" s="1"/>
  <c r="BF113" i="47"/>
  <c r="BL148" i="47" s="1"/>
  <c r="BF112" i="47"/>
  <c r="BM148" i="47" s="1"/>
  <c r="BF111" i="47"/>
  <c r="BN148" i="47" s="1"/>
  <c r="BF110" i="47"/>
  <c r="BO148" i="47" s="1"/>
  <c r="BF109" i="47"/>
  <c r="BP148" i="47" s="1"/>
  <c r="BF105" i="47"/>
  <c r="BL153" i="47" s="1"/>
  <c r="BF104" i="47"/>
  <c r="BM153" i="47" s="1"/>
  <c r="BK103" i="47"/>
  <c r="BF103" i="47"/>
  <c r="BO153" i="47" s="1"/>
  <c r="BK102" i="47"/>
  <c r="BF102" i="47"/>
  <c r="BP153" i="47" s="1"/>
  <c r="BN96" i="47"/>
  <c r="BN95" i="47"/>
  <c r="BF95" i="47"/>
  <c r="BN152" i="47" s="1"/>
  <c r="BN93" i="47"/>
  <c r="BF91" i="47"/>
  <c r="BL152" i="47" s="1"/>
  <c r="BF90" i="47"/>
  <c r="BM152" i="47" s="1"/>
  <c r="BF88" i="47"/>
  <c r="BF87" i="47"/>
  <c r="BF86" i="47"/>
  <c r="BO152" i="47" s="1"/>
  <c r="BP78" i="47"/>
  <c r="BP77" i="47"/>
  <c r="BP76" i="47"/>
  <c r="BP75" i="47"/>
  <c r="BU73" i="47"/>
  <c r="BS73" i="47"/>
  <c r="BP72" i="47"/>
  <c r="BY71" i="47"/>
  <c r="BY72" i="47" s="1"/>
  <c r="BY74" i="47" s="1"/>
  <c r="BX71" i="47"/>
  <c r="BX72" i="47" s="1"/>
  <c r="BX74" i="47" s="1"/>
  <c r="BW71" i="47"/>
  <c r="BW72" i="47" s="1"/>
  <c r="BW74" i="47" s="1"/>
  <c r="BV71" i="47"/>
  <c r="BV72" i="47" s="1"/>
  <c r="BV74" i="47" s="1"/>
  <c r="BU71" i="47"/>
  <c r="BU72" i="47" s="1"/>
  <c r="BT71" i="47"/>
  <c r="BT72" i="47" s="1"/>
  <c r="BS71" i="47"/>
  <c r="BS72" i="47" s="1"/>
  <c r="BS74" i="47" s="1"/>
  <c r="BP71" i="47"/>
  <c r="BP70" i="47"/>
  <c r="BP69" i="47"/>
  <c r="BF67" i="47"/>
  <c r="BF65" i="47"/>
  <c r="CL36" i="47"/>
  <c r="CK36" i="47"/>
  <c r="CJ36" i="47"/>
  <c r="CI36" i="47"/>
  <c r="CH36" i="47"/>
  <c r="CG36" i="47"/>
  <c r="CF36" i="47"/>
  <c r="CE36" i="47"/>
  <c r="CD36" i="47"/>
  <c r="CC36" i="47"/>
  <c r="CM35" i="47"/>
  <c r="CM34" i="47"/>
  <c r="BU34" i="47"/>
  <c r="BS34" i="47"/>
  <c r="BP34" i="47"/>
  <c r="CM33" i="47"/>
  <c r="BP33" i="47"/>
  <c r="CM32" i="47"/>
  <c r="BY32" i="47"/>
  <c r="BY33" i="47" s="1"/>
  <c r="BY35" i="47" s="1"/>
  <c r="BX32" i="47"/>
  <c r="BX33" i="47" s="1"/>
  <c r="BX35" i="47" s="1"/>
  <c r="BV32" i="47"/>
  <c r="BV33" i="47" s="1"/>
  <c r="BV35" i="47" s="1"/>
  <c r="BU32" i="47"/>
  <c r="BU33" i="47" s="1"/>
  <c r="BT32" i="47"/>
  <c r="BT33" i="47" s="1"/>
  <c r="BS32" i="47"/>
  <c r="BS33" i="47" s="1"/>
  <c r="BM32" i="47"/>
  <c r="BP32" i="47" s="1"/>
  <c r="CM22" i="47"/>
  <c r="BQ22" i="47"/>
  <c r="CM21" i="47"/>
  <c r="CM20" i="47"/>
  <c r="CM19" i="47"/>
  <c r="BU19" i="47"/>
  <c r="BS19" i="47"/>
  <c r="CM11" i="47"/>
  <c r="BX11" i="47"/>
  <c r="BS11" i="47"/>
  <c r="BP11" i="47"/>
  <c r="BR10" i="47"/>
  <c r="BP10" i="47"/>
  <c r="BP9" i="47"/>
  <c r="BY8" i="47"/>
  <c r="BY9" i="47" s="1"/>
  <c r="BY20" i="47" s="1"/>
  <c r="BX8" i="47"/>
  <c r="BX9" i="47" s="1"/>
  <c r="BW8" i="47"/>
  <c r="BW9" i="47" s="1"/>
  <c r="BW20" i="47" s="1"/>
  <c r="BV8" i="47"/>
  <c r="BV9" i="47" s="1"/>
  <c r="BV20" i="47" s="1"/>
  <c r="BU8" i="47"/>
  <c r="BU9" i="47" s="1"/>
  <c r="BT8" i="47"/>
  <c r="BT9" i="47" s="1"/>
  <c r="BT20" i="47" s="1"/>
  <c r="BS8" i="47"/>
  <c r="BS9" i="47" s="1"/>
  <c r="BP8" i="47"/>
  <c r="BP6" i="47"/>
  <c r="BU5" i="47"/>
  <c r="BI5" i="47"/>
  <c r="BP5" i="47" s="1"/>
  <c r="BY4" i="47"/>
  <c r="BY5" i="47" s="1"/>
  <c r="BX4" i="47"/>
  <c r="BX5" i="47" s="1"/>
  <c r="BW4" i="47"/>
  <c r="BW5" i="47" s="1"/>
  <c r="BV4" i="47"/>
  <c r="BV5" i="47" s="1"/>
  <c r="BU4" i="47"/>
  <c r="BT4" i="47"/>
  <c r="BT5" i="47" s="1"/>
  <c r="BI4" i="47"/>
  <c r="BP4" i="47" s="1"/>
  <c r="CD1" i="47"/>
  <c r="BQ10" i="48" l="1"/>
  <c r="BS147" i="48"/>
  <c r="BN97" i="48"/>
  <c r="BW148" i="55"/>
  <c r="BS155" i="55"/>
  <c r="BS153" i="53"/>
  <c r="BK155" i="53"/>
  <c r="BS35" i="47"/>
  <c r="BX20" i="47"/>
  <c r="BU35" i="47"/>
  <c r="CH155" i="47"/>
  <c r="CL155" i="47" s="1"/>
  <c r="BQ33" i="47"/>
  <c r="BW32" i="47"/>
  <c r="BW33" i="47" s="1"/>
  <c r="BW35" i="47" s="1"/>
  <c r="BS4" i="47"/>
  <c r="BS5" i="47" s="1"/>
  <c r="CM36" i="47"/>
  <c r="BU74" i="47"/>
  <c r="BP155" i="47"/>
  <c r="BZ141" i="47"/>
  <c r="BZ142" i="47" s="1"/>
  <c r="BG128" i="47"/>
  <c r="BM90" i="47" s="1"/>
  <c r="BU20" i="47"/>
  <c r="BS20" i="47"/>
  <c r="BQ10" i="47"/>
  <c r="BR11" i="47" s="1"/>
  <c r="BF93" i="47"/>
  <c r="BM85" i="47" s="1"/>
  <c r="BN97" i="47"/>
  <c r="BF132" i="48"/>
  <c r="BW32" i="48"/>
  <c r="BW33" i="48" s="1"/>
  <c r="BW35" i="48" s="1"/>
  <c r="BQ33" i="48"/>
  <c r="BZ141" i="48"/>
  <c r="BZ142" i="48" s="1"/>
  <c r="CC142" i="48" s="1"/>
  <c r="BS4" i="48"/>
  <c r="BS5" i="48" s="1"/>
  <c r="BS20" i="48"/>
  <c r="BS35" i="48"/>
  <c r="BN155" i="48"/>
  <c r="CH155" i="48"/>
  <c r="CL155" i="48" s="1"/>
  <c r="BU20" i="48"/>
  <c r="CM36" i="48"/>
  <c r="BR11" i="48"/>
  <c r="BU74" i="48"/>
  <c r="BX20" i="48"/>
  <c r="BU35" i="48"/>
  <c r="BF93" i="48"/>
  <c r="BM85" i="48" s="1"/>
  <c r="BS149" i="48"/>
  <c r="BW149" i="48" s="1"/>
  <c r="BM155" i="48"/>
  <c r="BK153" i="52"/>
  <c r="BF107" i="52"/>
  <c r="BM86" i="52" s="1"/>
  <c r="BS152" i="50"/>
  <c r="BW152" i="50" s="1"/>
  <c r="BF97" i="50"/>
  <c r="BM85" i="50"/>
  <c r="BK153" i="50"/>
  <c r="BF107" i="50"/>
  <c r="BM86" i="50" s="1"/>
  <c r="BS150" i="50"/>
  <c r="BS148" i="49"/>
  <c r="BK153" i="49"/>
  <c r="BS153" i="49" s="1"/>
  <c r="BW153" i="49" s="1"/>
  <c r="BF107" i="49"/>
  <c r="BM86" i="49" s="1"/>
  <c r="BP155" i="48"/>
  <c r="BW147" i="48"/>
  <c r="BS150" i="48"/>
  <c r="BW150" i="48" s="1"/>
  <c r="CC135" i="48"/>
  <c r="BF106" i="48"/>
  <c r="BL155" i="48"/>
  <c r="BS148" i="48"/>
  <c r="BW148" i="48" s="1"/>
  <c r="BF115" i="48"/>
  <c r="BM87" i="48" s="1"/>
  <c r="CL147" i="48"/>
  <c r="BG128" i="48"/>
  <c r="BM90" i="48" s="1"/>
  <c r="BF121" i="48"/>
  <c r="BM88" i="48" s="1"/>
  <c r="BO152" i="48"/>
  <c r="BS152" i="48" s="1"/>
  <c r="BW152" i="48" s="1"/>
  <c r="CC135" i="47"/>
  <c r="BF106" i="47"/>
  <c r="BK153" i="47" s="1"/>
  <c r="BS153" i="47" s="1"/>
  <c r="BW153" i="47" s="1"/>
  <c r="BN155" i="47"/>
  <c r="CC142" i="47"/>
  <c r="BL155" i="47"/>
  <c r="BF97" i="47"/>
  <c r="BS149" i="47"/>
  <c r="BW149" i="47" s="1"/>
  <c r="BW147" i="47"/>
  <c r="BO155" i="47"/>
  <c r="BS152" i="47"/>
  <c r="BW152" i="47" s="1"/>
  <c r="BS148" i="47"/>
  <c r="BW148" i="47" s="1"/>
  <c r="BF115" i="47"/>
  <c r="BM87" i="47" s="1"/>
  <c r="CL147" i="47"/>
  <c r="BF121" i="47"/>
  <c r="BM88" i="47" s="1"/>
  <c r="BM150" i="47"/>
  <c r="BS150" i="47" s="1"/>
  <c r="BW150" i="47" s="1"/>
  <c r="BO32" i="45"/>
  <c r="BN32" i="45"/>
  <c r="BX32" i="45" s="1"/>
  <c r="BX33" i="45" s="1"/>
  <c r="BX35" i="45" s="1"/>
  <c r="BM32" i="45"/>
  <c r="BL32" i="45"/>
  <c r="BV32" i="45" s="1"/>
  <c r="BV33" i="45" s="1"/>
  <c r="BV35" i="45" s="1"/>
  <c r="BK32" i="45"/>
  <c r="BU32" i="45" s="1"/>
  <c r="BU33" i="45" s="1"/>
  <c r="BJ32" i="45"/>
  <c r="BT32" i="45" s="1"/>
  <c r="BT33" i="45" s="1"/>
  <c r="BI32" i="45"/>
  <c r="BH32" i="45"/>
  <c r="CE177" i="46"/>
  <c r="CD177" i="46"/>
  <c r="CC177" i="46"/>
  <c r="CB177" i="46"/>
  <c r="CA177" i="46"/>
  <c r="BZ177" i="46"/>
  <c r="BV177" i="46"/>
  <c r="CH176" i="46"/>
  <c r="CL176" i="46" s="1"/>
  <c r="BS176" i="46"/>
  <c r="BW176" i="46" s="1"/>
  <c r="CH175" i="46"/>
  <c r="CL175" i="46" s="1"/>
  <c r="CH174" i="46"/>
  <c r="CL174" i="46" s="1"/>
  <c r="BP174" i="46"/>
  <c r="CH173" i="46"/>
  <c r="CL173" i="46" s="1"/>
  <c r="BS173" i="46"/>
  <c r="BW173" i="46" s="1"/>
  <c r="CH172" i="46"/>
  <c r="CL172" i="46" s="1"/>
  <c r="CH171" i="46"/>
  <c r="CL171" i="46" s="1"/>
  <c r="BM171" i="46"/>
  <c r="CH170" i="46"/>
  <c r="CL170" i="46" s="1"/>
  <c r="CH169" i="46"/>
  <c r="BN169" i="46"/>
  <c r="BM169" i="46"/>
  <c r="CB163" i="46"/>
  <c r="CB164" i="46" s="1"/>
  <c r="CA163" i="46"/>
  <c r="CA164" i="46" s="1"/>
  <c r="BY163" i="46"/>
  <c r="BY164" i="46" s="1"/>
  <c r="BZ162" i="46"/>
  <c r="BZ161" i="46"/>
  <c r="BZ160" i="46"/>
  <c r="BL159" i="46"/>
  <c r="BM159" i="46" s="1"/>
  <c r="BN159" i="46" s="1"/>
  <c r="BO159" i="46" s="1"/>
  <c r="BP159" i="46" s="1"/>
  <c r="BQ159" i="46" s="1"/>
  <c r="BR159" i="46" s="1"/>
  <c r="BS159" i="46" s="1"/>
  <c r="BT159" i="46" s="1"/>
  <c r="BU159" i="46" s="1"/>
  <c r="BV159" i="46" s="1"/>
  <c r="BW159" i="46" s="1"/>
  <c r="CB156" i="46"/>
  <c r="CB157" i="46" s="1"/>
  <c r="BF114" i="46" s="1"/>
  <c r="BK174" i="46" s="1"/>
  <c r="CA156" i="46"/>
  <c r="CA157" i="46" s="1"/>
  <c r="BF136" i="46" s="1"/>
  <c r="BK170" i="46" s="1"/>
  <c r="BZ156" i="46"/>
  <c r="BZ157" i="46" s="1"/>
  <c r="BF150" i="46" s="1"/>
  <c r="BK172" i="46" s="1"/>
  <c r="BY156" i="46"/>
  <c r="BY157" i="46" s="1"/>
  <c r="BF153" i="46"/>
  <c r="BF152" i="46"/>
  <c r="BL151" i="46"/>
  <c r="BM151" i="46" s="1"/>
  <c r="BN151" i="46" s="1"/>
  <c r="BO151" i="46" s="1"/>
  <c r="BP151" i="46" s="1"/>
  <c r="BQ151" i="46" s="1"/>
  <c r="BR151" i="46" s="1"/>
  <c r="BS151" i="46" s="1"/>
  <c r="BT151" i="46" s="1"/>
  <c r="BU151" i="46" s="1"/>
  <c r="BV151" i="46" s="1"/>
  <c r="BW151" i="46" s="1"/>
  <c r="BF149" i="46"/>
  <c r="BL172" i="46" s="1"/>
  <c r="BF148" i="46"/>
  <c r="BM172" i="46" s="1"/>
  <c r="BF147" i="46"/>
  <c r="BN172" i="46" s="1"/>
  <c r="BF146" i="46"/>
  <c r="BF142" i="46"/>
  <c r="BL171" i="46" s="1"/>
  <c r="BF140" i="46"/>
  <c r="BN171" i="46" s="1"/>
  <c r="BF139" i="46"/>
  <c r="BF135" i="46"/>
  <c r="BL170" i="46" s="1"/>
  <c r="BF134" i="46"/>
  <c r="BM170" i="46" s="1"/>
  <c r="BF133" i="46"/>
  <c r="BN170" i="46" s="1"/>
  <c r="BF132" i="46"/>
  <c r="BO170" i="46" s="1"/>
  <c r="BF131" i="46"/>
  <c r="BF127" i="46"/>
  <c r="BL175" i="46" s="1"/>
  <c r="BF126" i="46"/>
  <c r="BM175" i="46" s="1"/>
  <c r="BK125" i="46"/>
  <c r="BF125" i="46"/>
  <c r="BO175" i="46" s="1"/>
  <c r="BK124" i="46"/>
  <c r="BF124" i="46"/>
  <c r="BP175" i="46" s="1"/>
  <c r="BN118" i="46"/>
  <c r="BN117" i="46"/>
  <c r="BF117" i="46"/>
  <c r="BN115" i="46"/>
  <c r="BF113" i="46"/>
  <c r="BL174" i="46" s="1"/>
  <c r="BF112" i="46"/>
  <c r="BM174" i="46" s="1"/>
  <c r="BF110" i="46"/>
  <c r="BF109" i="46"/>
  <c r="BF108" i="46"/>
  <c r="BP100" i="46"/>
  <c r="BP99" i="46"/>
  <c r="BP98" i="46"/>
  <c r="BP97" i="46"/>
  <c r="BU95" i="46"/>
  <c r="BS95" i="46"/>
  <c r="BY93" i="46"/>
  <c r="BY94" i="46" s="1"/>
  <c r="BY96" i="46" s="1"/>
  <c r="BX93" i="46"/>
  <c r="BX94" i="46" s="1"/>
  <c r="BX96" i="46" s="1"/>
  <c r="BW93" i="46"/>
  <c r="BW94" i="46" s="1"/>
  <c r="BW96" i="46" s="1"/>
  <c r="BV93" i="46"/>
  <c r="BV94" i="46" s="1"/>
  <c r="BV96" i="46" s="1"/>
  <c r="BU93" i="46"/>
  <c r="BU94" i="46" s="1"/>
  <c r="BT93" i="46"/>
  <c r="BT94" i="46" s="1"/>
  <c r="BS93" i="46"/>
  <c r="BS94" i="46" s="1"/>
  <c r="BF89" i="46"/>
  <c r="BF87" i="46"/>
  <c r="CL58" i="46"/>
  <c r="CK58" i="46"/>
  <c r="CJ58" i="46"/>
  <c r="CI58" i="46"/>
  <c r="CH58" i="46"/>
  <c r="CG58" i="46"/>
  <c r="CF58" i="46"/>
  <c r="CE58" i="46"/>
  <c r="CD58" i="46"/>
  <c r="CC58" i="46"/>
  <c r="CM57" i="46"/>
  <c r="CM56" i="46"/>
  <c r="BU56" i="46"/>
  <c r="BS56" i="46"/>
  <c r="CM55" i="46"/>
  <c r="CM54" i="46"/>
  <c r="BY54" i="46"/>
  <c r="BY55" i="46" s="1"/>
  <c r="BY57" i="46" s="1"/>
  <c r="BX54" i="46"/>
  <c r="BX55" i="46" s="1"/>
  <c r="BX57" i="46" s="1"/>
  <c r="BV54" i="46"/>
  <c r="BV55" i="46" s="1"/>
  <c r="BV57" i="46" s="1"/>
  <c r="BU54" i="46"/>
  <c r="BU55" i="46" s="1"/>
  <c r="BT54" i="46"/>
  <c r="BT55" i="46" s="1"/>
  <c r="BS54" i="46"/>
  <c r="BS55" i="46" s="1"/>
  <c r="BS57" i="46" s="1"/>
  <c r="BW54" i="46"/>
  <c r="BW55" i="46" s="1"/>
  <c r="BW57" i="46" s="1"/>
  <c r="CM36" i="46"/>
  <c r="BQ36" i="46"/>
  <c r="CM35" i="46"/>
  <c r="CM34" i="46"/>
  <c r="CM33" i="46"/>
  <c r="BU33" i="46"/>
  <c r="BS33" i="46"/>
  <c r="CM11" i="46"/>
  <c r="BX11" i="46"/>
  <c r="BS11" i="46"/>
  <c r="BP11" i="46"/>
  <c r="BR10" i="46"/>
  <c r="BP10" i="46"/>
  <c r="BP9" i="46"/>
  <c r="BY8" i="46"/>
  <c r="BY9" i="46" s="1"/>
  <c r="BY34" i="46" s="1"/>
  <c r="BX8" i="46"/>
  <c r="BX9" i="46" s="1"/>
  <c r="BW8" i="46"/>
  <c r="BW9" i="46" s="1"/>
  <c r="BW34" i="46" s="1"/>
  <c r="BV8" i="46"/>
  <c r="BV9" i="46" s="1"/>
  <c r="BV34" i="46" s="1"/>
  <c r="BU8" i="46"/>
  <c r="BU9" i="46" s="1"/>
  <c r="BT8" i="46"/>
  <c r="BT9" i="46" s="1"/>
  <c r="BT34" i="46" s="1"/>
  <c r="BS8" i="46"/>
  <c r="BS9" i="46" s="1"/>
  <c r="BP8" i="46"/>
  <c r="BP6" i="46"/>
  <c r="BP5" i="46"/>
  <c r="BY4" i="46"/>
  <c r="BY5" i="46" s="1"/>
  <c r="BX4" i="46"/>
  <c r="BX5" i="46" s="1"/>
  <c r="BW4" i="46"/>
  <c r="BW5" i="46" s="1"/>
  <c r="BV4" i="46"/>
  <c r="BV5" i="46" s="1"/>
  <c r="BU4" i="46"/>
  <c r="BU5" i="46" s="1"/>
  <c r="BT4" i="46"/>
  <c r="BT5" i="46" s="1"/>
  <c r="BP4" i="46"/>
  <c r="CD1" i="46"/>
  <c r="CL36" i="45"/>
  <c r="CK36" i="45"/>
  <c r="CJ36" i="45"/>
  <c r="CI36" i="45"/>
  <c r="CH36" i="45"/>
  <c r="CG36" i="45"/>
  <c r="CF36" i="45"/>
  <c r="CE36" i="45"/>
  <c r="CD36" i="45"/>
  <c r="CC36" i="45"/>
  <c r="CM35" i="45"/>
  <c r="CM34" i="45"/>
  <c r="CM33" i="45"/>
  <c r="CM32" i="45"/>
  <c r="CM22" i="45"/>
  <c r="CM21" i="45"/>
  <c r="CM20" i="45"/>
  <c r="CM19" i="45"/>
  <c r="CM11" i="45"/>
  <c r="BU73" i="45"/>
  <c r="BS73" i="45"/>
  <c r="BY71" i="45"/>
  <c r="BY72" i="45" s="1"/>
  <c r="BY74" i="45" s="1"/>
  <c r="BX71" i="45"/>
  <c r="BX72" i="45" s="1"/>
  <c r="BX74" i="45" s="1"/>
  <c r="BW71" i="45"/>
  <c r="BW72" i="45" s="1"/>
  <c r="BW74" i="45" s="1"/>
  <c r="BV71" i="45"/>
  <c r="BV72" i="45" s="1"/>
  <c r="BV74" i="45" s="1"/>
  <c r="BU71" i="45"/>
  <c r="BU72" i="45" s="1"/>
  <c r="BT71" i="45"/>
  <c r="BT72" i="45" s="1"/>
  <c r="BS71" i="45"/>
  <c r="BS72" i="45" s="1"/>
  <c r="BU34" i="45"/>
  <c r="BS34" i="45"/>
  <c r="BY32" i="45"/>
  <c r="BY33" i="45" s="1"/>
  <c r="BY35" i="45" s="1"/>
  <c r="BU19" i="45"/>
  <c r="BS19" i="45"/>
  <c r="BX11" i="45"/>
  <c r="BS11" i="45"/>
  <c r="BY8" i="45"/>
  <c r="BY9" i="45" s="1"/>
  <c r="BY20" i="45" s="1"/>
  <c r="BX8" i="45"/>
  <c r="BX9" i="45" s="1"/>
  <c r="BW8" i="45"/>
  <c r="BW9" i="45" s="1"/>
  <c r="BW20" i="45" s="1"/>
  <c r="BV8" i="45"/>
  <c r="BV9" i="45" s="1"/>
  <c r="BV20" i="45" s="1"/>
  <c r="BU8" i="45"/>
  <c r="BU9" i="45" s="1"/>
  <c r="BT8" i="45"/>
  <c r="BT9" i="45" s="1"/>
  <c r="BT20" i="45" s="1"/>
  <c r="BS8" i="45"/>
  <c r="BS9" i="45" s="1"/>
  <c r="BY4" i="45"/>
  <c r="BY5" i="45" s="1"/>
  <c r="BX4" i="45"/>
  <c r="BX5" i="45" s="1"/>
  <c r="BW4" i="45"/>
  <c r="BW5" i="45" s="1"/>
  <c r="BV4" i="45"/>
  <c r="BV5" i="45" s="1"/>
  <c r="BU4" i="45"/>
  <c r="BU5" i="45" s="1"/>
  <c r="BT4" i="45"/>
  <c r="BT5" i="45" s="1"/>
  <c r="BR10" i="45"/>
  <c r="BP11" i="45"/>
  <c r="BQ22" i="45"/>
  <c r="BS169" i="46" l="1"/>
  <c r="BW169" i="46" s="1"/>
  <c r="BU34" i="46"/>
  <c r="BQ10" i="46"/>
  <c r="BS96" i="46"/>
  <c r="BU57" i="46"/>
  <c r="BN119" i="46"/>
  <c r="BF143" i="46"/>
  <c r="BM110" i="46" s="1"/>
  <c r="BF154" i="46"/>
  <c r="BX34" i="46"/>
  <c r="BU96" i="46"/>
  <c r="BS34" i="46"/>
  <c r="BR11" i="46"/>
  <c r="CM58" i="46"/>
  <c r="BN174" i="46"/>
  <c r="BN177" i="46" s="1"/>
  <c r="BZ163" i="46"/>
  <c r="BZ164" i="46" s="1"/>
  <c r="CC164" i="46" s="1"/>
  <c r="CH177" i="46"/>
  <c r="CL177" i="46" s="1"/>
  <c r="BO174" i="46"/>
  <c r="BW153" i="53"/>
  <c r="BS155" i="53"/>
  <c r="BM155" i="47"/>
  <c r="BF107" i="47"/>
  <c r="BM86" i="47" s="1"/>
  <c r="BK155" i="47"/>
  <c r="BF97" i="48"/>
  <c r="BO155" i="48"/>
  <c r="BP32" i="45"/>
  <c r="BS153" i="52"/>
  <c r="BK155" i="52"/>
  <c r="BW150" i="50"/>
  <c r="BS153" i="50"/>
  <c r="BW153" i="50" s="1"/>
  <c r="BK155" i="50"/>
  <c r="BW148" i="49"/>
  <c r="BS155" i="49"/>
  <c r="BK155" i="49"/>
  <c r="BK153" i="48"/>
  <c r="BF107" i="48"/>
  <c r="BM86" i="48" s="1"/>
  <c r="BS155" i="47"/>
  <c r="BS32" i="45"/>
  <c r="BS33" i="45" s="1"/>
  <c r="BS35" i="45" s="1"/>
  <c r="BL177" i="46"/>
  <c r="BM177" i="46"/>
  <c r="BF137" i="46"/>
  <c r="BM109" i="46" s="1"/>
  <c r="BG150" i="46"/>
  <c r="BM112" i="46" s="1"/>
  <c r="CC157" i="46"/>
  <c r="BF128" i="46"/>
  <c r="BP170" i="46"/>
  <c r="BP177" i="46" s="1"/>
  <c r="BS4" i="46"/>
  <c r="BS5" i="46" s="1"/>
  <c r="BO172" i="46"/>
  <c r="BS172" i="46" s="1"/>
  <c r="BW172" i="46" s="1"/>
  <c r="BO171" i="46"/>
  <c r="BS171" i="46" s="1"/>
  <c r="BW171" i="46" s="1"/>
  <c r="CL169" i="46"/>
  <c r="BF115" i="46"/>
  <c r="BX20" i="45"/>
  <c r="BS74" i="45"/>
  <c r="BU35" i="45"/>
  <c r="BS20" i="45"/>
  <c r="BU74" i="45"/>
  <c r="BU20" i="45"/>
  <c r="CM36" i="45"/>
  <c r="BW32" i="45"/>
  <c r="BW33" i="45" s="1"/>
  <c r="BW35" i="45" s="1"/>
  <c r="BS174" i="46" l="1"/>
  <c r="BW174" i="46" s="1"/>
  <c r="BO177" i="46"/>
  <c r="BW153" i="52"/>
  <c r="BS155" i="52"/>
  <c r="BS155" i="50"/>
  <c r="BS153" i="48"/>
  <c r="BK155" i="48"/>
  <c r="BF119" i="46"/>
  <c r="BM107" i="46"/>
  <c r="BK175" i="46"/>
  <c r="BF129" i="46"/>
  <c r="BM108" i="46" s="1"/>
  <c r="BS170" i="46"/>
  <c r="BP71" i="45"/>
  <c r="CE155" i="45"/>
  <c r="CD155" i="45"/>
  <c r="CC155" i="45"/>
  <c r="CB155" i="45"/>
  <c r="CA155" i="45"/>
  <c r="BZ155" i="45"/>
  <c r="BV155" i="45"/>
  <c r="CH154" i="45"/>
  <c r="CL154" i="45" s="1"/>
  <c r="BS154" i="45"/>
  <c r="BW154" i="45" s="1"/>
  <c r="CH153" i="45"/>
  <c r="CL153" i="45" s="1"/>
  <c r="CH152" i="45"/>
  <c r="CL152" i="45" s="1"/>
  <c r="BP152" i="45"/>
  <c r="CH151" i="45"/>
  <c r="CL151" i="45" s="1"/>
  <c r="BS151" i="45"/>
  <c r="BW151" i="45" s="1"/>
  <c r="CH150" i="45"/>
  <c r="CL150" i="45" s="1"/>
  <c r="CH149" i="45"/>
  <c r="CL149" i="45" s="1"/>
  <c r="BM149" i="45"/>
  <c r="CH148" i="45"/>
  <c r="CL148" i="45" s="1"/>
  <c r="CH147" i="45"/>
  <c r="BN147" i="45"/>
  <c r="BM147" i="45"/>
  <c r="CB141" i="45"/>
  <c r="CB142" i="45" s="1"/>
  <c r="CA141" i="45"/>
  <c r="CA142" i="45" s="1"/>
  <c r="BY141" i="45"/>
  <c r="BY142" i="45" s="1"/>
  <c r="BZ140" i="45"/>
  <c r="BZ139" i="45"/>
  <c r="BZ138" i="45"/>
  <c r="BL137" i="45"/>
  <c r="BM137" i="45" s="1"/>
  <c r="BN137" i="45" s="1"/>
  <c r="BO137" i="45" s="1"/>
  <c r="BP137" i="45" s="1"/>
  <c r="BQ137" i="45" s="1"/>
  <c r="BR137" i="45" s="1"/>
  <c r="BS137" i="45" s="1"/>
  <c r="BT137" i="45" s="1"/>
  <c r="BU137" i="45" s="1"/>
  <c r="BV137" i="45" s="1"/>
  <c r="BW137" i="45" s="1"/>
  <c r="CB134" i="45"/>
  <c r="CB135" i="45" s="1"/>
  <c r="BF92" i="45" s="1"/>
  <c r="BK152" i="45" s="1"/>
  <c r="CA134" i="45"/>
  <c r="CA135" i="45" s="1"/>
  <c r="BF114" i="45" s="1"/>
  <c r="BK148" i="45" s="1"/>
  <c r="BZ134" i="45"/>
  <c r="BZ135" i="45" s="1"/>
  <c r="BF128" i="45" s="1"/>
  <c r="BK150" i="45" s="1"/>
  <c r="BY134" i="45"/>
  <c r="BY135" i="45" s="1"/>
  <c r="BF131" i="45"/>
  <c r="BF130" i="45"/>
  <c r="BL129" i="45"/>
  <c r="BM129" i="45" s="1"/>
  <c r="BN129" i="45" s="1"/>
  <c r="BO129" i="45" s="1"/>
  <c r="BP129" i="45" s="1"/>
  <c r="BQ129" i="45" s="1"/>
  <c r="BR129" i="45" s="1"/>
  <c r="BS129" i="45" s="1"/>
  <c r="BT129" i="45" s="1"/>
  <c r="BU129" i="45" s="1"/>
  <c r="BV129" i="45" s="1"/>
  <c r="BW129" i="45" s="1"/>
  <c r="BF127" i="45"/>
  <c r="BL150" i="45" s="1"/>
  <c r="BF126" i="45"/>
  <c r="BM150" i="45" s="1"/>
  <c r="BF125" i="45"/>
  <c r="BN150" i="45" s="1"/>
  <c r="BF124" i="45"/>
  <c r="BF120" i="45"/>
  <c r="BL149" i="45" s="1"/>
  <c r="BF118" i="45"/>
  <c r="BN149" i="45" s="1"/>
  <c r="BF117" i="45"/>
  <c r="BO149" i="45" s="1"/>
  <c r="BF113" i="45"/>
  <c r="BL148" i="45" s="1"/>
  <c r="BF112" i="45"/>
  <c r="BM148" i="45" s="1"/>
  <c r="BF111" i="45"/>
  <c r="BN148" i="45" s="1"/>
  <c r="BF110" i="45"/>
  <c r="BO148" i="45" s="1"/>
  <c r="BF109" i="45"/>
  <c r="BP148" i="45" s="1"/>
  <c r="BF105" i="45"/>
  <c r="BL153" i="45" s="1"/>
  <c r="BF104" i="45"/>
  <c r="BM153" i="45" s="1"/>
  <c r="BK103" i="45"/>
  <c r="BF103" i="45"/>
  <c r="BO153" i="45" s="1"/>
  <c r="BK102" i="45"/>
  <c r="BF102" i="45"/>
  <c r="BP153" i="45" s="1"/>
  <c r="BN96" i="45"/>
  <c r="BN95" i="45"/>
  <c r="BF95" i="45"/>
  <c r="BN93" i="45"/>
  <c r="BF91" i="45"/>
  <c r="BL152" i="45" s="1"/>
  <c r="BF90" i="45"/>
  <c r="BM152" i="45" s="1"/>
  <c r="BF88" i="45"/>
  <c r="BF87" i="45"/>
  <c r="BF86" i="45"/>
  <c r="BP78" i="45"/>
  <c r="BP77" i="45"/>
  <c r="BP76" i="45"/>
  <c r="BP75" i="45"/>
  <c r="BP72" i="45"/>
  <c r="BP70" i="45"/>
  <c r="BP69" i="45"/>
  <c r="BF67" i="45"/>
  <c r="BF65" i="45"/>
  <c r="BP34" i="45"/>
  <c r="BP33" i="45"/>
  <c r="BQ33" i="45"/>
  <c r="BP10" i="45"/>
  <c r="BQ10" i="45" s="1"/>
  <c r="BR11" i="45" s="1"/>
  <c r="BP9" i="45"/>
  <c r="BP8" i="45"/>
  <c r="BP6" i="45"/>
  <c r="BI5" i="45"/>
  <c r="BP5" i="45" s="1"/>
  <c r="BI4" i="45"/>
  <c r="CD1" i="45"/>
  <c r="BN130" i="43"/>
  <c r="BM130" i="43"/>
  <c r="BM138" i="43" s="1"/>
  <c r="BP136" i="43"/>
  <c r="BP138" i="43" s="1"/>
  <c r="BO136" i="43"/>
  <c r="BM136" i="43"/>
  <c r="BL136" i="43"/>
  <c r="BK136" i="43"/>
  <c r="BF80" i="43"/>
  <c r="BM68" i="43"/>
  <c r="BN135" i="43"/>
  <c r="BP135" i="43"/>
  <c r="BO135" i="43"/>
  <c r="BM135" i="43"/>
  <c r="BL135" i="43"/>
  <c r="BK135" i="43"/>
  <c r="BK138" i="43" s="1"/>
  <c r="BO133" i="43"/>
  <c r="BN133" i="43"/>
  <c r="BM133" i="43"/>
  <c r="BL133" i="43"/>
  <c r="BL138" i="43" s="1"/>
  <c r="BK133" i="43"/>
  <c r="BO132" i="43"/>
  <c r="BN132" i="43"/>
  <c r="BM132" i="43"/>
  <c r="BL132" i="43"/>
  <c r="BP131" i="43"/>
  <c r="BO131" i="43"/>
  <c r="BN131" i="43"/>
  <c r="BM131" i="43"/>
  <c r="BL131" i="43"/>
  <c r="BK131" i="43"/>
  <c r="BK86" i="43"/>
  <c r="BK85" i="43"/>
  <c r="BM73" i="43"/>
  <c r="BM71" i="43"/>
  <c r="BM70" i="43"/>
  <c r="BM69" i="43"/>
  <c r="BF78" i="43"/>
  <c r="BF115" i="43"/>
  <c r="BG111" i="43"/>
  <c r="BF111" i="43"/>
  <c r="BF110" i="43"/>
  <c r="BF109" i="43"/>
  <c r="BF107" i="43"/>
  <c r="BF108" i="43"/>
  <c r="BF103" i="43"/>
  <c r="BF101" i="43"/>
  <c r="BF100" i="43"/>
  <c r="BF98" i="43"/>
  <c r="BF97" i="43"/>
  <c r="BF96" i="43"/>
  <c r="BF95" i="43"/>
  <c r="BF94" i="43"/>
  <c r="BF93" i="43"/>
  <c r="BF92" i="43"/>
  <c r="BF85" i="43"/>
  <c r="BF75" i="43"/>
  <c r="BF74" i="43"/>
  <c r="BF73" i="43"/>
  <c r="BF70" i="43"/>
  <c r="BF69" i="43"/>
  <c r="CE121" i="44"/>
  <c r="CD121" i="44"/>
  <c r="CC121" i="44"/>
  <c r="CB121" i="44"/>
  <c r="CA121" i="44"/>
  <c r="BZ121" i="44"/>
  <c r="BV121" i="44"/>
  <c r="BP121" i="44"/>
  <c r="BO121" i="44"/>
  <c r="BM121" i="44"/>
  <c r="BL121" i="44"/>
  <c r="BK121" i="44"/>
  <c r="CH120" i="44"/>
  <c r="CL120" i="44" s="1"/>
  <c r="BW120" i="44"/>
  <c r="BS120" i="44"/>
  <c r="CH119" i="44"/>
  <c r="CL119" i="44" s="1"/>
  <c r="BW119" i="44"/>
  <c r="BS119" i="44"/>
  <c r="CH118" i="44"/>
  <c r="CL118" i="44" s="1"/>
  <c r="BW118" i="44"/>
  <c r="BS118" i="44"/>
  <c r="CH117" i="44"/>
  <c r="CL117" i="44" s="1"/>
  <c r="BW117" i="44"/>
  <c r="BS117" i="44"/>
  <c r="CH116" i="44"/>
  <c r="CL116" i="44" s="1"/>
  <c r="BW116" i="44"/>
  <c r="BS116" i="44"/>
  <c r="CH115" i="44"/>
  <c r="CL115" i="44" s="1"/>
  <c r="BW115" i="44"/>
  <c r="BS115" i="44"/>
  <c r="CH114" i="44"/>
  <c r="CL114" i="44" s="1"/>
  <c r="BW114" i="44"/>
  <c r="BS114" i="44"/>
  <c r="CH113" i="44"/>
  <c r="CL113" i="44" s="1"/>
  <c r="BN113" i="44"/>
  <c r="BN121" i="44" s="1"/>
  <c r="CB107" i="44"/>
  <c r="CB108" i="44" s="1"/>
  <c r="CA107" i="44"/>
  <c r="CA108" i="44" s="1"/>
  <c r="BY107" i="44"/>
  <c r="BY108" i="44" s="1"/>
  <c r="BZ106" i="44"/>
  <c r="BZ105" i="44"/>
  <c r="BZ104" i="44"/>
  <c r="BZ107" i="44" s="1"/>
  <c r="BZ108" i="44" s="1"/>
  <c r="BL103" i="44"/>
  <c r="BM103" i="44" s="1"/>
  <c r="BN103" i="44" s="1"/>
  <c r="BO103" i="44" s="1"/>
  <c r="BP103" i="44" s="1"/>
  <c r="BQ103" i="44" s="1"/>
  <c r="BR103" i="44" s="1"/>
  <c r="BS103" i="44" s="1"/>
  <c r="BT103" i="44" s="1"/>
  <c r="BU103" i="44" s="1"/>
  <c r="BV103" i="44" s="1"/>
  <c r="BW103" i="44" s="1"/>
  <c r="BY101" i="44"/>
  <c r="CB100" i="44"/>
  <c r="CB101" i="44" s="1"/>
  <c r="CA100" i="44"/>
  <c r="CA101" i="44" s="1"/>
  <c r="BZ100" i="44"/>
  <c r="BZ101" i="44" s="1"/>
  <c r="BY100" i="44"/>
  <c r="BG97" i="44"/>
  <c r="BF97" i="44"/>
  <c r="BF96" i="44"/>
  <c r="BL95" i="44"/>
  <c r="BM95" i="44" s="1"/>
  <c r="BN95" i="44" s="1"/>
  <c r="BO95" i="44" s="1"/>
  <c r="BP95" i="44" s="1"/>
  <c r="BQ95" i="44" s="1"/>
  <c r="BR95" i="44" s="1"/>
  <c r="BS95" i="44" s="1"/>
  <c r="BT95" i="44" s="1"/>
  <c r="BU95" i="44" s="1"/>
  <c r="BV95" i="44" s="1"/>
  <c r="BW95" i="44" s="1"/>
  <c r="BF92" i="44"/>
  <c r="BG94" i="44" s="1"/>
  <c r="BF91" i="44"/>
  <c r="BF90" i="44"/>
  <c r="BF86" i="44"/>
  <c r="BF85" i="44"/>
  <c r="BF84" i="44"/>
  <c r="BF83" i="44"/>
  <c r="BF82" i="44"/>
  <c r="BF87" i="44" s="1"/>
  <c r="BF79" i="44"/>
  <c r="BF78" i="44"/>
  <c r="BF77" i="44"/>
  <c r="BF76" i="44"/>
  <c r="BL75" i="44"/>
  <c r="BF75" i="44"/>
  <c r="BF81" i="44" s="1"/>
  <c r="BF71" i="44"/>
  <c r="BF70" i="44"/>
  <c r="BK69" i="44"/>
  <c r="BF69" i="44"/>
  <c r="BK68" i="44"/>
  <c r="BF68" i="44"/>
  <c r="BN65" i="44"/>
  <c r="BN64" i="44"/>
  <c r="BN63" i="44"/>
  <c r="BF62" i="44"/>
  <c r="BF65" i="44" s="1"/>
  <c r="BN61" i="44"/>
  <c r="BF59" i="44"/>
  <c r="BF58" i="44"/>
  <c r="BF57" i="44"/>
  <c r="BF56" i="44"/>
  <c r="BF61" i="44" s="1"/>
  <c r="BP47" i="44"/>
  <c r="BP46" i="44"/>
  <c r="BP45" i="44"/>
  <c r="BP44" i="44"/>
  <c r="BP42" i="44"/>
  <c r="BP41" i="44"/>
  <c r="BP40" i="44"/>
  <c r="BF39" i="44"/>
  <c r="BF37" i="44"/>
  <c r="BP18" i="44"/>
  <c r="BP17" i="44"/>
  <c r="BP16" i="44"/>
  <c r="BP15" i="44"/>
  <c r="BP10" i="44"/>
  <c r="BP9" i="44"/>
  <c r="BP8" i="44"/>
  <c r="BP6" i="44"/>
  <c r="BP5" i="44"/>
  <c r="BI5" i="44"/>
  <c r="BI4" i="44"/>
  <c r="BP4" i="44" s="1"/>
  <c r="CD1" i="44"/>
  <c r="H1" i="44"/>
  <c r="I1" i="44" s="1"/>
  <c r="J1" i="44" s="1"/>
  <c r="K1" i="44" s="1"/>
  <c r="L1" i="44" s="1"/>
  <c r="M1" i="44" s="1"/>
  <c r="N1" i="44" s="1"/>
  <c r="O1" i="44" s="1"/>
  <c r="P1" i="44" s="1"/>
  <c r="Q1" i="44" s="1"/>
  <c r="R1" i="44" s="1"/>
  <c r="S1" i="44" s="1"/>
  <c r="T1" i="44" s="1"/>
  <c r="U1" i="44" s="1"/>
  <c r="V1" i="44" s="1"/>
  <c r="W1" i="44" s="1"/>
  <c r="X1" i="44" s="1"/>
  <c r="Y1" i="44" s="1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AN1" i="44" s="1"/>
  <c r="AO1" i="44" s="1"/>
  <c r="AP1" i="44" s="1"/>
  <c r="AQ1" i="44" s="1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G1" i="44"/>
  <c r="F1" i="44"/>
  <c r="CE138" i="43"/>
  <c r="CD138" i="43"/>
  <c r="CC138" i="43"/>
  <c r="CB138" i="43"/>
  <c r="CA138" i="43"/>
  <c r="BZ138" i="43"/>
  <c r="BV138" i="43"/>
  <c r="BO138" i="43"/>
  <c r="CH137" i="43"/>
  <c r="CL137" i="43" s="1"/>
  <c r="BS137" i="43"/>
  <c r="BW137" i="43" s="1"/>
  <c r="CH136" i="43"/>
  <c r="CL136" i="43" s="1"/>
  <c r="BS136" i="43"/>
  <c r="BW136" i="43" s="1"/>
  <c r="CH135" i="43"/>
  <c r="CL135" i="43" s="1"/>
  <c r="BS135" i="43"/>
  <c r="BW135" i="43" s="1"/>
  <c r="CH134" i="43"/>
  <c r="CL134" i="43" s="1"/>
  <c r="BS134" i="43"/>
  <c r="BW134" i="43" s="1"/>
  <c r="CH133" i="43"/>
  <c r="CL133" i="43" s="1"/>
  <c r="BS133" i="43"/>
  <c r="BW133" i="43" s="1"/>
  <c r="CH132" i="43"/>
  <c r="CL132" i="43" s="1"/>
  <c r="BS132" i="43"/>
  <c r="BW132" i="43" s="1"/>
  <c r="CH131" i="43"/>
  <c r="CL131" i="43" s="1"/>
  <c r="CH130" i="43"/>
  <c r="CL130" i="43" s="1"/>
  <c r="CB124" i="43"/>
  <c r="CB125" i="43" s="1"/>
  <c r="CA124" i="43"/>
  <c r="CA125" i="43" s="1"/>
  <c r="BY124" i="43"/>
  <c r="BY125" i="43" s="1"/>
  <c r="BZ123" i="43"/>
  <c r="BZ122" i="43"/>
  <c r="BZ121" i="43"/>
  <c r="BL120" i="43"/>
  <c r="BM120" i="43" s="1"/>
  <c r="BN120" i="43" s="1"/>
  <c r="BO120" i="43" s="1"/>
  <c r="BP120" i="43" s="1"/>
  <c r="BQ120" i="43" s="1"/>
  <c r="BR120" i="43" s="1"/>
  <c r="BS120" i="43" s="1"/>
  <c r="BT120" i="43" s="1"/>
  <c r="BU120" i="43" s="1"/>
  <c r="BV120" i="43" s="1"/>
  <c r="BW120" i="43" s="1"/>
  <c r="CB117" i="43"/>
  <c r="CB118" i="43" s="1"/>
  <c r="CA117" i="43"/>
  <c r="CA118" i="43" s="1"/>
  <c r="BZ117" i="43"/>
  <c r="BZ118" i="43" s="1"/>
  <c r="BY117" i="43"/>
  <c r="BY118" i="43" s="1"/>
  <c r="BF114" i="43"/>
  <c r="BF113" i="43"/>
  <c r="BL112" i="43"/>
  <c r="BM112" i="43" s="1"/>
  <c r="BN112" i="43" s="1"/>
  <c r="BO112" i="43" s="1"/>
  <c r="BP112" i="43" s="1"/>
  <c r="BQ112" i="43" s="1"/>
  <c r="BR112" i="43" s="1"/>
  <c r="BS112" i="43" s="1"/>
  <c r="BT112" i="43" s="1"/>
  <c r="BU112" i="43" s="1"/>
  <c r="BV112" i="43" s="1"/>
  <c r="BW112" i="43" s="1"/>
  <c r="BF88" i="43"/>
  <c r="BF87" i="43"/>
  <c r="BF86" i="43"/>
  <c r="BN79" i="43"/>
  <c r="BN78" i="43"/>
  <c r="BN76" i="43"/>
  <c r="BF71" i="43"/>
  <c r="BP61" i="43"/>
  <c r="BP60" i="43"/>
  <c r="BP59" i="43"/>
  <c r="BP58" i="43"/>
  <c r="BP56" i="43"/>
  <c r="BP55" i="43"/>
  <c r="BP54" i="43"/>
  <c r="BF53" i="43"/>
  <c r="BF51" i="43"/>
  <c r="BP18" i="43"/>
  <c r="BP17" i="43"/>
  <c r="BP16" i="43"/>
  <c r="BP15" i="43"/>
  <c r="BP10" i="43"/>
  <c r="BP9" i="43"/>
  <c r="BP8" i="43"/>
  <c r="BP6" i="43"/>
  <c r="BI5" i="43"/>
  <c r="BP5" i="43" s="1"/>
  <c r="BI4" i="43"/>
  <c r="BP4" i="43" s="1"/>
  <c r="CD1" i="43"/>
  <c r="CE121" i="41"/>
  <c r="CD121" i="41"/>
  <c r="CC121" i="41"/>
  <c r="CB121" i="41"/>
  <c r="CA121" i="41"/>
  <c r="BZ121" i="41"/>
  <c r="BV121" i="41"/>
  <c r="BP121" i="41"/>
  <c r="BO121" i="41"/>
  <c r="BM121" i="41"/>
  <c r="BL121" i="41"/>
  <c r="BK121" i="41"/>
  <c r="CH120" i="41"/>
  <c r="CL120" i="41" s="1"/>
  <c r="BS120" i="41"/>
  <c r="BW120" i="41" s="1"/>
  <c r="CH119" i="41"/>
  <c r="CL119" i="41" s="1"/>
  <c r="BW119" i="41"/>
  <c r="BS119" i="41"/>
  <c r="CH118" i="41"/>
  <c r="CL118" i="41" s="1"/>
  <c r="BW118" i="41"/>
  <c r="BS118" i="41"/>
  <c r="CH117" i="41"/>
  <c r="CL117" i="41" s="1"/>
  <c r="BW117" i="41"/>
  <c r="BS117" i="41"/>
  <c r="CH116" i="41"/>
  <c r="CL116" i="41" s="1"/>
  <c r="BW116" i="41"/>
  <c r="BS116" i="41"/>
  <c r="CH115" i="41"/>
  <c r="CL115" i="41" s="1"/>
  <c r="BW115" i="41"/>
  <c r="BS115" i="41"/>
  <c r="CH114" i="41"/>
  <c r="CL114" i="41" s="1"/>
  <c r="BW114" i="41"/>
  <c r="BS114" i="41"/>
  <c r="CH113" i="41"/>
  <c r="CL113" i="41" s="1"/>
  <c r="BN113" i="41"/>
  <c r="BN121" i="41" s="1"/>
  <c r="CB107" i="41"/>
  <c r="CB108" i="41" s="1"/>
  <c r="CA107" i="41"/>
  <c r="CA108" i="41" s="1"/>
  <c r="BY107" i="41"/>
  <c r="BY108" i="41" s="1"/>
  <c r="BZ106" i="41"/>
  <c r="BZ105" i="41"/>
  <c r="BZ104" i="41"/>
  <c r="BZ107" i="41" s="1"/>
  <c r="BZ108" i="41" s="1"/>
  <c r="BO103" i="41"/>
  <c r="BP103" i="41" s="1"/>
  <c r="BQ103" i="41" s="1"/>
  <c r="BR103" i="41" s="1"/>
  <c r="BS103" i="41" s="1"/>
  <c r="BT103" i="41" s="1"/>
  <c r="BU103" i="41" s="1"/>
  <c r="BV103" i="41" s="1"/>
  <c r="BW103" i="41" s="1"/>
  <c r="BN103" i="41"/>
  <c r="BM103" i="41"/>
  <c r="BL103" i="41"/>
  <c r="CB100" i="41"/>
  <c r="CB101" i="41" s="1"/>
  <c r="CA100" i="41"/>
  <c r="CA101" i="41" s="1"/>
  <c r="BZ100" i="41"/>
  <c r="BZ101" i="41" s="1"/>
  <c r="BY100" i="41"/>
  <c r="BY101" i="41" s="1"/>
  <c r="BG97" i="41"/>
  <c r="BF97" i="41"/>
  <c r="BF96" i="41"/>
  <c r="BO95" i="41"/>
  <c r="BP95" i="41" s="1"/>
  <c r="BQ95" i="41" s="1"/>
  <c r="BR95" i="41" s="1"/>
  <c r="BS95" i="41" s="1"/>
  <c r="BT95" i="41" s="1"/>
  <c r="BU95" i="41" s="1"/>
  <c r="BV95" i="41" s="1"/>
  <c r="BW95" i="41" s="1"/>
  <c r="BN95" i="41"/>
  <c r="BM95" i="41"/>
  <c r="BL95" i="41"/>
  <c r="BG94" i="41"/>
  <c r="BF92" i="41"/>
  <c r="BF91" i="41"/>
  <c r="BF90" i="41"/>
  <c r="BF86" i="41"/>
  <c r="BF85" i="41"/>
  <c r="BF84" i="41"/>
  <c r="BF83" i="41"/>
  <c r="BF87" i="41" s="1"/>
  <c r="BF82" i="41"/>
  <c r="BF79" i="41"/>
  <c r="BF78" i="41"/>
  <c r="BF77" i="41"/>
  <c r="BF76" i="41"/>
  <c r="BL75" i="41"/>
  <c r="BF75" i="41"/>
  <c r="BF81" i="41" s="1"/>
  <c r="BF71" i="41"/>
  <c r="BF70" i="41"/>
  <c r="BK69" i="41"/>
  <c r="BF69" i="41"/>
  <c r="BK68" i="41"/>
  <c r="BF68" i="41"/>
  <c r="BN64" i="41"/>
  <c r="BN63" i="41"/>
  <c r="BN65" i="41" s="1"/>
  <c r="BF62" i="41"/>
  <c r="BF65" i="41" s="1"/>
  <c r="BN61" i="41"/>
  <c r="BF59" i="41"/>
  <c r="BF58" i="41"/>
  <c r="BF57" i="41"/>
  <c r="BF56" i="41"/>
  <c r="BF61" i="41" s="1"/>
  <c r="BP47" i="41"/>
  <c r="BP46" i="41"/>
  <c r="BP45" i="41"/>
  <c r="BP44" i="41"/>
  <c r="BP42" i="41"/>
  <c r="BP41" i="41"/>
  <c r="BP40" i="41"/>
  <c r="BF39" i="41"/>
  <c r="BF37" i="41"/>
  <c r="BP18" i="41"/>
  <c r="BP17" i="41"/>
  <c r="BP16" i="41"/>
  <c r="BP15" i="41"/>
  <c r="BP10" i="41"/>
  <c r="BP9" i="41"/>
  <c r="BP8" i="41"/>
  <c r="BP6" i="41"/>
  <c r="BP5" i="41"/>
  <c r="BI5" i="41"/>
  <c r="BI4" i="41"/>
  <c r="BP4" i="41" s="1"/>
  <c r="CD1" i="41"/>
  <c r="H1" i="41"/>
  <c r="I1" i="41" s="1"/>
  <c r="J1" i="41" s="1"/>
  <c r="K1" i="41" s="1"/>
  <c r="L1" i="41" s="1"/>
  <c r="M1" i="41" s="1"/>
  <c r="N1" i="41" s="1"/>
  <c r="O1" i="41" s="1"/>
  <c r="P1" i="41" s="1"/>
  <c r="Q1" i="41" s="1"/>
  <c r="R1" i="41" s="1"/>
  <c r="S1" i="41" s="1"/>
  <c r="T1" i="41" s="1"/>
  <c r="U1" i="41" s="1"/>
  <c r="V1" i="41" s="1"/>
  <c r="W1" i="41" s="1"/>
  <c r="X1" i="41" s="1"/>
  <c r="Y1" i="41" s="1"/>
  <c r="Z1" i="41" s="1"/>
  <c r="AA1" i="41" s="1"/>
  <c r="AB1" i="41" s="1"/>
  <c r="AC1" i="41" s="1"/>
  <c r="AD1" i="41" s="1"/>
  <c r="AE1" i="41" s="1"/>
  <c r="AF1" i="41" s="1"/>
  <c r="AG1" i="41" s="1"/>
  <c r="AH1" i="41" s="1"/>
  <c r="AI1" i="41" s="1"/>
  <c r="AJ1" i="41" s="1"/>
  <c r="AK1" i="41" s="1"/>
  <c r="AL1" i="41" s="1"/>
  <c r="AM1" i="41" s="1"/>
  <c r="AN1" i="41" s="1"/>
  <c r="AO1" i="41" s="1"/>
  <c r="AP1" i="41" s="1"/>
  <c r="AQ1" i="41" s="1"/>
  <c r="AR1" i="41" s="1"/>
  <c r="AS1" i="41" s="1"/>
  <c r="AT1" i="41" s="1"/>
  <c r="AU1" i="41" s="1"/>
  <c r="AV1" i="41" s="1"/>
  <c r="AW1" i="41" s="1"/>
  <c r="AX1" i="41" s="1"/>
  <c r="AY1" i="41" s="1"/>
  <c r="AZ1" i="41" s="1"/>
  <c r="BA1" i="41" s="1"/>
  <c r="BB1" i="41" s="1"/>
  <c r="BC1" i="41" s="1"/>
  <c r="G1" i="41"/>
  <c r="F1" i="41"/>
  <c r="BF72" i="38"/>
  <c r="BL75" i="38"/>
  <c r="BW153" i="48" l="1"/>
  <c r="BS155" i="48"/>
  <c r="BW170" i="46"/>
  <c r="BS175" i="46"/>
  <c r="BW175" i="46" s="1"/>
  <c r="BK177" i="46"/>
  <c r="BP4" i="45"/>
  <c r="BS4" i="45"/>
  <c r="BS5" i="45" s="1"/>
  <c r="BF93" i="45"/>
  <c r="BF97" i="45" s="1"/>
  <c r="BN97" i="45"/>
  <c r="BN152" i="45"/>
  <c r="BN155" i="45" s="1"/>
  <c r="BP155" i="45"/>
  <c r="BL155" i="45"/>
  <c r="BG128" i="45"/>
  <c r="BM90" i="45" s="1"/>
  <c r="BZ141" i="45"/>
  <c r="BZ142" i="45" s="1"/>
  <c r="CC142" i="45" s="1"/>
  <c r="CH155" i="45"/>
  <c r="CL155" i="45" s="1"/>
  <c r="BO152" i="45"/>
  <c r="BF132" i="45"/>
  <c r="BS149" i="45"/>
  <c r="BW149" i="45" s="1"/>
  <c r="CC135" i="45"/>
  <c r="BF106" i="45"/>
  <c r="BK153" i="45" s="1"/>
  <c r="BS153" i="45" s="1"/>
  <c r="BW153" i="45" s="1"/>
  <c r="BS148" i="45"/>
  <c r="BW148" i="45" s="1"/>
  <c r="BM155" i="45"/>
  <c r="BO150" i="45"/>
  <c r="BS150" i="45" s="1"/>
  <c r="BW150" i="45" s="1"/>
  <c r="BF115" i="45"/>
  <c r="BM87" i="45" s="1"/>
  <c r="BF121" i="45"/>
  <c r="BM88" i="45" s="1"/>
  <c r="CL147" i="45"/>
  <c r="BS147" i="45"/>
  <c r="BN138" i="43"/>
  <c r="BS131" i="43"/>
  <c r="BW131" i="43" s="1"/>
  <c r="CC101" i="44"/>
  <c r="CC108" i="44"/>
  <c r="BF72" i="44"/>
  <c r="BF73" i="44" s="1"/>
  <c r="BS113" i="44"/>
  <c r="CH121" i="44"/>
  <c r="CL121" i="44" s="1"/>
  <c r="BZ124" i="43"/>
  <c r="BZ125" i="43" s="1"/>
  <c r="CC125" i="43" s="1"/>
  <c r="BF76" i="43"/>
  <c r="BF104" i="43"/>
  <c r="BS130" i="43"/>
  <c r="BN80" i="43"/>
  <c r="CC118" i="43"/>
  <c r="BF89" i="43"/>
  <c r="BF90" i="43" s="1"/>
  <c r="CH138" i="43"/>
  <c r="CL138" i="43" s="1"/>
  <c r="BF73" i="41"/>
  <c r="BF72" i="41"/>
  <c r="CC101" i="41"/>
  <c r="CC108" i="41"/>
  <c r="BS113" i="41"/>
  <c r="CH121" i="41"/>
  <c r="CL121" i="41" s="1"/>
  <c r="BF68" i="38"/>
  <c r="BF69" i="38"/>
  <c r="BF70" i="38"/>
  <c r="BF71" i="38"/>
  <c r="CB101" i="38"/>
  <c r="CA101" i="38"/>
  <c r="BZ101" i="38"/>
  <c r="CB100" i="38"/>
  <c r="CA100" i="38"/>
  <c r="BZ100" i="38"/>
  <c r="BY100" i="38"/>
  <c r="BY101" i="38" s="1"/>
  <c r="CC101" i="38" s="1"/>
  <c r="BL95" i="38"/>
  <c r="BM95" i="38" s="1"/>
  <c r="BN95" i="38" s="1"/>
  <c r="BO95" i="38" s="1"/>
  <c r="BP95" i="38" s="1"/>
  <c r="BQ95" i="38" s="1"/>
  <c r="BR95" i="38" s="1"/>
  <c r="BS95" i="38" s="1"/>
  <c r="BT95" i="38" s="1"/>
  <c r="BU95" i="38" s="1"/>
  <c r="BV95" i="38" s="1"/>
  <c r="BW95" i="38" s="1"/>
  <c r="BL103" i="38"/>
  <c r="BM103" i="38" s="1"/>
  <c r="BN103" i="38" s="1"/>
  <c r="BO103" i="38" s="1"/>
  <c r="BP103" i="38" s="1"/>
  <c r="BQ103" i="38" s="1"/>
  <c r="BR103" i="38" s="1"/>
  <c r="BS103" i="38" s="1"/>
  <c r="BT103" i="38" s="1"/>
  <c r="BU103" i="38" s="1"/>
  <c r="BV103" i="38" s="1"/>
  <c r="BW103" i="38" s="1"/>
  <c r="CE112" i="40"/>
  <c r="CD112" i="40"/>
  <c r="CC112" i="40"/>
  <c r="CB112" i="40"/>
  <c r="CA112" i="40"/>
  <c r="BZ112" i="40"/>
  <c r="BV112" i="40"/>
  <c r="BP112" i="40"/>
  <c r="BO112" i="40"/>
  <c r="BM112" i="40"/>
  <c r="BL112" i="40"/>
  <c r="BK112" i="40"/>
  <c r="CH111" i="40"/>
  <c r="CL111" i="40" s="1"/>
  <c r="BS111" i="40"/>
  <c r="BW111" i="40" s="1"/>
  <c r="CH110" i="40"/>
  <c r="CL110" i="40" s="1"/>
  <c r="BS110" i="40"/>
  <c r="BW110" i="40" s="1"/>
  <c r="CH109" i="40"/>
  <c r="CL109" i="40" s="1"/>
  <c r="BS109" i="40"/>
  <c r="BW109" i="40" s="1"/>
  <c r="CH108" i="40"/>
  <c r="CL108" i="40" s="1"/>
  <c r="BS108" i="40"/>
  <c r="BW108" i="40" s="1"/>
  <c r="CH107" i="40"/>
  <c r="CL107" i="40" s="1"/>
  <c r="BS107" i="40"/>
  <c r="BW107" i="40" s="1"/>
  <c r="CH106" i="40"/>
  <c r="CL106" i="40" s="1"/>
  <c r="BS106" i="40"/>
  <c r="BW106" i="40" s="1"/>
  <c r="CH105" i="40"/>
  <c r="CL105" i="40" s="1"/>
  <c r="BS105" i="40"/>
  <c r="BW105" i="40" s="1"/>
  <c r="CH104" i="40"/>
  <c r="CH112" i="40" s="1"/>
  <c r="CL112" i="40" s="1"/>
  <c r="BN104" i="40"/>
  <c r="BN112" i="40" s="1"/>
  <c r="CB98" i="40"/>
  <c r="CB99" i="40" s="1"/>
  <c r="BF51" i="40" s="1"/>
  <c r="CA98" i="40"/>
  <c r="CA99" i="40" s="1"/>
  <c r="BY98" i="40"/>
  <c r="BY99" i="40" s="1"/>
  <c r="BZ97" i="40"/>
  <c r="BZ96" i="40"/>
  <c r="BZ95" i="40"/>
  <c r="BL94" i="40"/>
  <c r="BM94" i="40" s="1"/>
  <c r="BN94" i="40" s="1"/>
  <c r="BO94" i="40" s="1"/>
  <c r="BP94" i="40" s="1"/>
  <c r="BQ94" i="40" s="1"/>
  <c r="BR94" i="40" s="1"/>
  <c r="BS94" i="40" s="1"/>
  <c r="BT94" i="40" s="1"/>
  <c r="BU94" i="40" s="1"/>
  <c r="BV94" i="40" s="1"/>
  <c r="BW94" i="40" s="1"/>
  <c r="BF90" i="40"/>
  <c r="BF88" i="40"/>
  <c r="BF87" i="40"/>
  <c r="BG88" i="40" s="1"/>
  <c r="BF83" i="40"/>
  <c r="BF82" i="40"/>
  <c r="BF81" i="40"/>
  <c r="BF77" i="40"/>
  <c r="BF76" i="40"/>
  <c r="BF75" i="40"/>
  <c r="BF74" i="40"/>
  <c r="BF73" i="40"/>
  <c r="BF70" i="40"/>
  <c r="BF69" i="40"/>
  <c r="BF68" i="40"/>
  <c r="BF67" i="40"/>
  <c r="BF66" i="40"/>
  <c r="BF63" i="40"/>
  <c r="BF61" i="40"/>
  <c r="BK60" i="40"/>
  <c r="BF60" i="40"/>
  <c r="BK59" i="40"/>
  <c r="BF59" i="40"/>
  <c r="BN55" i="40"/>
  <c r="BN54" i="40"/>
  <c r="BN56" i="40" s="1"/>
  <c r="BF53" i="40"/>
  <c r="BN52" i="40"/>
  <c r="BF50" i="40"/>
  <c r="BF49" i="40"/>
  <c r="BF48" i="40"/>
  <c r="BF47" i="40"/>
  <c r="BL31" i="40"/>
  <c r="BE25" i="40"/>
  <c r="BF30" i="40" s="1"/>
  <c r="AQ25" i="40"/>
  <c r="BP18" i="40"/>
  <c r="BP17" i="40"/>
  <c r="BP16" i="40"/>
  <c r="BP15" i="40"/>
  <c r="BO10" i="40"/>
  <c r="BO9" i="40"/>
  <c r="BO8" i="40"/>
  <c r="CD1" i="40"/>
  <c r="F1" i="40"/>
  <c r="G1" i="40" s="1"/>
  <c r="H1" i="40" s="1"/>
  <c r="I1" i="40" s="1"/>
  <c r="J1" i="40" s="1"/>
  <c r="K1" i="40" s="1"/>
  <c r="L1" i="40" s="1"/>
  <c r="M1" i="40" s="1"/>
  <c r="N1" i="40" s="1"/>
  <c r="O1" i="40" s="1"/>
  <c r="P1" i="40" s="1"/>
  <c r="Q1" i="40" s="1"/>
  <c r="R1" i="40" s="1"/>
  <c r="S1" i="40" s="1"/>
  <c r="T1" i="40" s="1"/>
  <c r="U1" i="40" s="1"/>
  <c r="V1" i="40" s="1"/>
  <c r="W1" i="40" s="1"/>
  <c r="X1" i="40" s="1"/>
  <c r="Y1" i="40" s="1"/>
  <c r="Z1" i="40" s="1"/>
  <c r="AA1" i="40" s="1"/>
  <c r="AB1" i="40" s="1"/>
  <c r="AC1" i="40" s="1"/>
  <c r="AD1" i="40" s="1"/>
  <c r="AE1" i="40" s="1"/>
  <c r="AF1" i="40" s="1"/>
  <c r="AG1" i="40" s="1"/>
  <c r="AH1" i="40" s="1"/>
  <c r="AI1" i="40" s="1"/>
  <c r="AJ1" i="40" s="1"/>
  <c r="AK1" i="40" s="1"/>
  <c r="AL1" i="40" s="1"/>
  <c r="AM1" i="40" s="1"/>
  <c r="AN1" i="40" s="1"/>
  <c r="AO1" i="40" s="1"/>
  <c r="AP1" i="40" s="1"/>
  <c r="AQ1" i="40" s="1"/>
  <c r="AR1" i="40" s="1"/>
  <c r="AS1" i="40" s="1"/>
  <c r="AT1" i="40" s="1"/>
  <c r="AU1" i="40" s="1"/>
  <c r="AV1" i="40" s="1"/>
  <c r="AW1" i="40" s="1"/>
  <c r="AX1" i="40" s="1"/>
  <c r="AY1" i="40" s="1"/>
  <c r="AZ1" i="40" s="1"/>
  <c r="BA1" i="40" s="1"/>
  <c r="BB1" i="40" s="1"/>
  <c r="BC1" i="40" s="1"/>
  <c r="BP18" i="38"/>
  <c r="BP17" i="38"/>
  <c r="BP16" i="38"/>
  <c r="BP15" i="38"/>
  <c r="BP47" i="38"/>
  <c r="BP46" i="38"/>
  <c r="BP45" i="38"/>
  <c r="BP44" i="38"/>
  <c r="BP42" i="38"/>
  <c r="BP41" i="38"/>
  <c r="BP40" i="38"/>
  <c r="BP10" i="38"/>
  <c r="BP9" i="38"/>
  <c r="BP8" i="38"/>
  <c r="BP47" i="39"/>
  <c r="BP46" i="39"/>
  <c r="BP45" i="39"/>
  <c r="BP44" i="39"/>
  <c r="BP42" i="39"/>
  <c r="BP41" i="39"/>
  <c r="BP40" i="39"/>
  <c r="BP18" i="39"/>
  <c r="BP17" i="39"/>
  <c r="BP16" i="39"/>
  <c r="BP15" i="39"/>
  <c r="BP10" i="39"/>
  <c r="BP9" i="39"/>
  <c r="BP8" i="39"/>
  <c r="CE121" i="39"/>
  <c r="CD121" i="39"/>
  <c r="CC121" i="39"/>
  <c r="CB121" i="39"/>
  <c r="CA121" i="39"/>
  <c r="BZ121" i="39"/>
  <c r="BV121" i="39"/>
  <c r="BS121" i="39"/>
  <c r="BP121" i="39"/>
  <c r="BO121" i="39"/>
  <c r="BM121" i="39"/>
  <c r="BL121" i="39"/>
  <c r="BK121" i="39"/>
  <c r="CH120" i="39"/>
  <c r="CL120" i="39" s="1"/>
  <c r="BS120" i="39"/>
  <c r="BW120" i="39" s="1"/>
  <c r="CH119" i="39"/>
  <c r="CL119" i="39" s="1"/>
  <c r="BS119" i="39"/>
  <c r="BW119" i="39" s="1"/>
  <c r="CH118" i="39"/>
  <c r="CL118" i="39" s="1"/>
  <c r="BS118" i="39"/>
  <c r="BW118" i="39" s="1"/>
  <c r="CH117" i="39"/>
  <c r="CL117" i="39" s="1"/>
  <c r="BS117" i="39"/>
  <c r="BW117" i="39" s="1"/>
  <c r="CH116" i="39"/>
  <c r="CL116" i="39" s="1"/>
  <c r="BS116" i="39"/>
  <c r="BW116" i="39" s="1"/>
  <c r="CH115" i="39"/>
  <c r="CL115" i="39" s="1"/>
  <c r="BS115" i="39"/>
  <c r="BW115" i="39" s="1"/>
  <c r="CH114" i="39"/>
  <c r="CL114" i="39" s="1"/>
  <c r="BS114" i="39"/>
  <c r="BW114" i="39" s="1"/>
  <c r="CH113" i="39"/>
  <c r="CL113" i="39" s="1"/>
  <c r="BS113" i="39"/>
  <c r="BW113" i="39" s="1"/>
  <c r="BN113" i="39"/>
  <c r="BN121" i="39" s="1"/>
  <c r="CB107" i="39"/>
  <c r="CB108" i="39" s="1"/>
  <c r="BF60" i="39" s="1"/>
  <c r="BF65" i="39" s="1"/>
  <c r="CA107" i="39"/>
  <c r="CA108" i="39" s="1"/>
  <c r="BY107" i="39"/>
  <c r="BY108" i="39" s="1"/>
  <c r="BZ106" i="39"/>
  <c r="BZ105" i="39"/>
  <c r="BZ104" i="39"/>
  <c r="BZ107" i="39" s="1"/>
  <c r="BZ108" i="39" s="1"/>
  <c r="BM103" i="39"/>
  <c r="BN103" i="39" s="1"/>
  <c r="BO103" i="39" s="1"/>
  <c r="BP103" i="39" s="1"/>
  <c r="BQ103" i="39" s="1"/>
  <c r="BR103" i="39" s="1"/>
  <c r="BS103" i="39" s="1"/>
  <c r="BT103" i="39" s="1"/>
  <c r="BU103" i="39" s="1"/>
  <c r="BV103" i="39" s="1"/>
  <c r="BW103" i="39" s="1"/>
  <c r="BL103" i="39"/>
  <c r="BF99" i="39"/>
  <c r="BF97" i="39"/>
  <c r="BF96" i="39"/>
  <c r="BG97" i="39" s="1"/>
  <c r="BG94" i="39"/>
  <c r="BF92" i="39"/>
  <c r="BF91" i="39"/>
  <c r="BF90" i="39"/>
  <c r="BF86" i="39"/>
  <c r="BF85" i="39"/>
  <c r="BF84" i="39"/>
  <c r="BF83" i="39"/>
  <c r="BF87" i="39" s="1"/>
  <c r="BF82" i="39"/>
  <c r="BF79" i="39"/>
  <c r="BF78" i="39"/>
  <c r="BF77" i="39"/>
  <c r="BF76" i="39"/>
  <c r="BF81" i="39" s="1"/>
  <c r="BF75" i="39"/>
  <c r="BF72" i="39"/>
  <c r="BF70" i="39"/>
  <c r="BK69" i="39"/>
  <c r="BF69" i="39"/>
  <c r="BF73" i="39" s="1"/>
  <c r="BK68" i="39"/>
  <c r="BF68" i="39"/>
  <c r="BN64" i="39"/>
  <c r="BN63" i="39"/>
  <c r="BF62" i="39"/>
  <c r="BN61" i="39"/>
  <c r="BN65" i="39" s="1"/>
  <c r="BF59" i="39"/>
  <c r="BF58" i="39"/>
  <c r="BF57" i="39"/>
  <c r="BF56" i="39"/>
  <c r="BF61" i="39" s="1"/>
  <c r="BF37" i="39"/>
  <c r="BP6" i="39"/>
  <c r="BI5" i="39"/>
  <c r="BP5" i="39" s="1"/>
  <c r="BP4" i="39"/>
  <c r="BI4" i="39"/>
  <c r="CD1" i="39"/>
  <c r="G1" i="39"/>
  <c r="H1" i="39" s="1"/>
  <c r="I1" i="39" s="1"/>
  <c r="J1" i="39" s="1"/>
  <c r="K1" i="39" s="1"/>
  <c r="L1" i="39" s="1"/>
  <c r="M1" i="39" s="1"/>
  <c r="N1" i="39" s="1"/>
  <c r="O1" i="39" s="1"/>
  <c r="P1" i="39" s="1"/>
  <c r="Q1" i="39" s="1"/>
  <c r="R1" i="39" s="1"/>
  <c r="S1" i="39" s="1"/>
  <c r="T1" i="39" s="1"/>
  <c r="U1" i="39" s="1"/>
  <c r="V1" i="39" s="1"/>
  <c r="W1" i="39" s="1"/>
  <c r="X1" i="39" s="1"/>
  <c r="Y1" i="39" s="1"/>
  <c r="Z1" i="39" s="1"/>
  <c r="AA1" i="39" s="1"/>
  <c r="AB1" i="39" s="1"/>
  <c r="AC1" i="39" s="1"/>
  <c r="AD1" i="39" s="1"/>
  <c r="AE1" i="39" s="1"/>
  <c r="AF1" i="39" s="1"/>
  <c r="AG1" i="39" s="1"/>
  <c r="AH1" i="39" s="1"/>
  <c r="AI1" i="39" s="1"/>
  <c r="AJ1" i="39" s="1"/>
  <c r="AK1" i="39" s="1"/>
  <c r="AL1" i="39" s="1"/>
  <c r="AM1" i="39" s="1"/>
  <c r="AN1" i="39" s="1"/>
  <c r="AO1" i="39" s="1"/>
  <c r="AP1" i="39" s="1"/>
  <c r="AQ1" i="39" s="1"/>
  <c r="AR1" i="39" s="1"/>
  <c r="AS1" i="39" s="1"/>
  <c r="AT1" i="39" s="1"/>
  <c r="AU1" i="39" s="1"/>
  <c r="AV1" i="39" s="1"/>
  <c r="AW1" i="39" s="1"/>
  <c r="AX1" i="39" s="1"/>
  <c r="AY1" i="39" s="1"/>
  <c r="AZ1" i="39" s="1"/>
  <c r="BA1" i="39" s="1"/>
  <c r="BB1" i="39" s="1"/>
  <c r="BC1" i="39" s="1"/>
  <c r="F1" i="39"/>
  <c r="CE121" i="38"/>
  <c r="CD121" i="38"/>
  <c r="CC121" i="38"/>
  <c r="CB121" i="38"/>
  <c r="CA121" i="38"/>
  <c r="BZ121" i="38"/>
  <c r="BV121" i="38"/>
  <c r="BP121" i="38"/>
  <c r="BO121" i="38"/>
  <c r="BM121" i="38"/>
  <c r="BL121" i="38"/>
  <c r="BK121" i="38"/>
  <c r="CH120" i="38"/>
  <c r="CL120" i="38" s="1"/>
  <c r="BS120" i="38"/>
  <c r="BW120" i="38" s="1"/>
  <c r="CH119" i="38"/>
  <c r="CL119" i="38" s="1"/>
  <c r="BS119" i="38"/>
  <c r="BW119" i="38" s="1"/>
  <c r="CH118" i="38"/>
  <c r="CL118" i="38" s="1"/>
  <c r="BS118" i="38"/>
  <c r="BW118" i="38" s="1"/>
  <c r="CH117" i="38"/>
  <c r="CL117" i="38" s="1"/>
  <c r="BS117" i="38"/>
  <c r="BW117" i="38" s="1"/>
  <c r="CH116" i="38"/>
  <c r="CL116" i="38" s="1"/>
  <c r="BS116" i="38"/>
  <c r="BW116" i="38" s="1"/>
  <c r="CH115" i="38"/>
  <c r="CL115" i="38" s="1"/>
  <c r="BS115" i="38"/>
  <c r="BW115" i="38" s="1"/>
  <c r="CH114" i="38"/>
  <c r="CL114" i="38" s="1"/>
  <c r="BS114" i="38"/>
  <c r="BW114" i="38" s="1"/>
  <c r="CH113" i="38"/>
  <c r="CL113" i="38" s="1"/>
  <c r="BN113" i="38"/>
  <c r="BN121" i="38" s="1"/>
  <c r="CB107" i="38"/>
  <c r="CB108" i="38" s="1"/>
  <c r="CA107" i="38"/>
  <c r="CA108" i="38" s="1"/>
  <c r="BY107" i="38"/>
  <c r="BY108" i="38" s="1"/>
  <c r="BZ106" i="38"/>
  <c r="BZ105" i="38"/>
  <c r="BZ104" i="38"/>
  <c r="BF97" i="38"/>
  <c r="BF96" i="38"/>
  <c r="BF92" i="38"/>
  <c r="BF91" i="38"/>
  <c r="BF90" i="38"/>
  <c r="BF86" i="38"/>
  <c r="BF85" i="38"/>
  <c r="BF84" i="38"/>
  <c r="BF83" i="38"/>
  <c r="BF82" i="38"/>
  <c r="BF79" i="38"/>
  <c r="BF78" i="38"/>
  <c r="BF77" i="38"/>
  <c r="BF76" i="38"/>
  <c r="BF75" i="38"/>
  <c r="BK69" i="38"/>
  <c r="BK68" i="38"/>
  <c r="BN64" i="38"/>
  <c r="BN63" i="38"/>
  <c r="BF62" i="38"/>
  <c r="BN61" i="38"/>
  <c r="BF59" i="38"/>
  <c r="BF58" i="38"/>
  <c r="BF57" i="38"/>
  <c r="BF56" i="38"/>
  <c r="BF39" i="38"/>
  <c r="BF37" i="38"/>
  <c r="BP6" i="38"/>
  <c r="BI5" i="38"/>
  <c r="BP5" i="38" s="1"/>
  <c r="BI4" i="38"/>
  <c r="BP4" i="38" s="1"/>
  <c r="CD1" i="38"/>
  <c r="F1" i="38"/>
  <c r="G1" i="38" s="1"/>
  <c r="H1" i="38" s="1"/>
  <c r="I1" i="38" s="1"/>
  <c r="J1" i="38" s="1"/>
  <c r="K1" i="38" s="1"/>
  <c r="L1" i="38" s="1"/>
  <c r="M1" i="38" s="1"/>
  <c r="N1" i="38" s="1"/>
  <c r="O1" i="38" s="1"/>
  <c r="P1" i="38" s="1"/>
  <c r="Q1" i="38" s="1"/>
  <c r="R1" i="38" s="1"/>
  <c r="S1" i="38" s="1"/>
  <c r="T1" i="38" s="1"/>
  <c r="U1" i="38" s="1"/>
  <c r="V1" i="38" s="1"/>
  <c r="W1" i="38" s="1"/>
  <c r="X1" i="38" s="1"/>
  <c r="Y1" i="38" s="1"/>
  <c r="Z1" i="38" s="1"/>
  <c r="AA1" i="38" s="1"/>
  <c r="AB1" i="38" s="1"/>
  <c r="AC1" i="38" s="1"/>
  <c r="AD1" i="38" s="1"/>
  <c r="AE1" i="38" s="1"/>
  <c r="AF1" i="38" s="1"/>
  <c r="AG1" i="38" s="1"/>
  <c r="AH1" i="38" s="1"/>
  <c r="AI1" i="38" s="1"/>
  <c r="AJ1" i="38" s="1"/>
  <c r="AK1" i="38" s="1"/>
  <c r="AL1" i="38" s="1"/>
  <c r="AM1" i="38" s="1"/>
  <c r="AN1" i="38" s="1"/>
  <c r="AO1" i="38" s="1"/>
  <c r="AP1" i="38" s="1"/>
  <c r="AQ1" i="38" s="1"/>
  <c r="AR1" i="38" s="1"/>
  <c r="AS1" i="38" s="1"/>
  <c r="AT1" i="38" s="1"/>
  <c r="AU1" i="38" s="1"/>
  <c r="AV1" i="38" s="1"/>
  <c r="AW1" i="38" s="1"/>
  <c r="AX1" i="38" s="1"/>
  <c r="AY1" i="38" s="1"/>
  <c r="AZ1" i="38" s="1"/>
  <c r="BA1" i="38" s="1"/>
  <c r="BB1" i="38" s="1"/>
  <c r="BC1" i="38" s="1"/>
  <c r="CE121" i="37"/>
  <c r="CD121" i="37"/>
  <c r="CC121" i="37"/>
  <c r="CB121" i="37"/>
  <c r="CA121" i="37"/>
  <c r="BZ121" i="37"/>
  <c r="BV121" i="37"/>
  <c r="BP121" i="37"/>
  <c r="BO121" i="37"/>
  <c r="BM121" i="37"/>
  <c r="BL121" i="37"/>
  <c r="BK121" i="37"/>
  <c r="CH120" i="37"/>
  <c r="CL120" i="37" s="1"/>
  <c r="BS120" i="37"/>
  <c r="BW120" i="37" s="1"/>
  <c r="CH119" i="37"/>
  <c r="CL119" i="37" s="1"/>
  <c r="BS119" i="37"/>
  <c r="BW119" i="37" s="1"/>
  <c r="CH118" i="37"/>
  <c r="CL118" i="37" s="1"/>
  <c r="BS118" i="37"/>
  <c r="BW118" i="37" s="1"/>
  <c r="CH117" i="37"/>
  <c r="CL117" i="37" s="1"/>
  <c r="BS117" i="37"/>
  <c r="BW117" i="37" s="1"/>
  <c r="CH116" i="37"/>
  <c r="CL116" i="37" s="1"/>
  <c r="BS116" i="37"/>
  <c r="BW116" i="37" s="1"/>
  <c r="CH115" i="37"/>
  <c r="CL115" i="37" s="1"/>
  <c r="BS115" i="37"/>
  <c r="BW115" i="37" s="1"/>
  <c r="CH114" i="37"/>
  <c r="CL114" i="37" s="1"/>
  <c r="BS114" i="37"/>
  <c r="BW114" i="37" s="1"/>
  <c r="CH113" i="37"/>
  <c r="CL113" i="37" s="1"/>
  <c r="BS113" i="37"/>
  <c r="BS121" i="37" s="1"/>
  <c r="BN113" i="37"/>
  <c r="BN121" i="37" s="1"/>
  <c r="CB107" i="37"/>
  <c r="CB108" i="37" s="1"/>
  <c r="BF60" i="37" s="1"/>
  <c r="BF65" i="37" s="1"/>
  <c r="CA107" i="37"/>
  <c r="CA108" i="37" s="1"/>
  <c r="BY107" i="37"/>
  <c r="BY108" i="37" s="1"/>
  <c r="CC108" i="37" s="1"/>
  <c r="BZ106" i="37"/>
  <c r="BZ105" i="37"/>
  <c r="BZ104" i="37"/>
  <c r="BZ107" i="37" s="1"/>
  <c r="BZ108" i="37" s="1"/>
  <c r="BM103" i="37"/>
  <c r="BN103" i="37" s="1"/>
  <c r="BO103" i="37" s="1"/>
  <c r="BP103" i="37" s="1"/>
  <c r="BQ103" i="37" s="1"/>
  <c r="BR103" i="37" s="1"/>
  <c r="BS103" i="37" s="1"/>
  <c r="BT103" i="37" s="1"/>
  <c r="BU103" i="37" s="1"/>
  <c r="BV103" i="37" s="1"/>
  <c r="BW103" i="37" s="1"/>
  <c r="BL103" i="37"/>
  <c r="BF99" i="37"/>
  <c r="BF97" i="37"/>
  <c r="BG97" i="37" s="1"/>
  <c r="BF96" i="37"/>
  <c r="BG94" i="37"/>
  <c r="BF92" i="37"/>
  <c r="BF91" i="37"/>
  <c r="BF90" i="37"/>
  <c r="BF86" i="37"/>
  <c r="BF85" i="37"/>
  <c r="BF84" i="37"/>
  <c r="BF83" i="37"/>
  <c r="BF87" i="37" s="1"/>
  <c r="BF82" i="37"/>
  <c r="BF79" i="37"/>
  <c r="BF78" i="37"/>
  <c r="BF81" i="37" s="1"/>
  <c r="BF77" i="37"/>
  <c r="BF76" i="37"/>
  <c r="BF75" i="37"/>
  <c r="BF72" i="37"/>
  <c r="BF70" i="37"/>
  <c r="BK69" i="37"/>
  <c r="BF69" i="37"/>
  <c r="BF73" i="37" s="1"/>
  <c r="BK68" i="37"/>
  <c r="BF68" i="37"/>
  <c r="BN64" i="37"/>
  <c r="BN63" i="37"/>
  <c r="BF62" i="37"/>
  <c r="BN61" i="37"/>
  <c r="BN65" i="37" s="1"/>
  <c r="BF59" i="37"/>
  <c r="BF58" i="37"/>
  <c r="BF57" i="37"/>
  <c r="BF56" i="37"/>
  <c r="BF61" i="37" s="1"/>
  <c r="BL40" i="37"/>
  <c r="BF39" i="37"/>
  <c r="BF37" i="37"/>
  <c r="BP6" i="37"/>
  <c r="BI5" i="37"/>
  <c r="BP5" i="37" s="1"/>
  <c r="BI4" i="37"/>
  <c r="BP4" i="37" s="1"/>
  <c r="CD1" i="37"/>
  <c r="G1" i="37"/>
  <c r="H1" i="37" s="1"/>
  <c r="I1" i="37" s="1"/>
  <c r="J1" i="37" s="1"/>
  <c r="K1" i="37" s="1"/>
  <c r="L1" i="37" s="1"/>
  <c r="M1" i="37" s="1"/>
  <c r="N1" i="37" s="1"/>
  <c r="O1" i="37" s="1"/>
  <c r="P1" i="37" s="1"/>
  <c r="Q1" i="37" s="1"/>
  <c r="R1" i="37" s="1"/>
  <c r="S1" i="37" s="1"/>
  <c r="T1" i="37" s="1"/>
  <c r="U1" i="37" s="1"/>
  <c r="V1" i="37" s="1"/>
  <c r="W1" i="37" s="1"/>
  <c r="X1" i="37" s="1"/>
  <c r="Y1" i="37" s="1"/>
  <c r="Z1" i="37" s="1"/>
  <c r="AA1" i="37" s="1"/>
  <c r="AB1" i="37" s="1"/>
  <c r="AC1" i="37" s="1"/>
  <c r="AD1" i="37" s="1"/>
  <c r="AE1" i="37" s="1"/>
  <c r="AF1" i="37" s="1"/>
  <c r="AG1" i="37" s="1"/>
  <c r="AH1" i="37" s="1"/>
  <c r="AI1" i="37" s="1"/>
  <c r="AJ1" i="37" s="1"/>
  <c r="AK1" i="37" s="1"/>
  <c r="AL1" i="37" s="1"/>
  <c r="AM1" i="37" s="1"/>
  <c r="AN1" i="37" s="1"/>
  <c r="AO1" i="37" s="1"/>
  <c r="AP1" i="37" s="1"/>
  <c r="AQ1" i="37" s="1"/>
  <c r="AR1" i="37" s="1"/>
  <c r="AS1" i="37" s="1"/>
  <c r="AT1" i="37" s="1"/>
  <c r="AU1" i="37" s="1"/>
  <c r="AV1" i="37" s="1"/>
  <c r="AW1" i="37" s="1"/>
  <c r="AX1" i="37" s="1"/>
  <c r="AY1" i="37" s="1"/>
  <c r="AZ1" i="37" s="1"/>
  <c r="BA1" i="37" s="1"/>
  <c r="BB1" i="37" s="1"/>
  <c r="BC1" i="37" s="1"/>
  <c r="F1" i="37"/>
  <c r="CE122" i="36"/>
  <c r="CD122" i="36"/>
  <c r="CC122" i="36"/>
  <c r="CB122" i="36"/>
  <c r="CA122" i="36"/>
  <c r="BZ122" i="36"/>
  <c r="BV122" i="36"/>
  <c r="BP122" i="36"/>
  <c r="BO122" i="36"/>
  <c r="BM122" i="36"/>
  <c r="BL122" i="36"/>
  <c r="BK122" i="36"/>
  <c r="CH121" i="36"/>
  <c r="CL121" i="36" s="1"/>
  <c r="BS121" i="36"/>
  <c r="BW121" i="36" s="1"/>
  <c r="CH120" i="36"/>
  <c r="CL120" i="36" s="1"/>
  <c r="BS120" i="36"/>
  <c r="BW120" i="36" s="1"/>
  <c r="CH119" i="36"/>
  <c r="CL119" i="36" s="1"/>
  <c r="BS119" i="36"/>
  <c r="BW119" i="36" s="1"/>
  <c r="CH118" i="36"/>
  <c r="CL118" i="36" s="1"/>
  <c r="BS118" i="36"/>
  <c r="BW118" i="36" s="1"/>
  <c r="CH117" i="36"/>
  <c r="CL117" i="36" s="1"/>
  <c r="BS117" i="36"/>
  <c r="BW117" i="36" s="1"/>
  <c r="CH116" i="36"/>
  <c r="CL116" i="36" s="1"/>
  <c r="BS116" i="36"/>
  <c r="BW116" i="36" s="1"/>
  <c r="CL115" i="36"/>
  <c r="CH115" i="36"/>
  <c r="BS115" i="36"/>
  <c r="BW115" i="36" s="1"/>
  <c r="CH114" i="36"/>
  <c r="CH122" i="36" s="1"/>
  <c r="CL122" i="36" s="1"/>
  <c r="BN114" i="36"/>
  <c r="BS114" i="36" s="1"/>
  <c r="CB108" i="36"/>
  <c r="CB109" i="36" s="1"/>
  <c r="BF61" i="36" s="1"/>
  <c r="CA108" i="36"/>
  <c r="CA109" i="36" s="1"/>
  <c r="BY108" i="36"/>
  <c r="BY109" i="36" s="1"/>
  <c r="BZ107" i="36"/>
  <c r="BZ106" i="36"/>
  <c r="BZ105" i="36"/>
  <c r="BL104" i="36"/>
  <c r="BM104" i="36" s="1"/>
  <c r="BN104" i="36" s="1"/>
  <c r="BO104" i="36" s="1"/>
  <c r="BP104" i="36" s="1"/>
  <c r="BQ104" i="36" s="1"/>
  <c r="BR104" i="36" s="1"/>
  <c r="BS104" i="36" s="1"/>
  <c r="BT104" i="36" s="1"/>
  <c r="BU104" i="36" s="1"/>
  <c r="BV104" i="36" s="1"/>
  <c r="BW104" i="36" s="1"/>
  <c r="BF100" i="36"/>
  <c r="BF98" i="36"/>
  <c r="BF97" i="36"/>
  <c r="BF93" i="36"/>
  <c r="BF92" i="36"/>
  <c r="BF91" i="36"/>
  <c r="BG95" i="36" s="1"/>
  <c r="BF87" i="36"/>
  <c r="BF86" i="36"/>
  <c r="BF85" i="36"/>
  <c r="BF84" i="36"/>
  <c r="BF88" i="36" s="1"/>
  <c r="BF83" i="36"/>
  <c r="BF80" i="36"/>
  <c r="BF79" i="36"/>
  <c r="BF78" i="36"/>
  <c r="BF77" i="36"/>
  <c r="BF76" i="36"/>
  <c r="BF73" i="36"/>
  <c r="BF71" i="36"/>
  <c r="BK70" i="36"/>
  <c r="BF70" i="36"/>
  <c r="BK69" i="36"/>
  <c r="BF69" i="36"/>
  <c r="BF74" i="36" s="1"/>
  <c r="BN65" i="36"/>
  <c r="BN64" i="36"/>
  <c r="BF63" i="36"/>
  <c r="BF66" i="36" s="1"/>
  <c r="BN62" i="36"/>
  <c r="BN66" i="36" s="1"/>
  <c r="BF60" i="36"/>
  <c r="BF59" i="36"/>
  <c r="BF58" i="36"/>
  <c r="BF57" i="36"/>
  <c r="BL41" i="36"/>
  <c r="BF40" i="36"/>
  <c r="BF38" i="36"/>
  <c r="BP6" i="36"/>
  <c r="BP5" i="36"/>
  <c r="BI5" i="36"/>
  <c r="BI4" i="36"/>
  <c r="BP4" i="36" s="1"/>
  <c r="CD1" i="36"/>
  <c r="F1" i="36"/>
  <c r="G1" i="36" s="1"/>
  <c r="H1" i="36" s="1"/>
  <c r="I1" i="36" s="1"/>
  <c r="J1" i="36" s="1"/>
  <c r="K1" i="36" s="1"/>
  <c r="L1" i="36" s="1"/>
  <c r="M1" i="36" s="1"/>
  <c r="N1" i="36" s="1"/>
  <c r="O1" i="36" s="1"/>
  <c r="P1" i="36" s="1"/>
  <c r="Q1" i="36" s="1"/>
  <c r="R1" i="36" s="1"/>
  <c r="S1" i="36" s="1"/>
  <c r="T1" i="36" s="1"/>
  <c r="U1" i="36" s="1"/>
  <c r="V1" i="36" s="1"/>
  <c r="W1" i="36" s="1"/>
  <c r="X1" i="36" s="1"/>
  <c r="Y1" i="36" s="1"/>
  <c r="Z1" i="36" s="1"/>
  <c r="AA1" i="36" s="1"/>
  <c r="AB1" i="36" s="1"/>
  <c r="AC1" i="36" s="1"/>
  <c r="AD1" i="36" s="1"/>
  <c r="AE1" i="36" s="1"/>
  <c r="AF1" i="36" s="1"/>
  <c r="AG1" i="36" s="1"/>
  <c r="AH1" i="36" s="1"/>
  <c r="AI1" i="36" s="1"/>
  <c r="AJ1" i="36" s="1"/>
  <c r="AK1" i="36" s="1"/>
  <c r="AL1" i="36" s="1"/>
  <c r="AM1" i="36" s="1"/>
  <c r="AN1" i="36" s="1"/>
  <c r="AO1" i="36" s="1"/>
  <c r="AP1" i="36" s="1"/>
  <c r="AQ1" i="36" s="1"/>
  <c r="AR1" i="36" s="1"/>
  <c r="AS1" i="36" s="1"/>
  <c r="AT1" i="36" s="1"/>
  <c r="AU1" i="36" s="1"/>
  <c r="AV1" i="36" s="1"/>
  <c r="AW1" i="36" s="1"/>
  <c r="AX1" i="36" s="1"/>
  <c r="AY1" i="36" s="1"/>
  <c r="AZ1" i="36" s="1"/>
  <c r="BA1" i="36" s="1"/>
  <c r="BB1" i="36" s="1"/>
  <c r="BC1" i="36" s="1"/>
  <c r="CE121" i="35"/>
  <c r="CD121" i="35"/>
  <c r="CC121" i="35"/>
  <c r="CB121" i="35"/>
  <c r="CA121" i="35"/>
  <c r="BZ121" i="35"/>
  <c r="BV121" i="35"/>
  <c r="BP121" i="35"/>
  <c r="BO121" i="35"/>
  <c r="BM121" i="35"/>
  <c r="BL121" i="35"/>
  <c r="BK121" i="35"/>
  <c r="CH120" i="35"/>
  <c r="CL120" i="35" s="1"/>
  <c r="BS120" i="35"/>
  <c r="BW120" i="35" s="1"/>
  <c r="CH119" i="35"/>
  <c r="CL119" i="35" s="1"/>
  <c r="BS119" i="35"/>
  <c r="BW119" i="35" s="1"/>
  <c r="CH118" i="35"/>
  <c r="CL118" i="35" s="1"/>
  <c r="BS118" i="35"/>
  <c r="BW118" i="35" s="1"/>
  <c r="CH117" i="35"/>
  <c r="CL117" i="35" s="1"/>
  <c r="BS117" i="35"/>
  <c r="BW117" i="35" s="1"/>
  <c r="CH116" i="35"/>
  <c r="CL116" i="35" s="1"/>
  <c r="BS116" i="35"/>
  <c r="BW116" i="35" s="1"/>
  <c r="CH115" i="35"/>
  <c r="CL115" i="35" s="1"/>
  <c r="BS115" i="35"/>
  <c r="BW115" i="35" s="1"/>
  <c r="CH114" i="35"/>
  <c r="CL114" i="35" s="1"/>
  <c r="BS114" i="35"/>
  <c r="BW114" i="35" s="1"/>
  <c r="CH113" i="35"/>
  <c r="CL113" i="35" s="1"/>
  <c r="BN113" i="35"/>
  <c r="BN121" i="35" s="1"/>
  <c r="CB107" i="35"/>
  <c r="CB108" i="35" s="1"/>
  <c r="BF60" i="35" s="1"/>
  <c r="CA107" i="35"/>
  <c r="CA108" i="35" s="1"/>
  <c r="BY107" i="35"/>
  <c r="BY108" i="35" s="1"/>
  <c r="BZ106" i="35"/>
  <c r="BZ105" i="35"/>
  <c r="BZ104" i="35"/>
  <c r="BL103" i="35"/>
  <c r="BM103" i="35" s="1"/>
  <c r="BN103" i="35" s="1"/>
  <c r="BO103" i="35" s="1"/>
  <c r="BP103" i="35" s="1"/>
  <c r="BQ103" i="35" s="1"/>
  <c r="BR103" i="35" s="1"/>
  <c r="BS103" i="35" s="1"/>
  <c r="BT103" i="35" s="1"/>
  <c r="BU103" i="35" s="1"/>
  <c r="BV103" i="35" s="1"/>
  <c r="BW103" i="35" s="1"/>
  <c r="BF99" i="35"/>
  <c r="BF97" i="35"/>
  <c r="BF96" i="35"/>
  <c r="BF92" i="35"/>
  <c r="BF91" i="35"/>
  <c r="BF90" i="35"/>
  <c r="BF86" i="35"/>
  <c r="BF85" i="35"/>
  <c r="BF84" i="35"/>
  <c r="BF83" i="35"/>
  <c r="BF82" i="35"/>
  <c r="BF79" i="35"/>
  <c r="BF78" i="35"/>
  <c r="BF77" i="35"/>
  <c r="BF76" i="35"/>
  <c r="BF75" i="35"/>
  <c r="BF72" i="35"/>
  <c r="BF70" i="35"/>
  <c r="BK69" i="35"/>
  <c r="BF69" i="35"/>
  <c r="BK68" i="35"/>
  <c r="BF68" i="35"/>
  <c r="BN64" i="35"/>
  <c r="BN63" i="35"/>
  <c r="BF62" i="35"/>
  <c r="BN61" i="35"/>
  <c r="BF59" i="35"/>
  <c r="BF58" i="35"/>
  <c r="BF57" i="35"/>
  <c r="BF56" i="35"/>
  <c r="BL40" i="35"/>
  <c r="BF39" i="35"/>
  <c r="BF37" i="35"/>
  <c r="BP6" i="35"/>
  <c r="BI5" i="35"/>
  <c r="BP5" i="35" s="1"/>
  <c r="BI4" i="35"/>
  <c r="BP4" i="35" s="1"/>
  <c r="CD1" i="35"/>
  <c r="F1" i="35"/>
  <c r="G1" i="35" s="1"/>
  <c r="H1" i="35" s="1"/>
  <c r="I1" i="35" s="1"/>
  <c r="J1" i="35" s="1"/>
  <c r="K1" i="35" s="1"/>
  <c r="L1" i="35" s="1"/>
  <c r="M1" i="35" s="1"/>
  <c r="N1" i="35" s="1"/>
  <c r="O1" i="35" s="1"/>
  <c r="P1" i="35" s="1"/>
  <c r="Q1" i="35" s="1"/>
  <c r="R1" i="35" s="1"/>
  <c r="S1" i="35" s="1"/>
  <c r="T1" i="35" s="1"/>
  <c r="U1" i="35" s="1"/>
  <c r="V1" i="35" s="1"/>
  <c r="W1" i="35" s="1"/>
  <c r="X1" i="35" s="1"/>
  <c r="Y1" i="35" s="1"/>
  <c r="Z1" i="35" s="1"/>
  <c r="AA1" i="35" s="1"/>
  <c r="AB1" i="35" s="1"/>
  <c r="AC1" i="35" s="1"/>
  <c r="AD1" i="35" s="1"/>
  <c r="AE1" i="35" s="1"/>
  <c r="AF1" i="35" s="1"/>
  <c r="AG1" i="35" s="1"/>
  <c r="AH1" i="35" s="1"/>
  <c r="AI1" i="35" s="1"/>
  <c r="AJ1" i="35" s="1"/>
  <c r="AK1" i="35" s="1"/>
  <c r="AL1" i="35" s="1"/>
  <c r="AM1" i="35" s="1"/>
  <c r="AN1" i="35" s="1"/>
  <c r="AO1" i="35" s="1"/>
  <c r="AP1" i="35" s="1"/>
  <c r="AQ1" i="35" s="1"/>
  <c r="AR1" i="35" s="1"/>
  <c r="AS1" i="35" s="1"/>
  <c r="AT1" i="35" s="1"/>
  <c r="AU1" i="35" s="1"/>
  <c r="AV1" i="35" s="1"/>
  <c r="AW1" i="35" s="1"/>
  <c r="AX1" i="35" s="1"/>
  <c r="AY1" i="35" s="1"/>
  <c r="AZ1" i="35" s="1"/>
  <c r="BA1" i="35" s="1"/>
  <c r="BB1" i="35" s="1"/>
  <c r="BC1" i="35" s="1"/>
  <c r="BP6" i="34"/>
  <c r="BI5" i="34"/>
  <c r="BP5" i="34" s="1"/>
  <c r="BI4" i="34"/>
  <c r="BP4" i="34" s="1"/>
  <c r="BP6" i="33"/>
  <c r="BI5" i="33"/>
  <c r="BP5" i="33" s="1"/>
  <c r="BI4" i="33"/>
  <c r="BP4" i="33" s="1"/>
  <c r="CE119" i="34"/>
  <c r="CD119" i="34"/>
  <c r="CC119" i="34"/>
  <c r="CB119" i="34"/>
  <c r="CA119" i="34"/>
  <c r="BZ119" i="34"/>
  <c r="BV119" i="34"/>
  <c r="BP119" i="34"/>
  <c r="BO119" i="34"/>
  <c r="BM119" i="34"/>
  <c r="BL119" i="34"/>
  <c r="BK119" i="34"/>
  <c r="CH118" i="34"/>
  <c r="CL118" i="34" s="1"/>
  <c r="BS118" i="34"/>
  <c r="BW118" i="34" s="1"/>
  <c r="CH117" i="34"/>
  <c r="CL117" i="34" s="1"/>
  <c r="BS117" i="34"/>
  <c r="BW117" i="34" s="1"/>
  <c r="CH116" i="34"/>
  <c r="CL116" i="34" s="1"/>
  <c r="BS116" i="34"/>
  <c r="BW116" i="34" s="1"/>
  <c r="CH115" i="34"/>
  <c r="CL115" i="34" s="1"/>
  <c r="BS115" i="34"/>
  <c r="BW115" i="34" s="1"/>
  <c r="CH114" i="34"/>
  <c r="CL114" i="34" s="1"/>
  <c r="BS114" i="34"/>
  <c r="BW114" i="34" s="1"/>
  <c r="CH113" i="34"/>
  <c r="CL113" i="34" s="1"/>
  <c r="BS113" i="34"/>
  <c r="BW113" i="34" s="1"/>
  <c r="CH112" i="34"/>
  <c r="CL112" i="34" s="1"/>
  <c r="BS112" i="34"/>
  <c r="BW112" i="34" s="1"/>
  <c r="CH111" i="34"/>
  <c r="CL111" i="34" s="1"/>
  <c r="BN111" i="34"/>
  <c r="BN119" i="34" s="1"/>
  <c r="CB105" i="34"/>
  <c r="CB106" i="34" s="1"/>
  <c r="BF58" i="34" s="1"/>
  <c r="CA105" i="34"/>
  <c r="CA106" i="34" s="1"/>
  <c r="BY105" i="34"/>
  <c r="BY106" i="34" s="1"/>
  <c r="BZ104" i="34"/>
  <c r="BZ103" i="34"/>
  <c r="BZ102" i="34"/>
  <c r="BL101" i="34"/>
  <c r="BM101" i="34" s="1"/>
  <c r="BN101" i="34" s="1"/>
  <c r="BO101" i="34" s="1"/>
  <c r="BP101" i="34" s="1"/>
  <c r="BQ101" i="34" s="1"/>
  <c r="BR101" i="34" s="1"/>
  <c r="BS101" i="34" s="1"/>
  <c r="BT101" i="34" s="1"/>
  <c r="BU101" i="34" s="1"/>
  <c r="BV101" i="34" s="1"/>
  <c r="BW101" i="34" s="1"/>
  <c r="BF97" i="34"/>
  <c r="BF95" i="34"/>
  <c r="BF94" i="34"/>
  <c r="BF90" i="34"/>
  <c r="BF89" i="34"/>
  <c r="BF88" i="34"/>
  <c r="BF84" i="34"/>
  <c r="BF83" i="34"/>
  <c r="BF82" i="34"/>
  <c r="BF81" i="34"/>
  <c r="BF80" i="34"/>
  <c r="BF77" i="34"/>
  <c r="BF76" i="34"/>
  <c r="BF75" i="34"/>
  <c r="BF74" i="34"/>
  <c r="BF73" i="34"/>
  <c r="BF70" i="34"/>
  <c r="BF68" i="34"/>
  <c r="BK67" i="34"/>
  <c r="BF67" i="34"/>
  <c r="BK66" i="34"/>
  <c r="BF66" i="34"/>
  <c r="BN62" i="34"/>
  <c r="BN61" i="34"/>
  <c r="BF60" i="34"/>
  <c r="BN59" i="34"/>
  <c r="BF57" i="34"/>
  <c r="BF56" i="34"/>
  <c r="BF55" i="34"/>
  <c r="BF54" i="34"/>
  <c r="BL38" i="34"/>
  <c r="BF32" i="34"/>
  <c r="BF30" i="34"/>
  <c r="CD1" i="34"/>
  <c r="F1" i="34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X1" i="34" s="1"/>
  <c r="Y1" i="34" s="1"/>
  <c r="Z1" i="34" s="1"/>
  <c r="AA1" i="34" s="1"/>
  <c r="AB1" i="34" s="1"/>
  <c r="AC1" i="34" s="1"/>
  <c r="AD1" i="34" s="1"/>
  <c r="AE1" i="34" s="1"/>
  <c r="AF1" i="34" s="1"/>
  <c r="AG1" i="34" s="1"/>
  <c r="AH1" i="34" s="1"/>
  <c r="AI1" i="34" s="1"/>
  <c r="AJ1" i="34" s="1"/>
  <c r="AK1" i="34" s="1"/>
  <c r="AL1" i="34" s="1"/>
  <c r="AM1" i="34" s="1"/>
  <c r="AN1" i="34" s="1"/>
  <c r="AO1" i="34" s="1"/>
  <c r="AP1" i="34" s="1"/>
  <c r="AQ1" i="34" s="1"/>
  <c r="AR1" i="34" s="1"/>
  <c r="AS1" i="34" s="1"/>
  <c r="AT1" i="34" s="1"/>
  <c r="AU1" i="34" s="1"/>
  <c r="AV1" i="34" s="1"/>
  <c r="AW1" i="34" s="1"/>
  <c r="AX1" i="34" s="1"/>
  <c r="AY1" i="34" s="1"/>
  <c r="AZ1" i="34" s="1"/>
  <c r="BA1" i="34" s="1"/>
  <c r="BB1" i="34" s="1"/>
  <c r="BC1" i="34" s="1"/>
  <c r="BP18" i="30"/>
  <c r="BP17" i="30"/>
  <c r="BP16" i="30"/>
  <c r="BP15" i="30"/>
  <c r="BO10" i="30"/>
  <c r="BO9" i="30"/>
  <c r="BO8" i="30"/>
  <c r="AQ22" i="30"/>
  <c r="BE22" i="30"/>
  <c r="BS177" i="46" l="1"/>
  <c r="BM85" i="45"/>
  <c r="BS152" i="45"/>
  <c r="BW152" i="45" s="1"/>
  <c r="BF107" i="45"/>
  <c r="BM86" i="45" s="1"/>
  <c r="BK155" i="45"/>
  <c r="BW147" i="45"/>
  <c r="BO155" i="45"/>
  <c r="BS121" i="44"/>
  <c r="BW113" i="44"/>
  <c r="BS138" i="43"/>
  <c r="BW130" i="43"/>
  <c r="BS121" i="41"/>
  <c r="BW113" i="41"/>
  <c r="BF72" i="40"/>
  <c r="BZ98" i="40"/>
  <c r="BZ99" i="40" s="1"/>
  <c r="CC99" i="40" s="1"/>
  <c r="BF56" i="40"/>
  <c r="BF78" i="40"/>
  <c r="CL104" i="40"/>
  <c r="BF52" i="40"/>
  <c r="BF64" i="40"/>
  <c r="BG85" i="40"/>
  <c r="BS104" i="40"/>
  <c r="CC108" i="39"/>
  <c r="CH121" i="39"/>
  <c r="CL121" i="39" s="1"/>
  <c r="BG97" i="38"/>
  <c r="BF81" i="38"/>
  <c r="BN65" i="38"/>
  <c r="BZ107" i="38"/>
  <c r="BZ108" i="38" s="1"/>
  <c r="CC108" i="38" s="1"/>
  <c r="BF61" i="38"/>
  <c r="BF73" i="38"/>
  <c r="BF65" i="38"/>
  <c r="BG94" i="38"/>
  <c r="BF87" i="38"/>
  <c r="BS113" i="38"/>
  <c r="CH121" i="38"/>
  <c r="CL121" i="38" s="1"/>
  <c r="BW113" i="37"/>
  <c r="CH121" i="37"/>
  <c r="CL121" i="37" s="1"/>
  <c r="BG94" i="35"/>
  <c r="BF81" i="35"/>
  <c r="BF87" i="35"/>
  <c r="BS113" i="35"/>
  <c r="BS121" i="35" s="1"/>
  <c r="BF82" i="36"/>
  <c r="BF62" i="36"/>
  <c r="BG98" i="36"/>
  <c r="BZ108" i="36"/>
  <c r="BZ109" i="36" s="1"/>
  <c r="CL114" i="36"/>
  <c r="BS122" i="36"/>
  <c r="BW114" i="36"/>
  <c r="CC109" i="36"/>
  <c r="BN122" i="36"/>
  <c r="BF61" i="35"/>
  <c r="BN65" i="35"/>
  <c r="BF73" i="35"/>
  <c r="BG97" i="35"/>
  <c r="BZ107" i="35"/>
  <c r="BZ108" i="35" s="1"/>
  <c r="CC108" i="35" s="1"/>
  <c r="BF65" i="35"/>
  <c r="CH121" i="35"/>
  <c r="CL121" i="35" s="1"/>
  <c r="BG95" i="34"/>
  <c r="BF59" i="34"/>
  <c r="BG92" i="34"/>
  <c r="BZ105" i="34"/>
  <c r="BZ106" i="34" s="1"/>
  <c r="CC106" i="34" s="1"/>
  <c r="BF71" i="34"/>
  <c r="BF79" i="34"/>
  <c r="BF63" i="34"/>
  <c r="BN63" i="34"/>
  <c r="BF85" i="34"/>
  <c r="BS111" i="34"/>
  <c r="CH119" i="34"/>
  <c r="CL119" i="34" s="1"/>
  <c r="CE113" i="33"/>
  <c r="CD113" i="33"/>
  <c r="CC113" i="33"/>
  <c r="CB113" i="33"/>
  <c r="CA113" i="33"/>
  <c r="BZ113" i="33"/>
  <c r="BV113" i="33"/>
  <c r="BP113" i="33"/>
  <c r="BO113" i="33"/>
  <c r="BM113" i="33"/>
  <c r="BL113" i="33"/>
  <c r="BK113" i="33"/>
  <c r="CH112" i="33"/>
  <c r="CL112" i="33" s="1"/>
  <c r="BS112" i="33"/>
  <c r="BW112" i="33" s="1"/>
  <c r="CH111" i="33"/>
  <c r="CL111" i="33" s="1"/>
  <c r="BS111" i="33"/>
  <c r="BW111" i="33" s="1"/>
  <c r="CH110" i="33"/>
  <c r="CL110" i="33" s="1"/>
  <c r="BS110" i="33"/>
  <c r="BW110" i="33" s="1"/>
  <c r="CH109" i="33"/>
  <c r="CL109" i="33" s="1"/>
  <c r="BS109" i="33"/>
  <c r="BW109" i="33" s="1"/>
  <c r="CH108" i="33"/>
  <c r="CL108" i="33" s="1"/>
  <c r="BS108" i="33"/>
  <c r="BW108" i="33" s="1"/>
  <c r="CH107" i="33"/>
  <c r="CL107" i="33" s="1"/>
  <c r="BS107" i="33"/>
  <c r="BW107" i="33" s="1"/>
  <c r="CH106" i="33"/>
  <c r="CL106" i="33" s="1"/>
  <c r="BS106" i="33"/>
  <c r="BW106" i="33" s="1"/>
  <c r="CH105" i="33"/>
  <c r="BN105" i="33"/>
  <c r="BS105" i="33" s="1"/>
  <c r="CB99" i="33"/>
  <c r="CB100" i="33" s="1"/>
  <c r="BF52" i="33" s="1"/>
  <c r="CA99" i="33"/>
  <c r="CA100" i="33" s="1"/>
  <c r="BY99" i="33"/>
  <c r="BY100" i="33" s="1"/>
  <c r="BZ98" i="33"/>
  <c r="BZ97" i="33"/>
  <c r="BZ96" i="33"/>
  <c r="BL95" i="33"/>
  <c r="BM95" i="33" s="1"/>
  <c r="BN95" i="33" s="1"/>
  <c r="BO95" i="33" s="1"/>
  <c r="BP95" i="33" s="1"/>
  <c r="BQ95" i="33" s="1"/>
  <c r="BR95" i="33" s="1"/>
  <c r="BS95" i="33" s="1"/>
  <c r="BT95" i="33" s="1"/>
  <c r="BU95" i="33" s="1"/>
  <c r="BV95" i="33" s="1"/>
  <c r="BW95" i="33" s="1"/>
  <c r="BF91" i="33"/>
  <c r="BF89" i="33"/>
  <c r="BF88" i="33"/>
  <c r="BF84" i="33"/>
  <c r="BF83" i="33"/>
  <c r="BF82" i="33"/>
  <c r="BF78" i="33"/>
  <c r="BF77" i="33"/>
  <c r="BF76" i="33"/>
  <c r="BF75" i="33"/>
  <c r="BF74" i="33"/>
  <c r="BF71" i="33"/>
  <c r="BF70" i="33"/>
  <c r="BF69" i="33"/>
  <c r="BF68" i="33"/>
  <c r="BF67" i="33"/>
  <c r="BF64" i="33"/>
  <c r="BF62" i="33"/>
  <c r="BK61" i="33"/>
  <c r="BF61" i="33"/>
  <c r="BK60" i="33"/>
  <c r="BF60" i="33"/>
  <c r="BN56" i="33"/>
  <c r="BN55" i="33"/>
  <c r="BF54" i="33"/>
  <c r="BN53" i="33"/>
  <c r="BF51" i="33"/>
  <c r="BF50" i="33"/>
  <c r="BF49" i="33"/>
  <c r="BF48" i="33"/>
  <c r="BL32" i="33"/>
  <c r="BF31" i="33"/>
  <c r="BF29" i="33"/>
  <c r="CD1" i="33"/>
  <c r="F1" i="33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X1" i="33" s="1"/>
  <c r="Y1" i="33" s="1"/>
  <c r="Z1" i="33" s="1"/>
  <c r="AA1" i="33" s="1"/>
  <c r="AB1" i="33" s="1"/>
  <c r="AC1" i="33" s="1"/>
  <c r="AD1" i="33" s="1"/>
  <c r="AE1" i="33" s="1"/>
  <c r="AF1" i="33" s="1"/>
  <c r="AG1" i="33" s="1"/>
  <c r="AH1" i="33" s="1"/>
  <c r="AI1" i="33" s="1"/>
  <c r="AJ1" i="33" s="1"/>
  <c r="AK1" i="33" s="1"/>
  <c r="AL1" i="33" s="1"/>
  <c r="AM1" i="33" s="1"/>
  <c r="AN1" i="33" s="1"/>
  <c r="AO1" i="33" s="1"/>
  <c r="AP1" i="33" s="1"/>
  <c r="AQ1" i="33" s="1"/>
  <c r="AR1" i="33" s="1"/>
  <c r="AS1" i="33" s="1"/>
  <c r="AT1" i="33" s="1"/>
  <c r="AU1" i="33" s="1"/>
  <c r="AV1" i="33" s="1"/>
  <c r="AW1" i="33" s="1"/>
  <c r="AX1" i="33" s="1"/>
  <c r="AY1" i="33" s="1"/>
  <c r="AZ1" i="33" s="1"/>
  <c r="BA1" i="33" s="1"/>
  <c r="BB1" i="33" s="1"/>
  <c r="BC1" i="33" s="1"/>
  <c r="BS155" i="45" l="1"/>
  <c r="BS112" i="40"/>
  <c r="BW104" i="40"/>
  <c r="BS121" i="38"/>
  <c r="BW113" i="38"/>
  <c r="BW113" i="35"/>
  <c r="BG86" i="33"/>
  <c r="CH113" i="33"/>
  <c r="CL113" i="33" s="1"/>
  <c r="BF79" i="33"/>
  <c r="BN57" i="33"/>
  <c r="BF53" i="33"/>
  <c r="BG89" i="33"/>
  <c r="BZ99" i="33"/>
  <c r="BZ100" i="33" s="1"/>
  <c r="CC100" i="33" s="1"/>
  <c r="BF65" i="33"/>
  <c r="BF73" i="33"/>
  <c r="BF57" i="33"/>
  <c r="BS119" i="34"/>
  <c r="BW111" i="34"/>
  <c r="BS113" i="33"/>
  <c r="BW105" i="33"/>
  <c r="CL105" i="33"/>
  <c r="BN113" i="33"/>
  <c r="BL28" i="30"/>
  <c r="BF58" i="32"/>
  <c r="BF56" i="32"/>
  <c r="BF43" i="32"/>
  <c r="BF85" i="32"/>
  <c r="BF86" i="32"/>
  <c r="CH99" i="32"/>
  <c r="CH100" i="32"/>
  <c r="CH101" i="32"/>
  <c r="CL101" i="32" s="1"/>
  <c r="CH102" i="32"/>
  <c r="CH103" i="32"/>
  <c r="CL103" i="32" s="1"/>
  <c r="CH104" i="32"/>
  <c r="CH105" i="32"/>
  <c r="CL105" i="32" s="1"/>
  <c r="CH106" i="32"/>
  <c r="CE107" i="32"/>
  <c r="CD107" i="32"/>
  <c r="CC107" i="32"/>
  <c r="CB107" i="32"/>
  <c r="CA107" i="32"/>
  <c r="BZ107" i="32"/>
  <c r="BV107" i="32"/>
  <c r="BN99" i="32"/>
  <c r="BS99" i="32" s="1"/>
  <c r="BS100" i="32"/>
  <c r="BS101" i="32"/>
  <c r="BS102" i="32"/>
  <c r="BS103" i="32"/>
  <c r="BS104" i="32"/>
  <c r="BS105" i="32"/>
  <c r="BS106" i="32"/>
  <c r="BP107" i="32"/>
  <c r="BO107" i="32"/>
  <c r="BN107" i="32"/>
  <c r="BM107" i="32"/>
  <c r="BL107" i="32"/>
  <c r="BK107" i="32"/>
  <c r="CL106" i="32"/>
  <c r="BW106" i="32"/>
  <c r="BW105" i="32"/>
  <c r="CL104" i="32"/>
  <c r="BW104" i="32"/>
  <c r="BW103" i="32"/>
  <c r="CL102" i="32"/>
  <c r="BW102" i="32"/>
  <c r="BW101" i="32"/>
  <c r="CL100" i="32"/>
  <c r="BW100" i="32"/>
  <c r="CL99" i="32"/>
  <c r="BY93" i="32"/>
  <c r="BY94" i="32" s="1"/>
  <c r="BZ90" i="32"/>
  <c r="BZ93" i="32" s="1"/>
  <c r="BZ94" i="32" s="1"/>
  <c r="BZ91" i="32"/>
  <c r="BZ92" i="32"/>
  <c r="CA93" i="32"/>
  <c r="CA94" i="32" s="1"/>
  <c r="CB93" i="32"/>
  <c r="CB94" i="32" s="1"/>
  <c r="BF46" i="32" s="1"/>
  <c r="BL89" i="32"/>
  <c r="BM89" i="32" s="1"/>
  <c r="BN89" i="32" s="1"/>
  <c r="BO89" i="32" s="1"/>
  <c r="BP89" i="32" s="1"/>
  <c r="BQ89" i="32" s="1"/>
  <c r="BR89" i="32" s="1"/>
  <c r="BS89" i="32" s="1"/>
  <c r="BT89" i="32" s="1"/>
  <c r="BU89" i="32" s="1"/>
  <c r="BV89" i="32" s="1"/>
  <c r="BW89" i="32" s="1"/>
  <c r="BF82" i="32"/>
  <c r="BG83" i="32" s="1"/>
  <c r="BF83" i="32"/>
  <c r="BF76" i="32"/>
  <c r="BF77" i="32"/>
  <c r="BF78" i="32"/>
  <c r="BF68" i="32"/>
  <c r="BF69" i="32"/>
  <c r="BF70" i="32"/>
  <c r="BF71" i="32"/>
  <c r="BF72" i="32"/>
  <c r="BF61" i="32"/>
  <c r="BF62" i="32"/>
  <c r="BF63" i="32"/>
  <c r="BF64" i="32"/>
  <c r="BF65" i="32"/>
  <c r="BF54" i="32"/>
  <c r="BF55" i="32"/>
  <c r="BK55" i="32"/>
  <c r="BK54" i="32"/>
  <c r="BN47" i="32"/>
  <c r="BN49" i="32"/>
  <c r="BN51" i="32" s="1"/>
  <c r="BN50" i="32"/>
  <c r="BF48" i="32"/>
  <c r="BF45" i="32"/>
  <c r="BF42" i="32"/>
  <c r="BF44" i="32"/>
  <c r="BF25" i="32"/>
  <c r="BF23" i="32"/>
  <c r="CD1" i="32"/>
  <c r="F1" i="32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X1" i="32" s="1"/>
  <c r="Y1" i="32" s="1"/>
  <c r="Z1" i="32" s="1"/>
  <c r="AA1" i="32" s="1"/>
  <c r="AB1" i="32" s="1"/>
  <c r="AC1" i="32" s="1"/>
  <c r="AD1" i="32" s="1"/>
  <c r="AE1" i="32" s="1"/>
  <c r="AF1" i="32" s="1"/>
  <c r="AG1" i="32" s="1"/>
  <c r="AH1" i="32" s="1"/>
  <c r="AI1" i="32" s="1"/>
  <c r="AJ1" i="32" s="1"/>
  <c r="AK1" i="32" s="1"/>
  <c r="AL1" i="32" s="1"/>
  <c r="AM1" i="32" s="1"/>
  <c r="AN1" i="32" s="1"/>
  <c r="AO1" i="32" s="1"/>
  <c r="AP1" i="32" s="1"/>
  <c r="AQ1" i="32" s="1"/>
  <c r="AR1" i="32" s="1"/>
  <c r="AS1" i="32" s="1"/>
  <c r="AT1" i="32" s="1"/>
  <c r="AU1" i="32" s="1"/>
  <c r="AV1" i="32" s="1"/>
  <c r="AW1" i="32" s="1"/>
  <c r="AX1" i="32" s="1"/>
  <c r="AY1" i="32" s="1"/>
  <c r="AZ1" i="32" s="1"/>
  <c r="BA1" i="32" s="1"/>
  <c r="BB1" i="32" s="1"/>
  <c r="BC1" i="32" s="1"/>
  <c r="BF47" i="30"/>
  <c r="BN101" i="30"/>
  <c r="BS101" i="30" s="1"/>
  <c r="BW101" i="30" s="1"/>
  <c r="BF71" i="30"/>
  <c r="BF72" i="30"/>
  <c r="CE109" i="30"/>
  <c r="CD109" i="30"/>
  <c r="CC109" i="30"/>
  <c r="CB109" i="30"/>
  <c r="CA109" i="30"/>
  <c r="BZ109" i="30"/>
  <c r="BV109" i="30"/>
  <c r="BP109" i="30"/>
  <c r="BO109" i="30"/>
  <c r="BN109" i="30"/>
  <c r="BM109" i="30"/>
  <c r="BL109" i="30"/>
  <c r="BK109" i="30"/>
  <c r="CH108" i="30"/>
  <c r="CL108" i="30" s="1"/>
  <c r="BS108" i="30"/>
  <c r="BW108" i="30" s="1"/>
  <c r="CH107" i="30"/>
  <c r="CL107" i="30" s="1"/>
  <c r="BS107" i="30"/>
  <c r="BW107" i="30" s="1"/>
  <c r="CH106" i="30"/>
  <c r="CL106" i="30" s="1"/>
  <c r="BS106" i="30"/>
  <c r="BW106" i="30" s="1"/>
  <c r="CH105" i="30"/>
  <c r="CL105" i="30" s="1"/>
  <c r="BS105" i="30"/>
  <c r="BW105" i="30" s="1"/>
  <c r="CH104" i="30"/>
  <c r="CL104" i="30" s="1"/>
  <c r="BS104" i="30"/>
  <c r="BW104" i="30" s="1"/>
  <c r="CH103" i="30"/>
  <c r="CL103" i="30" s="1"/>
  <c r="BS103" i="30"/>
  <c r="BW103" i="30" s="1"/>
  <c r="CH102" i="30"/>
  <c r="CL102" i="30" s="1"/>
  <c r="BS102" i="30"/>
  <c r="BW102" i="30" s="1"/>
  <c r="CH101" i="30"/>
  <c r="BF70" i="30"/>
  <c r="BF64" i="30"/>
  <c r="BF63" i="30"/>
  <c r="CB95" i="30"/>
  <c r="CB96" i="30" s="1"/>
  <c r="BF48" i="30" s="1"/>
  <c r="CA95" i="30"/>
  <c r="CA96" i="30" s="1"/>
  <c r="BY95" i="30"/>
  <c r="BY96" i="30" s="1"/>
  <c r="BZ94" i="30"/>
  <c r="BZ93" i="30"/>
  <c r="BZ92" i="30"/>
  <c r="BL91" i="30"/>
  <c r="BM91" i="30" s="1"/>
  <c r="BN91" i="30" s="1"/>
  <c r="BO91" i="30" s="1"/>
  <c r="BP91" i="30" s="1"/>
  <c r="BQ91" i="30" s="1"/>
  <c r="BR91" i="30" s="1"/>
  <c r="BS91" i="30" s="1"/>
  <c r="BT91" i="30" s="1"/>
  <c r="BU91" i="30" s="1"/>
  <c r="BV91" i="30" s="1"/>
  <c r="BW91" i="30" s="1"/>
  <c r="BF87" i="30"/>
  <c r="BF85" i="30"/>
  <c r="BF84" i="30"/>
  <c r="BF80" i="30"/>
  <c r="BF79" i="30"/>
  <c r="BF78" i="30"/>
  <c r="BF74" i="30"/>
  <c r="BF73" i="30"/>
  <c r="BF67" i="30"/>
  <c r="BF66" i="30"/>
  <c r="BF65" i="30"/>
  <c r="BF60" i="30"/>
  <c r="BF58" i="30"/>
  <c r="BK57" i="30"/>
  <c r="BF57" i="30"/>
  <c r="BK56" i="30"/>
  <c r="BF56" i="30"/>
  <c r="BN52" i="30"/>
  <c r="BN51" i="30"/>
  <c r="BF50" i="30"/>
  <c r="BN49" i="30"/>
  <c r="BF46" i="30"/>
  <c r="BF45" i="30"/>
  <c r="BF44" i="30"/>
  <c r="BF27" i="30"/>
  <c r="CD1" i="30"/>
  <c r="F1" i="30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X1" i="30" s="1"/>
  <c r="Y1" i="30" s="1"/>
  <c r="Z1" i="30" s="1"/>
  <c r="AA1" i="30" s="1"/>
  <c r="AB1" i="30" s="1"/>
  <c r="AC1" i="30" s="1"/>
  <c r="AD1" i="30" s="1"/>
  <c r="AE1" i="30" s="1"/>
  <c r="AF1" i="30" s="1"/>
  <c r="AG1" i="30" s="1"/>
  <c r="AH1" i="30" s="1"/>
  <c r="AI1" i="30" s="1"/>
  <c r="AJ1" i="30" s="1"/>
  <c r="AK1" i="30" s="1"/>
  <c r="AL1" i="30" s="1"/>
  <c r="AM1" i="30" s="1"/>
  <c r="AN1" i="30" s="1"/>
  <c r="AO1" i="30" s="1"/>
  <c r="AP1" i="30" s="1"/>
  <c r="AQ1" i="30" s="1"/>
  <c r="AR1" i="30" s="1"/>
  <c r="AS1" i="30" s="1"/>
  <c r="AT1" i="30" s="1"/>
  <c r="AU1" i="30" s="1"/>
  <c r="AV1" i="30" s="1"/>
  <c r="AW1" i="30" s="1"/>
  <c r="AX1" i="30" s="1"/>
  <c r="AY1" i="30" s="1"/>
  <c r="AZ1" i="30" s="1"/>
  <c r="BA1" i="30" s="1"/>
  <c r="BB1" i="30" s="1"/>
  <c r="BC1" i="30" s="1"/>
  <c r="BN53" i="30" l="1"/>
  <c r="BZ95" i="30"/>
  <c r="BZ96" i="30" s="1"/>
  <c r="CC96" i="30" s="1"/>
  <c r="BF49" i="30"/>
  <c r="BG82" i="30"/>
  <c r="CH109" i="30"/>
  <c r="CL109" i="30" s="1"/>
  <c r="CL101" i="30"/>
  <c r="BF53" i="30"/>
  <c r="BF69" i="30"/>
  <c r="BF75" i="30"/>
  <c r="BG85" i="30"/>
  <c r="CC94" i="32"/>
  <c r="BF59" i="32"/>
  <c r="CH107" i="32"/>
  <c r="CL107" i="32" s="1"/>
  <c r="BF67" i="32"/>
  <c r="BG80" i="32"/>
  <c r="BF51" i="32"/>
  <c r="BF73" i="32"/>
  <c r="BF61" i="30"/>
  <c r="BS109" i="30"/>
  <c r="BF47" i="32"/>
  <c r="BW99" i="32"/>
  <c r="BS107" i="32"/>
</calcChain>
</file>

<file path=xl/sharedStrings.xml><?xml version="1.0" encoding="utf-8"?>
<sst xmlns="http://schemas.openxmlformats.org/spreadsheetml/2006/main" count="23156" uniqueCount="467">
  <si>
    <t>VA</t>
  </si>
  <si>
    <t>HMC</t>
  </si>
  <si>
    <t>SCH</t>
  </si>
  <si>
    <t>RESEARCH</t>
  </si>
  <si>
    <t>HMC 7/1-8/31</t>
  </si>
  <si>
    <t>Madigan</t>
  </si>
  <si>
    <t>7/1-8/27</t>
  </si>
  <si>
    <t>8/28-10/29</t>
  </si>
  <si>
    <t>10/30-12/31</t>
  </si>
  <si>
    <t>1/1-2/25</t>
  </si>
  <si>
    <t>2/26-4/29</t>
  </si>
  <si>
    <t>4/30-6/30</t>
  </si>
  <si>
    <t>NWH Stones</t>
  </si>
  <si>
    <t>VM Female 9/1-11/30</t>
  </si>
  <si>
    <t>July 1st</t>
  </si>
  <si>
    <t>UWMC Team 2</t>
  </si>
  <si>
    <t>Sekar</t>
  </si>
  <si>
    <t>Chyu</t>
  </si>
  <si>
    <t>Caldwell</t>
  </si>
  <si>
    <t>Peters</t>
  </si>
  <si>
    <t>VM</t>
  </si>
  <si>
    <t>SCH 3/30-6/30</t>
  </si>
  <si>
    <t>VM Transplant (12/30-3/29)</t>
  </si>
  <si>
    <t>U5-Chief</t>
  </si>
  <si>
    <t>U4-Senior</t>
  </si>
  <si>
    <t>uw</t>
  </si>
  <si>
    <t>UW T2</t>
  </si>
  <si>
    <t>Kanabolo</t>
  </si>
  <si>
    <t>UW Urol</t>
  </si>
  <si>
    <t>VA Urol</t>
  </si>
  <si>
    <t>3 days</t>
  </si>
  <si>
    <t>Jan 3rd</t>
  </si>
  <si>
    <t>U2-Junior</t>
  </si>
  <si>
    <t>U3-Junior</t>
  </si>
  <si>
    <t>U1-Intern</t>
  </si>
  <si>
    <t>UWMC Team 1</t>
  </si>
  <si>
    <t>Pauline out</t>
  </si>
  <si>
    <t>SCH Chief</t>
  </si>
  <si>
    <t>HMC Chief</t>
  </si>
  <si>
    <t>HMC 2</t>
  </si>
  <si>
    <t>UW</t>
  </si>
  <si>
    <t>NWH</t>
  </si>
  <si>
    <t>VM?</t>
  </si>
  <si>
    <t>WWAMI</t>
  </si>
  <si>
    <t>research</t>
  </si>
  <si>
    <t>HMC only 2</t>
  </si>
  <si>
    <t>&lt;-</t>
  </si>
  <si>
    <t>Gaps better - NWH (none), VA (2 wks).  Extra SCH (none)</t>
  </si>
  <si>
    <t>Diboro 2nd VM, extra UW and NWH</t>
  </si>
  <si>
    <t>SCH/UW down</t>
  </si>
  <si>
    <t>SCH/NW down</t>
  </si>
  <si>
    <t>20 (16)</t>
  </si>
  <si>
    <t>SCH 1</t>
  </si>
  <si>
    <t>UW4</t>
  </si>
  <si>
    <t>UW 4.5</t>
  </si>
  <si>
    <t>UW 5.5</t>
  </si>
  <si>
    <t>50% UW Amb</t>
  </si>
  <si>
    <t>VA 2</t>
  </si>
  <si>
    <t>PGY6</t>
  </si>
  <si>
    <t>U5 chief</t>
  </si>
  <si>
    <t>PGY5</t>
  </si>
  <si>
    <t>U3</t>
  </si>
  <si>
    <t>PGY4</t>
  </si>
  <si>
    <t>U2</t>
  </si>
  <si>
    <t>PGY3</t>
  </si>
  <si>
    <t>U1</t>
  </si>
  <si>
    <t>PGY2</t>
  </si>
  <si>
    <t>PGY1</t>
  </si>
  <si>
    <t>32 wks urology + Gsurg</t>
  </si>
  <si>
    <t>Dept</t>
  </si>
  <si>
    <t>1.63…</t>
  </si>
  <si>
    <t>som</t>
  </si>
  <si>
    <t>hospital FTE</t>
  </si>
  <si>
    <t>U4</t>
  </si>
  <si>
    <t>Alaska</t>
  </si>
  <si>
    <t>Research</t>
  </si>
  <si>
    <t>5yr research</t>
  </si>
  <si>
    <t>Total currently</t>
  </si>
  <si>
    <t>need 22 for 4 res/year</t>
  </si>
  <si>
    <t>U5-chief</t>
  </si>
  <si>
    <t>HMC Trauma/Recon</t>
  </si>
  <si>
    <t>U4-chief</t>
  </si>
  <si>
    <t>NWH Stones/MIS</t>
  </si>
  <si>
    <t>Pediatrics</t>
  </si>
  <si>
    <t>WWAMI/Alaska</t>
  </si>
  <si>
    <t>VM Female/Transplant</t>
  </si>
  <si>
    <t>VM Transplant (1/1-3/31)</t>
  </si>
  <si>
    <t>R2 Transplant</t>
  </si>
  <si>
    <t>R4</t>
  </si>
  <si>
    <t>NWH Chief</t>
  </si>
  <si>
    <t>R4 Chief</t>
  </si>
  <si>
    <t>R1</t>
  </si>
  <si>
    <t>U5 Chief</t>
  </si>
  <si>
    <t>U4 Chief</t>
  </si>
  <si>
    <t>Smith</t>
  </si>
  <si>
    <t>HMC 3</t>
  </si>
  <si>
    <t>UW T1</t>
  </si>
  <si>
    <t>50% UW T2</t>
  </si>
  <si>
    <t>UW Urol T1</t>
  </si>
  <si>
    <t>UW Urol T2</t>
  </si>
  <si>
    <t>50% Caldwell</t>
  </si>
  <si>
    <t>50% Chyu</t>
  </si>
  <si>
    <t>PGY 4</t>
  </si>
  <si>
    <t>lauren and cataline</t>
  </si>
  <si>
    <t>jenn</t>
  </si>
  <si>
    <t>intern…</t>
  </si>
  <si>
    <t>Jenn</t>
  </si>
  <si>
    <t>ed+nathan</t>
  </si>
  <si>
    <t>ed+nathan+lauren+</t>
  </si>
  <si>
    <t>14 lauren+cat</t>
  </si>
  <si>
    <t>overdue very slightly as not sure if 6 or 7 wks pgy5 or 6</t>
  </si>
  <si>
    <t>rishi + cris</t>
  </si>
  <si>
    <t>13+</t>
  </si>
  <si>
    <t>interns</t>
  </si>
  <si>
    <t>INTERNs</t>
  </si>
  <si>
    <t># weeks</t>
  </si>
  <si>
    <t># Rotations</t>
  </si>
  <si>
    <t>VAICU</t>
  </si>
  <si>
    <t>UHA</t>
  </si>
  <si>
    <t>HMCV</t>
  </si>
  <si>
    <t>HMCNF</t>
  </si>
  <si>
    <t>UHS</t>
  </si>
  <si>
    <t>UHSICU</t>
  </si>
  <si>
    <t>UHP</t>
  </si>
  <si>
    <t>UHO</t>
  </si>
  <si>
    <t>24+Gsurg (8)</t>
  </si>
  <si>
    <t>26 + 8 half</t>
  </si>
  <si>
    <t>Jenn 12 + 8 half</t>
  </si>
  <si>
    <t>lauren + cat (37</t>
  </si>
  <si>
    <t>plus 10 maternity</t>
  </si>
  <si>
    <t xml:space="preserve">Research </t>
  </si>
  <si>
    <t>90% research res x2</t>
  </si>
  <si>
    <t>full time research x2</t>
  </si>
  <si>
    <t>16 wks 50/50</t>
  </si>
  <si>
    <t>***Need to add 0.20 FTE for clinical time for research residents</t>
  </si>
  <si>
    <t>6/25-7/21</t>
  </si>
  <si>
    <t>7/22-8/18</t>
  </si>
  <si>
    <t>8/19-9/15</t>
  </si>
  <si>
    <t>9/16-10/13</t>
  </si>
  <si>
    <t>10/14-11/10</t>
  </si>
  <si>
    <t>11/11-12/8</t>
  </si>
  <si>
    <t>12/9-1/5</t>
  </si>
  <si>
    <t>1/6-2/2</t>
  </si>
  <si>
    <t>2/3-3/2</t>
  </si>
  <si>
    <t>3/3-3/30</t>
  </si>
  <si>
    <t>3/31-4/27</t>
  </si>
  <si>
    <t>4/28-5/25</t>
  </si>
  <si>
    <t>5/26-6/24</t>
  </si>
  <si>
    <t>4d</t>
  </si>
  <si>
    <t>50% UW T2 and Amb</t>
  </si>
  <si>
    <t>Poniatowski</t>
  </si>
  <si>
    <t>Hwang</t>
  </si>
  <si>
    <t>Jason, Peter</t>
  </si>
  <si>
    <t>only one HMC</t>
  </si>
  <si>
    <t>Loftus</t>
  </si>
  <si>
    <t>slightly more HMC</t>
  </si>
  <si>
    <t>slightly more NWH</t>
  </si>
  <si>
    <t>Poniatowksi</t>
  </si>
  <si>
    <t>Carlson</t>
  </si>
  <si>
    <t>Weiss</t>
  </si>
  <si>
    <t>Amighi</t>
  </si>
  <si>
    <t>Zhang</t>
  </si>
  <si>
    <t>Jacobs</t>
  </si>
  <si>
    <t>Chestnut</t>
  </si>
  <si>
    <t>Xie</t>
  </si>
  <si>
    <t>Actual</t>
  </si>
  <si>
    <t>Distribute FTE</t>
  </si>
  <si>
    <t>R2</t>
  </si>
  <si>
    <t>R3</t>
  </si>
  <si>
    <t>R5</t>
  </si>
  <si>
    <t>R6</t>
  </si>
  <si>
    <t>R7</t>
  </si>
  <si>
    <t>R8</t>
  </si>
  <si>
    <t>Total</t>
  </si>
  <si>
    <t>CRS</t>
  </si>
  <si>
    <t>Allowed</t>
  </si>
  <si>
    <t>difference</t>
  </si>
  <si>
    <t>Dept Urol</t>
  </si>
  <si>
    <t>.</t>
  </si>
  <si>
    <t>SOM</t>
  </si>
  <si>
    <t>UWMC</t>
  </si>
  <si>
    <t>VAS</t>
  </si>
  <si>
    <t>VMH</t>
  </si>
  <si>
    <t>actual</t>
  </si>
  <si>
    <t>AY22</t>
  </si>
  <si>
    <t>research 10%</t>
  </si>
  <si>
    <t>Kirk</t>
  </si>
  <si>
    <t>Reynolds</t>
  </si>
  <si>
    <t>Colon</t>
  </si>
  <si>
    <t>Chang</t>
  </si>
  <si>
    <t>R4 - .9 research, .9 research, .08 4 wks research, .15 Alaska</t>
  </si>
  <si>
    <t>with 1.0 for SOM funding</t>
  </si>
  <si>
    <t xml:space="preserve">.35 Dept for Alaska </t>
  </si>
  <si>
    <t>April 4th</t>
  </si>
  <si>
    <t>Oct 4th</t>
  </si>
  <si>
    <t>shortens overlap with VM to only 5 weeks, but no time solo</t>
  </si>
  <si>
    <t>family leave</t>
  </si>
  <si>
    <t>NWH 1</t>
  </si>
  <si>
    <t>Jenn 9 + 8 half</t>
  </si>
  <si>
    <t>…return</t>
  </si>
  <si>
    <t>24+Gsurg (12)</t>
  </si>
  <si>
    <t>Carson</t>
  </si>
  <si>
    <t>Chloe leave 6/10-8/12</t>
  </si>
  <si>
    <t>Peters, Kanabolo</t>
  </si>
  <si>
    <t>1 Intern</t>
  </si>
  <si>
    <t>2 Intern</t>
  </si>
  <si>
    <t>3 Intern</t>
  </si>
  <si>
    <t>4 Intern</t>
  </si>
  <si>
    <t>Chief</t>
  </si>
  <si>
    <t>VA absolutely</t>
  </si>
  <si>
    <t>UWMC Team 1 Chief</t>
  </si>
  <si>
    <t>Sch</t>
  </si>
  <si>
    <t>VA …..</t>
  </si>
  <si>
    <t>sch?</t>
  </si>
  <si>
    <t>8/ea</t>
  </si>
  <si>
    <t xml:space="preserve">UW </t>
  </si>
  <si>
    <t>NWH all year</t>
  </si>
  <si>
    <t>Less NWH for all, bump down</t>
  </si>
  <si>
    <t>sch- gap</t>
  </si>
  <si>
    <t>R3 50/50</t>
  </si>
  <si>
    <t>gap</t>
  </si>
  <si>
    <t>3 + intern =4</t>
  </si>
  <si>
    <t>4+ intern=5</t>
  </si>
  <si>
    <t>SCH/NWH down</t>
  </si>
  <si>
    <t>div 4</t>
  </si>
  <si>
    <t>hmc</t>
  </si>
  <si>
    <t>sch</t>
  </si>
  <si>
    <t>sch gap</t>
  </si>
  <si>
    <t>VA 1, HMC 2</t>
  </si>
  <si>
    <t>VA 2, HMC 1</t>
  </si>
  <si>
    <t>uw4</t>
  </si>
  <si>
    <t>uw3</t>
  </si>
  <si>
    <t>uw5</t>
  </si>
  <si>
    <t>uw6</t>
  </si>
  <si>
    <t>Sch need 2</t>
  </si>
  <si>
    <t>uw2</t>
  </si>
  <si>
    <t>uw 4</t>
  </si>
  <si>
    <t>VA short by 2</t>
  </si>
  <si>
    <t>VA short by 1</t>
  </si>
  <si>
    <t>1 mo HMC</t>
  </si>
  <si>
    <t>1 mo SCH</t>
  </si>
  <si>
    <t>UW5</t>
  </si>
  <si>
    <t>we run into a problem where the only spots for VA for R3's is in the first half of the year…</t>
  </si>
  <si>
    <t>SHORT</t>
  </si>
  <si>
    <t xml:space="preserve">SCH  </t>
  </si>
  <si>
    <t xml:space="preserve">va short by 2 is a problem </t>
  </si>
  <si>
    <t>**Having R2 block with no VA 3rd allows us to give to R3s</t>
  </si>
  <si>
    <t>**But no UW 2nd makes a UW hole here</t>
  </si>
  <si>
    <t>**Could shift research down a few weeks to plug NWH hole</t>
  </si>
  <si>
    <t>**Probably split HMC for research</t>
  </si>
  <si>
    <t>HMC 50/50</t>
  </si>
  <si>
    <t>UW6</t>
  </si>
  <si>
    <t>more UW, less VA</t>
  </si>
  <si>
    <t>more research, less HMC</t>
  </si>
  <si>
    <t>more HMC, less research</t>
  </si>
  <si>
    <t>less NW and SCH</t>
  </si>
  <si>
    <t>NW/H down</t>
  </si>
  <si>
    <t>**Diff between Draft 6 and Draft 5 is HMC short handed with only R3 for first 2 weeks Sept  1-2 weeks in Sept</t>
  </si>
  <si>
    <t>**Draft 6 SCH short with only R2 first 2 weeks September</t>
  </si>
  <si>
    <t>NWH all year - cost is no R4 at UWMC on Team 2</t>
  </si>
  <si>
    <t>chief1</t>
  </si>
  <si>
    <t>chief2</t>
  </si>
  <si>
    <t>chief3</t>
  </si>
  <si>
    <t>R41</t>
  </si>
  <si>
    <t>R42</t>
  </si>
  <si>
    <t>UHNF</t>
  </si>
  <si>
    <t>UHB</t>
  </si>
  <si>
    <t>HMCG</t>
  </si>
  <si>
    <t>6/24-7/20</t>
  </si>
  <si>
    <t>7/21-8/17</t>
  </si>
  <si>
    <t>8/18-9/14</t>
  </si>
  <si>
    <t>9/15-10/12</t>
  </si>
  <si>
    <t>10/13-11/9</t>
  </si>
  <si>
    <t>11/10-12/7</t>
  </si>
  <si>
    <t>12/8-1/4</t>
  </si>
  <si>
    <t>1/5-2/1</t>
  </si>
  <si>
    <t>2/2-3/1</t>
  </si>
  <si>
    <t>3/2-3/29</t>
  </si>
  <si>
    <t>3/30-4/26</t>
  </si>
  <si>
    <t>4/27-5/24</t>
  </si>
  <si>
    <t>5/25-6/23</t>
  </si>
  <si>
    <t>5d</t>
  </si>
  <si>
    <t>32+Gsurg (12)</t>
  </si>
  <si>
    <t>5 days</t>
  </si>
  <si>
    <t>50/50 SCH</t>
  </si>
  <si>
    <t>more HMC, less SCH</t>
  </si>
  <si>
    <t>SCH: 10 yes, 10 research</t>
  </si>
  <si>
    <t>HMC 23 yes, 22 research + 13 yes 12 research = 36 yes over 45 days = 9 with no coverage</t>
  </si>
  <si>
    <t>**no UW 2nd makes a UW hole here</t>
  </si>
  <si>
    <t>** R2 block with no VA 3rd allows us to give to R3s</t>
  </si>
  <si>
    <t>UWMC 50/50</t>
  </si>
  <si>
    <t>50/50</t>
  </si>
  <si>
    <t>good!</t>
  </si>
  <si>
    <t>UW3</t>
  </si>
  <si>
    <t>uw ~5 (4+50/50x2)</t>
  </si>
  <si>
    <t>UW4.5</t>
  </si>
  <si>
    <t>more HMC, less VA</t>
  </si>
  <si>
    <t>More VA, less HMC</t>
  </si>
  <si>
    <t>same</t>
  </si>
  <si>
    <t>7 days</t>
  </si>
  <si>
    <t>7d</t>
  </si>
  <si>
    <t>Oct 3rd</t>
  </si>
  <si>
    <t>Jan 2nd</t>
  </si>
  <si>
    <t>NW/UW down</t>
  </si>
  <si>
    <t>Mckoy</t>
  </si>
  <si>
    <t>Bharadwaj</t>
  </si>
  <si>
    <t>Jentzsch</t>
  </si>
  <si>
    <t>Babajide</t>
  </si>
  <si>
    <t>NWH Stones Chief</t>
  </si>
  <si>
    <t>kirk + reynolds</t>
  </si>
  <si>
    <t xml:space="preserve">caldwell </t>
  </si>
  <si>
    <t>34+9 half + 9 half</t>
  </si>
  <si>
    <t>poni + hwang</t>
  </si>
  <si>
    <t>chyu, kirk, reynolds</t>
  </si>
  <si>
    <t>caldwell</t>
  </si>
  <si>
    <t>kirk, reynolds</t>
  </si>
  <si>
    <t>.1 plus last week</t>
  </si>
  <si>
    <t>18 wks 50/50</t>
  </si>
  <si>
    <t>.1 plus last week Chloe</t>
  </si>
  <si>
    <t>R4 - .9 research, .9 research, 0.08 research 4 wks, .15 Alaska</t>
  </si>
  <si>
    <t>R3 - 0.08 research, 0.08 research, .18 for 50% 18 wks</t>
  </si>
  <si>
    <t>Amighi, Carson</t>
  </si>
  <si>
    <t>tbd1</t>
  </si>
  <si>
    <t>tbd2</t>
  </si>
  <si>
    <t>tbd3</t>
  </si>
  <si>
    <t>tbd4</t>
  </si>
  <si>
    <t>NF</t>
  </si>
  <si>
    <t>NF4</t>
  </si>
  <si>
    <t>NF3</t>
  </si>
  <si>
    <t>NF2</t>
  </si>
  <si>
    <t>minus 4</t>
  </si>
  <si>
    <t>39 split betwee R3 and R4</t>
  </si>
  <si>
    <t>"R5"</t>
  </si>
  <si>
    <t>"R4" = research plus Zhang and Weiss</t>
  </si>
  <si>
    <t>clinic time Research</t>
  </si>
  <si>
    <t>end year</t>
  </si>
  <si>
    <t>TOTAL</t>
  </si>
  <si>
    <t>minus 8</t>
  </si>
  <si>
    <t>minus 12</t>
  </si>
  <si>
    <t>R9</t>
  </si>
  <si>
    <t>UWMC - Montlake</t>
  </si>
  <si>
    <t>UWMC - Northwest</t>
  </si>
  <si>
    <t>FHCC</t>
  </si>
  <si>
    <t>DEPT</t>
  </si>
  <si>
    <t>Other (indicate)</t>
  </si>
  <si>
    <t xml:space="preserve">Total </t>
  </si>
  <si>
    <t>draft of use not adding in NF exactly perfect</t>
  </si>
  <si>
    <t>To make NF work we have to cut back on SCH and UWMC</t>
  </si>
  <si>
    <t>Table B: Proposed Allocations (AY24)</t>
  </si>
  <si>
    <t>T1 Chief..</t>
  </si>
  <si>
    <t>UWMC Team 2 Chief</t>
  </si>
  <si>
    <t>50% SCH Chief</t>
  </si>
  <si>
    <t>50% NWH Stones</t>
  </si>
  <si>
    <t>Oct 2nd</t>
  </si>
  <si>
    <t>Jan 1st</t>
  </si>
  <si>
    <t>April 1st</t>
  </si>
  <si>
    <t>NWH Stones - 15</t>
  </si>
  <si>
    <t>NWH Stones - 10</t>
  </si>
  <si>
    <t>NWH 25</t>
  </si>
  <si>
    <t>HMC 31</t>
  </si>
  <si>
    <t>SCH - 8</t>
  </si>
  <si>
    <t>optional HMC ~8</t>
  </si>
  <si>
    <t>SCH need 1</t>
  </si>
  <si>
    <t>SCH need 2</t>
  </si>
  <si>
    <t>Night Float</t>
  </si>
  <si>
    <t>**May need to move R2 VA/SCH up one week to left</t>
  </si>
  <si>
    <t>UWMC &amp; SCH 50/50</t>
  </si>
  <si>
    <t>NWH Stones - 8</t>
  </si>
  <si>
    <t>NWH Stones - 12</t>
  </si>
  <si>
    <t>SCH 9</t>
  </si>
  <si>
    <t>SCH-10</t>
  </si>
  <si>
    <t>…</t>
  </si>
  <si>
    <t>**Move UWMC to empty block and add a VA</t>
  </si>
  <si>
    <t>NWH Stones - 4</t>
  </si>
  <si>
    <t>NWH Stones 50/50</t>
  </si>
  <si>
    <t>VA 50/50?</t>
  </si>
  <si>
    <t>NWH Stones - swap 50/50?</t>
  </si>
  <si>
    <t xml:space="preserve">**Flip VA and NW/UW here </t>
  </si>
  <si>
    <t>**Flip here too</t>
  </si>
  <si>
    <t>more asymetric</t>
  </si>
  <si>
    <t>still more asymetric</t>
  </si>
  <si>
    <t>**best</t>
  </si>
  <si>
    <t>more</t>
  </si>
  <si>
    <t>less</t>
  </si>
  <si>
    <t>**More VA R3s</t>
  </si>
  <si>
    <t>slightly less</t>
  </si>
  <si>
    <t>T1 chief 6</t>
  </si>
  <si>
    <t>T1 chief 4</t>
  </si>
  <si>
    <t>T1</t>
  </si>
  <si>
    <t>Only one week short NWH, 4 weeks of UWMC with only 3 (instead of 3), a little more HMC for one R4, UWMC more even for R4</t>
  </si>
  <si>
    <t>R2 &amp; R3 same</t>
  </si>
  <si>
    <t>Connor</t>
  </si>
  <si>
    <t>Only 3</t>
  </si>
  <si>
    <t>Madigan 3/30-6/30</t>
  </si>
  <si>
    <t>50% VA</t>
  </si>
  <si>
    <t>SCH+Research</t>
  </si>
  <si>
    <t>Jentzch</t>
  </si>
  <si>
    <t>Zhnag</t>
  </si>
  <si>
    <t>P</t>
  </si>
  <si>
    <t>50% Chestnut</t>
  </si>
  <si>
    <t>Chestnut + research</t>
  </si>
  <si>
    <t>Mad</t>
  </si>
  <si>
    <t>2023-24</t>
  </si>
  <si>
    <t>AY24</t>
  </si>
  <si>
    <t>NW</t>
  </si>
  <si>
    <t>-</t>
  </si>
  <si>
    <t>R3 - 0.173 research (4 weeks full time plus 10 weeks 50/50</t>
  </si>
  <si>
    <t>R4 - .9 research, .9 research, 0.08 research 0.08 research .269 Alaska</t>
  </si>
  <si>
    <t>R5 0.231 Dept for alaska</t>
  </si>
  <si>
    <t>50% UWMC</t>
  </si>
  <si>
    <t>50% Jacobs</t>
  </si>
  <si>
    <t>Chloe Family leave ~6/16-</t>
  </si>
  <si>
    <t>uw jr chief</t>
  </si>
  <si>
    <t>4 residents</t>
  </si>
  <si>
    <t>5.5 residents</t>
  </si>
  <si>
    <t>6 residents</t>
  </si>
  <si>
    <t>5 residents</t>
  </si>
  <si>
    <t>4 res</t>
  </si>
  <si>
    <t>4.5 residents</t>
  </si>
  <si>
    <t>Family leave</t>
  </si>
  <si>
    <t>R5 chief</t>
  </si>
  <si>
    <t>Alex</t>
  </si>
  <si>
    <t>Arash/Carson</t>
  </si>
  <si>
    <t>Bharadwaj/Jentzsch</t>
  </si>
  <si>
    <t>Kanesha/Gabby</t>
  </si>
  <si>
    <t>Caroline/Natalie</t>
  </si>
  <si>
    <t>SCH Senior</t>
  </si>
  <si>
    <t>Lilian +/- Connor</t>
  </si>
  <si>
    <t>Short</t>
  </si>
  <si>
    <t>NWH/URPS</t>
  </si>
  <si>
    <t>UW/MH</t>
  </si>
  <si>
    <t>?</t>
  </si>
  <si>
    <t>Andro/URPS</t>
  </si>
  <si>
    <t>needs</t>
  </si>
  <si>
    <t>slots</t>
  </si>
  <si>
    <t>~7</t>
  </si>
  <si>
    <t>more NW</t>
  </si>
  <si>
    <t>less NW</t>
  </si>
  <si>
    <t>Short HMC</t>
  </si>
  <si>
    <t>Short UW</t>
  </si>
  <si>
    <t>Short NWH</t>
  </si>
  <si>
    <t>needs more UW, less NWH</t>
  </si>
  <si>
    <t>*better</t>
  </si>
  <si>
    <t>*worse</t>
  </si>
  <si>
    <t>NWH 50/50</t>
  </si>
  <si>
    <t>Chloe</t>
  </si>
  <si>
    <t>UW 50/50</t>
  </si>
  <si>
    <t>22 days</t>
  </si>
  <si>
    <t>10+10 days</t>
  </si>
  <si>
    <t>6/25-7/24</t>
  </si>
  <si>
    <t>7/25-8/21</t>
  </si>
  <si>
    <t>8/22-9/18</t>
  </si>
  <si>
    <t>9/19-10/16</t>
  </si>
  <si>
    <t>10/17-11/13</t>
  </si>
  <si>
    <t>11/14-12/11</t>
  </si>
  <si>
    <t>12/12-1/8</t>
  </si>
  <si>
    <t>1/9-2/5</t>
  </si>
  <si>
    <t>2/6-3/5</t>
  </si>
  <si>
    <t>3/6-4/2</t>
  </si>
  <si>
    <t>4/3-4/30</t>
  </si>
  <si>
    <t>5/1-5/28</t>
  </si>
  <si>
    <t>5/29-6/24</t>
  </si>
  <si>
    <t>Xie/Chestnut</t>
  </si>
  <si>
    <t>Nortey</t>
  </si>
  <si>
    <t>Rothenberger</t>
  </si>
  <si>
    <t>Overton</t>
  </si>
  <si>
    <t>Purcell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</si>
</sst>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3">
    <font>
      <sz val="12"/>
      <color theme="1"/>
      <name val="Calibri"/>
      <family val="2"/>
      <scheme val="minor"/>
    </font>
    <font>
      <b/>
      <sz val="10"/>
      <color indexed="9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 (Body)_x0000_"/>
    </font>
    <font>
      <b/>
      <sz val="11"/>
      <color theme="1"/>
      <name val="Calibri (Body)_x0000_"/>
    </font>
    <font>
      <b/>
      <sz val="11"/>
      <color indexed="8"/>
      <name val="Calibri (Body)_x0000_"/>
    </font>
    <font>
      <sz val="10"/>
      <color theme="1"/>
      <name val="Arial"/>
      <family val="2"/>
    </font>
    <font>
      <sz val="10"/>
      <color theme="1"/>
      <name val="Calibri (Body)_x0000_"/>
    </font>
    <font>
      <b/>
      <sz val="10"/>
      <color indexed="8"/>
      <name val="Calibri (Body)_x0000_"/>
    </font>
    <font>
      <sz val="10"/>
      <color theme="1"/>
      <name val="Calibri"/>
      <family val="2"/>
      <scheme val="minor"/>
    </font>
    <font>
      <sz val="10"/>
      <color theme="0"/>
      <name val="Arial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0"/>
      <name val="Arial"/>
      <family val="2"/>
    </font>
    <font>
      <sz val="12"/>
      <color theme="0" tint="-0.249977111117893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0"/>
      <name val="Arial"/>
      <family val="2"/>
    </font>
    <font>
      <sz val="12"/>
      <color rgb="FFFFFFFF"/>
      <name val="Calibri"/>
      <family val="2"/>
      <scheme val="minor"/>
    </font>
    <font>
      <b/>
      <sz val="10"/>
      <color rgb="FFFFFFFF"/>
      <name val="Arial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"/>
      <name val="Calibri (Body)_x0000_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0"/>
      <name val="Calibri (Body)"/>
    </font>
    <font>
      <b/>
      <sz val="10"/>
      <color rgb="FF00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D4252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F3B30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rgb="FFDF3B30"/>
        <bgColor rgb="FF000000"/>
      </patternFill>
    </fill>
    <fill>
      <patternFill patternType="solid">
        <fgColor rgb="FF1F45F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4BD97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FFF7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7E6E6"/>
        <bgColor rgb="FFE7E6E6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DA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D42525"/>
        <bgColor rgb="FF000000"/>
      </patternFill>
    </fill>
    <fill>
      <patternFill patternType="solid">
        <fgColor rgb="FFB8CCE5"/>
        <bgColor rgb="FF000000"/>
      </patternFill>
    </fill>
    <fill>
      <patternFill patternType="solid">
        <fgColor theme="0"/>
        <bgColor rgb="FF000000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indexed="55"/>
      </top>
      <bottom style="thin">
        <color auto="1"/>
      </bottom>
      <diagonal/>
    </border>
    <border>
      <left/>
      <right style="thin">
        <color indexed="55"/>
      </right>
      <top style="thin">
        <color indexed="55"/>
      </top>
      <bottom style="thin">
        <color auto="1"/>
      </bottom>
      <diagonal/>
    </border>
    <border>
      <left style="thin">
        <color indexed="55"/>
      </left>
      <right/>
      <top style="thin">
        <color indexed="55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indexed="55"/>
      </bottom>
      <diagonal/>
    </border>
    <border>
      <left/>
      <right/>
      <top style="medium">
        <color auto="1"/>
      </top>
      <bottom style="thin">
        <color indexed="55"/>
      </bottom>
      <diagonal/>
    </border>
    <border>
      <left/>
      <right style="medium">
        <color auto="1"/>
      </right>
      <top style="medium">
        <color auto="1"/>
      </top>
      <bottom style="thin">
        <color indexed="55"/>
      </bottom>
      <diagonal/>
    </border>
    <border>
      <left/>
      <right style="medium">
        <color auto="1"/>
      </right>
      <top style="thin">
        <color indexed="55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</borders>
  <cellStyleXfs count="122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34">
    <xf numFmtId="0" fontId="0" fillId="0" borderId="0" xfId="0"/>
    <xf numFmtId="0" fontId="0" fillId="8" borderId="0" xfId="0" applyFill="1"/>
    <xf numFmtId="0" fontId="6" fillId="8" borderId="0" xfId="0" applyFont="1" applyFill="1"/>
    <xf numFmtId="16" fontId="10" fillId="8" borderId="13" xfId="0" applyNumberFormat="1" applyFont="1" applyFill="1" applyBorder="1"/>
    <xf numFmtId="0" fontId="10" fillId="8" borderId="10" xfId="0" applyFont="1" applyFill="1" applyBorder="1"/>
    <xf numFmtId="16" fontId="10" fillId="8" borderId="10" xfId="0" applyNumberFormat="1" applyFont="1" applyFill="1" applyBorder="1"/>
    <xf numFmtId="0" fontId="10" fillId="8" borderId="13" xfId="0" applyFont="1" applyFill="1" applyBorder="1"/>
    <xf numFmtId="0" fontId="10" fillId="8" borderId="11" xfId="0" applyFont="1" applyFill="1" applyBorder="1"/>
    <xf numFmtId="0" fontId="9" fillId="8" borderId="5" xfId="0" applyFont="1" applyFill="1" applyBorder="1"/>
    <xf numFmtId="0" fontId="9" fillId="8" borderId="0" xfId="0" applyFont="1" applyFill="1"/>
    <xf numFmtId="0" fontId="10" fillId="8" borderId="0" xfId="0" applyFont="1" applyFill="1"/>
    <xf numFmtId="16" fontId="10" fillId="8" borderId="0" xfId="0" applyNumberFormat="1" applyFont="1" applyFill="1" applyAlignment="1">
      <alignment textRotation="90"/>
    </xf>
    <xf numFmtId="0" fontId="10" fillId="8" borderId="0" xfId="0" applyFont="1" applyFill="1" applyAlignment="1">
      <alignment textRotation="90"/>
    </xf>
    <xf numFmtId="0" fontId="9" fillId="8" borderId="0" xfId="0" applyFont="1" applyFill="1" applyAlignment="1">
      <alignment horizontal="left"/>
    </xf>
    <xf numFmtId="16" fontId="10" fillId="8" borderId="1" xfId="0" applyNumberFormat="1" applyFont="1" applyFill="1" applyBorder="1"/>
    <xf numFmtId="0" fontId="10" fillId="8" borderId="12" xfId="0" applyFont="1" applyFill="1" applyBorder="1" applyAlignment="1">
      <alignment horizontal="center"/>
    </xf>
    <xf numFmtId="0" fontId="14" fillId="8" borderId="0" xfId="0" applyFont="1" applyFill="1"/>
    <xf numFmtId="0" fontId="10" fillId="8" borderId="5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12" fillId="8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4" fillId="0" borderId="0" xfId="0" applyFont="1"/>
    <xf numFmtId="0" fontId="0" fillId="8" borderId="14" xfId="0" applyFill="1" applyBorder="1"/>
    <xf numFmtId="0" fontId="9" fillId="8" borderId="25" xfId="0" applyFont="1" applyFill="1" applyBorder="1"/>
    <xf numFmtId="0" fontId="3" fillId="8" borderId="25" xfId="0" applyFont="1" applyFill="1" applyBorder="1"/>
    <xf numFmtId="164" fontId="14" fillId="0" borderId="0" xfId="0" applyNumberFormat="1" applyFont="1"/>
    <xf numFmtId="0" fontId="9" fillId="8" borderId="33" xfId="0" applyFont="1" applyFill="1" applyBorder="1"/>
    <xf numFmtId="0" fontId="9" fillId="8" borderId="34" xfId="0" applyFont="1" applyFill="1" applyBorder="1"/>
    <xf numFmtId="0" fontId="9" fillId="8" borderId="12" xfId="0" applyFont="1" applyFill="1" applyBorder="1"/>
    <xf numFmtId="0" fontId="0" fillId="12" borderId="0" xfId="0" applyFill="1"/>
    <xf numFmtId="0" fontId="1" fillId="8" borderId="0" xfId="0" applyFont="1" applyFill="1"/>
    <xf numFmtId="164" fontId="14" fillId="8" borderId="0" xfId="0" applyNumberFormat="1" applyFont="1" applyFill="1"/>
    <xf numFmtId="14" fontId="18" fillId="0" borderId="0" xfId="0" applyNumberFormat="1" applyFont="1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8" fillId="0" borderId="0" xfId="0" applyFont="1"/>
    <xf numFmtId="0" fontId="0" fillId="0" borderId="5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2" xfId="0" applyBorder="1" applyAlignment="1">
      <alignment horizontal="center"/>
    </xf>
    <xf numFmtId="0" fontId="6" fillId="8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14" fontId="18" fillId="0" borderId="0" xfId="0" applyNumberFormat="1" applyFont="1" applyAlignment="1">
      <alignment horizontal="center"/>
    </xf>
    <xf numFmtId="0" fontId="0" fillId="18" borderId="0" xfId="0" applyFill="1" applyAlignment="1">
      <alignment horizontal="center"/>
    </xf>
    <xf numFmtId="0" fontId="15" fillId="23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5" fillId="16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9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11" fillId="8" borderId="0" xfId="0" applyFont="1" applyFill="1" applyAlignment="1">
      <alignment horizontal="center"/>
    </xf>
    <xf numFmtId="0" fontId="10" fillId="8" borderId="10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4" fillId="24" borderId="38" xfId="0" applyFont="1" applyFill="1" applyBorder="1"/>
    <xf numFmtId="0" fontId="0" fillId="24" borderId="0" xfId="0" applyFill="1"/>
    <xf numFmtId="0" fontId="14" fillId="0" borderId="38" xfId="0" applyFont="1" applyBorder="1"/>
    <xf numFmtId="0" fontId="0" fillId="0" borderId="38" xfId="0" applyBorder="1"/>
    <xf numFmtId="0" fontId="0" fillId="24" borderId="38" xfId="0" applyFill="1" applyBorder="1"/>
    <xf numFmtId="164" fontId="0" fillId="8" borderId="0" xfId="0" applyNumberFormat="1" applyFill="1"/>
    <xf numFmtId="0" fontId="0" fillId="8" borderId="25" xfId="0" applyFill="1" applyBorder="1"/>
    <xf numFmtId="0" fontId="0" fillId="8" borderId="5" xfId="0" applyFill="1" applyBorder="1"/>
    <xf numFmtId="0" fontId="0" fillId="8" borderId="0" xfId="0" applyFill="1" applyAlignment="1">
      <alignment horizontal="left"/>
    </xf>
    <xf numFmtId="0" fontId="0" fillId="0" borderId="25" xfId="0" applyBorder="1"/>
    <xf numFmtId="0" fontId="0" fillId="12" borderId="5" xfId="0" applyFill="1" applyBorder="1"/>
    <xf numFmtId="0" fontId="0" fillId="12" borderId="25" xfId="0" applyFill="1" applyBorder="1"/>
    <xf numFmtId="0" fontId="3" fillId="8" borderId="0" xfId="0" applyFont="1" applyFill="1"/>
    <xf numFmtId="0" fontId="20" fillId="8" borderId="0" xfId="0" applyFont="1" applyFill="1"/>
    <xf numFmtId="0" fontId="3" fillId="8" borderId="34" xfId="0" applyFont="1" applyFill="1" applyBorder="1"/>
    <xf numFmtId="0" fontId="3" fillId="8" borderId="0" xfId="0" applyFont="1" applyFill="1" applyAlignment="1">
      <alignment horizontal="center"/>
    </xf>
    <xf numFmtId="0" fontId="16" fillId="12" borderId="0" xfId="0" applyFont="1" applyFill="1" applyAlignment="1">
      <alignment horizontal="center"/>
    </xf>
    <xf numFmtId="0" fontId="15" fillId="14" borderId="46" xfId="0" applyFont="1" applyFill="1" applyBorder="1"/>
    <xf numFmtId="0" fontId="2" fillId="12" borderId="39" xfId="0" applyFont="1" applyFill="1" applyBorder="1"/>
    <xf numFmtId="0" fontId="15" fillId="12" borderId="46" xfId="0" applyFont="1" applyFill="1" applyBorder="1" applyAlignment="1">
      <alignment horizontal="center"/>
    </xf>
    <xf numFmtId="0" fontId="16" fillId="12" borderId="41" xfId="0" applyFont="1" applyFill="1" applyBorder="1" applyAlignment="1">
      <alignment horizontal="center"/>
    </xf>
    <xf numFmtId="0" fontId="12" fillId="8" borderId="0" xfId="0" applyFont="1" applyFill="1" applyAlignment="1">
      <alignment horizontal="left"/>
    </xf>
    <xf numFmtId="0" fontId="12" fillId="8" borderId="0" xfId="0" applyFont="1" applyFill="1"/>
    <xf numFmtId="0" fontId="22" fillId="25" borderId="0" xfId="0" applyFont="1" applyFill="1"/>
    <xf numFmtId="0" fontId="13" fillId="15" borderId="40" xfId="0" applyFont="1" applyFill="1" applyBorder="1"/>
    <xf numFmtId="0" fontId="14" fillId="8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8" borderId="0" xfId="0" applyFont="1" applyFill="1" applyAlignment="1">
      <alignment horizontal="center"/>
    </xf>
    <xf numFmtId="0" fontId="0" fillId="8" borderId="18" xfId="0" applyFill="1" applyBorder="1"/>
    <xf numFmtId="0" fontId="0" fillId="18" borderId="39" xfId="0" applyFill="1" applyBorder="1"/>
    <xf numFmtId="0" fontId="0" fillId="18" borderId="40" xfId="0" applyFill="1" applyBorder="1"/>
    <xf numFmtId="0" fontId="0" fillId="18" borderId="41" xfId="0" applyFill="1" applyBorder="1"/>
    <xf numFmtId="0" fontId="9" fillId="9" borderId="39" xfId="0" applyFont="1" applyFill="1" applyBorder="1"/>
    <xf numFmtId="0" fontId="9" fillId="9" borderId="40" xfId="0" applyFont="1" applyFill="1" applyBorder="1"/>
    <xf numFmtId="0" fontId="9" fillId="9" borderId="41" xfId="0" applyFont="1" applyFill="1" applyBorder="1"/>
    <xf numFmtId="0" fontId="15" fillId="12" borderId="0" xfId="0" applyFont="1" applyFill="1"/>
    <xf numFmtId="0" fontId="3" fillId="8" borderId="0" xfId="0" applyFont="1" applyFill="1" applyAlignment="1">
      <alignment horizontal="left"/>
    </xf>
    <xf numFmtId="0" fontId="14" fillId="8" borderId="5" xfId="0" applyFont="1" applyFill="1" applyBorder="1"/>
    <xf numFmtId="0" fontId="14" fillId="8" borderId="0" xfId="0" applyFont="1" applyFill="1" applyAlignment="1">
      <alignment horizontal="left"/>
    </xf>
    <xf numFmtId="0" fontId="3" fillId="8" borderId="5" xfId="0" applyFont="1" applyFill="1" applyBorder="1"/>
    <xf numFmtId="0" fontId="1" fillId="4" borderId="39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16" fillId="15" borderId="38" xfId="0" applyFont="1" applyFill="1" applyBorder="1" applyAlignment="1">
      <alignment horizontal="center"/>
    </xf>
    <xf numFmtId="0" fontId="3" fillId="7" borderId="38" xfId="0" applyFont="1" applyFill="1" applyBorder="1" applyAlignment="1">
      <alignment horizontal="center"/>
    </xf>
    <xf numFmtId="0" fontId="16" fillId="23" borderId="38" xfId="0" applyFont="1" applyFill="1" applyBorder="1" applyAlignment="1">
      <alignment horizontal="center"/>
    </xf>
    <xf numFmtId="0" fontId="3" fillId="18" borderId="38" xfId="0" applyFont="1" applyFill="1" applyBorder="1" applyAlignment="1">
      <alignment horizontal="center"/>
    </xf>
    <xf numFmtId="0" fontId="3" fillId="7" borderId="35" xfId="0" applyFont="1" applyFill="1" applyBorder="1" applyAlignment="1">
      <alignment horizontal="center"/>
    </xf>
    <xf numFmtId="0" fontId="16" fillId="16" borderId="38" xfId="0" applyFont="1" applyFill="1" applyBorder="1" applyAlignment="1">
      <alignment horizontal="center"/>
    </xf>
    <xf numFmtId="0" fontId="16" fillId="15" borderId="35" xfId="0" applyFont="1" applyFill="1" applyBorder="1" applyAlignment="1">
      <alignment horizontal="center"/>
    </xf>
    <xf numFmtId="0" fontId="3" fillId="31" borderId="38" xfId="0" applyFont="1" applyFill="1" applyBorder="1" applyAlignment="1">
      <alignment horizontal="center"/>
    </xf>
    <xf numFmtId="0" fontId="1" fillId="4" borderId="39" xfId="0" applyFont="1" applyFill="1" applyBorder="1"/>
    <xf numFmtId="0" fontId="1" fillId="4" borderId="40" xfId="0" applyFont="1" applyFill="1" applyBorder="1"/>
    <xf numFmtId="0" fontId="3" fillId="11" borderId="57" xfId="0" applyFont="1" applyFill="1" applyBorder="1"/>
    <xf numFmtId="164" fontId="0" fillId="0" borderId="0" xfId="0" applyNumberFormat="1" applyAlignment="1">
      <alignment horizontal="center"/>
    </xf>
    <xf numFmtId="164" fontId="14" fillId="0" borderId="38" xfId="0" applyNumberFormat="1" applyFont="1" applyBorder="1"/>
    <xf numFmtId="0" fontId="27" fillId="0" borderId="74" xfId="0" applyFont="1" applyBorder="1"/>
    <xf numFmtId="0" fontId="27" fillId="0" borderId="75" xfId="0" applyFont="1" applyBorder="1"/>
    <xf numFmtId="0" fontId="27" fillId="0" borderId="76" xfId="0" applyFont="1" applyBorder="1"/>
    <xf numFmtId="0" fontId="27" fillId="0" borderId="77" xfId="0" applyFont="1" applyBorder="1"/>
    <xf numFmtId="0" fontId="27" fillId="0" borderId="78" xfId="0" applyFont="1" applyBorder="1"/>
    <xf numFmtId="2" fontId="28" fillId="0" borderId="0" xfId="0" applyNumberFormat="1" applyFont="1"/>
    <xf numFmtId="2" fontId="27" fillId="0" borderId="0" xfId="0" applyNumberFormat="1" applyFont="1"/>
    <xf numFmtId="2" fontId="27" fillId="0" borderId="79" xfId="0" applyNumberFormat="1" applyFont="1" applyBorder="1"/>
    <xf numFmtId="0" fontId="27" fillId="0" borderId="80" xfId="0" applyFont="1" applyBorder="1"/>
    <xf numFmtId="0" fontId="27" fillId="0" borderId="81" xfId="0" applyFont="1" applyBorder="1"/>
    <xf numFmtId="2" fontId="27" fillId="0" borderId="76" xfId="0" applyNumberFormat="1" applyFont="1" applyBorder="1"/>
    <xf numFmtId="2" fontId="28" fillId="0" borderId="76" xfId="0" applyNumberFormat="1" applyFont="1" applyBorder="1"/>
    <xf numFmtId="2" fontId="27" fillId="0" borderId="77" xfId="0" applyNumberFormat="1" applyFont="1" applyBorder="1"/>
    <xf numFmtId="0" fontId="27" fillId="0" borderId="82" xfId="0" applyFont="1" applyBorder="1"/>
    <xf numFmtId="2" fontId="27" fillId="0" borderId="83" xfId="0" applyNumberFormat="1" applyFont="1" applyBorder="1"/>
    <xf numFmtId="2" fontId="27" fillId="0" borderId="84" xfId="0" applyNumberFormat="1" applyFont="1" applyBorder="1"/>
    <xf numFmtId="0" fontId="28" fillId="33" borderId="85" xfId="0" applyFont="1" applyFill="1" applyBorder="1"/>
    <xf numFmtId="0" fontId="27" fillId="33" borderId="86" xfId="0" applyFont="1" applyFill="1" applyBorder="1"/>
    <xf numFmtId="0" fontId="27" fillId="33" borderId="87" xfId="0" applyFont="1" applyFill="1" applyBorder="1"/>
    <xf numFmtId="0" fontId="2" fillId="5" borderId="58" xfId="0" applyFont="1" applyFill="1" applyBorder="1"/>
    <xf numFmtId="0" fontId="2" fillId="5" borderId="59" xfId="0" applyFont="1" applyFill="1" applyBorder="1"/>
    <xf numFmtId="0" fontId="2" fillId="5" borderId="14" xfId="0" applyFont="1" applyFill="1" applyBorder="1"/>
    <xf numFmtId="0" fontId="2" fillId="5" borderId="0" xfId="0" applyFont="1" applyFill="1"/>
    <xf numFmtId="0" fontId="0" fillId="8" borderId="88" xfId="0" applyFill="1" applyBorder="1"/>
    <xf numFmtId="0" fontId="2" fillId="5" borderId="43" xfId="0" applyFont="1" applyFill="1" applyBorder="1"/>
    <xf numFmtId="0" fontId="2" fillId="5" borderId="45" xfId="0" applyFont="1" applyFill="1" applyBorder="1"/>
    <xf numFmtId="0" fontId="9" fillId="9" borderId="17" xfId="0" applyFont="1" applyFill="1" applyBorder="1"/>
    <xf numFmtId="0" fontId="9" fillId="9" borderId="18" xfId="0" applyFont="1" applyFill="1" applyBorder="1"/>
    <xf numFmtId="0" fontId="9" fillId="9" borderId="19" xfId="0" applyFont="1" applyFill="1" applyBorder="1"/>
    <xf numFmtId="0" fontId="9" fillId="9" borderId="58" xfId="0" applyFont="1" applyFill="1" applyBorder="1"/>
    <xf numFmtId="0" fontId="9" fillId="9" borderId="59" xfId="0" applyFont="1" applyFill="1" applyBorder="1"/>
    <xf numFmtId="0" fontId="2" fillId="3" borderId="14" xfId="0" applyFont="1" applyFill="1" applyBorder="1"/>
    <xf numFmtId="0" fontId="2" fillId="3" borderId="0" xfId="0" applyFont="1" applyFill="1"/>
    <xf numFmtId="0" fontId="1" fillId="4" borderId="57" xfId="0" applyFont="1" applyFill="1" applyBorder="1"/>
    <xf numFmtId="0" fontId="1" fillId="4" borderId="14" xfId="0" applyFont="1" applyFill="1" applyBorder="1"/>
    <xf numFmtId="0" fontId="1" fillId="4" borderId="0" xfId="0" applyFont="1" applyFill="1"/>
    <xf numFmtId="0" fontId="1" fillId="4" borderId="15" xfId="0" applyFont="1" applyFill="1" applyBorder="1"/>
    <xf numFmtId="0" fontId="9" fillId="9" borderId="14" xfId="0" applyFont="1" applyFill="1" applyBorder="1"/>
    <xf numFmtId="0" fontId="9" fillId="9" borderId="0" xfId="0" applyFont="1" applyFill="1"/>
    <xf numFmtId="0" fontId="9" fillId="9" borderId="15" xfId="0" applyFont="1" applyFill="1" applyBorder="1"/>
    <xf numFmtId="0" fontId="1" fillId="4" borderId="43" xfId="0" applyFont="1" applyFill="1" applyBorder="1"/>
    <xf numFmtId="0" fontId="1" fillId="4" borderId="45" xfId="0" applyFont="1" applyFill="1" applyBorder="1"/>
    <xf numFmtId="0" fontId="2" fillId="5" borderId="42" xfId="0" applyFont="1" applyFill="1" applyBorder="1"/>
    <xf numFmtId="0" fontId="9" fillId="9" borderId="42" xfId="0" applyFont="1" applyFill="1" applyBorder="1"/>
    <xf numFmtId="0" fontId="1" fillId="2" borderId="42" xfId="0" applyFont="1" applyFill="1" applyBorder="1"/>
    <xf numFmtId="0" fontId="1" fillId="2" borderId="43" xfId="0" applyFont="1" applyFill="1" applyBorder="1"/>
    <xf numFmtId="0" fontId="1" fillId="2" borderId="45" xfId="0" applyFont="1" applyFill="1" applyBorder="1"/>
    <xf numFmtId="0" fontId="3" fillId="5" borderId="58" xfId="0" applyFont="1" applyFill="1" applyBorder="1"/>
    <xf numFmtId="0" fontId="3" fillId="5" borderId="59" xfId="0" applyFont="1" applyFill="1" applyBorder="1"/>
    <xf numFmtId="0" fontId="2" fillId="5" borderId="17" xfId="0" applyFont="1" applyFill="1" applyBorder="1"/>
    <xf numFmtId="0" fontId="2" fillId="5" borderId="18" xfId="0" applyFont="1" applyFill="1" applyBorder="1"/>
    <xf numFmtId="0" fontId="14" fillId="7" borderId="59" xfId="0" applyFont="1" applyFill="1" applyBorder="1"/>
    <xf numFmtId="0" fontId="14" fillId="7" borderId="60" xfId="0" applyFont="1" applyFill="1" applyBorder="1"/>
    <xf numFmtId="0" fontId="1" fillId="2" borderId="38" xfId="0" applyFont="1" applyFill="1" applyBorder="1"/>
    <xf numFmtId="0" fontId="1" fillId="2" borderId="58" xfId="0" applyFont="1" applyFill="1" applyBorder="1"/>
    <xf numFmtId="0" fontId="1" fillId="2" borderId="59" xfId="0" applyFont="1" applyFill="1" applyBorder="1"/>
    <xf numFmtId="0" fontId="1" fillId="4" borderId="58" xfId="0" applyFont="1" applyFill="1" applyBorder="1"/>
    <xf numFmtId="0" fontId="1" fillId="4" borderId="59" xfId="0" applyFont="1" applyFill="1" applyBorder="1"/>
    <xf numFmtId="0" fontId="1" fillId="4" borderId="60" xfId="0" applyFont="1" applyFill="1" applyBorder="1"/>
    <xf numFmtId="0" fontId="0" fillId="8" borderId="22" xfId="0" applyFill="1" applyBorder="1"/>
    <xf numFmtId="0" fontId="9" fillId="9" borderId="60" xfId="0" applyFont="1" applyFill="1" applyBorder="1"/>
    <xf numFmtId="0" fontId="14" fillId="7" borderId="58" xfId="0" applyFont="1" applyFill="1" applyBorder="1"/>
    <xf numFmtId="0" fontId="3" fillId="9" borderId="59" xfId="0" applyFont="1" applyFill="1" applyBorder="1"/>
    <xf numFmtId="0" fontId="3" fillId="9" borderId="60" xfId="0" applyFont="1" applyFill="1" applyBorder="1"/>
    <xf numFmtId="0" fontId="2" fillId="5" borderId="15" xfId="0" applyFont="1" applyFill="1" applyBorder="1"/>
    <xf numFmtId="0" fontId="3" fillId="5" borderId="17" xfId="0" applyFont="1" applyFill="1" applyBorder="1"/>
    <xf numFmtId="0" fontId="3" fillId="5" borderId="18" xfId="0" applyFont="1" applyFill="1" applyBorder="1"/>
    <xf numFmtId="0" fontId="3" fillId="5" borderId="19" xfId="0" applyFont="1" applyFill="1" applyBorder="1"/>
    <xf numFmtId="0" fontId="1" fillId="2" borderId="14" xfId="0" applyFont="1" applyFill="1" applyBorder="1"/>
    <xf numFmtId="0" fontId="1" fillId="2" borderId="0" xfId="0" applyFont="1" applyFill="1"/>
    <xf numFmtId="0" fontId="1" fillId="2" borderId="15" xfId="0" applyFont="1" applyFill="1" applyBorder="1"/>
    <xf numFmtId="0" fontId="19" fillId="0" borderId="0" xfId="0" applyFont="1"/>
    <xf numFmtId="0" fontId="2" fillId="3" borderId="15" xfId="0" applyFont="1" applyFill="1" applyBorder="1"/>
    <xf numFmtId="0" fontId="9" fillId="9" borderId="43" xfId="0" applyFont="1" applyFill="1" applyBorder="1"/>
    <xf numFmtId="0" fontId="0" fillId="8" borderId="23" xfId="0" applyFill="1" applyBorder="1"/>
    <xf numFmtId="0" fontId="9" fillId="9" borderId="90" xfId="0" applyFont="1" applyFill="1" applyBorder="1"/>
    <xf numFmtId="0" fontId="3" fillId="5" borderId="14" xfId="0" applyFont="1" applyFill="1" applyBorder="1"/>
    <xf numFmtId="0" fontId="3" fillId="5" borderId="0" xfId="0" applyFont="1" applyFill="1"/>
    <xf numFmtId="0" fontId="2" fillId="5" borderId="18" xfId="0" applyFont="1" applyFill="1" applyBorder="1" applyAlignment="1">
      <alignment horizontal="center"/>
    </xf>
    <xf numFmtId="0" fontId="2" fillId="5" borderId="19" xfId="0" applyFont="1" applyFill="1" applyBorder="1"/>
    <xf numFmtId="0" fontId="0" fillId="8" borderId="58" xfId="0" applyFill="1" applyBorder="1"/>
    <xf numFmtId="0" fontId="0" fillId="8" borderId="59" xfId="0" applyFill="1" applyBorder="1"/>
    <xf numFmtId="0" fontId="0" fillId="8" borderId="60" xfId="0" applyFill="1" applyBorder="1"/>
    <xf numFmtId="0" fontId="29" fillId="37" borderId="14" xfId="0" applyFont="1" applyFill="1" applyBorder="1"/>
    <xf numFmtId="0" fontId="29" fillId="37" borderId="0" xfId="0" applyFont="1" applyFill="1"/>
    <xf numFmtId="0" fontId="9" fillId="9" borderId="91" xfId="0" applyFont="1" applyFill="1" applyBorder="1"/>
    <xf numFmtId="0" fontId="9" fillId="9" borderId="92" xfId="0" applyFont="1" applyFill="1" applyBorder="1"/>
    <xf numFmtId="0" fontId="9" fillId="9" borderId="33" xfId="0" applyFont="1" applyFill="1" applyBorder="1"/>
    <xf numFmtId="0" fontId="9" fillId="9" borderId="34" xfId="0" applyFont="1" applyFill="1" applyBorder="1"/>
    <xf numFmtId="0" fontId="9" fillId="9" borderId="12" xfId="0" applyFont="1" applyFill="1" applyBorder="1"/>
    <xf numFmtId="0" fontId="14" fillId="7" borderId="14" xfId="0" applyFont="1" applyFill="1" applyBorder="1"/>
    <xf numFmtId="0" fontId="14" fillId="7" borderId="0" xfId="0" applyFont="1" applyFill="1"/>
    <xf numFmtId="0" fontId="0" fillId="0" borderId="88" xfId="0" applyBorder="1"/>
    <xf numFmtId="0" fontId="0" fillId="0" borderId="88" xfId="0" applyBorder="1" applyAlignment="1">
      <alignment horizontal="center"/>
    </xf>
    <xf numFmtId="0" fontId="3" fillId="6" borderId="57" xfId="0" applyFont="1" applyFill="1" applyBorder="1"/>
    <xf numFmtId="0" fontId="16" fillId="34" borderId="58" xfId="0" applyFont="1" applyFill="1" applyBorder="1"/>
    <xf numFmtId="0" fontId="16" fillId="34" borderId="59" xfId="0" applyFont="1" applyFill="1" applyBorder="1"/>
    <xf numFmtId="0" fontId="1" fillId="15" borderId="42" xfId="0" applyFont="1" applyFill="1" applyBorder="1"/>
    <xf numFmtId="0" fontId="1" fillId="15" borderId="43" xfId="0" applyFont="1" applyFill="1" applyBorder="1"/>
    <xf numFmtId="0" fontId="1" fillId="15" borderId="17" xfId="0" applyFont="1" applyFill="1" applyBorder="1"/>
    <xf numFmtId="0" fontId="1" fillId="15" borderId="18" xfId="0" applyFont="1" applyFill="1" applyBorder="1"/>
    <xf numFmtId="0" fontId="16" fillId="34" borderId="42" xfId="0" applyFont="1" applyFill="1" applyBorder="1"/>
    <xf numFmtId="0" fontId="16" fillId="34" borderId="43" xfId="0" applyFont="1" applyFill="1" applyBorder="1"/>
    <xf numFmtId="0" fontId="16" fillId="34" borderId="45" xfId="0" applyFont="1" applyFill="1" applyBorder="1"/>
    <xf numFmtId="0" fontId="2" fillId="5" borderId="60" xfId="0" applyFont="1" applyFill="1" applyBorder="1"/>
    <xf numFmtId="0" fontId="1" fillId="4" borderId="17" xfId="0" applyFont="1" applyFill="1" applyBorder="1"/>
    <xf numFmtId="0" fontId="1" fillId="4" borderId="19" xfId="0" applyFont="1" applyFill="1" applyBorder="1"/>
    <xf numFmtId="0" fontId="0" fillId="8" borderId="24" xfId="0" applyFill="1" applyBorder="1"/>
    <xf numFmtId="0" fontId="14" fillId="8" borderId="23" xfId="0" applyFont="1" applyFill="1" applyBorder="1"/>
    <xf numFmtId="0" fontId="14" fillId="8" borderId="24" xfId="0" applyFont="1" applyFill="1" applyBorder="1"/>
    <xf numFmtId="0" fontId="14" fillId="0" borderId="88" xfId="0" applyFont="1" applyBorder="1"/>
    <xf numFmtId="0" fontId="0" fillId="0" borderId="22" xfId="0" applyBorder="1"/>
    <xf numFmtId="0" fontId="0" fillId="0" borderId="23" xfId="0" applyBorder="1"/>
    <xf numFmtId="0" fontId="3" fillId="6" borderId="61" xfId="0" applyFont="1" applyFill="1" applyBorder="1"/>
    <xf numFmtId="0" fontId="3" fillId="11" borderId="58" xfId="0" applyFont="1" applyFill="1" applyBorder="1"/>
    <xf numFmtId="0" fontId="3" fillId="11" borderId="59" xfId="0" applyFont="1" applyFill="1" applyBorder="1"/>
    <xf numFmtId="0" fontId="3" fillId="11" borderId="60" xfId="0" applyFont="1" applyFill="1" applyBorder="1"/>
    <xf numFmtId="0" fontId="2" fillId="3" borderId="59" xfId="0" applyFont="1" applyFill="1" applyBorder="1"/>
    <xf numFmtId="0" fontId="2" fillId="3" borderId="60" xfId="0" applyFont="1" applyFill="1" applyBorder="1"/>
    <xf numFmtId="0" fontId="2" fillId="3" borderId="42" xfId="0" applyFont="1" applyFill="1" applyBorder="1"/>
    <xf numFmtId="0" fontId="2" fillId="3" borderId="43" xfId="0" applyFont="1" applyFill="1" applyBorder="1"/>
    <xf numFmtId="0" fontId="2" fillId="3" borderId="45" xfId="0" applyFont="1" applyFill="1" applyBorder="1"/>
    <xf numFmtId="0" fontId="2" fillId="3" borderId="61" xfId="0" applyFont="1" applyFill="1" applyBorder="1"/>
    <xf numFmtId="0" fontId="1" fillId="2" borderId="33" xfId="0" applyFont="1" applyFill="1" applyBorder="1"/>
    <xf numFmtId="0" fontId="1" fillId="2" borderId="34" xfId="0" applyFont="1" applyFill="1" applyBorder="1"/>
    <xf numFmtId="0" fontId="0" fillId="0" borderId="18" xfId="0" applyBorder="1" applyAlignment="1">
      <alignment horizontal="center"/>
    </xf>
    <xf numFmtId="0" fontId="1" fillId="15" borderId="58" xfId="0" applyFont="1" applyFill="1" applyBorder="1"/>
    <xf numFmtId="0" fontId="1" fillId="15" borderId="59" xfId="0" applyFont="1" applyFill="1" applyBorder="1"/>
    <xf numFmtId="0" fontId="1" fillId="15" borderId="60" xfId="0" applyFont="1" applyFill="1" applyBorder="1"/>
    <xf numFmtId="0" fontId="14" fillId="0" borderId="18" xfId="0" applyFont="1" applyBorder="1" applyAlignment="1">
      <alignment horizontal="center"/>
    </xf>
    <xf numFmtId="0" fontId="1" fillId="15" borderId="0" xfId="0" applyFont="1" applyFill="1"/>
    <xf numFmtId="0" fontId="14" fillId="0" borderId="5" xfId="0" applyFont="1" applyBorder="1"/>
    <xf numFmtId="0" fontId="14" fillId="0" borderId="0" xfId="0" applyFont="1" applyAlignment="1">
      <alignment horizontal="left"/>
    </xf>
    <xf numFmtId="0" fontId="14" fillId="8" borderId="22" xfId="0" applyFont="1" applyFill="1" applyBorder="1"/>
    <xf numFmtId="0" fontId="14" fillId="8" borderId="58" xfId="0" applyFont="1" applyFill="1" applyBorder="1"/>
    <xf numFmtId="0" fontId="14" fillId="8" borderId="59" xfId="0" applyFont="1" applyFill="1" applyBorder="1"/>
    <xf numFmtId="0" fontId="14" fillId="8" borderId="60" xfId="0" applyFont="1" applyFill="1" applyBorder="1"/>
    <xf numFmtId="0" fontId="0" fillId="8" borderId="57" xfId="0" applyFill="1" applyBorder="1"/>
    <xf numFmtId="0" fontId="1" fillId="4" borderId="41" xfId="0" applyFont="1" applyFill="1" applyBorder="1"/>
    <xf numFmtId="0" fontId="1" fillId="2" borderId="39" xfId="0" applyFont="1" applyFill="1" applyBorder="1"/>
    <xf numFmtId="0" fontId="1" fillId="2" borderId="40" xfId="0" applyFont="1" applyFill="1" applyBorder="1"/>
    <xf numFmtId="0" fontId="1" fillId="2" borderId="41" xfId="0" applyFont="1" applyFill="1" applyBorder="1"/>
    <xf numFmtId="0" fontId="2" fillId="3" borderId="39" xfId="0" applyFont="1" applyFill="1" applyBorder="1"/>
    <xf numFmtId="0" fontId="2" fillId="3" borderId="40" xfId="0" applyFont="1" applyFill="1" applyBorder="1"/>
    <xf numFmtId="0" fontId="1" fillId="15" borderId="40" xfId="0" applyFont="1" applyFill="1" applyBorder="1"/>
    <xf numFmtId="0" fontId="1" fillId="15" borderId="41" xfId="0" applyFont="1" applyFill="1" applyBorder="1"/>
    <xf numFmtId="0" fontId="1" fillId="15" borderId="14" xfId="0" applyFont="1" applyFill="1" applyBorder="1"/>
    <xf numFmtId="0" fontId="1" fillId="15" borderId="15" xfId="0" applyFont="1" applyFill="1" applyBorder="1"/>
    <xf numFmtId="0" fontId="0" fillId="0" borderId="60" xfId="0" applyBorder="1"/>
    <xf numFmtId="0" fontId="1" fillId="2" borderId="60" xfId="0" applyFont="1" applyFill="1" applyBorder="1"/>
    <xf numFmtId="0" fontId="14" fillId="8" borderId="88" xfId="0" applyFont="1" applyFill="1" applyBorder="1"/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61" xfId="0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9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" fillId="3" borderId="58" xfId="0" applyFont="1" applyFill="1" applyBorder="1"/>
    <xf numFmtId="0" fontId="3" fillId="6" borderId="42" xfId="0" applyFont="1" applyFill="1" applyBorder="1"/>
    <xf numFmtId="0" fontId="3" fillId="6" borderId="43" xfId="0" applyFont="1" applyFill="1" applyBorder="1"/>
    <xf numFmtId="0" fontId="3" fillId="6" borderId="45" xfId="0" applyFont="1" applyFill="1" applyBorder="1"/>
    <xf numFmtId="0" fontId="14" fillId="38" borderId="22" xfId="0" applyFont="1" applyFill="1" applyBorder="1"/>
    <xf numFmtId="0" fontId="14" fillId="38" borderId="23" xfId="0" applyFont="1" applyFill="1" applyBorder="1"/>
    <xf numFmtId="0" fontId="14" fillId="38" borderId="24" xfId="0" applyFont="1" applyFill="1" applyBorder="1"/>
    <xf numFmtId="0" fontId="0" fillId="38" borderId="0" xfId="0" applyFill="1" applyAlignment="1">
      <alignment horizontal="center"/>
    </xf>
    <xf numFmtId="0" fontId="0" fillId="8" borderId="47" xfId="0" applyFill="1" applyBorder="1"/>
    <xf numFmtId="0" fontId="0" fillId="0" borderId="24" xfId="0" applyBorder="1"/>
    <xf numFmtId="0" fontId="14" fillId="38" borderId="0" xfId="0" applyFont="1" applyFill="1"/>
    <xf numFmtId="0" fontId="14" fillId="38" borderId="0" xfId="0" applyFont="1" applyFill="1" applyAlignment="1">
      <alignment horizontal="center"/>
    </xf>
    <xf numFmtId="0" fontId="0" fillId="38" borderId="88" xfId="0" applyFill="1" applyBorder="1" applyAlignment="1">
      <alignment horizontal="center"/>
    </xf>
    <xf numFmtId="0" fontId="0" fillId="38" borderId="0" xfId="0" applyFill="1"/>
    <xf numFmtId="0" fontId="16" fillId="8" borderId="0" xfId="0" applyFont="1" applyFill="1" applyAlignment="1">
      <alignment horizontal="center"/>
    </xf>
    <xf numFmtId="0" fontId="2" fillId="8" borderId="0" xfId="0" applyFont="1" applyFill="1"/>
    <xf numFmtId="0" fontId="16" fillId="8" borderId="0" xfId="0" applyFont="1" applyFill="1"/>
    <xf numFmtId="0" fontId="0" fillId="8" borderId="0" xfId="0" applyFill="1" applyAlignment="1">
      <alignment horizontal="right"/>
    </xf>
    <xf numFmtId="0" fontId="14" fillId="8" borderId="0" xfId="0" applyFont="1" applyFill="1" applyAlignment="1">
      <alignment horizontal="right"/>
    </xf>
    <xf numFmtId="0" fontId="0" fillId="8" borderId="33" xfId="0" applyFill="1" applyBorder="1"/>
    <xf numFmtId="0" fontId="0" fillId="8" borderId="34" xfId="0" applyFill="1" applyBorder="1"/>
    <xf numFmtId="0" fontId="0" fillId="8" borderId="12" xfId="0" applyFill="1" applyBorder="1"/>
    <xf numFmtId="0" fontId="14" fillId="10" borderId="93" xfId="0" applyFont="1" applyFill="1" applyBorder="1" applyAlignment="1">
      <alignment horizontal="center"/>
    </xf>
    <xf numFmtId="0" fontId="0" fillId="10" borderId="93" xfId="0" applyFill="1" applyBorder="1"/>
    <xf numFmtId="0" fontId="14" fillId="38" borderId="93" xfId="0" applyFont="1" applyFill="1" applyBorder="1" applyAlignment="1">
      <alignment horizontal="center"/>
    </xf>
    <xf numFmtId="0" fontId="0" fillId="10" borderId="88" xfId="0" applyFill="1" applyBorder="1"/>
    <xf numFmtId="0" fontId="10" fillId="8" borderId="1" xfId="0" applyFont="1" applyFill="1" applyBorder="1"/>
    <xf numFmtId="16" fontId="10" fillId="8" borderId="10" xfId="0" applyNumberFormat="1" applyFont="1" applyFill="1" applyBorder="1" applyAlignment="1">
      <alignment textRotation="90"/>
    </xf>
    <xf numFmtId="0" fontId="10" fillId="8" borderId="11" xfId="0" applyFont="1" applyFill="1" applyBorder="1" applyAlignment="1">
      <alignment textRotation="90"/>
    </xf>
    <xf numFmtId="2" fontId="0" fillId="0" borderId="38" xfId="0" applyNumberFormat="1" applyBorder="1"/>
    <xf numFmtId="2" fontId="14" fillId="24" borderId="38" xfId="0" applyNumberFormat="1" applyFont="1" applyFill="1" applyBorder="1"/>
    <xf numFmtId="2" fontId="14" fillId="0" borderId="38" xfId="0" applyNumberFormat="1" applyFont="1" applyBorder="1"/>
    <xf numFmtId="0" fontId="1" fillId="15" borderId="57" xfId="0" applyFont="1" applyFill="1" applyBorder="1"/>
    <xf numFmtId="0" fontId="3" fillId="8" borderId="57" xfId="0" applyFont="1" applyFill="1" applyBorder="1" applyAlignment="1">
      <alignment horizontal="center"/>
    </xf>
    <xf numFmtId="0" fontId="3" fillId="41" borderId="57" xfId="0" applyFont="1" applyFill="1" applyBorder="1" applyAlignment="1">
      <alignment horizontal="center"/>
    </xf>
    <xf numFmtId="0" fontId="14" fillId="8" borderId="57" xfId="0" applyFont="1" applyFill="1" applyBorder="1"/>
    <xf numFmtId="0" fontId="3" fillId="42" borderId="57" xfId="0" applyFont="1" applyFill="1" applyBorder="1"/>
    <xf numFmtId="0" fontId="0" fillId="10" borderId="0" xfId="0" applyFill="1"/>
    <xf numFmtId="0" fontId="3" fillId="10" borderId="58" xfId="0" applyFont="1" applyFill="1" applyBorder="1"/>
    <xf numFmtId="0" fontId="3" fillId="10" borderId="59" xfId="0" applyFont="1" applyFill="1" applyBorder="1"/>
    <xf numFmtId="0" fontId="3" fillId="10" borderId="60" xfId="0" applyFont="1" applyFill="1" applyBorder="1"/>
    <xf numFmtId="0" fontId="30" fillId="8" borderId="5" xfId="0" applyFont="1" applyFill="1" applyBorder="1"/>
    <xf numFmtId="0" fontId="14" fillId="39" borderId="57" xfId="0" applyFont="1" applyFill="1" applyBorder="1" applyAlignment="1">
      <alignment horizontal="center"/>
    </xf>
    <xf numFmtId="16" fontId="10" fillId="0" borderId="0" xfId="0" applyNumberFormat="1" applyFont="1" applyAlignment="1">
      <alignment textRotation="90"/>
    </xf>
    <xf numFmtId="0" fontId="10" fillId="0" borderId="10" xfId="0" applyFont="1" applyBorder="1"/>
    <xf numFmtId="0" fontId="12" fillId="0" borderId="0" xfId="0" applyFont="1" applyAlignment="1">
      <alignment horizontal="center"/>
    </xf>
    <xf numFmtId="0" fontId="0" fillId="29" borderId="0" xfId="0" applyFill="1"/>
    <xf numFmtId="0" fontId="14" fillId="29" borderId="0" xfId="0" applyFont="1" applyFill="1" applyAlignment="1">
      <alignment horizontal="left"/>
    </xf>
    <xf numFmtId="0" fontId="32" fillId="25" borderId="5" xfId="0" applyFont="1" applyFill="1" applyBorder="1"/>
    <xf numFmtId="0" fontId="29" fillId="25" borderId="0" xfId="0" applyFont="1" applyFill="1" applyAlignment="1">
      <alignment horizontal="left"/>
    </xf>
    <xf numFmtId="0" fontId="29" fillId="25" borderId="5" xfId="0" applyFont="1" applyFill="1" applyBorder="1"/>
    <xf numFmtId="0" fontId="3" fillId="0" borderId="0" xfId="0" applyFont="1"/>
    <xf numFmtId="0" fontId="31" fillId="0" borderId="0" xfId="0" applyFont="1"/>
    <xf numFmtId="0" fontId="15" fillId="0" borderId="0" xfId="0" applyFont="1"/>
    <xf numFmtId="0" fontId="15" fillId="0" borderId="0" xfId="0" applyFont="1" applyAlignment="1">
      <alignment horizontal="center"/>
    </xf>
    <xf numFmtId="0" fontId="3" fillId="8" borderId="59" xfId="0" applyFont="1" applyFill="1" applyBorder="1" applyAlignment="1">
      <alignment horizontal="center"/>
    </xf>
    <xf numFmtId="0" fontId="0" fillId="8" borderId="59" xfId="0" applyFill="1" applyBorder="1" applyAlignment="1">
      <alignment horizontal="center"/>
    </xf>
    <xf numFmtId="0" fontId="0" fillId="8" borderId="60" xfId="0" applyFill="1" applyBorder="1" applyAlignment="1">
      <alignment horizontal="center"/>
    </xf>
    <xf numFmtId="0" fontId="0" fillId="42" borderId="0" xfId="0" applyFill="1"/>
    <xf numFmtId="0" fontId="0" fillId="8" borderId="14" xfId="0" applyFill="1" applyBorder="1" applyAlignment="1">
      <alignment horizontal="center"/>
    </xf>
    <xf numFmtId="0" fontId="18" fillId="47" borderId="99" xfId="0" applyFont="1" applyFill="1" applyBorder="1"/>
    <xf numFmtId="0" fontId="18" fillId="47" borderId="43" xfId="0" applyFont="1" applyFill="1" applyBorder="1"/>
    <xf numFmtId="0" fontId="18" fillId="47" borderId="45" xfId="0" applyFont="1" applyFill="1" applyBorder="1"/>
    <xf numFmtId="0" fontId="0" fillId="7" borderId="18" xfId="0" applyFill="1" applyBorder="1"/>
    <xf numFmtId="0" fontId="0" fillId="7" borderId="19" xfId="0" applyFill="1" applyBorder="1"/>
    <xf numFmtId="0" fontId="29" fillId="48" borderId="0" xfId="0" applyFont="1" applyFill="1"/>
    <xf numFmtId="0" fontId="29" fillId="48" borderId="0" xfId="0" applyFont="1" applyFill="1" applyAlignment="1">
      <alignment horizontal="left"/>
    </xf>
    <xf numFmtId="0" fontId="22" fillId="48" borderId="0" xfId="0" applyFont="1" applyFill="1" applyAlignment="1">
      <alignment horizontal="center"/>
    </xf>
    <xf numFmtId="0" fontId="32" fillId="48" borderId="0" xfId="0" applyFont="1" applyFill="1" applyAlignment="1">
      <alignment horizontal="center"/>
    </xf>
    <xf numFmtId="0" fontId="18" fillId="48" borderId="0" xfId="0" applyFont="1" applyFill="1" applyAlignment="1">
      <alignment horizontal="center"/>
    </xf>
    <xf numFmtId="0" fontId="18" fillId="8" borderId="0" xfId="0" applyFont="1" applyFill="1"/>
    <xf numFmtId="0" fontId="3" fillId="48" borderId="0" xfId="0" applyFont="1" applyFill="1" applyAlignment="1">
      <alignment horizontal="center"/>
    </xf>
    <xf numFmtId="0" fontId="0" fillId="8" borderId="42" xfId="0" applyFill="1" applyBorder="1"/>
    <xf numFmtId="0" fontId="0" fillId="8" borderId="43" xfId="0" applyFill="1" applyBorder="1"/>
    <xf numFmtId="0" fontId="0" fillId="8" borderId="17" xfId="0" applyFill="1" applyBorder="1"/>
    <xf numFmtId="0" fontId="0" fillId="17" borderId="17" xfId="0" applyFill="1" applyBorder="1"/>
    <xf numFmtId="0" fontId="0" fillId="17" borderId="18" xfId="0" applyFill="1" applyBorder="1"/>
    <xf numFmtId="0" fontId="0" fillId="17" borderId="19" xfId="0" applyFill="1" applyBorder="1"/>
    <xf numFmtId="0" fontId="18" fillId="28" borderId="14" xfId="0" applyFont="1" applyFill="1" applyBorder="1"/>
    <xf numFmtId="0" fontId="18" fillId="28" borderId="0" xfId="0" applyFont="1" applyFill="1"/>
    <xf numFmtId="0" fontId="18" fillId="28" borderId="95" xfId="0" applyFont="1" applyFill="1" applyBorder="1"/>
    <xf numFmtId="0" fontId="18" fillId="28" borderId="43" xfId="0" applyFont="1" applyFill="1" applyBorder="1"/>
    <xf numFmtId="0" fontId="29" fillId="0" borderId="0" xfId="0" applyFont="1"/>
    <xf numFmtId="0" fontId="29" fillId="41" borderId="0" xfId="0" applyFont="1" applyFill="1"/>
    <xf numFmtId="0" fontId="1" fillId="4" borderId="18" xfId="0" applyFont="1" applyFill="1" applyBorder="1"/>
    <xf numFmtId="0" fontId="18" fillId="47" borderId="14" xfId="0" applyFont="1" applyFill="1" applyBorder="1"/>
    <xf numFmtId="0" fontId="18" fillId="47" borderId="0" xfId="0" applyFont="1" applyFill="1"/>
    <xf numFmtId="0" fontId="18" fillId="47" borderId="95" xfId="0" applyFont="1" applyFill="1" applyBorder="1"/>
    <xf numFmtId="0" fontId="22" fillId="44" borderId="14" xfId="0" applyFont="1" applyFill="1" applyBorder="1"/>
    <xf numFmtId="0" fontId="22" fillId="44" borderId="0" xfId="0" applyFont="1" applyFill="1"/>
    <xf numFmtId="0" fontId="22" fillId="44" borderId="15" xfId="0" applyFont="1" applyFill="1" applyBorder="1"/>
    <xf numFmtId="0" fontId="18" fillId="47" borderId="42" xfId="0" applyFont="1" applyFill="1" applyBorder="1"/>
    <xf numFmtId="0" fontId="18" fillId="48" borderId="58" xfId="0" applyFont="1" applyFill="1" applyBorder="1" applyAlignment="1">
      <alignment horizontal="center"/>
    </xf>
    <xf numFmtId="0" fontId="18" fillId="48" borderId="59" xfId="0" applyFont="1" applyFill="1" applyBorder="1" applyAlignment="1">
      <alignment horizontal="center"/>
    </xf>
    <xf numFmtId="0" fontId="1" fillId="8" borderId="59" xfId="0" applyFont="1" applyFill="1" applyBorder="1" applyAlignment="1">
      <alignment horizontal="center"/>
    </xf>
    <xf numFmtId="0" fontId="1" fillId="8" borderId="60" xfId="0" applyFont="1" applyFill="1" applyBorder="1" applyAlignment="1">
      <alignment horizontal="center"/>
    </xf>
    <xf numFmtId="0" fontId="14" fillId="31" borderId="0" xfId="0" applyFont="1" applyFill="1"/>
    <xf numFmtId="0" fontId="18" fillId="28" borderId="57" xfId="0" applyFont="1" applyFill="1" applyBorder="1"/>
    <xf numFmtId="0" fontId="0" fillId="7" borderId="0" xfId="0" applyFill="1"/>
    <xf numFmtId="0" fontId="0" fillId="7" borderId="15" xfId="0" applyFill="1" applyBorder="1"/>
    <xf numFmtId="0" fontId="18" fillId="28" borderId="23" xfId="0" applyFont="1" applyFill="1" applyBorder="1"/>
    <xf numFmtId="0" fontId="1" fillId="8" borderId="43" xfId="0" applyFont="1" applyFill="1" applyBorder="1" applyAlignment="1">
      <alignment horizontal="center"/>
    </xf>
    <xf numFmtId="0" fontId="29" fillId="8" borderId="0" xfId="0" applyFont="1" applyFill="1"/>
    <xf numFmtId="0" fontId="22" fillId="44" borderId="90" xfId="0" applyFont="1" applyFill="1" applyBorder="1"/>
    <xf numFmtId="0" fontId="0" fillId="7" borderId="97" xfId="0" applyFill="1" applyBorder="1"/>
    <xf numFmtId="0" fontId="1" fillId="4" borderId="89" xfId="0" applyFont="1" applyFill="1" applyBorder="1"/>
    <xf numFmtId="0" fontId="32" fillId="45" borderId="97" xfId="0" applyFont="1" applyFill="1" applyBorder="1"/>
    <xf numFmtId="0" fontId="32" fillId="45" borderId="18" xfId="0" applyFont="1" applyFill="1" applyBorder="1"/>
    <xf numFmtId="0" fontId="32" fillId="45" borderId="19" xfId="0" applyFont="1" applyFill="1" applyBorder="1"/>
    <xf numFmtId="0" fontId="0" fillId="8" borderId="19" xfId="0" applyFill="1" applyBorder="1"/>
    <xf numFmtId="0" fontId="32" fillId="45" borderId="58" xfId="0" applyFont="1" applyFill="1" applyBorder="1"/>
    <xf numFmtId="0" fontId="32" fillId="45" borderId="59" xfId="0" applyFont="1" applyFill="1" applyBorder="1"/>
    <xf numFmtId="0" fontId="32" fillId="45" borderId="60" xfId="0" applyFont="1" applyFill="1" applyBorder="1"/>
    <xf numFmtId="0" fontId="18" fillId="47" borderId="96" xfId="0" applyFont="1" applyFill="1" applyBorder="1"/>
    <xf numFmtId="0" fontId="32" fillId="45" borderId="98" xfId="0" applyFont="1" applyFill="1" applyBorder="1"/>
    <xf numFmtId="0" fontId="20" fillId="3" borderId="5" xfId="0" applyFont="1" applyFill="1" applyBorder="1"/>
    <xf numFmtId="0" fontId="20" fillId="3" borderId="0" xfId="0" applyFont="1" applyFill="1"/>
    <xf numFmtId="0" fontId="20" fillId="3" borderId="15" xfId="0" applyFont="1" applyFill="1" applyBorder="1"/>
    <xf numFmtId="0" fontId="20" fillId="3" borderId="14" xfId="0" applyFont="1" applyFill="1" applyBorder="1"/>
    <xf numFmtId="0" fontId="22" fillId="44" borderId="95" xfId="0" applyFont="1" applyFill="1" applyBorder="1"/>
    <xf numFmtId="0" fontId="1" fillId="4" borderId="90" xfId="0" applyFont="1" applyFill="1" applyBorder="1"/>
    <xf numFmtId="0" fontId="0" fillId="8" borderId="0" xfId="0" applyFill="1" applyAlignment="1">
      <alignment horizontal="center" vertical="center"/>
    </xf>
    <xf numFmtId="0" fontId="0" fillId="31" borderId="0" xfId="0" applyFill="1"/>
    <xf numFmtId="0" fontId="0" fillId="39" borderId="0" xfId="0" applyFill="1"/>
    <xf numFmtId="0" fontId="20" fillId="8" borderId="0" xfId="0" applyFont="1" applyFill="1" applyAlignment="1">
      <alignment horizontal="center"/>
    </xf>
    <xf numFmtId="0" fontId="18" fillId="48" borderId="0" xfId="0" applyFont="1" applyFill="1"/>
    <xf numFmtId="0" fontId="15" fillId="8" borderId="0" xfId="0" applyFont="1" applyFill="1"/>
    <xf numFmtId="0" fontId="14" fillId="31" borderId="0" xfId="0" applyFont="1" applyFill="1" applyAlignment="1">
      <alignment horizontal="center"/>
    </xf>
    <xf numFmtId="0" fontId="18" fillId="28" borderId="61" xfId="0" applyFont="1" applyFill="1" applyBorder="1"/>
    <xf numFmtId="0" fontId="18" fillId="28" borderId="58" xfId="0" applyFont="1" applyFill="1" applyBorder="1"/>
    <xf numFmtId="0" fontId="18" fillId="28" borderId="59" xfId="0" applyFont="1" applyFill="1" applyBorder="1"/>
    <xf numFmtId="0" fontId="18" fillId="28" borderId="60" xfId="0" applyFont="1" applyFill="1" applyBorder="1"/>
    <xf numFmtId="0" fontId="20" fillId="0" borderId="0" xfId="0" applyFont="1"/>
    <xf numFmtId="0" fontId="2" fillId="3" borderId="17" xfId="0" applyFont="1" applyFill="1" applyBorder="1"/>
    <xf numFmtId="0" fontId="2" fillId="3" borderId="18" xfId="0" applyFont="1" applyFill="1" applyBorder="1"/>
    <xf numFmtId="0" fontId="29" fillId="8" borderId="0" xfId="0" applyFont="1" applyFill="1" applyAlignment="1">
      <alignment horizontal="left"/>
    </xf>
    <xf numFmtId="0" fontId="0" fillId="8" borderId="61" xfId="0" applyFill="1" applyBorder="1"/>
    <xf numFmtId="0" fontId="0" fillId="8" borderId="45" xfId="0" applyFill="1" applyBorder="1"/>
    <xf numFmtId="0" fontId="0" fillId="8" borderId="100" xfId="0" applyFill="1" applyBorder="1"/>
    <xf numFmtId="0" fontId="3" fillId="8" borderId="15" xfId="0" applyFont="1" applyFill="1" applyBorder="1" applyAlignment="1">
      <alignment horizontal="center"/>
    </xf>
    <xf numFmtId="0" fontId="0" fillId="8" borderId="21" xfId="0" applyFill="1" applyBorder="1"/>
    <xf numFmtId="0" fontId="2" fillId="3" borderId="57" xfId="0" applyFont="1" applyFill="1" applyBorder="1"/>
    <xf numFmtId="0" fontId="18" fillId="28" borderId="17" xfId="0" applyFont="1" applyFill="1" applyBorder="1"/>
    <xf numFmtId="0" fontId="18" fillId="28" borderId="18" xfId="0" applyFont="1" applyFill="1" applyBorder="1"/>
    <xf numFmtId="0" fontId="18" fillId="28" borderId="19" xfId="0" applyFont="1" applyFill="1" applyBorder="1"/>
    <xf numFmtId="0" fontId="1" fillId="4" borderId="57" xfId="0" applyFont="1" applyFill="1" applyBorder="1" applyAlignment="1">
      <alignment horizontal="center"/>
    </xf>
    <xf numFmtId="0" fontId="1" fillId="2" borderId="57" xfId="0" applyFont="1" applyFill="1" applyBorder="1" applyAlignment="1">
      <alignment horizontal="center"/>
    </xf>
    <xf numFmtId="0" fontId="2" fillId="3" borderId="58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60" xfId="0" applyFont="1" applyFill="1" applyBorder="1" applyAlignment="1">
      <alignment horizontal="center"/>
    </xf>
    <xf numFmtId="0" fontId="9" fillId="9" borderId="58" xfId="0" applyFont="1" applyFill="1" applyBorder="1" applyAlignment="1">
      <alignment horizontal="center"/>
    </xf>
    <xf numFmtId="0" fontId="9" fillId="9" borderId="59" xfId="0" applyFont="1" applyFill="1" applyBorder="1" applyAlignment="1">
      <alignment horizontal="center"/>
    </xf>
    <xf numFmtId="0" fontId="9" fillId="9" borderId="60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8" borderId="10" xfId="0" applyFont="1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8" borderId="0" xfId="0" applyFont="1" applyFill="1" applyAlignment="1">
      <alignment horizontal="center"/>
    </xf>
    <xf numFmtId="0" fontId="0" fillId="0" borderId="43" xfId="0" applyBorder="1" applyAlignment="1">
      <alignment horizontal="center"/>
    </xf>
    <xf numFmtId="0" fontId="9" fillId="9" borderId="57" xfId="0" applyFont="1" applyFill="1" applyBorder="1" applyAlignment="1">
      <alignment horizontal="center"/>
    </xf>
    <xf numFmtId="0" fontId="15" fillId="13" borderId="57" xfId="0" applyFont="1" applyFill="1" applyBorder="1" applyAlignment="1">
      <alignment horizontal="center"/>
    </xf>
    <xf numFmtId="0" fontId="0" fillId="18" borderId="57" xfId="0" applyFill="1" applyBorder="1" applyAlignment="1">
      <alignment horizontal="center"/>
    </xf>
    <xf numFmtId="0" fontId="1" fillId="4" borderId="58" xfId="0" applyFont="1" applyFill="1" applyBorder="1" applyAlignment="1">
      <alignment horizontal="center"/>
    </xf>
    <xf numFmtId="0" fontId="1" fillId="4" borderId="59" xfId="0" applyFont="1" applyFill="1" applyBorder="1" applyAlignment="1">
      <alignment horizontal="center"/>
    </xf>
    <xf numFmtId="0" fontId="9" fillId="0" borderId="58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0" fontId="2" fillId="5" borderId="57" xfId="0" applyFont="1" applyFill="1" applyBorder="1" applyAlignment="1">
      <alignment horizontal="center"/>
    </xf>
    <xf numFmtId="0" fontId="3" fillId="6" borderId="57" xfId="0" applyFont="1" applyFill="1" applyBorder="1" applyAlignment="1">
      <alignment horizontal="center"/>
    </xf>
    <xf numFmtId="0" fontId="2" fillId="3" borderId="57" xfId="0" applyFont="1" applyFill="1" applyBorder="1" applyAlignment="1">
      <alignment horizontal="center"/>
    </xf>
    <xf numFmtId="0" fontId="0" fillId="17" borderId="57" xfId="0" applyFill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3" fillId="39" borderId="58" xfId="0" applyFont="1" applyFill="1" applyBorder="1" applyAlignment="1">
      <alignment horizontal="center"/>
    </xf>
    <xf numFmtId="0" fontId="3" fillId="39" borderId="59" xfId="0" applyFont="1" applyFill="1" applyBorder="1" applyAlignment="1">
      <alignment horizontal="center"/>
    </xf>
    <xf numFmtId="0" fontId="3" fillId="39" borderId="60" xfId="0" applyFont="1" applyFill="1" applyBorder="1" applyAlignment="1">
      <alignment horizontal="center"/>
    </xf>
    <xf numFmtId="0" fontId="3" fillId="6" borderId="61" xfId="0" applyFont="1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9" fillId="10" borderId="58" xfId="0" applyFont="1" applyFill="1" applyBorder="1" applyAlignment="1">
      <alignment horizontal="center"/>
    </xf>
    <xf numFmtId="0" fontId="9" fillId="10" borderId="59" xfId="0" applyFont="1" applyFill="1" applyBorder="1" applyAlignment="1">
      <alignment horizontal="center"/>
    </xf>
    <xf numFmtId="0" fontId="9" fillId="10" borderId="60" xfId="0" applyFont="1" applyFill="1" applyBorder="1" applyAlignment="1">
      <alignment horizontal="center"/>
    </xf>
    <xf numFmtId="0" fontId="2" fillId="5" borderId="58" xfId="0" applyFont="1" applyFill="1" applyBorder="1" applyAlignment="1">
      <alignment horizontal="center"/>
    </xf>
    <xf numFmtId="0" fontId="2" fillId="5" borderId="59" xfId="0" applyFont="1" applyFill="1" applyBorder="1" applyAlignment="1">
      <alignment horizontal="center"/>
    </xf>
    <xf numFmtId="0" fontId="2" fillId="5" borderId="60" xfId="0" applyFont="1" applyFill="1" applyBorder="1" applyAlignment="1">
      <alignment horizontal="center"/>
    </xf>
    <xf numFmtId="0" fontId="2" fillId="39" borderId="58" xfId="0" applyFont="1" applyFill="1" applyBorder="1" applyAlignment="1">
      <alignment horizontal="center"/>
    </xf>
    <xf numFmtId="0" fontId="2" fillId="39" borderId="60" xfId="0" applyFont="1" applyFill="1" applyBorder="1" applyAlignment="1">
      <alignment horizontal="center"/>
    </xf>
    <xf numFmtId="0" fontId="0" fillId="18" borderId="14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18" borderId="15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3" fillId="39" borderId="17" xfId="0" applyFont="1" applyFill="1" applyBorder="1" applyAlignment="1">
      <alignment horizontal="center"/>
    </xf>
    <xf numFmtId="0" fontId="3" fillId="39" borderId="18" xfId="0" applyFont="1" applyFill="1" applyBorder="1" applyAlignment="1">
      <alignment horizontal="center"/>
    </xf>
    <xf numFmtId="0" fontId="3" fillId="39" borderId="19" xfId="0" applyFont="1" applyFill="1" applyBorder="1" applyAlignment="1">
      <alignment horizontal="center"/>
    </xf>
    <xf numFmtId="0" fontId="18" fillId="28" borderId="17" xfId="0" applyFont="1" applyFill="1" applyBorder="1" applyAlignment="1">
      <alignment horizontal="center"/>
    </xf>
    <xf numFmtId="0" fontId="18" fillId="28" borderId="18" xfId="0" applyFont="1" applyFill="1" applyBorder="1" applyAlignment="1">
      <alignment horizontal="center"/>
    </xf>
    <xf numFmtId="0" fontId="18" fillId="28" borderId="19" xfId="0" applyFont="1" applyFill="1" applyBorder="1" applyAlignment="1">
      <alignment horizontal="center"/>
    </xf>
    <xf numFmtId="0" fontId="1" fillId="4" borderId="42" xfId="0" applyFont="1" applyFill="1" applyBorder="1" applyAlignment="1">
      <alignment horizontal="center"/>
    </xf>
    <xf numFmtId="0" fontId="1" fillId="4" borderId="43" xfId="0" applyFont="1" applyFill="1" applyBorder="1" applyAlignment="1">
      <alignment horizontal="center"/>
    </xf>
    <xf numFmtId="0" fontId="1" fillId="4" borderId="45" xfId="0" applyFont="1" applyFill="1" applyBorder="1" applyAlignment="1">
      <alignment horizontal="center"/>
    </xf>
    <xf numFmtId="0" fontId="3" fillId="39" borderId="42" xfId="0" applyFont="1" applyFill="1" applyBorder="1" applyAlignment="1">
      <alignment horizontal="center"/>
    </xf>
    <xf numFmtId="0" fontId="3" fillId="39" borderId="43" xfId="0" applyFont="1" applyFill="1" applyBorder="1" applyAlignment="1">
      <alignment horizontal="center"/>
    </xf>
    <xf numFmtId="0" fontId="3" fillId="39" borderId="45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" fillId="2" borderId="62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15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18" fillId="28" borderId="58" xfId="0" applyFont="1" applyFill="1" applyBorder="1" applyAlignment="1">
      <alignment horizontal="center"/>
    </xf>
    <xf numFmtId="0" fontId="18" fillId="28" borderId="59" xfId="0" applyFont="1" applyFill="1" applyBorder="1" applyAlignment="1">
      <alignment horizontal="center"/>
    </xf>
    <xf numFmtId="0" fontId="18" fillId="28" borderId="60" xfId="0" applyFont="1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32" fillId="45" borderId="58" xfId="0" applyFont="1" applyFill="1" applyBorder="1" applyAlignment="1">
      <alignment horizontal="center"/>
    </xf>
    <xf numFmtId="0" fontId="32" fillId="45" borderId="59" xfId="0" applyFont="1" applyFill="1" applyBorder="1" applyAlignment="1">
      <alignment horizontal="center"/>
    </xf>
    <xf numFmtId="0" fontId="32" fillId="45" borderId="60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20" fillId="3" borderId="14" xfId="0" applyFont="1" applyFill="1" applyBorder="1" applyAlignment="1">
      <alignment horizontal="center"/>
    </xf>
    <xf numFmtId="0" fontId="20" fillId="3" borderId="0" xfId="0" applyFont="1" applyFill="1" applyAlignment="1">
      <alignment horizontal="center"/>
    </xf>
    <xf numFmtId="0" fontId="20" fillId="3" borderId="15" xfId="0" applyFont="1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59" xfId="0" applyFill="1" applyBorder="1" applyAlignment="1">
      <alignment horizontal="center"/>
    </xf>
    <xf numFmtId="0" fontId="0" fillId="8" borderId="60" xfId="0" applyFill="1" applyBorder="1" applyAlignment="1">
      <alignment horizontal="center"/>
    </xf>
    <xf numFmtId="0" fontId="18" fillId="28" borderId="42" xfId="0" applyFont="1" applyFill="1" applyBorder="1" applyAlignment="1">
      <alignment horizontal="center"/>
    </xf>
    <xf numFmtId="0" fontId="18" fillId="28" borderId="43" xfId="0" applyFont="1" applyFill="1" applyBorder="1" applyAlignment="1">
      <alignment horizontal="center"/>
    </xf>
    <xf numFmtId="0" fontId="18" fillId="28" borderId="45" xfId="0" applyFont="1" applyFill="1" applyBorder="1" applyAlignment="1">
      <alignment horizontal="center"/>
    </xf>
    <xf numFmtId="0" fontId="3" fillId="6" borderId="14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15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8" fillId="47" borderId="14" xfId="0" applyFont="1" applyFill="1" applyBorder="1" applyAlignment="1">
      <alignment horizontal="center"/>
    </xf>
    <xf numFmtId="0" fontId="18" fillId="47" borderId="0" xfId="0" applyFont="1" applyFill="1" applyAlignment="1">
      <alignment horizontal="center"/>
    </xf>
    <xf numFmtId="0" fontId="18" fillId="47" borderId="95" xfId="0" applyFont="1" applyFill="1" applyBorder="1" applyAlignment="1">
      <alignment horizontal="center"/>
    </xf>
    <xf numFmtId="0" fontId="22" fillId="44" borderId="90" xfId="0" applyFont="1" applyFill="1" applyBorder="1" applyAlignment="1">
      <alignment horizontal="center"/>
    </xf>
    <xf numFmtId="0" fontId="22" fillId="44" borderId="0" xfId="0" applyFont="1" applyFill="1" applyAlignment="1">
      <alignment horizontal="center"/>
    </xf>
    <xf numFmtId="0" fontId="22" fillId="44" borderId="15" xfId="0" applyFont="1" applyFill="1" applyBorder="1" applyAlignment="1">
      <alignment horizontal="center"/>
    </xf>
    <xf numFmtId="0" fontId="0" fillId="17" borderId="17" xfId="0" applyFill="1" applyBorder="1" applyAlignment="1">
      <alignment horizontal="center"/>
    </xf>
    <xf numFmtId="0" fontId="0" fillId="17" borderId="18" xfId="0" applyFill="1" applyBorder="1" applyAlignment="1">
      <alignment horizontal="center"/>
    </xf>
    <xf numFmtId="0" fontId="0" fillId="17" borderId="19" xfId="0" applyFill="1" applyBorder="1" applyAlignment="1">
      <alignment horizontal="center"/>
    </xf>
    <xf numFmtId="0" fontId="1" fillId="2" borderId="61" xfId="0" applyFont="1" applyFill="1" applyBorder="1" applyAlignment="1">
      <alignment horizontal="center"/>
    </xf>
    <xf numFmtId="0" fontId="3" fillId="39" borderId="61" xfId="0" applyFont="1" applyFill="1" applyBorder="1" applyAlignment="1">
      <alignment horizontal="center"/>
    </xf>
    <xf numFmtId="0" fontId="18" fillId="28" borderId="57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20" fillId="3" borderId="42" xfId="0" applyFont="1" applyFill="1" applyBorder="1" applyAlignment="1">
      <alignment horizontal="center"/>
    </xf>
    <xf numFmtId="0" fontId="20" fillId="3" borderId="43" xfId="0" applyFont="1" applyFill="1" applyBorder="1" applyAlignment="1">
      <alignment horizontal="center"/>
    </xf>
    <xf numFmtId="0" fontId="22" fillId="44" borderId="14" xfId="0" applyFont="1" applyFill="1" applyBorder="1" applyAlignment="1">
      <alignment horizontal="center"/>
    </xf>
    <xf numFmtId="0" fontId="18" fillId="47" borderId="42" xfId="0" applyFont="1" applyFill="1" applyBorder="1" applyAlignment="1">
      <alignment horizontal="center"/>
    </xf>
    <xf numFmtId="0" fontId="18" fillId="47" borderId="43" xfId="0" applyFont="1" applyFill="1" applyBorder="1" applyAlignment="1">
      <alignment horizontal="center"/>
    </xf>
    <xf numFmtId="0" fontId="18" fillId="47" borderId="96" xfId="0" applyFont="1" applyFill="1" applyBorder="1" applyAlignment="1">
      <alignment horizontal="center"/>
    </xf>
    <xf numFmtId="0" fontId="32" fillId="45" borderId="98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center"/>
    </xf>
    <xf numFmtId="0" fontId="1" fillId="4" borderId="101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1" fillId="4" borderId="24" xfId="0" applyFont="1" applyFill="1" applyBorder="1" applyAlignment="1">
      <alignment horizontal="center"/>
    </xf>
    <xf numFmtId="0" fontId="22" fillId="44" borderId="95" xfId="0" applyFont="1" applyFill="1" applyBorder="1" applyAlignment="1">
      <alignment horizontal="center"/>
    </xf>
    <xf numFmtId="0" fontId="1" fillId="4" borderId="90" xfId="0" applyFont="1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18" fillId="47" borderId="45" xfId="0" applyFont="1" applyFill="1" applyBorder="1" applyAlignment="1">
      <alignment horizontal="center"/>
    </xf>
    <xf numFmtId="0" fontId="18" fillId="28" borderId="14" xfId="0" applyFont="1" applyFill="1" applyBorder="1" applyAlignment="1">
      <alignment horizontal="center"/>
    </xf>
    <xf numFmtId="0" fontId="18" fillId="28" borderId="0" xfId="0" applyFont="1" applyFill="1" applyAlignment="1">
      <alignment horizontal="center"/>
    </xf>
    <xf numFmtId="0" fontId="18" fillId="28" borderId="95" xfId="0" applyFont="1" applyFill="1" applyBorder="1" applyAlignment="1">
      <alignment horizontal="center"/>
    </xf>
    <xf numFmtId="0" fontId="32" fillId="45" borderId="97" xfId="0" applyFont="1" applyFill="1" applyBorder="1" applyAlignment="1">
      <alignment horizontal="center"/>
    </xf>
    <xf numFmtId="0" fontId="32" fillId="45" borderId="18" xfId="0" applyFont="1" applyFill="1" applyBorder="1" applyAlignment="1">
      <alignment horizontal="center"/>
    </xf>
    <xf numFmtId="0" fontId="32" fillId="45" borderId="19" xfId="0" applyFont="1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18" fillId="47" borderId="99" xfId="0" applyFont="1" applyFill="1" applyBorder="1" applyAlignment="1">
      <alignment horizontal="center"/>
    </xf>
    <xf numFmtId="0" fontId="3" fillId="11" borderId="57" xfId="0" applyFont="1" applyFill="1" applyBorder="1" applyAlignment="1">
      <alignment horizontal="center"/>
    </xf>
    <xf numFmtId="0" fontId="3" fillId="11" borderId="58" xfId="0" applyFont="1" applyFill="1" applyBorder="1" applyAlignment="1">
      <alignment horizontal="center"/>
    </xf>
    <xf numFmtId="0" fontId="3" fillId="11" borderId="59" xfId="0" applyFont="1" applyFill="1" applyBorder="1" applyAlignment="1">
      <alignment horizontal="center"/>
    </xf>
    <xf numFmtId="0" fontId="3" fillId="11" borderId="60" xfId="0" applyFont="1" applyFill="1" applyBorder="1" applyAlignment="1">
      <alignment horizontal="center"/>
    </xf>
    <xf numFmtId="0" fontId="1" fillId="2" borderId="58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60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0" fillId="7" borderId="97" xfId="0" applyFill="1" applyBorder="1" applyAlignment="1">
      <alignment horizontal="center"/>
    </xf>
    <xf numFmtId="0" fontId="1" fillId="4" borderId="95" xfId="0" applyFont="1" applyFill="1" applyBorder="1" applyAlignment="1">
      <alignment horizontal="center"/>
    </xf>
    <xf numFmtId="0" fontId="3" fillId="8" borderId="43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16" fontId="3" fillId="8" borderId="43" xfId="0" applyNumberFormat="1" applyFont="1" applyFill="1" applyBorder="1" applyAlignment="1">
      <alignment horizontal="center"/>
    </xf>
    <xf numFmtId="14" fontId="3" fillId="8" borderId="43" xfId="0" applyNumberFormat="1" applyFont="1" applyFill="1" applyBorder="1" applyAlignment="1">
      <alignment horizontal="center"/>
    </xf>
    <xf numFmtId="0" fontId="9" fillId="9" borderId="14" xfId="0" applyFont="1" applyFill="1" applyBorder="1" applyAlignment="1">
      <alignment horizontal="center"/>
    </xf>
    <xf numFmtId="0" fontId="9" fillId="9" borderId="0" xfId="0" applyFont="1" applyFill="1" applyAlignment="1">
      <alignment horizontal="center"/>
    </xf>
    <xf numFmtId="0" fontId="9" fillId="9" borderId="15" xfId="0" applyFont="1" applyFill="1" applyBorder="1" applyAlignment="1">
      <alignment horizontal="center"/>
    </xf>
    <xf numFmtId="0" fontId="0" fillId="18" borderId="43" xfId="0" applyFill="1" applyBorder="1" applyAlignment="1">
      <alignment horizontal="center"/>
    </xf>
    <xf numFmtId="0" fontId="0" fillId="18" borderId="45" xfId="0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0" fillId="17" borderId="42" xfId="0" applyFill="1" applyBorder="1" applyAlignment="1">
      <alignment horizontal="center"/>
    </xf>
    <xf numFmtId="0" fontId="0" fillId="17" borderId="43" xfId="0" applyFill="1" applyBorder="1" applyAlignment="1">
      <alignment horizontal="center"/>
    </xf>
    <xf numFmtId="0" fontId="0" fillId="17" borderId="45" xfId="0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3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3" fillId="39" borderId="57" xfId="0" applyFont="1" applyFill="1" applyBorder="1" applyAlignment="1">
      <alignment horizontal="center"/>
    </xf>
    <xf numFmtId="0" fontId="3" fillId="6" borderId="59" xfId="0" applyFont="1" applyFill="1" applyBorder="1" applyAlignment="1">
      <alignment horizontal="center"/>
    </xf>
    <xf numFmtId="0" fontId="3" fillId="6" borderId="60" xfId="0" applyFont="1" applyFill="1" applyBorder="1" applyAlignment="1">
      <alignment horizontal="center"/>
    </xf>
    <xf numFmtId="0" fontId="1" fillId="4" borderId="89" xfId="0" applyFont="1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3" fillId="6" borderId="17" xfId="0" applyFont="1" applyFill="1" applyBorder="1" applyAlignment="1">
      <alignment horizontal="center"/>
    </xf>
    <xf numFmtId="0" fontId="3" fillId="6" borderId="18" xfId="0" applyFont="1" applyFill="1" applyBorder="1" applyAlignment="1">
      <alignment horizontal="center"/>
    </xf>
    <xf numFmtId="0" fontId="3" fillId="6" borderId="19" xfId="0" applyFont="1" applyFill="1" applyBorder="1" applyAlignment="1">
      <alignment horizontal="center"/>
    </xf>
    <xf numFmtId="0" fontId="0" fillId="18" borderId="17" xfId="0" applyFill="1" applyBorder="1" applyAlignment="1">
      <alignment horizontal="center"/>
    </xf>
    <xf numFmtId="0" fontId="0" fillId="18" borderId="18" xfId="0" applyFill="1" applyBorder="1" applyAlignment="1">
      <alignment horizontal="center"/>
    </xf>
    <xf numFmtId="0" fontId="0" fillId="18" borderId="19" xfId="0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02" xfId="0" applyFont="1" applyFill="1" applyBorder="1" applyAlignment="1">
      <alignment horizontal="center"/>
    </xf>
    <xf numFmtId="0" fontId="3" fillId="6" borderId="45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8" fillId="28" borderId="15" xfId="0" applyFont="1" applyFill="1" applyBorder="1" applyAlignment="1">
      <alignment horizontal="center"/>
    </xf>
    <xf numFmtId="0" fontId="0" fillId="18" borderId="42" xfId="0" applyFill="1" applyBorder="1" applyAlignment="1">
      <alignment horizontal="center"/>
    </xf>
    <xf numFmtId="0" fontId="0" fillId="18" borderId="101" xfId="0" applyFill="1" applyBorder="1" applyAlignment="1">
      <alignment horizontal="center"/>
    </xf>
    <xf numFmtId="0" fontId="0" fillId="18" borderId="23" xfId="0" applyFill="1" applyBorder="1" applyAlignment="1">
      <alignment horizontal="center"/>
    </xf>
    <xf numFmtId="0" fontId="0" fillId="18" borderId="24" xfId="0" applyFill="1" applyBorder="1" applyAlignment="1">
      <alignment horizontal="center"/>
    </xf>
    <xf numFmtId="0" fontId="0" fillId="7" borderId="42" xfId="0" applyFill="1" applyBorder="1" applyAlignment="1">
      <alignment horizontal="center"/>
    </xf>
    <xf numFmtId="0" fontId="0" fillId="7" borderId="43" xfId="0" applyFill="1" applyBorder="1" applyAlignment="1">
      <alignment horizontal="center"/>
    </xf>
    <xf numFmtId="0" fontId="0" fillId="7" borderId="59" xfId="0" applyFill="1" applyBorder="1" applyAlignment="1">
      <alignment horizontal="center"/>
    </xf>
    <xf numFmtId="0" fontId="0" fillId="7" borderId="60" xfId="0" applyFill="1" applyBorder="1" applyAlignment="1">
      <alignment horizontal="center"/>
    </xf>
    <xf numFmtId="0" fontId="0" fillId="8" borderId="43" xfId="0" applyFill="1" applyBorder="1" applyAlignment="1">
      <alignment horizontal="center"/>
    </xf>
    <xf numFmtId="0" fontId="0" fillId="8" borderId="45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8" borderId="58" xfId="0" applyFill="1" applyBorder="1" applyAlignment="1">
      <alignment horizontal="center"/>
    </xf>
    <xf numFmtId="0" fontId="0" fillId="18" borderId="59" xfId="0" applyFill="1" applyBorder="1" applyAlignment="1">
      <alignment horizontal="center"/>
    </xf>
    <xf numFmtId="0" fontId="0" fillId="18" borderId="60" xfId="0" applyFill="1" applyBorder="1" applyAlignment="1">
      <alignment horizontal="center"/>
    </xf>
    <xf numFmtId="0" fontId="3" fillId="39" borderId="14" xfId="0" applyFont="1" applyFill="1" applyBorder="1" applyAlignment="1">
      <alignment horizontal="center"/>
    </xf>
    <xf numFmtId="0" fontId="3" fillId="39" borderId="0" xfId="0" applyFont="1" applyFill="1" applyAlignment="1">
      <alignment horizontal="center"/>
    </xf>
    <xf numFmtId="0" fontId="3" fillId="39" borderId="15" xfId="0" applyFont="1" applyFill="1" applyBorder="1" applyAlignment="1">
      <alignment horizontal="center"/>
    </xf>
    <xf numFmtId="0" fontId="31" fillId="43" borderId="0" xfId="0" applyFont="1" applyFill="1" applyAlignment="1">
      <alignment horizontal="center"/>
    </xf>
    <xf numFmtId="0" fontId="15" fillId="43" borderId="0" xfId="0" applyFont="1" applyFill="1" applyAlignment="1">
      <alignment horizontal="center"/>
    </xf>
    <xf numFmtId="0" fontId="15" fillId="43" borderId="15" xfId="0" applyFont="1" applyFill="1" applyBorder="1" applyAlignment="1">
      <alignment horizontal="center"/>
    </xf>
    <xf numFmtId="0" fontId="21" fillId="46" borderId="18" xfId="0" applyFont="1" applyFill="1" applyBorder="1" applyAlignment="1">
      <alignment horizontal="center"/>
    </xf>
    <xf numFmtId="0" fontId="21" fillId="46" borderId="19" xfId="0" applyFont="1" applyFill="1" applyBorder="1" applyAlignment="1">
      <alignment horizontal="center"/>
    </xf>
    <xf numFmtId="0" fontId="21" fillId="46" borderId="0" xfId="0" applyFont="1" applyFill="1" applyAlignment="1">
      <alignment horizontal="center"/>
    </xf>
    <xf numFmtId="0" fontId="21" fillId="46" borderId="15" xfId="0" applyFont="1" applyFill="1" applyBorder="1" applyAlignment="1">
      <alignment horizontal="center"/>
    </xf>
    <xf numFmtId="0" fontId="21" fillId="46" borderId="17" xfId="0" applyFont="1" applyFill="1" applyBorder="1" applyAlignment="1">
      <alignment horizontal="center"/>
    </xf>
    <xf numFmtId="0" fontId="21" fillId="46" borderId="14" xfId="0" applyFont="1" applyFill="1" applyBorder="1" applyAlignment="1">
      <alignment horizontal="center"/>
    </xf>
    <xf numFmtId="0" fontId="31" fillId="4" borderId="42" xfId="0" applyFont="1" applyFill="1" applyBorder="1" applyAlignment="1">
      <alignment horizontal="center"/>
    </xf>
    <xf numFmtId="0" fontId="31" fillId="4" borderId="43" xfId="0" applyFont="1" applyFill="1" applyBorder="1" applyAlignment="1">
      <alignment horizontal="center"/>
    </xf>
    <xf numFmtId="0" fontId="31" fillId="4" borderId="14" xfId="0" applyFont="1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31" fillId="4" borderId="45" xfId="0" applyFont="1" applyFill="1" applyBorder="1" applyAlignment="1">
      <alignment horizontal="center"/>
    </xf>
    <xf numFmtId="0" fontId="31" fillId="43" borderId="17" xfId="0" applyFont="1" applyFill="1" applyBorder="1" applyAlignment="1">
      <alignment horizontal="center"/>
    </xf>
    <xf numFmtId="0" fontId="31" fillId="43" borderId="18" xfId="0" applyFont="1" applyFill="1" applyBorder="1" applyAlignment="1">
      <alignment horizontal="center"/>
    </xf>
    <xf numFmtId="0" fontId="31" fillId="43" borderId="14" xfId="0" applyFont="1" applyFill="1" applyBorder="1" applyAlignment="1">
      <alignment horizontal="center"/>
    </xf>
    <xf numFmtId="0" fontId="31" fillId="43" borderId="15" xfId="0" applyFont="1" applyFill="1" applyBorder="1" applyAlignment="1">
      <alignment horizontal="center"/>
    </xf>
    <xf numFmtId="0" fontId="18" fillId="28" borderId="89" xfId="0" applyFont="1" applyFill="1" applyBorder="1" applyAlignment="1">
      <alignment horizontal="center"/>
    </xf>
    <xf numFmtId="0" fontId="18" fillId="47" borderId="17" xfId="0" applyFont="1" applyFill="1" applyBorder="1" applyAlignment="1">
      <alignment horizontal="center"/>
    </xf>
    <xf numFmtId="0" fontId="18" fillId="47" borderId="18" xfId="0" applyFont="1" applyFill="1" applyBorder="1" applyAlignment="1">
      <alignment horizontal="center"/>
    </xf>
    <xf numFmtId="0" fontId="18" fillId="47" borderId="19" xfId="0" applyFont="1" applyFill="1" applyBorder="1" applyAlignment="1">
      <alignment horizontal="center"/>
    </xf>
    <xf numFmtId="0" fontId="18" fillId="37" borderId="14" xfId="0" applyFont="1" applyFill="1" applyBorder="1" applyAlignment="1">
      <alignment horizontal="center"/>
    </xf>
    <xf numFmtId="0" fontId="18" fillId="37" borderId="0" xfId="0" applyFont="1" applyFill="1" applyAlignment="1">
      <alignment horizontal="center"/>
    </xf>
    <xf numFmtId="0" fontId="3" fillId="6" borderId="58" xfId="0" applyFont="1" applyFill="1" applyBorder="1" applyAlignment="1">
      <alignment horizontal="center"/>
    </xf>
    <xf numFmtId="0" fontId="21" fillId="46" borderId="43" xfId="0" applyFont="1" applyFill="1" applyBorder="1" applyAlignment="1">
      <alignment horizontal="center"/>
    </xf>
    <xf numFmtId="0" fontId="21" fillId="46" borderId="96" xfId="0" applyFont="1" applyFill="1" applyBorder="1" applyAlignment="1">
      <alignment horizontal="center"/>
    </xf>
    <xf numFmtId="0" fontId="21" fillId="46" borderId="42" xfId="0" applyFont="1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15" xfId="0" applyFill="1" applyBorder="1" applyAlignment="1">
      <alignment horizontal="center"/>
    </xf>
    <xf numFmtId="0" fontId="3" fillId="32" borderId="57" xfId="0" applyFont="1" applyFill="1" applyBorder="1" applyAlignment="1">
      <alignment horizontal="center"/>
    </xf>
    <xf numFmtId="0" fontId="2" fillId="20" borderId="14" xfId="0" applyFont="1" applyFill="1" applyBorder="1" applyAlignment="1">
      <alignment horizontal="center"/>
    </xf>
    <xf numFmtId="0" fontId="2" fillId="20" borderId="0" xfId="0" applyFont="1" applyFill="1" applyAlignment="1">
      <alignment horizontal="center"/>
    </xf>
    <xf numFmtId="0" fontId="2" fillId="20" borderId="95" xfId="0" applyFont="1" applyFill="1" applyBorder="1" applyAlignment="1">
      <alignment horizontal="center"/>
    </xf>
    <xf numFmtId="0" fontId="22" fillId="44" borderId="97" xfId="0" applyFont="1" applyFill="1" applyBorder="1" applyAlignment="1">
      <alignment horizontal="center"/>
    </xf>
    <xf numFmtId="0" fontId="22" fillId="44" borderId="18" xfId="0" applyFont="1" applyFill="1" applyBorder="1" applyAlignment="1">
      <alignment horizontal="center"/>
    </xf>
    <xf numFmtId="0" fontId="22" fillId="44" borderId="19" xfId="0" applyFont="1" applyFill="1" applyBorder="1" applyAlignment="1">
      <alignment horizontal="center"/>
    </xf>
    <xf numFmtId="0" fontId="18" fillId="37" borderId="15" xfId="0" applyFont="1" applyFill="1" applyBorder="1" applyAlignment="1">
      <alignment horizontal="center"/>
    </xf>
    <xf numFmtId="0" fontId="2" fillId="20" borderId="58" xfId="0" applyFont="1" applyFill="1" applyBorder="1" applyAlignment="1">
      <alignment horizontal="center"/>
    </xf>
    <xf numFmtId="0" fontId="2" fillId="20" borderId="43" xfId="0" applyFont="1" applyFill="1" applyBorder="1" applyAlignment="1">
      <alignment horizontal="center"/>
    </xf>
    <xf numFmtId="0" fontId="2" fillId="20" borderId="59" xfId="0" applyFont="1" applyFill="1" applyBorder="1" applyAlignment="1">
      <alignment horizontal="center"/>
    </xf>
    <xf numFmtId="0" fontId="2" fillId="20" borderId="89" xfId="0" applyFont="1" applyFill="1" applyBorder="1" applyAlignment="1">
      <alignment horizontal="center"/>
    </xf>
    <xf numFmtId="0" fontId="21" fillId="46" borderId="98" xfId="0" applyFont="1" applyFill="1" applyBorder="1" applyAlignment="1">
      <alignment horizontal="center"/>
    </xf>
    <xf numFmtId="0" fontId="21" fillId="46" borderId="59" xfId="0" applyFont="1" applyFill="1" applyBorder="1" applyAlignment="1">
      <alignment horizontal="center"/>
    </xf>
    <xf numFmtId="0" fontId="21" fillId="46" borderId="89" xfId="0" applyFont="1" applyFill="1" applyBorder="1" applyAlignment="1">
      <alignment horizontal="center"/>
    </xf>
    <xf numFmtId="0" fontId="18" fillId="37" borderId="17" xfId="0" applyFont="1" applyFill="1" applyBorder="1" applyAlignment="1">
      <alignment horizontal="center"/>
    </xf>
    <xf numFmtId="0" fontId="18" fillId="37" borderId="18" xfId="0" applyFont="1" applyFill="1" applyBorder="1" applyAlignment="1">
      <alignment horizontal="center"/>
    </xf>
    <xf numFmtId="0" fontId="31" fillId="4" borderId="15" xfId="0" applyFont="1" applyFill="1" applyBorder="1" applyAlignment="1">
      <alignment horizontal="center"/>
    </xf>
    <xf numFmtId="0" fontId="31" fillId="4" borderId="17" xfId="0" applyFont="1" applyFill="1" applyBorder="1" applyAlignment="1">
      <alignment horizontal="center"/>
    </xf>
    <xf numFmtId="0" fontId="31" fillId="4" borderId="18" xfId="0" applyFont="1" applyFill="1" applyBorder="1" applyAlignment="1">
      <alignment horizontal="center"/>
    </xf>
    <xf numFmtId="0" fontId="31" fillId="4" borderId="19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3" borderId="19" xfId="0" applyFont="1" applyFill="1" applyBorder="1" applyAlignment="1">
      <alignment horizontal="center"/>
    </xf>
    <xf numFmtId="0" fontId="3" fillId="32" borderId="21" xfId="0" applyFont="1" applyFill="1" applyBorder="1" applyAlignment="1">
      <alignment horizontal="center"/>
    </xf>
    <xf numFmtId="0" fontId="1" fillId="15" borderId="57" xfId="0" applyFont="1" applyFill="1" applyBorder="1" applyAlignment="1">
      <alignment horizontal="center"/>
    </xf>
    <xf numFmtId="0" fontId="16" fillId="34" borderId="17" xfId="0" applyFont="1" applyFill="1" applyBorder="1" applyAlignment="1">
      <alignment horizontal="center"/>
    </xf>
    <xf numFmtId="0" fontId="16" fillId="34" borderId="18" xfId="0" applyFont="1" applyFill="1" applyBorder="1" applyAlignment="1">
      <alignment horizontal="center"/>
    </xf>
    <xf numFmtId="0" fontId="16" fillId="34" borderId="19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9" fillId="9" borderId="61" xfId="0" applyFont="1" applyFill="1" applyBorder="1" applyAlignment="1">
      <alignment horizontal="center"/>
    </xf>
    <xf numFmtId="0" fontId="1" fillId="15" borderId="58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center"/>
    </xf>
    <xf numFmtId="0" fontId="2" fillId="3" borderId="48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center"/>
    </xf>
    <xf numFmtId="0" fontId="9" fillId="9" borderId="63" xfId="0" applyFont="1" applyFill="1" applyBorder="1" applyAlignment="1">
      <alignment horizontal="center"/>
    </xf>
    <xf numFmtId="0" fontId="9" fillId="9" borderId="94" xfId="0" applyFont="1" applyFill="1" applyBorder="1" applyAlignment="1">
      <alignment horizontal="center"/>
    </xf>
    <xf numFmtId="0" fontId="13" fillId="12" borderId="22" xfId="0" applyFont="1" applyFill="1" applyBorder="1" applyAlignment="1">
      <alignment horizontal="center"/>
    </xf>
    <xf numFmtId="0" fontId="13" fillId="12" borderId="23" xfId="0" applyFont="1" applyFill="1" applyBorder="1" applyAlignment="1">
      <alignment horizontal="center"/>
    </xf>
    <xf numFmtId="0" fontId="13" fillId="12" borderId="24" xfId="0" applyFont="1" applyFill="1" applyBorder="1" applyAlignment="1">
      <alignment horizontal="center"/>
    </xf>
    <xf numFmtId="0" fontId="1" fillId="4" borderId="61" xfId="0" applyFont="1" applyFill="1" applyBorder="1" applyAlignment="1">
      <alignment horizontal="center"/>
    </xf>
    <xf numFmtId="0" fontId="9" fillId="9" borderId="30" xfId="0" applyFont="1" applyFill="1" applyBorder="1" applyAlignment="1">
      <alignment horizontal="center"/>
    </xf>
    <xf numFmtId="0" fontId="9" fillId="9" borderId="31" xfId="0" applyFont="1" applyFill="1" applyBorder="1" applyAlignment="1">
      <alignment horizontal="center"/>
    </xf>
    <xf numFmtId="0" fontId="9" fillId="9" borderId="32" xfId="0" applyFont="1" applyFill="1" applyBorder="1" applyAlignment="1">
      <alignment horizontal="center"/>
    </xf>
    <xf numFmtId="0" fontId="16" fillId="34" borderId="58" xfId="0" applyFont="1" applyFill="1" applyBorder="1" applyAlignment="1">
      <alignment horizontal="center"/>
    </xf>
    <xf numFmtId="0" fontId="16" fillId="34" borderId="59" xfId="0" applyFont="1" applyFill="1" applyBorder="1" applyAlignment="1">
      <alignment horizontal="center"/>
    </xf>
    <xf numFmtId="0" fontId="1" fillId="15" borderId="43" xfId="0" applyFont="1" applyFill="1" applyBorder="1" applyAlignment="1">
      <alignment horizontal="center"/>
    </xf>
    <xf numFmtId="0" fontId="1" fillId="15" borderId="45" xfId="0" applyFont="1" applyFill="1" applyBorder="1" applyAlignment="1">
      <alignment horizontal="center"/>
    </xf>
    <xf numFmtId="0" fontId="2" fillId="36" borderId="58" xfId="0" applyFont="1" applyFill="1" applyBorder="1" applyAlignment="1">
      <alignment horizontal="center"/>
    </xf>
    <xf numFmtId="0" fontId="2" fillId="36" borderId="59" xfId="0" applyFont="1" applyFill="1" applyBorder="1" applyAlignment="1">
      <alignment horizontal="center"/>
    </xf>
    <xf numFmtId="0" fontId="2" fillId="36" borderId="18" xfId="0" applyFont="1" applyFill="1" applyBorder="1" applyAlignment="1">
      <alignment horizontal="center"/>
    </xf>
    <xf numFmtId="0" fontId="2" fillId="36" borderId="19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4" fillId="7" borderId="57" xfId="0" applyFont="1" applyFill="1" applyBorder="1" applyAlignment="1">
      <alignment horizontal="center"/>
    </xf>
    <xf numFmtId="0" fontId="2" fillId="5" borderId="21" xfId="0" applyFont="1" applyFill="1" applyBorder="1" applyAlignment="1">
      <alignment horizontal="center"/>
    </xf>
    <xf numFmtId="0" fontId="14" fillId="7" borderId="58" xfId="0" applyFont="1" applyFill="1" applyBorder="1" applyAlignment="1">
      <alignment horizontal="center"/>
    </xf>
    <xf numFmtId="0" fontId="14" fillId="7" borderId="59" xfId="0" applyFont="1" applyFill="1" applyBorder="1" applyAlignment="1">
      <alignment horizontal="center"/>
    </xf>
    <xf numFmtId="0" fontId="1" fillId="32" borderId="22" xfId="0" applyFont="1" applyFill="1" applyBorder="1" applyAlignment="1">
      <alignment horizontal="center"/>
    </xf>
    <xf numFmtId="0" fontId="1" fillId="32" borderId="23" xfId="0" applyFont="1" applyFill="1" applyBorder="1" applyAlignment="1">
      <alignment horizontal="center"/>
    </xf>
    <xf numFmtId="0" fontId="1" fillId="32" borderId="2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14" fillId="7" borderId="60" xfId="0" applyFont="1" applyFill="1" applyBorder="1" applyAlignment="1">
      <alignment horizontal="center"/>
    </xf>
    <xf numFmtId="0" fontId="1" fillId="32" borderId="58" xfId="0" applyFont="1" applyFill="1" applyBorder="1" applyAlignment="1">
      <alignment horizontal="center"/>
    </xf>
    <xf numFmtId="0" fontId="1" fillId="32" borderId="59" xfId="0" applyFont="1" applyFill="1" applyBorder="1" applyAlignment="1">
      <alignment horizontal="center"/>
    </xf>
    <xf numFmtId="0" fontId="1" fillId="32" borderId="60" xfId="0" applyFont="1" applyFill="1" applyBorder="1" applyAlignment="1">
      <alignment horizontal="center"/>
    </xf>
    <xf numFmtId="0" fontId="16" fillId="12" borderId="58" xfId="0" applyFont="1" applyFill="1" applyBorder="1" applyAlignment="1">
      <alignment horizontal="center"/>
    </xf>
    <xf numFmtId="0" fontId="16" fillId="12" borderId="59" xfId="0" applyFont="1" applyFill="1" applyBorder="1" applyAlignment="1">
      <alignment horizontal="center"/>
    </xf>
    <xf numFmtId="0" fontId="16" fillId="12" borderId="60" xfId="0" applyFont="1" applyFill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0" borderId="49" xfId="0" applyFont="1" applyBorder="1" applyAlignment="1">
      <alignment horizontal="center"/>
    </xf>
    <xf numFmtId="0" fontId="1" fillId="14" borderId="57" xfId="0" applyFont="1" applyFill="1" applyBorder="1" applyAlignment="1">
      <alignment horizontal="center"/>
    </xf>
    <xf numFmtId="0" fontId="1" fillId="15" borderId="59" xfId="0" applyFont="1" applyFill="1" applyBorder="1" applyAlignment="1">
      <alignment horizontal="center"/>
    </xf>
    <xf numFmtId="0" fontId="1" fillId="15" borderId="60" xfId="0" applyFont="1" applyFill="1" applyBorder="1" applyAlignment="1">
      <alignment horizontal="center"/>
    </xf>
    <xf numFmtId="0" fontId="3" fillId="42" borderId="57" xfId="0" applyFont="1" applyFill="1" applyBorder="1" applyAlignment="1">
      <alignment horizontal="center"/>
    </xf>
    <xf numFmtId="0" fontId="3" fillId="41" borderId="57" xfId="0" applyFont="1" applyFill="1" applyBorder="1" applyAlignment="1">
      <alignment horizontal="center"/>
    </xf>
    <xf numFmtId="0" fontId="1" fillId="15" borderId="42" xfId="0" applyFont="1" applyFill="1" applyBorder="1" applyAlignment="1">
      <alignment horizontal="center"/>
    </xf>
    <xf numFmtId="0" fontId="1" fillId="15" borderId="61" xfId="0" applyFont="1" applyFill="1" applyBorder="1" applyAlignment="1">
      <alignment horizontal="center"/>
    </xf>
    <xf numFmtId="0" fontId="3" fillId="41" borderId="58" xfId="0" applyFont="1" applyFill="1" applyBorder="1" applyAlignment="1">
      <alignment horizontal="center"/>
    </xf>
    <xf numFmtId="0" fontId="14" fillId="38" borderId="47" xfId="0" applyFont="1" applyFill="1" applyBorder="1" applyAlignment="1">
      <alignment horizontal="center"/>
    </xf>
    <xf numFmtId="0" fontId="14" fillId="38" borderId="48" xfId="0" applyFont="1" applyFill="1" applyBorder="1" applyAlignment="1">
      <alignment horizontal="center"/>
    </xf>
    <xf numFmtId="0" fontId="14" fillId="38" borderId="49" xfId="0" applyFont="1" applyFill="1" applyBorder="1" applyAlignment="1">
      <alignment horizontal="center"/>
    </xf>
    <xf numFmtId="0" fontId="3" fillId="41" borderId="60" xfId="0" applyFont="1" applyFill="1" applyBorder="1" applyAlignment="1">
      <alignment horizontal="center"/>
    </xf>
    <xf numFmtId="0" fontId="9" fillId="9" borderId="17" xfId="0" applyFont="1" applyFill="1" applyBorder="1" applyAlignment="1">
      <alignment horizontal="center"/>
    </xf>
    <xf numFmtId="0" fontId="9" fillId="9" borderId="18" xfId="0" applyFont="1" applyFill="1" applyBorder="1" applyAlignment="1">
      <alignment horizontal="center"/>
    </xf>
    <xf numFmtId="0" fontId="16" fillId="34" borderId="57" xfId="0" applyFont="1" applyFill="1" applyBorder="1" applyAlignment="1">
      <alignment horizontal="center"/>
    </xf>
    <xf numFmtId="0" fontId="16" fillId="34" borderId="6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42" borderId="58" xfId="0" applyFont="1" applyFill="1" applyBorder="1" applyAlignment="1">
      <alignment horizontal="center"/>
    </xf>
    <xf numFmtId="0" fontId="3" fillId="42" borderId="59" xfId="0" applyFont="1" applyFill="1" applyBorder="1" applyAlignment="1">
      <alignment horizontal="center"/>
    </xf>
    <xf numFmtId="0" fontId="3" fillId="42" borderId="60" xfId="0" applyFont="1" applyFill="1" applyBorder="1" applyAlignment="1">
      <alignment horizontal="center"/>
    </xf>
    <xf numFmtId="0" fontId="14" fillId="7" borderId="89" xfId="0" applyFont="1" applyFill="1" applyBorder="1" applyAlignment="1">
      <alignment horizontal="center"/>
    </xf>
    <xf numFmtId="0" fontId="1" fillId="2" borderId="45" xfId="0" applyFont="1" applyFill="1" applyBorder="1" applyAlignment="1">
      <alignment horizontal="center"/>
    </xf>
    <xf numFmtId="0" fontId="1" fillId="40" borderId="57" xfId="0" applyFont="1" applyFill="1" applyBorder="1" applyAlignment="1">
      <alignment horizontal="center"/>
    </xf>
    <xf numFmtId="0" fontId="14" fillId="38" borderId="22" xfId="0" applyFont="1" applyFill="1" applyBorder="1" applyAlignment="1">
      <alignment horizontal="center"/>
    </xf>
    <xf numFmtId="0" fontId="14" fillId="38" borderId="23" xfId="0" applyFont="1" applyFill="1" applyBorder="1" applyAlignment="1">
      <alignment horizontal="center"/>
    </xf>
    <xf numFmtId="0" fontId="14" fillId="38" borderId="24" xfId="0" applyFont="1" applyFill="1" applyBorder="1" applyAlignment="1">
      <alignment horizontal="center"/>
    </xf>
    <xf numFmtId="0" fontId="1" fillId="15" borderId="17" xfId="0" applyFont="1" applyFill="1" applyBorder="1" applyAlignment="1">
      <alignment horizontal="center"/>
    </xf>
    <xf numFmtId="0" fontId="1" fillId="15" borderId="18" xfId="0" applyFont="1" applyFill="1" applyBorder="1" applyAlignment="1">
      <alignment horizontal="center"/>
    </xf>
    <xf numFmtId="0" fontId="1" fillId="15" borderId="19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2" fillId="3" borderId="39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3" fillId="5" borderId="58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3" fillId="5" borderId="60" xfId="0" applyFont="1" applyFill="1" applyBorder="1" applyAlignment="1">
      <alignment horizontal="center"/>
    </xf>
    <xf numFmtId="0" fontId="16" fillId="34" borderId="42" xfId="0" applyFont="1" applyFill="1" applyBorder="1" applyAlignment="1">
      <alignment horizontal="center"/>
    </xf>
    <xf numFmtId="0" fontId="2" fillId="19" borderId="58" xfId="0" applyFont="1" applyFill="1" applyBorder="1" applyAlignment="1">
      <alignment horizontal="center"/>
    </xf>
    <xf numFmtId="0" fontId="2" fillId="19" borderId="59" xfId="0" applyFont="1" applyFill="1" applyBorder="1" applyAlignment="1">
      <alignment horizontal="center"/>
    </xf>
    <xf numFmtId="0" fontId="2" fillId="19" borderId="60" xfId="0" applyFont="1" applyFill="1" applyBorder="1" applyAlignment="1">
      <alignment horizontal="center"/>
    </xf>
    <xf numFmtId="0" fontId="9" fillId="35" borderId="58" xfId="0" applyFont="1" applyFill="1" applyBorder="1" applyAlignment="1">
      <alignment horizontal="center"/>
    </xf>
    <xf numFmtId="0" fontId="9" fillId="35" borderId="59" xfId="0" applyFont="1" applyFill="1" applyBorder="1" applyAlignment="1">
      <alignment horizontal="center"/>
    </xf>
    <xf numFmtId="0" fontId="9" fillId="35" borderId="60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2" fillId="36" borderId="35" xfId="0" applyFont="1" applyFill="1" applyBorder="1" applyAlignment="1">
      <alignment horizontal="center"/>
    </xf>
    <xf numFmtId="0" fontId="2" fillId="36" borderId="36" xfId="0" applyFont="1" applyFill="1" applyBorder="1" applyAlignment="1">
      <alignment horizontal="center"/>
    </xf>
    <xf numFmtId="0" fontId="3" fillId="11" borderId="45" xfId="0" applyFont="1" applyFill="1" applyBorder="1" applyAlignment="1">
      <alignment horizontal="center"/>
    </xf>
    <xf numFmtId="0" fontId="3" fillId="11" borderId="61" xfId="0" applyFont="1" applyFill="1" applyBorder="1" applyAlignment="1">
      <alignment horizontal="center"/>
    </xf>
    <xf numFmtId="0" fontId="2" fillId="11" borderId="58" xfId="0" applyFont="1" applyFill="1" applyBorder="1" applyAlignment="1">
      <alignment horizontal="center"/>
    </xf>
    <xf numFmtId="0" fontId="2" fillId="11" borderId="60" xfId="0" applyFont="1" applyFill="1" applyBorder="1" applyAlignment="1">
      <alignment horizontal="center"/>
    </xf>
    <xf numFmtId="0" fontId="3" fillId="11" borderId="38" xfId="0" applyFont="1" applyFill="1" applyBorder="1" applyAlignment="1">
      <alignment horizontal="center"/>
    </xf>
    <xf numFmtId="0" fontId="2" fillId="5" borderId="90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4" borderId="39" xfId="0" applyFont="1" applyFill="1" applyBorder="1" applyAlignment="1">
      <alignment horizontal="center"/>
    </xf>
    <xf numFmtId="0" fontId="1" fillId="4" borderId="40" xfId="0" applyFont="1" applyFill="1" applyBorder="1" applyAlignment="1">
      <alignment horizontal="center"/>
    </xf>
    <xf numFmtId="0" fontId="1" fillId="4" borderId="41" xfId="0" applyFont="1" applyFill="1" applyBorder="1" applyAlignment="1">
      <alignment horizontal="center"/>
    </xf>
    <xf numFmtId="0" fontId="1" fillId="15" borderId="39" xfId="0" applyFont="1" applyFill="1" applyBorder="1" applyAlignment="1">
      <alignment horizontal="center"/>
    </xf>
    <xf numFmtId="0" fontId="1" fillId="15" borderId="40" xfId="0" applyFont="1" applyFill="1" applyBorder="1" applyAlignment="1">
      <alignment horizontal="center"/>
    </xf>
    <xf numFmtId="0" fontId="1" fillId="15" borderId="41" xfId="0" applyFont="1" applyFill="1" applyBorder="1" applyAlignment="1">
      <alignment horizontal="center"/>
    </xf>
    <xf numFmtId="0" fontId="1" fillId="15" borderId="14" xfId="0" applyFont="1" applyFill="1" applyBorder="1" applyAlignment="1">
      <alignment horizontal="center"/>
    </xf>
    <xf numFmtId="0" fontId="1" fillId="15" borderId="0" xfId="0" applyFont="1" applyFill="1" applyAlignment="1">
      <alignment horizontal="center"/>
    </xf>
    <xf numFmtId="0" fontId="3" fillId="8" borderId="16" xfId="0" applyFont="1" applyFill="1" applyBorder="1" applyAlignment="1">
      <alignment horizontal="center"/>
    </xf>
    <xf numFmtId="16" fontId="3" fillId="8" borderId="16" xfId="0" applyNumberFormat="1" applyFont="1" applyFill="1" applyBorder="1" applyAlignment="1">
      <alignment horizontal="center"/>
    </xf>
    <xf numFmtId="14" fontId="3" fillId="8" borderId="16" xfId="0" applyNumberFormat="1" applyFont="1" applyFill="1" applyBorder="1" applyAlignment="1">
      <alignment horizontal="center"/>
    </xf>
    <xf numFmtId="0" fontId="1" fillId="4" borderId="51" xfId="0" applyFont="1" applyFill="1" applyBorder="1" applyAlignment="1">
      <alignment horizontal="center"/>
    </xf>
    <xf numFmtId="0" fontId="1" fillId="4" borderId="52" xfId="0" applyFont="1" applyFill="1" applyBorder="1" applyAlignment="1">
      <alignment horizontal="center"/>
    </xf>
    <xf numFmtId="0" fontId="1" fillId="4" borderId="53" xfId="0" applyFont="1" applyFill="1" applyBorder="1" applyAlignment="1">
      <alignment horizontal="center"/>
    </xf>
    <xf numFmtId="0" fontId="26" fillId="32" borderId="63" xfId="0" applyFont="1" applyFill="1" applyBorder="1" applyAlignment="1">
      <alignment horizontal="center"/>
    </xf>
    <xf numFmtId="0" fontId="26" fillId="32" borderId="59" xfId="0" applyFont="1" applyFill="1" applyBorder="1" applyAlignment="1">
      <alignment horizontal="center"/>
    </xf>
    <xf numFmtId="0" fontId="26" fillId="32" borderId="60" xfId="0" applyFont="1" applyFill="1" applyBorder="1" applyAlignment="1">
      <alignment horizontal="center"/>
    </xf>
    <xf numFmtId="0" fontId="1" fillId="32" borderId="65" xfId="0" applyFont="1" applyFill="1" applyBorder="1" applyAlignment="1">
      <alignment horizontal="center"/>
    </xf>
    <xf numFmtId="0" fontId="1" fillId="32" borderId="66" xfId="0" applyFont="1" applyFill="1" applyBorder="1" applyAlignment="1">
      <alignment horizontal="center"/>
    </xf>
    <xf numFmtId="0" fontId="2" fillId="8" borderId="58" xfId="0" applyFont="1" applyFill="1" applyBorder="1" applyAlignment="1">
      <alignment horizontal="center"/>
    </xf>
    <xf numFmtId="0" fontId="2" fillId="8" borderId="59" xfId="0" applyFont="1" applyFill="1" applyBorder="1" applyAlignment="1">
      <alignment horizontal="center"/>
    </xf>
    <xf numFmtId="0" fontId="2" fillId="8" borderId="60" xfId="0" applyFont="1" applyFill="1" applyBorder="1" applyAlignment="1">
      <alignment horizontal="center"/>
    </xf>
    <xf numFmtId="0" fontId="16" fillId="12" borderId="57" xfId="0" applyFont="1" applyFill="1" applyBorder="1" applyAlignment="1">
      <alignment horizontal="center"/>
    </xf>
    <xf numFmtId="0" fontId="1" fillId="2" borderId="54" xfId="0" applyFont="1" applyFill="1" applyBorder="1" applyAlignment="1">
      <alignment horizontal="center"/>
    </xf>
    <xf numFmtId="0" fontId="1" fillId="2" borderId="55" xfId="0" applyFont="1" applyFill="1" applyBorder="1" applyAlignment="1">
      <alignment horizontal="center"/>
    </xf>
    <xf numFmtId="0" fontId="1" fillId="2" borderId="56" xfId="0" applyFont="1" applyFill="1" applyBorder="1" applyAlignment="1">
      <alignment horizontal="center"/>
    </xf>
    <xf numFmtId="0" fontId="3" fillId="8" borderId="57" xfId="0" applyFont="1" applyFill="1" applyBorder="1" applyAlignment="1">
      <alignment horizontal="center"/>
    </xf>
    <xf numFmtId="0" fontId="3" fillId="8" borderId="10" xfId="0" applyFont="1" applyFill="1" applyBorder="1" applyAlignment="1">
      <alignment horizontal="center"/>
    </xf>
    <xf numFmtId="0" fontId="3" fillId="8" borderId="11" xfId="0" applyFont="1" applyFill="1" applyBorder="1" applyAlignment="1">
      <alignment horizontal="center"/>
    </xf>
    <xf numFmtId="0" fontId="3" fillId="8" borderId="22" xfId="0" applyFont="1" applyFill="1" applyBorder="1" applyAlignment="1">
      <alignment horizontal="center"/>
    </xf>
    <xf numFmtId="0" fontId="3" fillId="8" borderId="23" xfId="0" applyFont="1" applyFill="1" applyBorder="1" applyAlignment="1">
      <alignment horizontal="center"/>
    </xf>
    <xf numFmtId="0" fontId="3" fillId="8" borderId="24" xfId="0" applyFont="1" applyFill="1" applyBorder="1" applyAlignment="1">
      <alignment horizontal="center"/>
    </xf>
    <xf numFmtId="0" fontId="14" fillId="8" borderId="59" xfId="0" applyFont="1" applyFill="1" applyBorder="1" applyAlignment="1">
      <alignment horizontal="center"/>
    </xf>
    <xf numFmtId="0" fontId="14" fillId="8" borderId="22" xfId="0" applyFont="1" applyFill="1" applyBorder="1" applyAlignment="1">
      <alignment horizontal="center"/>
    </xf>
    <xf numFmtId="0" fontId="14" fillId="8" borderId="23" xfId="0" applyFont="1" applyFill="1" applyBorder="1" applyAlignment="1">
      <alignment horizontal="center"/>
    </xf>
    <xf numFmtId="0" fontId="2" fillId="8" borderId="57" xfId="0" applyFont="1" applyFill="1" applyBorder="1" applyAlignment="1">
      <alignment horizontal="center"/>
    </xf>
    <xf numFmtId="0" fontId="3" fillId="8" borderId="58" xfId="0" applyFont="1" applyFill="1" applyBorder="1" applyAlignment="1">
      <alignment horizontal="center"/>
    </xf>
    <xf numFmtId="0" fontId="3" fillId="8" borderId="59" xfId="0" applyFont="1" applyFill="1" applyBorder="1" applyAlignment="1">
      <alignment horizontal="center"/>
    </xf>
    <xf numFmtId="0" fontId="2" fillId="3" borderId="46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6" fillId="12" borderId="22" xfId="0" applyFont="1" applyFill="1" applyBorder="1" applyAlignment="1">
      <alignment horizontal="center"/>
    </xf>
    <xf numFmtId="0" fontId="16" fillId="12" borderId="24" xfId="0" applyFont="1" applyFill="1" applyBorder="1" applyAlignment="1">
      <alignment horizontal="center"/>
    </xf>
    <xf numFmtId="0" fontId="3" fillId="9" borderId="39" xfId="0" applyFont="1" applyFill="1" applyBorder="1" applyAlignment="1">
      <alignment horizontal="center"/>
    </xf>
    <xf numFmtId="0" fontId="3" fillId="9" borderId="40" xfId="0" applyFont="1" applyFill="1" applyBorder="1" applyAlignment="1">
      <alignment horizontal="center"/>
    </xf>
    <xf numFmtId="0" fontId="3" fillId="9" borderId="41" xfId="0" applyFont="1" applyFill="1" applyBorder="1" applyAlignment="1">
      <alignment horizontal="center"/>
    </xf>
    <xf numFmtId="0" fontId="3" fillId="9" borderId="51" xfId="0" applyFont="1" applyFill="1" applyBorder="1" applyAlignment="1">
      <alignment horizontal="center"/>
    </xf>
    <xf numFmtId="0" fontId="3" fillId="9" borderId="52" xfId="0" applyFont="1" applyFill="1" applyBorder="1" applyAlignment="1">
      <alignment horizontal="center"/>
    </xf>
    <xf numFmtId="0" fontId="3" fillId="9" borderId="53" xfId="0" applyFont="1" applyFill="1" applyBorder="1" applyAlignment="1">
      <alignment horizontal="center"/>
    </xf>
    <xf numFmtId="0" fontId="3" fillId="9" borderId="46" xfId="0" applyFont="1" applyFill="1" applyBorder="1" applyAlignment="1">
      <alignment horizontal="center"/>
    </xf>
    <xf numFmtId="0" fontId="3" fillId="9" borderId="21" xfId="0" applyFont="1" applyFill="1" applyBorder="1" applyAlignment="1">
      <alignment horizontal="center"/>
    </xf>
    <xf numFmtId="0" fontId="2" fillId="3" borderId="51" xfId="0" applyFont="1" applyFill="1" applyBorder="1" applyAlignment="1">
      <alignment horizontal="center"/>
    </xf>
    <xf numFmtId="0" fontId="2" fillId="3" borderId="52" xfId="0" applyFont="1" applyFill="1" applyBorder="1" applyAlignment="1">
      <alignment horizontal="center"/>
    </xf>
    <xf numFmtId="0" fontId="2" fillId="3" borderId="41" xfId="0" applyFont="1" applyFill="1" applyBorder="1" applyAlignment="1">
      <alignment horizontal="center"/>
    </xf>
    <xf numFmtId="0" fontId="14" fillId="7" borderId="46" xfId="0" applyFont="1" applyFill="1" applyBorder="1" applyAlignment="1">
      <alignment horizontal="center"/>
    </xf>
    <xf numFmtId="0" fontId="14" fillId="7" borderId="39" xfId="0" applyFont="1" applyFill="1" applyBorder="1" applyAlignment="1">
      <alignment horizontal="center"/>
    </xf>
    <xf numFmtId="0" fontId="14" fillId="7" borderId="40" xfId="0" applyFont="1" applyFill="1" applyBorder="1" applyAlignment="1">
      <alignment horizontal="center"/>
    </xf>
    <xf numFmtId="0" fontId="14" fillId="7" borderId="41" xfId="0" applyFont="1" applyFill="1" applyBorder="1" applyAlignment="1">
      <alignment horizontal="center"/>
    </xf>
    <xf numFmtId="0" fontId="2" fillId="5" borderId="35" xfId="0" applyFont="1" applyFill="1" applyBorder="1" applyAlignment="1">
      <alignment horizontal="center"/>
    </xf>
    <xf numFmtId="0" fontId="2" fillId="5" borderId="36" xfId="0" applyFont="1" applyFill="1" applyBorder="1" applyAlignment="1">
      <alignment horizontal="center"/>
    </xf>
    <xf numFmtId="0" fontId="2" fillId="5" borderId="37" xfId="0" applyFont="1" applyFill="1" applyBorder="1" applyAlignment="1">
      <alignment horizontal="center"/>
    </xf>
    <xf numFmtId="0" fontId="14" fillId="18" borderId="46" xfId="0" applyFont="1" applyFill="1" applyBorder="1" applyAlignment="1">
      <alignment horizontal="center"/>
    </xf>
    <xf numFmtId="0" fontId="14" fillId="18" borderId="58" xfId="0" applyFont="1" applyFill="1" applyBorder="1" applyAlignment="1">
      <alignment horizontal="center"/>
    </xf>
    <xf numFmtId="0" fontId="14" fillId="18" borderId="59" xfId="0" applyFont="1" applyFill="1" applyBorder="1" applyAlignment="1">
      <alignment horizontal="center"/>
    </xf>
    <xf numFmtId="0" fontId="14" fillId="18" borderId="57" xfId="0" applyFont="1" applyFill="1" applyBorder="1" applyAlignment="1">
      <alignment horizontal="center"/>
    </xf>
    <xf numFmtId="0" fontId="14" fillId="18" borderId="60" xfId="0" applyFont="1" applyFill="1" applyBorder="1" applyAlignment="1">
      <alignment horizontal="center"/>
    </xf>
    <xf numFmtId="0" fontId="2" fillId="5" borderId="38" xfId="0" applyFont="1" applyFill="1" applyBorder="1" applyAlignment="1">
      <alignment horizontal="center"/>
    </xf>
    <xf numFmtId="0" fontId="14" fillId="18" borderId="51" xfId="0" applyFont="1" applyFill="1" applyBorder="1" applyAlignment="1">
      <alignment horizontal="center"/>
    </xf>
    <xf numFmtId="0" fontId="14" fillId="18" borderId="52" xfId="0" applyFont="1" applyFill="1" applyBorder="1" applyAlignment="1">
      <alignment horizontal="center"/>
    </xf>
    <xf numFmtId="0" fontId="14" fillId="18" borderId="53" xfId="0" applyFont="1" applyFill="1" applyBorder="1" applyAlignment="1">
      <alignment horizontal="center"/>
    </xf>
    <xf numFmtId="0" fontId="26" fillId="13" borderId="38" xfId="0" applyFont="1" applyFill="1" applyBorder="1" applyAlignment="1">
      <alignment horizontal="center"/>
    </xf>
    <xf numFmtId="0" fontId="26" fillId="13" borderId="35" xfId="0" applyFont="1" applyFill="1" applyBorder="1" applyAlignment="1">
      <alignment horizontal="center"/>
    </xf>
    <xf numFmtId="0" fontId="26" fillId="13" borderId="36" xfId="0" applyFont="1" applyFill="1" applyBorder="1" applyAlignment="1">
      <alignment horizontal="center"/>
    </xf>
    <xf numFmtId="0" fontId="2" fillId="3" borderId="61" xfId="0" applyFont="1" applyFill="1" applyBorder="1" applyAlignment="1">
      <alignment horizontal="center"/>
    </xf>
    <xf numFmtId="0" fontId="1" fillId="15" borderId="15" xfId="0" applyFont="1" applyFill="1" applyBorder="1" applyAlignment="1">
      <alignment horizontal="center"/>
    </xf>
    <xf numFmtId="0" fontId="2" fillId="5" borderId="42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/>
    </xf>
    <xf numFmtId="0" fontId="2" fillId="5" borderId="45" xfId="0" applyFon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3" fillId="11" borderId="21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29" fillId="37" borderId="58" xfId="0" applyFont="1" applyFill="1" applyBorder="1" applyAlignment="1">
      <alignment horizontal="center"/>
    </xf>
    <xf numFmtId="0" fontId="29" fillId="37" borderId="59" xfId="0" applyFont="1" applyFill="1" applyBorder="1" applyAlignment="1">
      <alignment horizontal="center"/>
    </xf>
    <xf numFmtId="0" fontId="29" fillId="37" borderId="89" xfId="0" applyFont="1" applyFill="1" applyBorder="1" applyAlignment="1">
      <alignment horizontal="center"/>
    </xf>
    <xf numFmtId="0" fontId="9" fillId="9" borderId="19" xfId="0" applyFont="1" applyFill="1" applyBorder="1" applyAlignment="1">
      <alignment horizontal="center"/>
    </xf>
    <xf numFmtId="0" fontId="16" fillId="34" borderId="43" xfId="0" applyFont="1" applyFill="1" applyBorder="1" applyAlignment="1">
      <alignment horizontal="center"/>
    </xf>
    <xf numFmtId="0" fontId="16" fillId="34" borderId="45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9" fillId="37" borderId="60" xfId="0" applyFont="1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9" fillId="9" borderId="46" xfId="0" applyFont="1" applyFill="1" applyBorder="1" applyAlignment="1">
      <alignment horizontal="center"/>
    </xf>
    <xf numFmtId="0" fontId="9" fillId="9" borderId="39" xfId="0" applyFont="1" applyFill="1" applyBorder="1" applyAlignment="1">
      <alignment horizontal="center"/>
    </xf>
    <xf numFmtId="0" fontId="9" fillId="9" borderId="40" xfId="0" applyFont="1" applyFill="1" applyBorder="1" applyAlignment="1">
      <alignment horizontal="center"/>
    </xf>
    <xf numFmtId="0" fontId="9" fillId="9" borderId="41" xfId="0" applyFont="1" applyFill="1" applyBorder="1" applyAlignment="1">
      <alignment horizontal="center"/>
    </xf>
    <xf numFmtId="0" fontId="0" fillId="7" borderId="39" xfId="0" applyFill="1" applyBorder="1" applyAlignment="1">
      <alignment horizontal="center"/>
    </xf>
    <xf numFmtId="0" fontId="0" fillId="7" borderId="40" xfId="0" applyFill="1" applyBorder="1" applyAlignment="1">
      <alignment horizontal="center"/>
    </xf>
    <xf numFmtId="0" fontId="0" fillId="7" borderId="41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40" xfId="0" applyFill="1" applyBorder="1" applyAlignment="1">
      <alignment horizontal="center"/>
    </xf>
    <xf numFmtId="0" fontId="0" fillId="8" borderId="41" xfId="0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14" fillId="8" borderId="24" xfId="0" applyFont="1" applyFill="1" applyBorder="1" applyAlignment="1">
      <alignment horizontal="center"/>
    </xf>
    <xf numFmtId="0" fontId="9" fillId="8" borderId="40" xfId="0" applyFont="1" applyFill="1" applyBorder="1" applyAlignment="1">
      <alignment horizontal="center"/>
    </xf>
    <xf numFmtId="0" fontId="9" fillId="8" borderId="41" xfId="0" applyFont="1" applyFill="1" applyBorder="1" applyAlignment="1">
      <alignment horizontal="center"/>
    </xf>
    <xf numFmtId="0" fontId="26" fillId="12" borderId="17" xfId="0" applyFont="1" applyFill="1" applyBorder="1" applyAlignment="1">
      <alignment horizontal="center"/>
    </xf>
    <xf numFmtId="0" fontId="26" fillId="12" borderId="19" xfId="0" applyFont="1" applyFill="1" applyBorder="1" applyAlignment="1">
      <alignment horizontal="center"/>
    </xf>
    <xf numFmtId="0" fontId="0" fillId="18" borderId="46" xfId="0" applyFill="1" applyBorder="1" applyAlignment="1">
      <alignment horizontal="center"/>
    </xf>
    <xf numFmtId="0" fontId="0" fillId="18" borderId="40" xfId="0" applyFill="1" applyBorder="1" applyAlignment="1">
      <alignment horizontal="center"/>
    </xf>
    <xf numFmtId="0" fontId="0" fillId="18" borderId="41" xfId="0" applyFill="1" applyBorder="1" applyAlignment="1">
      <alignment horizontal="center"/>
    </xf>
    <xf numFmtId="0" fontId="14" fillId="31" borderId="39" xfId="0" applyFont="1" applyFill="1" applyBorder="1" applyAlignment="1">
      <alignment horizontal="center"/>
    </xf>
    <xf numFmtId="0" fontId="14" fillId="31" borderId="40" xfId="0" applyFont="1" applyFill="1" applyBorder="1" applyAlignment="1">
      <alignment horizontal="center"/>
    </xf>
    <xf numFmtId="0" fontId="14" fillId="31" borderId="41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center"/>
    </xf>
    <xf numFmtId="0" fontId="3" fillId="9" borderId="58" xfId="0" applyFont="1" applyFill="1" applyBorder="1" applyAlignment="1">
      <alignment horizontal="center"/>
    </xf>
    <xf numFmtId="0" fontId="3" fillId="9" borderId="59" xfId="0" applyFont="1" applyFill="1" applyBorder="1" applyAlignment="1">
      <alignment horizontal="center"/>
    </xf>
    <xf numFmtId="0" fontId="3" fillId="9" borderId="60" xfId="0" applyFont="1" applyFill="1" applyBorder="1" applyAlignment="1">
      <alignment horizontal="center"/>
    </xf>
    <xf numFmtId="0" fontId="2" fillId="31" borderId="46" xfId="0" applyFont="1" applyFill="1" applyBorder="1" applyAlignment="1">
      <alignment horizontal="center"/>
    </xf>
    <xf numFmtId="0" fontId="20" fillId="8" borderId="58" xfId="0" applyFont="1" applyFill="1" applyBorder="1" applyAlignment="1">
      <alignment horizontal="center"/>
    </xf>
    <xf numFmtId="0" fontId="20" fillId="8" borderId="59" xfId="0" applyFont="1" applyFill="1" applyBorder="1" applyAlignment="1">
      <alignment horizontal="center"/>
    </xf>
    <xf numFmtId="0" fontId="20" fillId="8" borderId="60" xfId="0" applyFont="1" applyFill="1" applyBorder="1" applyAlignment="1">
      <alignment horizontal="center"/>
    </xf>
    <xf numFmtId="0" fontId="15" fillId="12" borderId="21" xfId="0" applyFont="1" applyFill="1" applyBorder="1" applyAlignment="1">
      <alignment horizontal="center"/>
    </xf>
    <xf numFmtId="0" fontId="20" fillId="8" borderId="57" xfId="0" applyFont="1" applyFill="1" applyBorder="1" applyAlignment="1">
      <alignment horizontal="center"/>
    </xf>
    <xf numFmtId="0" fontId="26" fillId="32" borderId="57" xfId="0" applyFont="1" applyFill="1" applyBorder="1" applyAlignment="1">
      <alignment horizontal="center"/>
    </xf>
    <xf numFmtId="0" fontId="9" fillId="8" borderId="58" xfId="0" applyFont="1" applyFill="1" applyBorder="1" applyAlignment="1">
      <alignment horizontal="center"/>
    </xf>
    <xf numFmtId="0" fontId="9" fillId="8" borderId="59" xfId="0" applyFont="1" applyFill="1" applyBorder="1" applyAlignment="1">
      <alignment horizontal="center"/>
    </xf>
    <xf numFmtId="0" fontId="9" fillId="8" borderId="43" xfId="0" applyFont="1" applyFill="1" applyBorder="1" applyAlignment="1">
      <alignment horizontal="center"/>
    </xf>
    <xf numFmtId="0" fontId="26" fillId="12" borderId="57" xfId="0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9" fillId="8" borderId="11" xfId="0" applyFont="1" applyFill="1" applyBorder="1" applyAlignment="1">
      <alignment horizontal="center"/>
    </xf>
    <xf numFmtId="0" fontId="9" fillId="8" borderId="22" xfId="0" applyFont="1" applyFill="1" applyBorder="1" applyAlignment="1">
      <alignment horizontal="center"/>
    </xf>
    <xf numFmtId="0" fontId="9" fillId="8" borderId="23" xfId="0" applyFont="1" applyFill="1" applyBorder="1" applyAlignment="1">
      <alignment horizontal="center"/>
    </xf>
    <xf numFmtId="0" fontId="9" fillId="8" borderId="24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6" xfId="0" applyFont="1" applyFill="1" applyBorder="1" applyAlignment="1">
      <alignment horizontal="center"/>
    </xf>
    <xf numFmtId="0" fontId="2" fillId="36" borderId="37" xfId="0" applyFont="1" applyFill="1" applyBorder="1" applyAlignment="1">
      <alignment horizontal="center"/>
    </xf>
    <xf numFmtId="0" fontId="1" fillId="32" borderId="57" xfId="0" applyFont="1" applyFill="1" applyBorder="1" applyAlignment="1">
      <alignment horizontal="center"/>
    </xf>
    <xf numFmtId="0" fontId="0" fillId="18" borderId="62" xfId="0" applyFill="1" applyBorder="1" applyAlignment="1">
      <alignment horizontal="center"/>
    </xf>
    <xf numFmtId="0" fontId="9" fillId="9" borderId="45" xfId="0" applyFont="1" applyFill="1" applyBorder="1" applyAlignment="1">
      <alignment horizontal="center"/>
    </xf>
    <xf numFmtId="0" fontId="15" fillId="13" borderId="61" xfId="0" applyFont="1" applyFill="1" applyBorder="1" applyAlignment="1">
      <alignment horizontal="center"/>
    </xf>
    <xf numFmtId="0" fontId="15" fillId="13" borderId="38" xfId="0" applyFont="1" applyFill="1" applyBorder="1" applyAlignment="1">
      <alignment horizontal="center"/>
    </xf>
    <xf numFmtId="0" fontId="15" fillId="13" borderId="35" xfId="0" applyFont="1" applyFill="1" applyBorder="1" applyAlignment="1">
      <alignment horizontal="center"/>
    </xf>
    <xf numFmtId="0" fontId="15" fillId="13" borderId="36" xfId="0" applyFont="1" applyFill="1" applyBorder="1" applyAlignment="1">
      <alignment horizontal="center"/>
    </xf>
    <xf numFmtId="0" fontId="0" fillId="18" borderId="51" xfId="0" applyFill="1" applyBorder="1" applyAlignment="1">
      <alignment horizontal="center"/>
    </xf>
    <xf numFmtId="0" fontId="0" fillId="18" borderId="52" xfId="0" applyFill="1" applyBorder="1" applyAlignment="1">
      <alignment horizontal="center"/>
    </xf>
    <xf numFmtId="0" fontId="0" fillId="18" borderId="53" xfId="0" applyFill="1" applyBorder="1" applyAlignment="1">
      <alignment horizontal="center"/>
    </xf>
    <xf numFmtId="0" fontId="0" fillId="18" borderId="54" xfId="0" applyFill="1" applyBorder="1" applyAlignment="1">
      <alignment horizontal="center"/>
    </xf>
    <xf numFmtId="0" fontId="0" fillId="18" borderId="55" xfId="0" applyFill="1" applyBorder="1" applyAlignment="1">
      <alignment horizontal="center"/>
    </xf>
    <xf numFmtId="0" fontId="0" fillId="18" borderId="56" xfId="0" applyFill="1" applyBorder="1" applyAlignment="1">
      <alignment horizontal="center"/>
    </xf>
    <xf numFmtId="0" fontId="9" fillId="9" borderId="21" xfId="0" applyFont="1" applyFill="1" applyBorder="1" applyAlignment="1">
      <alignment horizontal="center"/>
    </xf>
    <xf numFmtId="0" fontId="9" fillId="9" borderId="51" xfId="0" applyFont="1" applyFill="1" applyBorder="1" applyAlignment="1">
      <alignment horizontal="center"/>
    </xf>
    <xf numFmtId="0" fontId="9" fillId="9" borderId="52" xfId="0" applyFont="1" applyFill="1" applyBorder="1" applyAlignment="1">
      <alignment horizontal="center"/>
    </xf>
    <xf numFmtId="0" fontId="9" fillId="9" borderId="53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3" fillId="11" borderId="35" xfId="0" applyFont="1" applyFill="1" applyBorder="1" applyAlignment="1">
      <alignment horizontal="center"/>
    </xf>
    <xf numFmtId="0" fontId="3" fillId="11" borderId="36" xfId="0" applyFont="1" applyFill="1" applyBorder="1" applyAlignment="1">
      <alignment horizontal="center"/>
    </xf>
    <xf numFmtId="0" fontId="3" fillId="11" borderId="37" xfId="0" applyFont="1" applyFill="1" applyBorder="1" applyAlignment="1">
      <alignment horizontal="center"/>
    </xf>
    <xf numFmtId="0" fontId="0" fillId="18" borderId="33" xfId="0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0" fontId="3" fillId="6" borderId="43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15" fillId="13" borderId="19" xfId="0" applyFont="1" applyFill="1" applyBorder="1" applyAlignment="1">
      <alignment horizontal="center"/>
    </xf>
    <xf numFmtId="0" fontId="15" fillId="13" borderId="21" xfId="0" applyFont="1" applyFill="1" applyBorder="1" applyAlignment="1">
      <alignment horizontal="center"/>
    </xf>
    <xf numFmtId="0" fontId="1" fillId="15" borderId="46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/>
    </xf>
    <xf numFmtId="0" fontId="15" fillId="13" borderId="41" xfId="0" applyFont="1" applyFill="1" applyBorder="1" applyAlignment="1">
      <alignment horizontal="center"/>
    </xf>
    <xf numFmtId="0" fontId="15" fillId="13" borderId="46" xfId="0" applyFont="1" applyFill="1" applyBorder="1" applyAlignment="1">
      <alignment horizontal="center"/>
    </xf>
    <xf numFmtId="0" fontId="15" fillId="13" borderId="39" xfId="0" applyFont="1" applyFill="1" applyBorder="1" applyAlignment="1">
      <alignment horizontal="center"/>
    </xf>
    <xf numFmtId="0" fontId="0" fillId="18" borderId="22" xfId="0" applyFill="1" applyBorder="1" applyAlignment="1">
      <alignment horizontal="center"/>
    </xf>
    <xf numFmtId="0" fontId="2" fillId="3" borderId="50" xfId="0" applyFont="1" applyFill="1" applyBorder="1" applyAlignment="1">
      <alignment horizontal="center"/>
    </xf>
    <xf numFmtId="0" fontId="15" fillId="13" borderId="44" xfId="0" applyFont="1" applyFill="1" applyBorder="1" applyAlignment="1">
      <alignment horizontal="center"/>
    </xf>
    <xf numFmtId="0" fontId="3" fillId="6" borderId="68" xfId="0" applyFont="1" applyFill="1" applyBorder="1" applyAlignment="1">
      <alignment horizontal="center"/>
    </xf>
    <xf numFmtId="0" fontId="9" fillId="9" borderId="69" xfId="0" applyFont="1" applyFill="1" applyBorder="1" applyAlignment="1">
      <alignment horizontal="center"/>
    </xf>
    <xf numFmtId="0" fontId="9" fillId="9" borderId="70" xfId="0" applyFont="1" applyFill="1" applyBorder="1" applyAlignment="1">
      <alignment horizontal="center"/>
    </xf>
    <xf numFmtId="0" fontId="9" fillId="9" borderId="71" xfId="0" applyFont="1" applyFill="1" applyBorder="1" applyAlignment="1">
      <alignment horizontal="center"/>
    </xf>
    <xf numFmtId="0" fontId="0" fillId="18" borderId="67" xfId="0" applyFill="1" applyBorder="1" applyAlignment="1">
      <alignment horizontal="center"/>
    </xf>
    <xf numFmtId="0" fontId="26" fillId="16" borderId="57" xfId="0" applyFont="1" applyFill="1" applyBorder="1" applyAlignment="1">
      <alignment horizontal="center"/>
    </xf>
    <xf numFmtId="0" fontId="1" fillId="4" borderId="67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1" fillId="4" borderId="65" xfId="0" applyFont="1" applyFill="1" applyBorder="1" applyAlignment="1">
      <alignment horizontal="center"/>
    </xf>
    <xf numFmtId="0" fontId="1" fillId="4" borderId="66" xfId="0" applyFont="1" applyFill="1" applyBorder="1" applyAlignment="1">
      <alignment horizontal="center"/>
    </xf>
    <xf numFmtId="0" fontId="3" fillId="6" borderId="64" xfId="0" applyFont="1" applyFill="1" applyBorder="1" applyAlignment="1">
      <alignment horizontal="center"/>
    </xf>
    <xf numFmtId="0" fontId="3" fillId="6" borderId="65" xfId="0" applyFont="1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9" fillId="10" borderId="35" xfId="0" applyFont="1" applyFill="1" applyBorder="1" applyAlignment="1">
      <alignment horizontal="center"/>
    </xf>
    <xf numFmtId="0" fontId="9" fillId="10" borderId="36" xfId="0" applyFont="1" applyFill="1" applyBorder="1" applyAlignment="1">
      <alignment horizontal="center"/>
    </xf>
    <xf numFmtId="0" fontId="9" fillId="10" borderId="37" xfId="0" applyFont="1" applyFill="1" applyBorder="1" applyAlignment="1">
      <alignment horizontal="center"/>
    </xf>
    <xf numFmtId="0" fontId="9" fillId="11" borderId="29" xfId="0" applyFont="1" applyFill="1" applyBorder="1" applyAlignment="1">
      <alignment horizontal="center"/>
    </xf>
    <xf numFmtId="0" fontId="0" fillId="18" borderId="39" xfId="0" applyFill="1" applyBorder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10" borderId="38" xfId="0" applyFont="1" applyFill="1" applyBorder="1" applyAlignment="1">
      <alignment horizontal="center"/>
    </xf>
    <xf numFmtId="0" fontId="9" fillId="9" borderId="35" xfId="0" applyFont="1" applyFill="1" applyBorder="1" applyAlignment="1">
      <alignment horizontal="center"/>
    </xf>
    <xf numFmtId="0" fontId="9" fillId="9" borderId="36" xfId="0" applyFont="1" applyFill="1" applyBorder="1" applyAlignment="1">
      <alignment horizontal="center"/>
    </xf>
    <xf numFmtId="0" fontId="9" fillId="9" borderId="37" xfId="0" applyFont="1" applyFill="1" applyBorder="1" applyAlignment="1">
      <alignment horizontal="center"/>
    </xf>
    <xf numFmtId="0" fontId="9" fillId="9" borderId="38" xfId="0" applyFont="1" applyFill="1" applyBorder="1" applyAlignment="1">
      <alignment horizontal="center"/>
    </xf>
    <xf numFmtId="0" fontId="2" fillId="17" borderId="38" xfId="0" applyFont="1" applyFill="1" applyBorder="1" applyAlignment="1">
      <alignment horizontal="center"/>
    </xf>
    <xf numFmtId="0" fontId="2" fillId="17" borderId="35" xfId="0" applyFont="1" applyFill="1" applyBorder="1" applyAlignment="1">
      <alignment horizontal="center"/>
    </xf>
    <xf numFmtId="0" fontId="2" fillId="17" borderId="36" xfId="0" applyFont="1" applyFill="1" applyBorder="1" applyAlignment="1">
      <alignment horizontal="center"/>
    </xf>
    <xf numFmtId="0" fontId="2" fillId="17" borderId="37" xfId="0" applyFont="1" applyFill="1" applyBorder="1" applyAlignment="1">
      <alignment horizontal="center"/>
    </xf>
    <xf numFmtId="0" fontId="0" fillId="17" borderId="38" xfId="0" applyFill="1" applyBorder="1" applyAlignment="1">
      <alignment horizontal="center"/>
    </xf>
    <xf numFmtId="0" fontId="0" fillId="17" borderId="35" xfId="0" applyFill="1" applyBorder="1" applyAlignment="1">
      <alignment horizontal="center"/>
    </xf>
    <xf numFmtId="0" fontId="0" fillId="17" borderId="37" xfId="0" applyFill="1" applyBorder="1" applyAlignment="1">
      <alignment horizontal="center"/>
    </xf>
    <xf numFmtId="0" fontId="13" fillId="12" borderId="0" xfId="0" applyFont="1" applyFill="1" applyAlignment="1">
      <alignment horizontal="center"/>
    </xf>
    <xf numFmtId="0" fontId="0" fillId="8" borderId="38" xfId="0" applyFill="1" applyBorder="1" applyAlignment="1">
      <alignment horizontal="center"/>
    </xf>
    <xf numFmtId="0" fontId="3" fillId="6" borderId="42" xfId="0" applyFont="1" applyFill="1" applyBorder="1" applyAlignment="1">
      <alignment horizontal="center"/>
    </xf>
    <xf numFmtId="0" fontId="1" fillId="15" borderId="44" xfId="0" applyFont="1" applyFill="1" applyBorder="1" applyAlignment="1">
      <alignment horizontal="center"/>
    </xf>
    <xf numFmtId="0" fontId="3" fillId="8" borderId="39" xfId="0" applyFont="1" applyFill="1" applyBorder="1" applyAlignment="1">
      <alignment horizontal="center"/>
    </xf>
    <xf numFmtId="0" fontId="3" fillId="8" borderId="41" xfId="0" applyFont="1" applyFill="1" applyBorder="1" applyAlignment="1">
      <alignment horizontal="center"/>
    </xf>
    <xf numFmtId="0" fontId="9" fillId="10" borderId="39" xfId="0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/>
    </xf>
    <xf numFmtId="0" fontId="9" fillId="10" borderId="41" xfId="0" applyFont="1" applyFill="1" applyBorder="1" applyAlignment="1">
      <alignment horizontal="center"/>
    </xf>
    <xf numFmtId="0" fontId="9" fillId="10" borderId="46" xfId="0" applyFont="1" applyFill="1" applyBorder="1" applyAlignment="1">
      <alignment horizontal="center"/>
    </xf>
    <xf numFmtId="0" fontId="24" fillId="30" borderId="39" xfId="0" applyFont="1" applyFill="1" applyBorder="1" applyAlignment="1">
      <alignment horizontal="center"/>
    </xf>
    <xf numFmtId="0" fontId="24" fillId="30" borderId="40" xfId="0" applyFont="1" applyFill="1" applyBorder="1" applyAlignment="1">
      <alignment horizontal="center"/>
    </xf>
    <xf numFmtId="0" fontId="24" fillId="30" borderId="41" xfId="0" applyFont="1" applyFill="1" applyBorder="1" applyAlignment="1">
      <alignment horizontal="center"/>
    </xf>
    <xf numFmtId="0" fontId="24" fillId="28" borderId="39" xfId="0" applyFont="1" applyFill="1" applyBorder="1" applyAlignment="1">
      <alignment horizontal="center"/>
    </xf>
    <xf numFmtId="0" fontId="24" fillId="28" borderId="40" xfId="0" applyFont="1" applyFill="1" applyBorder="1" applyAlignment="1">
      <alignment horizontal="center"/>
    </xf>
    <xf numFmtId="0" fontId="24" fillId="28" borderId="41" xfId="0" applyFont="1" applyFill="1" applyBorder="1" applyAlignment="1">
      <alignment horizontal="center"/>
    </xf>
    <xf numFmtId="0" fontId="0" fillId="7" borderId="38" xfId="0" applyFill="1" applyBorder="1" applyAlignment="1">
      <alignment horizontal="center"/>
    </xf>
    <xf numFmtId="0" fontId="1" fillId="29" borderId="46" xfId="0" applyFont="1" applyFill="1" applyBorder="1" applyAlignment="1">
      <alignment horizontal="center"/>
    </xf>
    <xf numFmtId="0" fontId="3" fillId="8" borderId="40" xfId="0" applyFont="1" applyFill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16" fontId="9" fillId="8" borderId="16" xfId="0" applyNumberFormat="1" applyFont="1" applyFill="1" applyBorder="1" applyAlignment="1">
      <alignment horizontal="center"/>
    </xf>
    <xf numFmtId="14" fontId="9" fillId="8" borderId="16" xfId="0" applyNumberFormat="1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9" fillId="11" borderId="38" xfId="0" applyFont="1" applyFill="1" applyBorder="1" applyAlignment="1">
      <alignment horizontal="center"/>
    </xf>
    <xf numFmtId="0" fontId="9" fillId="11" borderId="35" xfId="0" applyFont="1" applyFill="1" applyBorder="1" applyAlignment="1">
      <alignment horizontal="center"/>
    </xf>
    <xf numFmtId="0" fontId="9" fillId="11" borderId="36" xfId="0" applyFont="1" applyFill="1" applyBorder="1" applyAlignment="1">
      <alignment horizontal="center"/>
    </xf>
    <xf numFmtId="0" fontId="9" fillId="11" borderId="37" xfId="0" applyFont="1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8" borderId="36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27" borderId="44" xfId="0" applyFill="1" applyBorder="1" applyAlignment="1">
      <alignment horizontal="center"/>
    </xf>
    <xf numFmtId="0" fontId="7" fillId="8" borderId="7" xfId="0" applyFont="1" applyFill="1" applyBorder="1" applyAlignment="1">
      <alignment horizontal="center"/>
    </xf>
    <xf numFmtId="0" fontId="7" fillId="8" borderId="8" xfId="0" applyFont="1" applyFill="1" applyBorder="1" applyAlignment="1">
      <alignment horizontal="center"/>
    </xf>
    <xf numFmtId="0" fontId="8" fillId="8" borderId="2" xfId="0" applyFont="1" applyFill="1" applyBorder="1" applyAlignment="1">
      <alignment horizontal="center"/>
    </xf>
    <xf numFmtId="0" fontId="8" fillId="8" borderId="3" xfId="0" applyFont="1" applyFill="1" applyBorder="1" applyAlignment="1">
      <alignment horizontal="center"/>
    </xf>
    <xf numFmtId="0" fontId="8" fillId="8" borderId="4" xfId="0" applyFont="1" applyFill="1" applyBorder="1" applyAlignment="1">
      <alignment horizontal="center"/>
    </xf>
    <xf numFmtId="0" fontId="8" fillId="8" borderId="9" xfId="0" applyFont="1" applyFill="1" applyBorder="1" applyAlignment="1">
      <alignment horizontal="center"/>
    </xf>
    <xf numFmtId="0" fontId="6" fillId="8" borderId="6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9" fillId="9" borderId="42" xfId="0" applyFont="1" applyFill="1" applyBorder="1" applyAlignment="1">
      <alignment horizontal="center"/>
    </xf>
    <xf numFmtId="0" fontId="9" fillId="9" borderId="43" xfId="0" applyFont="1" applyFill="1" applyBorder="1" applyAlignment="1">
      <alignment horizontal="center"/>
    </xf>
    <xf numFmtId="0" fontId="9" fillId="8" borderId="46" xfId="0" applyFont="1" applyFill="1" applyBorder="1" applyAlignment="1">
      <alignment horizontal="center"/>
    </xf>
    <xf numFmtId="0" fontId="0" fillId="10" borderId="40" xfId="0" applyFill="1" applyBorder="1" applyAlignment="1">
      <alignment horizontal="center"/>
    </xf>
    <xf numFmtId="0" fontId="0" fillId="10" borderId="41" xfId="0" applyFill="1" applyBorder="1" applyAlignment="1">
      <alignment horizontal="center"/>
    </xf>
    <xf numFmtId="0" fontId="1" fillId="2" borderId="44" xfId="0" applyFont="1" applyFill="1" applyBorder="1" applyAlignment="1">
      <alignment horizontal="center"/>
    </xf>
    <xf numFmtId="0" fontId="1" fillId="4" borderId="38" xfId="0" applyFon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20" fillId="3" borderId="46" xfId="0" applyFont="1" applyFill="1" applyBorder="1" applyAlignment="1">
      <alignment horizontal="center"/>
    </xf>
    <xf numFmtId="0" fontId="0" fillId="18" borderId="38" xfId="0" applyFill="1" applyBorder="1" applyAlignment="1">
      <alignment horizontal="center"/>
    </xf>
    <xf numFmtId="0" fontId="15" fillId="13" borderId="40" xfId="0" applyFont="1" applyFill="1" applyBorder="1" applyAlignment="1">
      <alignment horizontal="center"/>
    </xf>
    <xf numFmtId="0" fontId="3" fillId="6" borderId="39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center"/>
    </xf>
    <xf numFmtId="0" fontId="3" fillId="6" borderId="41" xfId="0" applyFont="1" applyFill="1" applyBorder="1" applyAlignment="1">
      <alignment horizontal="center"/>
    </xf>
    <xf numFmtId="0" fontId="1" fillId="2" borderId="69" xfId="0" applyFont="1" applyFill="1" applyBorder="1" applyAlignment="1">
      <alignment horizontal="center"/>
    </xf>
    <xf numFmtId="0" fontId="1" fillId="2" borderId="70" xfId="0" applyFont="1" applyFill="1" applyBorder="1" applyAlignment="1">
      <alignment horizontal="center"/>
    </xf>
    <xf numFmtId="0" fontId="1" fillId="2" borderId="71" xfId="0" applyFont="1" applyFill="1" applyBorder="1" applyAlignment="1">
      <alignment horizontal="center"/>
    </xf>
    <xf numFmtId="0" fontId="9" fillId="8" borderId="39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0" fontId="1" fillId="4" borderId="73" xfId="0" applyFont="1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9" fillId="9" borderId="68" xfId="0" applyFont="1" applyFill="1" applyBorder="1" applyAlignment="1">
      <alignment horizontal="center"/>
    </xf>
    <xf numFmtId="0" fontId="9" fillId="9" borderId="44" xfId="0" applyFont="1" applyFill="1" applyBorder="1" applyAlignment="1">
      <alignment horizontal="center"/>
    </xf>
    <xf numFmtId="0" fontId="14" fillId="8" borderId="46" xfId="0" applyFont="1" applyFill="1" applyBorder="1" applyAlignment="1">
      <alignment horizontal="center"/>
    </xf>
    <xf numFmtId="0" fontId="1" fillId="2" borderId="65" xfId="0" applyFont="1" applyFill="1" applyBorder="1" applyAlignment="1">
      <alignment horizontal="center"/>
    </xf>
    <xf numFmtId="0" fontId="1" fillId="2" borderId="66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2" fillId="5" borderId="68" xfId="0" applyFont="1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31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2" fillId="5" borderId="69" xfId="0" applyFont="1" applyFill="1" applyBorder="1" applyAlignment="1">
      <alignment horizontal="center"/>
    </xf>
    <xf numFmtId="0" fontId="2" fillId="5" borderId="70" xfId="0" applyFont="1" applyFill="1" applyBorder="1" applyAlignment="1">
      <alignment horizontal="center"/>
    </xf>
    <xf numFmtId="0" fontId="1" fillId="14" borderId="17" xfId="0" applyFont="1" applyFill="1" applyBorder="1" applyAlignment="1">
      <alignment horizontal="center"/>
    </xf>
    <xf numFmtId="0" fontId="1" fillId="14" borderId="18" xfId="0" applyFont="1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0" xfId="0" applyFill="1" applyAlignment="1">
      <alignment horizontal="center"/>
    </xf>
    <xf numFmtId="0" fontId="15" fillId="12" borderId="46" xfId="0" applyFont="1" applyFill="1" applyBorder="1" applyAlignment="1">
      <alignment horizontal="center"/>
    </xf>
    <xf numFmtId="0" fontId="2" fillId="5" borderId="39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2" fillId="5" borderId="41" xfId="0" applyFont="1" applyFill="1" applyBorder="1" applyAlignment="1">
      <alignment horizontal="center"/>
    </xf>
    <xf numFmtId="0" fontId="0" fillId="10" borderId="44" xfId="0" applyFill="1" applyBorder="1" applyAlignment="1">
      <alignment horizontal="center"/>
    </xf>
    <xf numFmtId="0" fontId="2" fillId="17" borderId="46" xfId="0" applyFont="1" applyFill="1" applyBorder="1" applyAlignment="1">
      <alignment horizontal="center"/>
    </xf>
    <xf numFmtId="0" fontId="0" fillId="17" borderId="46" xfId="0" applyFill="1" applyBorder="1" applyAlignment="1">
      <alignment horizontal="center"/>
    </xf>
    <xf numFmtId="0" fontId="0" fillId="17" borderId="39" xfId="0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2" fillId="5" borderId="46" xfId="0" applyFont="1" applyFill="1" applyBorder="1" applyAlignment="1">
      <alignment horizontal="center"/>
    </xf>
    <xf numFmtId="0" fontId="16" fillId="12" borderId="43" xfId="0" applyFont="1" applyFill="1" applyBorder="1" applyAlignment="1">
      <alignment horizontal="center"/>
    </xf>
    <xf numFmtId="0" fontId="2" fillId="20" borderId="46" xfId="0" applyFont="1" applyFill="1" applyBorder="1" applyAlignment="1">
      <alignment horizontal="center"/>
    </xf>
    <xf numFmtId="0" fontId="9" fillId="21" borderId="46" xfId="0" applyFont="1" applyFill="1" applyBorder="1" applyAlignment="1">
      <alignment horizontal="center"/>
    </xf>
    <xf numFmtId="0" fontId="9" fillId="7" borderId="39" xfId="0" applyFont="1" applyFill="1" applyBorder="1" applyAlignment="1">
      <alignment horizontal="center"/>
    </xf>
    <xf numFmtId="0" fontId="9" fillId="7" borderId="40" xfId="0" applyFont="1" applyFill="1" applyBorder="1" applyAlignment="1">
      <alignment horizontal="center"/>
    </xf>
    <xf numFmtId="0" fontId="9" fillId="7" borderId="41" xfId="0" applyFont="1" applyFill="1" applyBorder="1" applyAlignment="1">
      <alignment horizontal="center"/>
    </xf>
    <xf numFmtId="0" fontId="16" fillId="12" borderId="0" xfId="0" applyFont="1" applyFill="1" applyAlignment="1">
      <alignment horizontal="center"/>
    </xf>
    <xf numFmtId="0" fontId="3" fillId="26" borderId="39" xfId="0" applyFont="1" applyFill="1" applyBorder="1" applyAlignment="1">
      <alignment horizontal="center"/>
    </xf>
    <xf numFmtId="0" fontId="3" fillId="26" borderId="40" xfId="0" applyFont="1" applyFill="1" applyBorder="1" applyAlignment="1">
      <alignment horizontal="center"/>
    </xf>
    <xf numFmtId="0" fontId="3" fillId="26" borderId="41" xfId="0" applyFont="1" applyFill="1" applyBorder="1" applyAlignment="1">
      <alignment horizontal="center"/>
    </xf>
    <xf numFmtId="0" fontId="0" fillId="21" borderId="46" xfId="0" applyFill="1" applyBorder="1" applyAlignment="1">
      <alignment horizontal="center"/>
    </xf>
    <xf numFmtId="0" fontId="1" fillId="14" borderId="39" xfId="0" applyFont="1" applyFill="1" applyBorder="1" applyAlignment="1">
      <alignment horizontal="center"/>
    </xf>
    <xf numFmtId="0" fontId="1" fillId="14" borderId="40" xfId="0" applyFont="1" applyFill="1" applyBorder="1" applyAlignment="1">
      <alignment horizontal="center"/>
    </xf>
    <xf numFmtId="0" fontId="1" fillId="14" borderId="41" xfId="0" applyFont="1" applyFill="1" applyBorder="1" applyAlignment="1">
      <alignment horizontal="center"/>
    </xf>
    <xf numFmtId="0" fontId="0" fillId="21" borderId="39" xfId="0" applyFill="1" applyBorder="1" applyAlignment="1">
      <alignment horizontal="center"/>
    </xf>
    <xf numFmtId="0" fontId="0" fillId="21" borderId="40" xfId="0" applyFill="1" applyBorder="1" applyAlignment="1">
      <alignment horizontal="center"/>
    </xf>
    <xf numFmtId="0" fontId="1" fillId="4" borderId="46" xfId="0" applyFont="1" applyFill="1" applyBorder="1" applyAlignment="1">
      <alignment horizontal="center"/>
    </xf>
    <xf numFmtId="0" fontId="15" fillId="16" borderId="46" xfId="0" applyFont="1" applyFill="1" applyBorder="1" applyAlignment="1">
      <alignment horizontal="center"/>
    </xf>
    <xf numFmtId="0" fontId="15" fillId="14" borderId="46" xfId="0" applyFont="1" applyFill="1" applyBorder="1" applyAlignment="1">
      <alignment horizontal="center"/>
    </xf>
    <xf numFmtId="0" fontId="21" fillId="22" borderId="39" xfId="0" applyFont="1" applyFill="1" applyBorder="1" applyAlignment="1">
      <alignment horizontal="center"/>
    </xf>
    <xf numFmtId="0" fontId="21" fillId="22" borderId="40" xfId="0" applyFont="1" applyFill="1" applyBorder="1" applyAlignment="1">
      <alignment horizontal="center"/>
    </xf>
    <xf numFmtId="0" fontId="21" fillId="22" borderId="41" xfId="0" applyFont="1" applyFill="1" applyBorder="1" applyAlignment="1">
      <alignment horizontal="center"/>
    </xf>
    <xf numFmtId="0" fontId="16" fillId="12" borderId="40" xfId="0" applyFont="1" applyFill="1" applyBorder="1" applyAlignment="1">
      <alignment horizontal="center"/>
    </xf>
    <xf numFmtId="0" fontId="9" fillId="11" borderId="39" xfId="0" applyFont="1" applyFill="1" applyBorder="1" applyAlignment="1">
      <alignment horizontal="center"/>
    </xf>
    <xf numFmtId="0" fontId="9" fillId="11" borderId="40" xfId="0" applyFont="1" applyFill="1" applyBorder="1" applyAlignment="1">
      <alignment horizontal="center"/>
    </xf>
    <xf numFmtId="0" fontId="9" fillId="11" borderId="41" xfId="0" applyFont="1" applyFill="1" applyBorder="1" applyAlignment="1">
      <alignment horizontal="center"/>
    </xf>
    <xf numFmtId="16" fontId="9" fillId="8" borderId="43" xfId="0" applyNumberFormat="1" applyFont="1" applyFill="1" applyBorder="1" applyAlignment="1">
      <alignment horizontal="center"/>
    </xf>
    <xf numFmtId="14" fontId="9" fillId="8" borderId="43" xfId="0" applyNumberFormat="1" applyFont="1" applyFill="1" applyBorder="1" applyAlignment="1">
      <alignment horizontal="center"/>
    </xf>
    <xf numFmtId="0" fontId="9" fillId="11" borderId="46" xfId="0" applyFont="1" applyFill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17" fillId="8" borderId="39" xfId="0" applyFont="1" applyFill="1" applyBorder="1" applyAlignment="1">
      <alignment horizontal="center"/>
    </xf>
    <xf numFmtId="0" fontId="17" fillId="8" borderId="40" xfId="0" applyFont="1" applyFill="1" applyBorder="1" applyAlignment="1">
      <alignment horizontal="center"/>
    </xf>
    <xf numFmtId="0" fontId="17" fillId="8" borderId="41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" fillId="14" borderId="46" xfId="0" applyFont="1" applyFill="1" applyBorder="1" applyAlignment="1">
      <alignment horizontal="center"/>
    </xf>
    <xf numFmtId="0" fontId="13" fillId="12" borderId="46" xfId="0" applyFont="1" applyFill="1" applyBorder="1" applyAlignment="1">
      <alignment horizontal="center"/>
    </xf>
    <xf numFmtId="0" fontId="13" fillId="12" borderId="39" xfId="0" applyFont="1" applyFill="1" applyBorder="1" applyAlignment="1">
      <alignment horizontal="center"/>
    </xf>
    <xf numFmtId="0" fontId="13" fillId="12" borderId="40" xfId="0" applyFont="1" applyFill="1" applyBorder="1" applyAlignment="1">
      <alignment horizontal="center"/>
    </xf>
    <xf numFmtId="0" fontId="0" fillId="10" borderId="46" xfId="0" applyFill="1" applyBorder="1" applyAlignment="1">
      <alignment horizontal="center"/>
    </xf>
    <xf numFmtId="0" fontId="2" fillId="17" borderId="39" xfId="0" applyFont="1" applyFill="1" applyBorder="1" applyAlignment="1">
      <alignment horizontal="center"/>
    </xf>
    <xf numFmtId="0" fontId="2" fillId="17" borderId="40" xfId="0" applyFont="1" applyFill="1" applyBorder="1" applyAlignment="1">
      <alignment horizontal="center"/>
    </xf>
    <xf numFmtId="0" fontId="2" fillId="17" borderId="41" xfId="0" applyFont="1" applyFill="1" applyBorder="1" applyAlignment="1">
      <alignment horizontal="center"/>
    </xf>
    <xf numFmtId="0" fontId="15" fillId="11" borderId="39" xfId="0" applyFont="1" applyFill="1" applyBorder="1" applyAlignment="1">
      <alignment horizontal="center"/>
    </xf>
    <xf numFmtId="0" fontId="15" fillId="11" borderId="40" xfId="0" applyFont="1" applyFill="1" applyBorder="1" applyAlignment="1">
      <alignment horizontal="center"/>
    </xf>
    <xf numFmtId="0" fontId="15" fillId="11" borderId="41" xfId="0" applyFont="1" applyFill="1" applyBorder="1" applyAlignment="1">
      <alignment horizontal="center"/>
    </xf>
  </cellXfs>
  <cellStyles count="12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Normal" xfId="0" builtinId="0"/>
  </cellStyles>
  <dxfs count="0"/>
  <tableStyles count="0" defaultTableStyle="TableStyleMedium9" defaultPivotStyle="PivotStyleMedium4"/>
  <colors>
    <mruColors>
      <color rgb="FFFFF799"/>
      <color rgb="FFFFFDA9"/>
      <color rgb="FFD50000"/>
      <color rgb="FFD42525"/>
      <color rgb="FFDF3B30"/>
      <color rgb="FF1F45F6"/>
      <color rgb="FFB8CCE5"/>
      <color rgb="FFC4BD97"/>
      <color rgb="FFE1DC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F0EA7-0878-7B46-BDB7-8887575FDA4E}">
  <dimension ref="A1:BO42"/>
  <sheetViews>
    <sheetView tabSelected="1" workbookViewId="0">
      <selection activeCell="B7" sqref="B7"/>
    </sheetView>
  </sheetViews>
  <sheetFormatPr baseColWidth="10" defaultRowHeight="16"/>
  <cols>
    <col min="2" max="2" width="9.6640625" customWidth="1"/>
    <col min="3" max="3" width="3.33203125" customWidth="1"/>
    <col min="4" max="55" width="2.5" customWidth="1"/>
    <col min="56" max="56" width="22.1640625" style="1" customWidth="1"/>
    <col min="57" max="57" width="6.5" customWidth="1"/>
    <col min="58" max="58" width="4.83203125" customWidth="1"/>
    <col min="59" max="59" width="5.5" customWidth="1"/>
    <col min="60" max="60" width="6.33203125" customWidth="1"/>
    <col min="61" max="61" width="5.33203125" customWidth="1"/>
    <col min="62" max="62" width="5.1640625" customWidth="1"/>
    <col min="63" max="63" width="5.6640625" customWidth="1"/>
    <col min="64" max="64" width="5.33203125" customWidth="1"/>
    <col min="65" max="65" width="5.6640625" customWidth="1"/>
    <col min="66" max="66" width="6.33203125" customWidth="1"/>
    <col min="67" max="67" width="8.1640625" customWidth="1"/>
  </cols>
  <sheetData>
    <row r="1" spans="1:67" ht="40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318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1"/>
    </row>
    <row r="2" spans="1:67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319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10"/>
    </row>
    <row r="3" spans="1:67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320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9"/>
      <c r="BE3" s="187" t="s">
        <v>326</v>
      </c>
      <c r="BF3" s="53" t="s">
        <v>40</v>
      </c>
      <c r="BG3" s="53" t="s">
        <v>430</v>
      </c>
      <c r="BH3" s="53" t="s">
        <v>43</v>
      </c>
      <c r="BI3" s="53" t="s">
        <v>432</v>
      </c>
      <c r="BJ3" s="53" t="s">
        <v>41</v>
      </c>
      <c r="BK3" s="53" t="s">
        <v>1</v>
      </c>
      <c r="BL3" s="53" t="s">
        <v>2</v>
      </c>
      <c r="BM3" s="85" t="s">
        <v>0</v>
      </c>
      <c r="BN3" s="53" t="s">
        <v>44</v>
      </c>
      <c r="BO3" s="50"/>
    </row>
    <row r="4" spans="1:67">
      <c r="A4" s="97" t="s">
        <v>23</v>
      </c>
      <c r="B4" s="96" t="s">
        <v>19</v>
      </c>
      <c r="C4" s="1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0" t="s">
        <v>15</v>
      </c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2" t="s">
        <v>38</v>
      </c>
      <c r="AE4" s="423"/>
      <c r="AF4" s="423"/>
      <c r="AG4" s="423"/>
      <c r="AH4" s="423"/>
      <c r="AI4" s="423"/>
      <c r="AJ4" s="423"/>
      <c r="AK4" s="424"/>
      <c r="AL4" s="425" t="s">
        <v>89</v>
      </c>
      <c r="AM4" s="426"/>
      <c r="AN4" s="426"/>
      <c r="AO4" s="426"/>
      <c r="AP4" s="427"/>
      <c r="AQ4" s="420" t="s">
        <v>35</v>
      </c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20"/>
      <c r="BF4" s="50">
        <v>26</v>
      </c>
      <c r="BG4" s="50"/>
      <c r="BH4" s="50" t="s">
        <v>178</v>
      </c>
      <c r="BI4" s="50"/>
      <c r="BJ4" s="50">
        <v>5</v>
      </c>
      <c r="BK4" s="50">
        <v>8</v>
      </c>
      <c r="BL4" s="50" t="s">
        <v>178</v>
      </c>
      <c r="BM4" s="54">
        <v>13</v>
      </c>
      <c r="BN4" s="50" t="s">
        <v>178</v>
      </c>
      <c r="BO4" s="50">
        <f>SUM(BF4:BN4)</f>
        <v>52</v>
      </c>
    </row>
    <row r="5" spans="1:67">
      <c r="A5" s="95"/>
      <c r="B5" s="96" t="s">
        <v>27</v>
      </c>
      <c r="C5" s="1"/>
      <c r="D5" s="420" t="s">
        <v>15</v>
      </c>
      <c r="E5" s="420"/>
      <c r="F5" s="420"/>
      <c r="G5" s="420"/>
      <c r="H5" s="420"/>
      <c r="I5" s="420"/>
      <c r="J5" s="420"/>
      <c r="K5" s="420"/>
      <c r="L5" s="420"/>
      <c r="M5" s="420"/>
      <c r="N5" s="420"/>
      <c r="O5" s="420"/>
      <c r="P5" s="420"/>
      <c r="Q5" s="421" t="s">
        <v>0</v>
      </c>
      <c r="R5" s="421"/>
      <c r="S5" s="421"/>
      <c r="T5" s="421"/>
      <c r="U5" s="421"/>
      <c r="V5" s="421"/>
      <c r="W5" s="421"/>
      <c r="X5" s="421"/>
      <c r="Y5" s="421"/>
      <c r="Z5" s="421"/>
      <c r="AA5" s="421"/>
      <c r="AB5" s="421"/>
      <c r="AC5" s="421"/>
      <c r="AD5" s="420" t="s">
        <v>35</v>
      </c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2" t="s">
        <v>38</v>
      </c>
      <c r="AR5" s="423"/>
      <c r="AS5" s="423"/>
      <c r="AT5" s="423"/>
      <c r="AU5" s="423"/>
      <c r="AV5" s="423"/>
      <c r="AW5" s="424"/>
      <c r="AX5" s="425" t="s">
        <v>89</v>
      </c>
      <c r="AY5" s="426"/>
      <c r="AZ5" s="426"/>
      <c r="BA5" s="426"/>
      <c r="BB5" s="426"/>
      <c r="BC5" s="427"/>
      <c r="BD5" s="57"/>
      <c r="BF5" s="50">
        <v>26</v>
      </c>
      <c r="BG5" s="50"/>
      <c r="BH5" s="50" t="s">
        <v>178</v>
      </c>
      <c r="BI5" s="50"/>
      <c r="BJ5" s="50">
        <v>6</v>
      </c>
      <c r="BK5" s="50">
        <v>7</v>
      </c>
      <c r="BL5" s="50"/>
      <c r="BM5" s="50">
        <v>13</v>
      </c>
      <c r="BN5" s="50" t="s">
        <v>178</v>
      </c>
      <c r="BO5" s="50">
        <f t="shared" ref="BO5:BO7" si="1">SUM(BF5:BN5)</f>
        <v>52</v>
      </c>
    </row>
    <row r="6" spans="1:67">
      <c r="A6" s="95"/>
      <c r="B6" s="96" t="s">
        <v>161</v>
      </c>
      <c r="C6" s="1"/>
      <c r="D6" s="422" t="s">
        <v>38</v>
      </c>
      <c r="E6" s="423"/>
      <c r="F6" s="423"/>
      <c r="G6" s="423"/>
      <c r="H6" s="423"/>
      <c r="I6" s="423"/>
      <c r="J6" s="424"/>
      <c r="K6" s="425" t="s">
        <v>89</v>
      </c>
      <c r="L6" s="426"/>
      <c r="M6" s="426"/>
      <c r="N6" s="426"/>
      <c r="O6" s="426"/>
      <c r="P6" s="427"/>
      <c r="Q6" s="420" t="s">
        <v>35</v>
      </c>
      <c r="R6" s="420"/>
      <c r="S6" s="420"/>
      <c r="T6" s="420"/>
      <c r="U6" s="420"/>
      <c r="V6" s="420"/>
      <c r="W6" s="420"/>
      <c r="X6" s="420"/>
      <c r="Y6" s="420"/>
      <c r="Z6" s="420"/>
      <c r="AA6" s="420"/>
      <c r="AB6" s="420"/>
      <c r="AC6" s="420"/>
      <c r="AD6" s="421" t="s">
        <v>0</v>
      </c>
      <c r="AE6" s="421"/>
      <c r="AF6" s="421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0" t="s">
        <v>15</v>
      </c>
      <c r="AR6" s="420"/>
      <c r="AS6" s="420"/>
      <c r="AT6" s="420"/>
      <c r="AU6" s="420"/>
      <c r="AV6" s="420"/>
      <c r="AW6" s="420"/>
      <c r="AX6" s="420"/>
      <c r="AY6" s="420"/>
      <c r="AZ6" s="420"/>
      <c r="BA6" s="420"/>
      <c r="BB6" s="420"/>
      <c r="BC6" s="420"/>
      <c r="BD6" s="20"/>
      <c r="BF6" s="50">
        <v>26</v>
      </c>
      <c r="BG6" s="50"/>
      <c r="BH6" s="50" t="s">
        <v>178</v>
      </c>
      <c r="BI6" s="50"/>
      <c r="BJ6" s="50">
        <v>6</v>
      </c>
      <c r="BK6" s="50">
        <v>7</v>
      </c>
      <c r="BL6" s="50"/>
      <c r="BM6" s="50">
        <v>13</v>
      </c>
      <c r="BN6" s="50" t="s">
        <v>178</v>
      </c>
      <c r="BO6" s="50">
        <f t="shared" si="1"/>
        <v>52</v>
      </c>
    </row>
    <row r="7" spans="1:67">
      <c r="A7" s="95"/>
      <c r="B7" s="96" t="s">
        <v>159</v>
      </c>
      <c r="C7" s="1"/>
      <c r="D7" s="420" t="s">
        <v>35</v>
      </c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5" t="s">
        <v>89</v>
      </c>
      <c r="R7" s="426"/>
      <c r="S7" s="426"/>
      <c r="T7" s="426"/>
      <c r="U7" s="427"/>
      <c r="V7" s="422" t="s">
        <v>38</v>
      </c>
      <c r="W7" s="423"/>
      <c r="X7" s="423"/>
      <c r="Y7" s="423"/>
      <c r="Z7" s="423"/>
      <c r="AA7" s="423"/>
      <c r="AB7" s="423"/>
      <c r="AC7" s="424"/>
      <c r="AD7" s="420" t="s">
        <v>15</v>
      </c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1" t="s">
        <v>0</v>
      </c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D7" s="20"/>
      <c r="BF7" s="50">
        <v>26</v>
      </c>
      <c r="BG7" s="50"/>
      <c r="BH7" s="50" t="s">
        <v>178</v>
      </c>
      <c r="BI7" s="50"/>
      <c r="BJ7" s="50">
        <v>5</v>
      </c>
      <c r="BK7" s="50">
        <v>8</v>
      </c>
      <c r="BL7" s="50"/>
      <c r="BM7" s="50">
        <v>13</v>
      </c>
      <c r="BN7" s="50" t="s">
        <v>178</v>
      </c>
      <c r="BO7" s="50">
        <f t="shared" si="1"/>
        <v>52</v>
      </c>
    </row>
    <row r="8" spans="1:67">
      <c r="A8" s="95"/>
      <c r="B8" s="9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Q8" s="1"/>
      <c r="R8" s="1"/>
      <c r="S8" s="1"/>
      <c r="T8" s="1"/>
      <c r="U8" s="1"/>
      <c r="V8" s="1"/>
      <c r="W8" s="432"/>
      <c r="X8" s="432"/>
      <c r="Y8" s="432"/>
      <c r="Z8" s="432"/>
      <c r="AA8" s="432"/>
      <c r="AB8" s="432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67">
      <c r="A9" s="97" t="s">
        <v>24</v>
      </c>
      <c r="B9" s="96" t="s">
        <v>201</v>
      </c>
      <c r="C9" s="66"/>
      <c r="D9" s="420" t="s">
        <v>40</v>
      </c>
      <c r="E9" s="420"/>
      <c r="F9" s="420"/>
      <c r="G9" s="420"/>
      <c r="H9" s="420"/>
      <c r="I9" s="420"/>
      <c r="J9" s="435" t="s">
        <v>37</v>
      </c>
      <c r="K9" s="435"/>
      <c r="L9" s="435"/>
      <c r="M9" s="435"/>
      <c r="N9" s="435"/>
      <c r="O9" s="436" t="s">
        <v>40</v>
      </c>
      <c r="P9" s="437"/>
      <c r="Q9" s="437"/>
      <c r="R9" s="437"/>
      <c r="S9" s="437"/>
      <c r="T9" s="437"/>
      <c r="U9" s="437"/>
      <c r="V9" s="437"/>
      <c r="W9" s="437"/>
      <c r="X9" s="437"/>
      <c r="Y9" s="437"/>
      <c r="Z9" s="437"/>
      <c r="AA9" s="437"/>
      <c r="AB9" s="438" t="s">
        <v>432</v>
      </c>
      <c r="AC9" s="439"/>
      <c r="AD9" s="433" t="s">
        <v>89</v>
      </c>
      <c r="AE9" s="433"/>
      <c r="AF9" s="433"/>
      <c r="AG9" s="433"/>
      <c r="AH9" s="433"/>
      <c r="AI9" s="433"/>
      <c r="AJ9" s="433"/>
      <c r="AK9" s="433"/>
      <c r="AL9" s="434" t="s">
        <v>43</v>
      </c>
      <c r="AM9" s="434"/>
      <c r="AN9" s="434"/>
      <c r="AO9" s="434"/>
      <c r="AP9" s="434"/>
      <c r="AQ9" s="434"/>
      <c r="AR9" s="434"/>
      <c r="AS9" s="434"/>
      <c r="AT9" s="434"/>
      <c r="AU9" s="443" t="s">
        <v>89</v>
      </c>
      <c r="AV9" s="443"/>
      <c r="AW9" s="443"/>
      <c r="AX9" s="442" t="s">
        <v>38</v>
      </c>
      <c r="AY9" s="442"/>
      <c r="AZ9" s="442"/>
      <c r="BA9" s="442"/>
      <c r="BB9" s="442"/>
      <c r="BC9" s="442"/>
      <c r="BD9" s="399"/>
      <c r="BF9" s="50">
        <v>17</v>
      </c>
      <c r="BG9" s="50"/>
      <c r="BH9">
        <v>9</v>
      </c>
      <c r="BI9">
        <v>4</v>
      </c>
      <c r="BJ9" s="50">
        <v>11</v>
      </c>
      <c r="BK9" s="54">
        <v>6</v>
      </c>
      <c r="BL9">
        <v>5</v>
      </c>
      <c r="BM9" t="s">
        <v>178</v>
      </c>
      <c r="BN9" s="50" t="s">
        <v>178</v>
      </c>
      <c r="BO9" s="50">
        <f t="shared" ref="BO9:BO11" si="2">SUM(BF9:BN9)</f>
        <v>52</v>
      </c>
    </row>
    <row r="10" spans="1:67">
      <c r="A10" s="95"/>
      <c r="B10" s="96" t="s">
        <v>160</v>
      </c>
      <c r="C10" s="66"/>
      <c r="D10" s="433" t="s">
        <v>89</v>
      </c>
      <c r="E10" s="433"/>
      <c r="F10" s="433"/>
      <c r="G10" s="433"/>
      <c r="H10" s="433"/>
      <c r="I10" s="433"/>
      <c r="J10" s="433"/>
      <c r="K10" s="416" t="s">
        <v>38</v>
      </c>
      <c r="L10" s="416"/>
      <c r="M10" s="416"/>
      <c r="N10" s="436" t="s">
        <v>40</v>
      </c>
      <c r="O10" s="437"/>
      <c r="P10" s="437"/>
      <c r="Q10" s="437"/>
      <c r="R10" s="437"/>
      <c r="S10" s="437"/>
      <c r="T10" s="437"/>
      <c r="U10" s="437"/>
      <c r="V10" s="437"/>
      <c r="W10" s="437"/>
      <c r="X10" s="437"/>
      <c r="Y10" s="444"/>
      <c r="Z10" s="438" t="s">
        <v>432</v>
      </c>
      <c r="AA10" s="439"/>
      <c r="AB10" s="435" t="s">
        <v>37</v>
      </c>
      <c r="AC10" s="435"/>
      <c r="AD10" s="435"/>
      <c r="AE10" s="435"/>
      <c r="AF10" s="435"/>
      <c r="AG10" s="435"/>
      <c r="AH10" s="420" t="s">
        <v>40</v>
      </c>
      <c r="AI10" s="420"/>
      <c r="AJ10" s="420"/>
      <c r="AK10" s="420"/>
      <c r="AL10" s="442" t="s">
        <v>38</v>
      </c>
      <c r="AM10" s="442"/>
      <c r="AN10" s="442"/>
      <c r="AO10" s="442"/>
      <c r="AP10" s="442"/>
      <c r="AQ10" s="443" t="s">
        <v>89</v>
      </c>
      <c r="AR10" s="443"/>
      <c r="AS10" s="443"/>
      <c r="AT10" s="443"/>
      <c r="AU10" s="434" t="s">
        <v>43</v>
      </c>
      <c r="AV10" s="434"/>
      <c r="AW10" s="434"/>
      <c r="AX10" s="434"/>
      <c r="AY10" s="434"/>
      <c r="AZ10" s="434"/>
      <c r="BA10" s="434"/>
      <c r="BB10" s="434"/>
      <c r="BC10" s="434"/>
      <c r="BD10" s="54"/>
      <c r="BF10" s="50">
        <v>18</v>
      </c>
      <c r="BG10" s="50"/>
      <c r="BH10">
        <v>9</v>
      </c>
      <c r="BJ10" s="50">
        <v>11</v>
      </c>
      <c r="BK10" s="50">
        <v>8</v>
      </c>
      <c r="BL10">
        <v>6</v>
      </c>
      <c r="BM10" t="s">
        <v>178</v>
      </c>
      <c r="BN10" s="50" t="s">
        <v>178</v>
      </c>
      <c r="BO10" s="50">
        <f t="shared" si="2"/>
        <v>52</v>
      </c>
    </row>
    <row r="11" spans="1:67">
      <c r="A11" s="95"/>
      <c r="B11" s="96" t="s">
        <v>162</v>
      </c>
      <c r="C11" s="66"/>
      <c r="D11" s="440" t="s">
        <v>37</v>
      </c>
      <c r="E11" s="440"/>
      <c r="F11" s="440"/>
      <c r="G11" s="440"/>
      <c r="H11" s="440"/>
      <c r="I11" s="440"/>
      <c r="J11" s="441" t="s">
        <v>3</v>
      </c>
      <c r="K11" s="441"/>
      <c r="L11" s="441"/>
      <c r="M11" s="441"/>
      <c r="N11" s="442" t="s">
        <v>38</v>
      </c>
      <c r="O11" s="442"/>
      <c r="P11" s="442"/>
      <c r="Q11" s="442"/>
      <c r="R11" s="442"/>
      <c r="S11" s="442"/>
      <c r="T11" s="442"/>
      <c r="U11" s="442"/>
      <c r="V11" s="433" t="s">
        <v>89</v>
      </c>
      <c r="W11" s="433"/>
      <c r="X11" s="433"/>
      <c r="Y11" s="433"/>
      <c r="Z11" s="433"/>
      <c r="AA11" s="433"/>
      <c r="AB11" s="433"/>
      <c r="AC11" s="433"/>
      <c r="AD11" s="434" t="s">
        <v>43</v>
      </c>
      <c r="AE11" s="434"/>
      <c r="AF11" s="434"/>
      <c r="AG11" s="434"/>
      <c r="AH11" s="434"/>
      <c r="AI11" s="434"/>
      <c r="AJ11" s="434"/>
      <c r="AK11" s="434"/>
      <c r="AL11" s="420" t="s">
        <v>40</v>
      </c>
      <c r="AM11" s="420"/>
      <c r="AN11" s="420"/>
      <c r="AO11" s="420"/>
      <c r="AP11" s="420"/>
      <c r="AQ11" s="420"/>
      <c r="AR11" s="420"/>
      <c r="AS11" s="420"/>
      <c r="AT11" s="420"/>
      <c r="AU11" s="420"/>
      <c r="AV11" s="420"/>
      <c r="AW11" s="420"/>
      <c r="AX11" s="420"/>
      <c r="AY11" s="420"/>
      <c r="AZ11" s="420"/>
      <c r="BA11" s="420"/>
      <c r="BB11" s="420"/>
      <c r="BC11" s="420"/>
      <c r="BD11" s="57"/>
      <c r="BF11" s="50">
        <v>18</v>
      </c>
      <c r="BG11" s="50"/>
      <c r="BH11">
        <v>8</v>
      </c>
      <c r="BJ11" s="84">
        <v>8</v>
      </c>
      <c r="BK11" s="50">
        <v>8</v>
      </c>
      <c r="BL11">
        <v>6</v>
      </c>
      <c r="BM11" t="s">
        <v>178</v>
      </c>
      <c r="BN11">
        <v>4</v>
      </c>
      <c r="BO11" s="50">
        <f t="shared" si="2"/>
        <v>52</v>
      </c>
    </row>
    <row r="12" spans="1:67">
      <c r="A12" s="95"/>
      <c r="B12" s="96"/>
      <c r="C12" s="66"/>
      <c r="D12" s="66"/>
      <c r="E12" s="66"/>
      <c r="F12" s="66"/>
      <c r="G12" s="66"/>
      <c r="H12" s="66"/>
      <c r="I12" s="66"/>
      <c r="J12" s="66"/>
      <c r="O12" s="54"/>
      <c r="P12" s="54"/>
      <c r="Q12" s="54"/>
      <c r="R12" s="54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67">
      <c r="A13" s="316"/>
      <c r="B13" s="96" t="s">
        <v>5</v>
      </c>
      <c r="C13" s="9"/>
      <c r="D13" s="422" t="s">
        <v>4</v>
      </c>
      <c r="E13" s="423"/>
      <c r="F13" s="423"/>
      <c r="G13" s="423"/>
      <c r="H13" s="423"/>
      <c r="I13" s="423"/>
      <c r="J13" s="423"/>
      <c r="K13" s="423"/>
      <c r="L13" s="424"/>
      <c r="M13" s="449" t="s">
        <v>13</v>
      </c>
      <c r="N13" s="449"/>
      <c r="O13" s="450"/>
      <c r="P13" s="450"/>
      <c r="Q13" s="450"/>
      <c r="R13" s="450"/>
      <c r="S13" s="449"/>
      <c r="T13" s="449"/>
      <c r="U13" s="449"/>
      <c r="V13" s="449"/>
      <c r="W13" s="449"/>
      <c r="X13" s="449"/>
      <c r="Y13" s="449"/>
      <c r="Z13" s="9"/>
      <c r="AA13" s="9"/>
      <c r="AB13" s="9"/>
      <c r="AC13" s="9"/>
      <c r="AD13" s="451" t="s">
        <v>22</v>
      </c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3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326</v>
      </c>
      <c r="BC13" s="458"/>
      <c r="BD13" s="21"/>
    </row>
    <row r="14" spans="1:67" s="1" customFormat="1">
      <c r="A14" s="316"/>
      <c r="B14" s="96"/>
      <c r="C14" s="9"/>
      <c r="D14" s="21"/>
      <c r="E14" s="21"/>
      <c r="F14" s="21"/>
      <c r="G14" s="21"/>
      <c r="H14" s="21"/>
      <c r="I14" s="21"/>
      <c r="J14" s="21"/>
      <c r="K14" s="21"/>
      <c r="L14" s="21"/>
      <c r="M14" s="54"/>
      <c r="N14" s="54"/>
      <c r="O14" s="54"/>
      <c r="P14" s="50"/>
      <c r="Q14" s="54"/>
      <c r="R14" s="54"/>
      <c r="S14" s="54"/>
      <c r="T14" s="54"/>
      <c r="U14" s="54"/>
      <c r="V14" s="54"/>
      <c r="W14" s="54"/>
      <c r="X14" s="54"/>
      <c r="Y14" s="54"/>
      <c r="Z14" s="9"/>
      <c r="AA14" s="9"/>
      <c r="AB14" s="9"/>
      <c r="AC14" s="9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67">
      <c r="A15" s="95" t="s">
        <v>130</v>
      </c>
      <c r="B15" s="96" t="s">
        <v>462</v>
      </c>
      <c r="C15" s="1"/>
      <c r="D15" s="1"/>
      <c r="E15" s="1"/>
      <c r="F15" s="1"/>
      <c r="G15" s="1"/>
      <c r="H15" s="317" t="s">
        <v>326</v>
      </c>
      <c r="I15" s="1"/>
      <c r="J15" s="1"/>
      <c r="K15" s="1"/>
      <c r="M15" s="1"/>
      <c r="N15" s="1"/>
      <c r="O15" s="1"/>
      <c r="Q15" s="1"/>
      <c r="R15" s="1"/>
      <c r="S15" s="1"/>
      <c r="U15" s="317" t="s">
        <v>326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67" s="1" customFormat="1">
      <c r="A16" s="16"/>
      <c r="B16" s="9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73"/>
      <c r="R16" s="73"/>
      <c r="S16" s="73"/>
      <c r="T16" s="73"/>
      <c r="U16" s="20"/>
      <c r="V16" s="20"/>
      <c r="W16" s="20"/>
      <c r="X16" s="20"/>
      <c r="Y16" s="20"/>
      <c r="Z16" s="20"/>
      <c r="AA16" s="20"/>
      <c r="AB16" s="20"/>
      <c r="AC16" s="20"/>
      <c r="AD16" s="344"/>
      <c r="AE16" s="344"/>
      <c r="AF16" s="344"/>
      <c r="AG16" s="344"/>
      <c r="AH16" s="344"/>
      <c r="AI16" s="344"/>
      <c r="AJ16" s="344"/>
      <c r="AK16" s="34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t="s">
        <v>326</v>
      </c>
      <c r="BF16" s="53" t="s">
        <v>40</v>
      </c>
      <c r="BG16" s="53" t="s">
        <v>430</v>
      </c>
      <c r="BH16" s="53" t="s">
        <v>43</v>
      </c>
      <c r="BI16" s="53" t="s">
        <v>432</v>
      </c>
      <c r="BJ16" s="53" t="s">
        <v>41</v>
      </c>
      <c r="BK16" s="53" t="s">
        <v>1</v>
      </c>
      <c r="BL16" s="53" t="s">
        <v>2</v>
      </c>
      <c r="BM16" s="85" t="s">
        <v>0</v>
      </c>
      <c r="BN16" s="53" t="s">
        <v>44</v>
      </c>
      <c r="BO16" s="54"/>
    </row>
    <row r="17" spans="1:67" s="1" customFormat="1">
      <c r="A17" s="97" t="s">
        <v>33</v>
      </c>
      <c r="B17" s="96" t="s">
        <v>307</v>
      </c>
      <c r="D17" s="445" t="s">
        <v>327</v>
      </c>
      <c r="E17" s="446"/>
      <c r="F17" s="446"/>
      <c r="G17" s="447"/>
      <c r="H17" s="436" t="s">
        <v>40</v>
      </c>
      <c r="I17" s="437"/>
      <c r="J17" s="437"/>
      <c r="K17" s="437"/>
      <c r="L17" s="437"/>
      <c r="M17" s="437"/>
      <c r="N17" s="444"/>
      <c r="O17" s="459" t="s">
        <v>426</v>
      </c>
      <c r="P17" s="460"/>
      <c r="Q17" s="460"/>
      <c r="R17" s="460"/>
      <c r="S17" s="460"/>
      <c r="T17" s="461"/>
      <c r="U17" s="462" t="s">
        <v>1</v>
      </c>
      <c r="V17" s="463"/>
      <c r="W17" s="463"/>
      <c r="X17" s="463"/>
      <c r="Y17" s="463"/>
      <c r="Z17" s="463"/>
      <c r="AA17" s="464"/>
      <c r="AB17" s="465" t="s">
        <v>0</v>
      </c>
      <c r="AC17" s="466"/>
      <c r="AD17" s="466"/>
      <c r="AE17" s="466"/>
      <c r="AF17" s="466"/>
      <c r="AG17" s="466"/>
      <c r="AH17" s="466"/>
      <c r="AI17" s="466"/>
      <c r="AJ17" s="466"/>
      <c r="AK17" s="466"/>
      <c r="AL17" s="466"/>
      <c r="AM17" s="466"/>
      <c r="AN17" s="466"/>
      <c r="AO17" s="467"/>
      <c r="AP17" s="404" t="s">
        <v>444</v>
      </c>
      <c r="AQ17" s="404"/>
      <c r="AR17" s="405"/>
      <c r="AS17" s="405"/>
      <c r="AT17" s="405"/>
      <c r="AU17" s="405"/>
      <c r="AV17" s="405"/>
      <c r="AW17" s="405"/>
      <c r="AX17" s="405"/>
      <c r="AY17" s="406"/>
      <c r="AZ17" s="441" t="s">
        <v>3</v>
      </c>
      <c r="BA17" s="441"/>
      <c r="BB17" s="441"/>
      <c r="BC17" s="448"/>
      <c r="BD17" s="346"/>
      <c r="BE17" s="1">
        <v>4</v>
      </c>
      <c r="BF17" s="1">
        <v>7</v>
      </c>
      <c r="BJ17" s="1">
        <v>5</v>
      </c>
      <c r="BK17" s="1">
        <v>7</v>
      </c>
      <c r="BL17" s="1">
        <v>6</v>
      </c>
      <c r="BM17" s="1">
        <v>14</v>
      </c>
      <c r="BN17" s="1">
        <v>9</v>
      </c>
      <c r="BO17" s="50">
        <f t="shared" ref="BO17:BO20" si="3">SUM(BE17:BN17)</f>
        <v>52</v>
      </c>
    </row>
    <row r="18" spans="1:67" s="1" customFormat="1">
      <c r="A18" s="16"/>
      <c r="B18" s="96" t="s">
        <v>304</v>
      </c>
      <c r="D18" s="474" t="s">
        <v>40</v>
      </c>
      <c r="E18" s="475"/>
      <c r="F18" s="475"/>
      <c r="G18" s="475"/>
      <c r="H18" s="476"/>
      <c r="I18" s="477" t="s">
        <v>327</v>
      </c>
      <c r="J18" s="478"/>
      <c r="K18" s="478"/>
      <c r="L18" s="479"/>
      <c r="M18" s="417" t="s">
        <v>41</v>
      </c>
      <c r="N18" s="418"/>
      <c r="O18" s="418"/>
      <c r="P18" s="419"/>
      <c r="Q18" s="480" t="s">
        <v>0</v>
      </c>
      <c r="R18" s="481"/>
      <c r="S18" s="481"/>
      <c r="T18" s="481"/>
      <c r="U18" s="481"/>
      <c r="V18" s="481"/>
      <c r="W18" s="481"/>
      <c r="X18" s="481"/>
      <c r="Y18" s="481"/>
      <c r="Z18" s="481"/>
      <c r="AA18" s="482"/>
      <c r="AB18" s="483" t="s">
        <v>1</v>
      </c>
      <c r="AC18" s="484"/>
      <c r="AD18" s="484"/>
      <c r="AE18" s="484"/>
      <c r="AF18" s="484"/>
      <c r="AG18" s="485"/>
      <c r="AH18" s="459" t="s">
        <v>426</v>
      </c>
      <c r="AI18" s="460"/>
      <c r="AJ18" s="460"/>
      <c r="AK18" s="460"/>
      <c r="AL18" s="460"/>
      <c r="AM18" s="460"/>
      <c r="AN18" s="460"/>
      <c r="AO18" s="460"/>
      <c r="AP18" s="461"/>
      <c r="AQ18" s="503" t="s">
        <v>444</v>
      </c>
      <c r="AR18" s="504"/>
      <c r="AS18" s="504"/>
      <c r="AT18" s="505"/>
      <c r="AU18" s="506" t="s">
        <v>3</v>
      </c>
      <c r="AV18" s="507"/>
      <c r="AW18" s="507"/>
      <c r="AX18" s="508"/>
      <c r="AY18" s="509" t="s">
        <v>446</v>
      </c>
      <c r="AZ18" s="475"/>
      <c r="BA18" s="475"/>
      <c r="BB18" s="475"/>
      <c r="BC18" s="476"/>
      <c r="BD18" s="73"/>
      <c r="BE18" s="1">
        <v>4</v>
      </c>
      <c r="BF18" s="1">
        <v>7.5</v>
      </c>
      <c r="BJ18" s="1">
        <v>6</v>
      </c>
      <c r="BK18" s="1">
        <v>6</v>
      </c>
      <c r="BL18" s="1">
        <v>9</v>
      </c>
      <c r="BM18" s="1">
        <v>11</v>
      </c>
      <c r="BN18" s="1">
        <v>8.5</v>
      </c>
      <c r="BO18" s="50">
        <f t="shared" si="3"/>
        <v>52</v>
      </c>
    </row>
    <row r="19" spans="1:67" s="1" customFormat="1">
      <c r="A19" s="16"/>
      <c r="B19" s="96" t="s">
        <v>305</v>
      </c>
      <c r="D19" s="463" t="s">
        <v>1</v>
      </c>
      <c r="E19" s="463"/>
      <c r="F19" s="463"/>
      <c r="G19" s="463"/>
      <c r="H19" s="463"/>
      <c r="I19" s="463"/>
      <c r="J19" s="463"/>
      <c r="K19" s="463"/>
      <c r="L19" s="464"/>
      <c r="M19" s="468" t="s">
        <v>327</v>
      </c>
      <c r="N19" s="469"/>
      <c r="O19" s="469"/>
      <c r="P19" s="470"/>
      <c r="Q19" s="471" t="s">
        <v>41</v>
      </c>
      <c r="R19" s="472"/>
      <c r="S19" s="472"/>
      <c r="T19" s="473"/>
      <c r="U19" s="435" t="s">
        <v>426</v>
      </c>
      <c r="V19" s="435"/>
      <c r="W19" s="435"/>
      <c r="X19" s="435"/>
      <c r="Y19" s="435"/>
      <c r="Z19" s="435"/>
      <c r="AA19" s="435"/>
      <c r="AB19" s="436" t="s">
        <v>40</v>
      </c>
      <c r="AC19" s="437"/>
      <c r="AD19" s="437"/>
      <c r="AE19" s="437"/>
      <c r="AF19" s="437"/>
      <c r="AG19" s="444"/>
      <c r="AH19" s="486" t="s">
        <v>432</v>
      </c>
      <c r="AI19" s="486"/>
      <c r="AJ19" s="486"/>
      <c r="AK19" s="486"/>
      <c r="AL19" s="487" t="s">
        <v>41</v>
      </c>
      <c r="AM19" s="488"/>
      <c r="AN19" s="488"/>
      <c r="AO19" s="489"/>
      <c r="AP19" s="421" t="s">
        <v>0</v>
      </c>
      <c r="AQ19" s="421"/>
      <c r="AR19" s="421"/>
      <c r="AS19" s="421"/>
      <c r="AT19" s="421"/>
      <c r="AU19" s="421"/>
      <c r="AV19" s="421"/>
      <c r="AW19" s="421"/>
      <c r="AX19" s="421"/>
      <c r="AY19" s="421"/>
      <c r="AZ19" s="421"/>
      <c r="BA19" s="421"/>
      <c r="BB19" s="421"/>
      <c r="BC19" s="421"/>
      <c r="BD19" s="20"/>
      <c r="BE19" s="1">
        <v>4</v>
      </c>
      <c r="BF19" s="1">
        <v>6</v>
      </c>
      <c r="BI19" s="1">
        <v>4</v>
      </c>
      <c r="BJ19" s="1">
        <v>8</v>
      </c>
      <c r="BK19" s="1">
        <v>9</v>
      </c>
      <c r="BL19" s="1">
        <v>7</v>
      </c>
      <c r="BM19" s="1">
        <v>14</v>
      </c>
      <c r="BO19" s="50">
        <f t="shared" si="3"/>
        <v>52</v>
      </c>
    </row>
    <row r="20" spans="1:67" s="1" customFormat="1">
      <c r="A20" s="16"/>
      <c r="B20" s="96" t="s">
        <v>306</v>
      </c>
      <c r="D20" s="519" t="s">
        <v>0</v>
      </c>
      <c r="E20" s="519"/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20" t="s">
        <v>327</v>
      </c>
      <c r="R20" s="520"/>
      <c r="S20" s="520"/>
      <c r="T20" s="520"/>
      <c r="U20" s="521" t="s">
        <v>41</v>
      </c>
      <c r="V20" s="521"/>
      <c r="W20" s="521"/>
      <c r="X20" s="521"/>
      <c r="Y20" s="521"/>
      <c r="Z20" s="521"/>
      <c r="AA20" s="521"/>
      <c r="AB20" s="521"/>
      <c r="AC20" s="521"/>
      <c r="AD20" s="521"/>
      <c r="AE20" s="521"/>
      <c r="AF20" s="420" t="s">
        <v>40</v>
      </c>
      <c r="AG20" s="420"/>
      <c r="AH20" s="420"/>
      <c r="AI20" s="420"/>
      <c r="AJ20" s="420"/>
      <c r="AK20" s="420"/>
      <c r="AL20" s="420"/>
      <c r="AM20" s="490" t="s">
        <v>1</v>
      </c>
      <c r="AN20" s="490"/>
      <c r="AO20" s="490"/>
      <c r="AP20" s="490"/>
      <c r="AQ20" s="490"/>
      <c r="AR20" s="490"/>
      <c r="AS20" s="490"/>
      <c r="AT20" s="486" t="s">
        <v>432</v>
      </c>
      <c r="AU20" s="486"/>
      <c r="AV20" s="486"/>
      <c r="AW20" s="486"/>
      <c r="AX20" s="435" t="s">
        <v>2</v>
      </c>
      <c r="AY20" s="435"/>
      <c r="AZ20" s="435"/>
      <c r="BA20" s="435"/>
      <c r="BB20" s="435"/>
      <c r="BC20" s="435"/>
      <c r="BD20" s="54"/>
      <c r="BE20" s="1">
        <v>4</v>
      </c>
      <c r="BF20" s="1">
        <v>7</v>
      </c>
      <c r="BI20" s="1">
        <v>4</v>
      </c>
      <c r="BJ20" s="22">
        <v>11</v>
      </c>
      <c r="BK20" s="1">
        <v>7</v>
      </c>
      <c r="BL20" s="1">
        <v>6</v>
      </c>
      <c r="BM20" s="1">
        <v>13</v>
      </c>
      <c r="BO20" s="50">
        <f t="shared" si="3"/>
        <v>52</v>
      </c>
    </row>
    <row r="21" spans="1:67" s="1" customFormat="1">
      <c r="A21" s="16"/>
      <c r="B21" s="9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O21" s="54"/>
    </row>
    <row r="22" spans="1:67" s="1" customFormat="1">
      <c r="A22" s="16"/>
      <c r="B22" s="9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73"/>
      <c r="R22" s="73"/>
      <c r="S22" s="73"/>
      <c r="T22" s="73"/>
      <c r="U22" s="20"/>
      <c r="V22" s="20"/>
      <c r="W22" s="20"/>
      <c r="X22" s="20"/>
      <c r="Y22" s="20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U22" s="54"/>
      <c r="AV22" s="54"/>
      <c r="AW22" s="54"/>
      <c r="AX22" s="54"/>
      <c r="AY22" s="54"/>
      <c r="AZ22" s="54"/>
      <c r="BA22" s="54"/>
      <c r="BB22" s="54"/>
      <c r="BC22" s="54"/>
      <c r="BD22" s="13"/>
      <c r="BO22" s="54"/>
    </row>
    <row r="23" spans="1:67">
      <c r="A23" s="323" t="s">
        <v>32</v>
      </c>
      <c r="B23" s="324" t="s">
        <v>463</v>
      </c>
      <c r="C23" s="1"/>
      <c r="D23" s="510" t="s">
        <v>2</v>
      </c>
      <c r="E23" s="511"/>
      <c r="F23" s="511"/>
      <c r="G23" s="511"/>
      <c r="H23" s="511"/>
      <c r="I23" s="511"/>
      <c r="J23" s="511"/>
      <c r="K23" s="511"/>
      <c r="L23" s="511"/>
      <c r="M23" s="511"/>
      <c r="N23" s="511"/>
      <c r="O23" s="511"/>
      <c r="P23" s="512"/>
      <c r="Q23" s="513" t="s">
        <v>0</v>
      </c>
      <c r="R23" s="514"/>
      <c r="S23" s="514"/>
      <c r="T23" s="514"/>
      <c r="U23" s="515"/>
      <c r="V23" s="491" t="s">
        <v>327</v>
      </c>
      <c r="W23" s="492"/>
      <c r="X23" s="492"/>
      <c r="Y23" s="493"/>
      <c r="Z23" s="494" t="s">
        <v>40</v>
      </c>
      <c r="AA23" s="495"/>
      <c r="AB23" s="495"/>
      <c r="AC23" s="495"/>
      <c r="AD23" s="495"/>
      <c r="AE23" s="496"/>
      <c r="AF23" s="516" t="s">
        <v>41</v>
      </c>
      <c r="AG23" s="517"/>
      <c r="AH23" s="517"/>
      <c r="AI23" s="517"/>
      <c r="AJ23" s="517"/>
      <c r="AK23" s="518"/>
      <c r="AL23" s="491" t="s">
        <v>327</v>
      </c>
      <c r="AM23" s="492"/>
      <c r="AN23" s="492"/>
      <c r="AO23" s="493"/>
      <c r="AP23" s="494" t="s">
        <v>40</v>
      </c>
      <c r="AQ23" s="495"/>
      <c r="AR23" s="495"/>
      <c r="AS23" s="496"/>
      <c r="AT23" s="497" t="s">
        <v>1</v>
      </c>
      <c r="AU23" s="498"/>
      <c r="AV23" s="498"/>
      <c r="AW23" s="498"/>
      <c r="AX23" s="499"/>
      <c r="AY23" s="500" t="s">
        <v>432</v>
      </c>
      <c r="AZ23" s="501"/>
      <c r="BA23" s="501"/>
      <c r="BB23" s="501"/>
      <c r="BC23" s="502"/>
      <c r="BD23" s="66"/>
      <c r="BE23" s="37">
        <v>8</v>
      </c>
      <c r="BF23" s="37">
        <v>10</v>
      </c>
      <c r="BG23" s="37"/>
      <c r="BH23" s="37"/>
      <c r="BI23" s="37">
        <v>5</v>
      </c>
      <c r="BJ23" s="37">
        <v>6</v>
      </c>
      <c r="BK23" s="37">
        <v>5</v>
      </c>
      <c r="BL23" s="37">
        <v>13</v>
      </c>
      <c r="BM23" s="37">
        <v>5</v>
      </c>
      <c r="BN23" s="37"/>
      <c r="BO23" s="37">
        <f>SUM(BE23:BN23)</f>
        <v>52</v>
      </c>
    </row>
    <row r="24" spans="1:67" ht="17" thickBot="1">
      <c r="A24" s="325"/>
      <c r="B24" s="324" t="s">
        <v>464</v>
      </c>
      <c r="C24" s="1"/>
      <c r="D24" s="516" t="s">
        <v>41</v>
      </c>
      <c r="E24" s="517"/>
      <c r="F24" s="517"/>
      <c r="G24" s="518"/>
      <c r="H24" s="526" t="s">
        <v>0</v>
      </c>
      <c r="I24" s="514"/>
      <c r="J24" s="514"/>
      <c r="K24" s="514"/>
      <c r="L24" s="535"/>
      <c r="M24" s="536" t="s">
        <v>40</v>
      </c>
      <c r="N24" s="509"/>
      <c r="O24" s="509"/>
      <c r="P24" s="509"/>
      <c r="Q24" s="509"/>
      <c r="R24" s="509"/>
      <c r="S24" s="509"/>
      <c r="T24" s="509"/>
      <c r="U24" s="537" t="s">
        <v>432</v>
      </c>
      <c r="V24" s="537"/>
      <c r="W24" s="537"/>
      <c r="X24" s="537"/>
      <c r="Y24" s="538"/>
      <c r="Z24" s="492" t="s">
        <v>327</v>
      </c>
      <c r="AA24" s="492"/>
      <c r="AB24" s="492"/>
      <c r="AC24" s="493"/>
      <c r="AD24" s="527" t="s">
        <v>2</v>
      </c>
      <c r="AE24" s="528"/>
      <c r="AF24" s="528"/>
      <c r="AG24" s="528"/>
      <c r="AH24" s="528"/>
      <c r="AI24" s="528"/>
      <c r="AJ24" s="528"/>
      <c r="AK24" s="528"/>
      <c r="AL24" s="528"/>
      <c r="AM24" s="528"/>
      <c r="AN24" s="528"/>
      <c r="AO24" s="539"/>
      <c r="AP24" s="491" t="s">
        <v>327</v>
      </c>
      <c r="AQ24" s="492"/>
      <c r="AR24" s="492"/>
      <c r="AS24" s="493"/>
      <c r="AT24" s="522" t="s">
        <v>40</v>
      </c>
      <c r="AU24" s="509"/>
      <c r="AV24" s="509"/>
      <c r="AW24" s="509"/>
      <c r="AX24" s="523"/>
      <c r="AY24" s="524" t="s">
        <v>1</v>
      </c>
      <c r="AZ24" s="525"/>
      <c r="BA24" s="525"/>
      <c r="BB24" s="525"/>
      <c r="BC24" s="525"/>
      <c r="BD24" s="399"/>
      <c r="BE24" s="37">
        <v>8</v>
      </c>
      <c r="BF24" s="37">
        <v>13</v>
      </c>
      <c r="BG24" s="37"/>
      <c r="BH24" s="37"/>
      <c r="BI24" s="37">
        <v>5</v>
      </c>
      <c r="BJ24" s="37">
        <v>4</v>
      </c>
      <c r="BK24" s="37">
        <v>5</v>
      </c>
      <c r="BL24" s="37">
        <v>12</v>
      </c>
      <c r="BM24" s="37">
        <v>5</v>
      </c>
      <c r="BN24" s="37"/>
      <c r="BO24" s="37">
        <f>SUM(BE24:BN24)</f>
        <v>52</v>
      </c>
    </row>
    <row r="25" spans="1:67" ht="17" thickBot="1">
      <c r="A25" s="325"/>
      <c r="B25" s="324" t="s">
        <v>465</v>
      </c>
      <c r="C25" s="1"/>
      <c r="D25" s="522" t="s">
        <v>40</v>
      </c>
      <c r="E25" s="509"/>
      <c r="F25" s="509"/>
      <c r="G25" s="509"/>
      <c r="H25" s="509"/>
      <c r="I25" s="509"/>
      <c r="J25" s="509"/>
      <c r="K25" s="509"/>
      <c r="L25" s="523"/>
      <c r="M25" s="526" t="s">
        <v>0</v>
      </c>
      <c r="N25" s="514"/>
      <c r="O25" s="514"/>
      <c r="P25" s="515"/>
      <c r="Q25" s="527" t="s">
        <v>2</v>
      </c>
      <c r="R25" s="528"/>
      <c r="S25" s="528"/>
      <c r="T25" s="528"/>
      <c r="U25" s="528"/>
      <c r="V25" s="528"/>
      <c r="W25" s="528"/>
      <c r="X25" s="528"/>
      <c r="Y25" s="528"/>
      <c r="Z25" s="528"/>
      <c r="AA25" s="528"/>
      <c r="AB25" s="528"/>
      <c r="AC25" s="529"/>
      <c r="AD25" s="530" t="s">
        <v>327</v>
      </c>
      <c r="AE25" s="492"/>
      <c r="AF25" s="492"/>
      <c r="AG25" s="492"/>
      <c r="AH25" s="531" t="s">
        <v>1</v>
      </c>
      <c r="AI25" s="498"/>
      <c r="AJ25" s="498"/>
      <c r="AK25" s="498"/>
      <c r="AL25" s="499"/>
      <c r="AM25" s="532" t="s">
        <v>40</v>
      </c>
      <c r="AN25" s="533"/>
      <c r="AO25" s="534"/>
      <c r="AP25" s="501" t="s">
        <v>432</v>
      </c>
      <c r="AQ25" s="501"/>
      <c r="AR25" s="501"/>
      <c r="AS25" s="502"/>
      <c r="AT25" s="530" t="s">
        <v>327</v>
      </c>
      <c r="AU25" s="492"/>
      <c r="AV25" s="492"/>
      <c r="AW25" s="493"/>
      <c r="AX25" s="516" t="s">
        <v>41</v>
      </c>
      <c r="AY25" s="517"/>
      <c r="AZ25" s="517"/>
      <c r="BA25" s="517"/>
      <c r="BB25" s="517"/>
      <c r="BC25" s="517"/>
      <c r="BD25" s="54"/>
      <c r="BE25" s="37">
        <v>8</v>
      </c>
      <c r="BF25" s="37">
        <v>12</v>
      </c>
      <c r="BG25" s="37"/>
      <c r="BH25" s="37"/>
      <c r="BI25" s="37">
        <v>4</v>
      </c>
      <c r="BJ25" s="37">
        <v>6</v>
      </c>
      <c r="BK25" s="37">
        <v>5</v>
      </c>
      <c r="BL25" s="37">
        <v>13</v>
      </c>
      <c r="BM25" s="37">
        <v>4</v>
      </c>
      <c r="BN25" s="37"/>
      <c r="BO25" s="37">
        <f>SUM(BE25:BN25)</f>
        <v>52</v>
      </c>
    </row>
    <row r="26" spans="1:67">
      <c r="A26" s="325"/>
      <c r="B26" s="324" t="s">
        <v>466</v>
      </c>
      <c r="C26" s="324"/>
      <c r="D26" s="513" t="s">
        <v>0</v>
      </c>
      <c r="E26" s="514"/>
      <c r="F26" s="514"/>
      <c r="G26" s="514"/>
      <c r="H26" s="540" t="s">
        <v>41</v>
      </c>
      <c r="I26" s="541"/>
      <c r="J26" s="541"/>
      <c r="K26" s="541"/>
      <c r="L26" s="542"/>
      <c r="M26" s="556" t="s">
        <v>1</v>
      </c>
      <c r="N26" s="463"/>
      <c r="O26" s="463"/>
      <c r="P26" s="463"/>
      <c r="Q26" s="463"/>
      <c r="R26" s="463"/>
      <c r="S26" s="463"/>
      <c r="T26" s="464"/>
      <c r="U26" s="522" t="s">
        <v>40</v>
      </c>
      <c r="V26" s="509"/>
      <c r="W26" s="509"/>
      <c r="X26" s="509"/>
      <c r="Y26" s="509"/>
      <c r="Z26" s="509"/>
      <c r="AA26" s="509"/>
      <c r="AB26" s="509"/>
      <c r="AC26" s="509"/>
      <c r="AD26" s="509"/>
      <c r="AE26" s="509"/>
      <c r="AF26" s="509"/>
      <c r="AG26" s="557"/>
      <c r="AH26" s="543" t="s">
        <v>327</v>
      </c>
      <c r="AI26" s="544"/>
      <c r="AJ26" s="544"/>
      <c r="AK26" s="545"/>
      <c r="AL26" s="546" t="s">
        <v>432</v>
      </c>
      <c r="AM26" s="537"/>
      <c r="AN26" s="537"/>
      <c r="AO26" s="538"/>
      <c r="AP26" s="547" t="s">
        <v>2</v>
      </c>
      <c r="AQ26" s="528"/>
      <c r="AR26" s="528"/>
      <c r="AS26" s="528"/>
      <c r="AT26" s="528"/>
      <c r="AU26" s="528"/>
      <c r="AV26" s="528"/>
      <c r="AW26" s="539"/>
      <c r="AX26" s="491" t="s">
        <v>327</v>
      </c>
      <c r="AY26" s="492"/>
      <c r="AZ26" s="492"/>
      <c r="BA26" s="493"/>
      <c r="BB26" s="527" t="s">
        <v>2</v>
      </c>
      <c r="BC26" s="528"/>
      <c r="BD26" s="344"/>
      <c r="BE26" s="37">
        <v>8</v>
      </c>
      <c r="BF26" s="37">
        <v>13</v>
      </c>
      <c r="BG26" s="37"/>
      <c r="BH26" s="37"/>
      <c r="BI26" s="37">
        <v>4</v>
      </c>
      <c r="BJ26" s="37">
        <v>5</v>
      </c>
      <c r="BK26" s="37">
        <v>8</v>
      </c>
      <c r="BL26" s="37">
        <v>10</v>
      </c>
      <c r="BM26" s="37">
        <v>4</v>
      </c>
      <c r="BN26" s="37"/>
      <c r="BO26" s="37">
        <f>SUM(BE26:BN26)</f>
        <v>52</v>
      </c>
    </row>
    <row r="27" spans="1:67" s="1" customFormat="1">
      <c r="A27" s="340"/>
      <c r="B27" s="341"/>
      <c r="C27" s="341"/>
      <c r="D27" s="342"/>
      <c r="E27" s="342"/>
      <c r="F27" s="342"/>
      <c r="G27" s="342"/>
      <c r="H27" s="344"/>
      <c r="I27" s="344"/>
      <c r="J27" s="344"/>
      <c r="K27" s="344"/>
      <c r="L27" s="344"/>
      <c r="M27" s="54"/>
      <c r="N27" s="54"/>
      <c r="O27" s="54"/>
      <c r="P27" s="54"/>
      <c r="Q27" s="54"/>
      <c r="R27" s="54"/>
      <c r="S27" s="54"/>
      <c r="T27" s="54"/>
      <c r="U27" s="54"/>
      <c r="V27" s="20"/>
      <c r="W27" s="20"/>
      <c r="X27" s="20"/>
      <c r="Y27" s="20"/>
      <c r="Z27" s="20"/>
      <c r="AA27" s="20"/>
      <c r="AB27" s="20"/>
      <c r="AC27" s="20"/>
      <c r="AD27" s="376"/>
      <c r="AE27" s="376"/>
      <c r="AF27" s="376"/>
      <c r="AG27" s="376"/>
      <c r="AI27" s="407"/>
      <c r="AP27" s="344"/>
      <c r="AQ27" s="344"/>
      <c r="AR27" s="344"/>
      <c r="AS27" s="344"/>
      <c r="AX27" s="343"/>
      <c r="AY27" s="343"/>
      <c r="AZ27" s="343"/>
      <c r="BA27" s="343"/>
      <c r="BB27" s="344"/>
      <c r="BC27" s="344"/>
      <c r="BD27" s="344"/>
      <c r="BE27" s="345"/>
      <c r="BF27" s="345"/>
      <c r="BG27" s="345"/>
      <c r="BH27" s="345"/>
      <c r="BI27" s="345"/>
      <c r="BJ27" s="345"/>
      <c r="BK27" s="377"/>
      <c r="BL27" s="345"/>
      <c r="BM27" s="345"/>
      <c r="BN27" s="345"/>
      <c r="BO27" s="345"/>
    </row>
    <row r="28" spans="1:67" ht="4" customHeight="1">
      <c r="A28" s="1"/>
      <c r="B28" s="1"/>
      <c r="C28" s="96" t="s">
        <v>434</v>
      </c>
      <c r="D28" s="1">
        <v>3</v>
      </c>
      <c r="E28" s="1">
        <v>3</v>
      </c>
      <c r="F28" s="1">
        <v>3</v>
      </c>
      <c r="G28" s="1">
        <v>3</v>
      </c>
      <c r="H28" s="1">
        <v>3</v>
      </c>
      <c r="I28" s="1">
        <v>3</v>
      </c>
      <c r="J28" s="1">
        <v>3</v>
      </c>
      <c r="K28" s="415">
        <v>3</v>
      </c>
      <c r="L28" s="1">
        <v>4</v>
      </c>
      <c r="M28" s="415">
        <v>3</v>
      </c>
      <c r="N28" s="415">
        <v>3</v>
      </c>
      <c r="O28" s="1">
        <v>3</v>
      </c>
      <c r="P28" s="1">
        <v>4</v>
      </c>
      <c r="Q28" s="1">
        <v>3</v>
      </c>
      <c r="R28" s="1">
        <v>2</v>
      </c>
      <c r="S28" s="1">
        <v>2</v>
      </c>
      <c r="T28" s="1">
        <v>2</v>
      </c>
      <c r="U28" s="1">
        <v>3</v>
      </c>
      <c r="V28" s="1">
        <v>3</v>
      </c>
      <c r="W28" s="1">
        <v>3</v>
      </c>
      <c r="X28" s="1">
        <v>3</v>
      </c>
      <c r="Y28" s="1">
        <v>3</v>
      </c>
      <c r="Z28" s="1">
        <v>3</v>
      </c>
      <c r="AA28" s="1">
        <v>3</v>
      </c>
      <c r="AB28" s="1">
        <v>3</v>
      </c>
      <c r="AC28" s="1">
        <v>3</v>
      </c>
      <c r="AD28" s="349">
        <v>3</v>
      </c>
      <c r="AE28" s="86">
        <v>3</v>
      </c>
      <c r="AF28" s="86">
        <v>3</v>
      </c>
      <c r="AG28" s="86">
        <v>3</v>
      </c>
      <c r="AH28" s="384">
        <v>3</v>
      </c>
      <c r="AI28" s="1">
        <v>4</v>
      </c>
      <c r="AJ28" s="1">
        <v>4</v>
      </c>
      <c r="AK28" s="1">
        <v>4</v>
      </c>
      <c r="AL28" s="1">
        <v>2</v>
      </c>
      <c r="AM28" s="1">
        <v>2</v>
      </c>
      <c r="AN28" s="1">
        <v>2</v>
      </c>
      <c r="AO28" s="1">
        <v>2</v>
      </c>
      <c r="AP28" s="1">
        <v>2</v>
      </c>
      <c r="AQ28" s="1">
        <v>2</v>
      </c>
      <c r="AR28" s="1">
        <v>2</v>
      </c>
      <c r="AS28" s="1">
        <v>2</v>
      </c>
      <c r="AT28" s="1">
        <v>3</v>
      </c>
      <c r="AU28" s="1">
        <v>4</v>
      </c>
      <c r="AV28" s="1">
        <v>4</v>
      </c>
      <c r="AW28" s="1">
        <v>3</v>
      </c>
      <c r="AX28" s="1">
        <v>3</v>
      </c>
      <c r="AY28" s="1">
        <v>3</v>
      </c>
      <c r="AZ28" s="1">
        <v>3</v>
      </c>
      <c r="BA28" s="1">
        <v>4</v>
      </c>
      <c r="BB28" s="1">
        <v>4</v>
      </c>
      <c r="BC28" s="1">
        <v>4</v>
      </c>
    </row>
    <row r="29" spans="1:67">
      <c r="A29" s="95" t="s">
        <v>34</v>
      </c>
      <c r="B29" s="96" t="s">
        <v>91</v>
      </c>
      <c r="C29" s="548"/>
      <c r="D29" s="548"/>
      <c r="E29" s="548"/>
      <c r="F29" s="548"/>
      <c r="G29" s="549"/>
      <c r="H29" s="550"/>
      <c r="I29" s="550"/>
      <c r="J29" s="551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52" t="s">
        <v>29</v>
      </c>
      <c r="X29" s="553"/>
      <c r="Y29" s="553"/>
      <c r="Z29" s="554"/>
      <c r="AA29" s="552" t="s">
        <v>29</v>
      </c>
      <c r="AB29" s="553"/>
      <c r="AC29" s="553"/>
      <c r="AD29" s="555"/>
      <c r="AE29" s="548"/>
      <c r="AF29" s="548"/>
      <c r="AG29" s="548"/>
      <c r="AH29" s="548"/>
      <c r="AI29" s="548"/>
      <c r="AJ29" s="548"/>
      <c r="AK29" s="548"/>
      <c r="AL29" s="548"/>
      <c r="AM29" s="436" t="s">
        <v>98</v>
      </c>
      <c r="AN29" s="437"/>
      <c r="AO29" s="437"/>
      <c r="AP29" s="444"/>
      <c r="AQ29" s="436" t="s">
        <v>99</v>
      </c>
      <c r="AR29" s="437"/>
      <c r="AS29" s="437"/>
      <c r="AT29" s="444"/>
      <c r="AU29" s="548"/>
      <c r="AV29" s="548"/>
      <c r="AW29" s="548"/>
      <c r="AX29" s="548"/>
      <c r="AY29" s="549"/>
      <c r="AZ29" s="550"/>
      <c r="BA29" s="550"/>
      <c r="BB29" s="550"/>
      <c r="BC29" s="1"/>
    </row>
    <row r="30" spans="1:67">
      <c r="A30" s="95"/>
      <c r="B30" s="96" t="s">
        <v>91</v>
      </c>
      <c r="C30" s="548"/>
      <c r="D30" s="548"/>
      <c r="E30" s="548"/>
      <c r="F30" s="548"/>
      <c r="G30" s="549"/>
      <c r="H30" s="550"/>
      <c r="I30" s="550"/>
      <c r="J30" s="551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436" t="s">
        <v>98</v>
      </c>
      <c r="X30" s="437"/>
      <c r="Y30" s="437"/>
      <c r="Z30" s="444"/>
      <c r="AA30" s="436" t="s">
        <v>99</v>
      </c>
      <c r="AB30" s="437"/>
      <c r="AC30" s="437"/>
      <c r="AD30" s="444"/>
      <c r="AE30" s="548"/>
      <c r="AF30" s="548"/>
      <c r="AG30" s="548"/>
      <c r="AH30" s="548"/>
      <c r="AI30" s="548"/>
      <c r="AJ30" s="548"/>
      <c r="AK30" s="548"/>
      <c r="AL30" s="548"/>
      <c r="AM30" s="552" t="s">
        <v>29</v>
      </c>
      <c r="AN30" s="553"/>
      <c r="AO30" s="553"/>
      <c r="AP30" s="554"/>
      <c r="AQ30" s="552" t="s">
        <v>29</v>
      </c>
      <c r="AR30" s="553"/>
      <c r="AS30" s="553"/>
      <c r="AT30" s="554"/>
      <c r="AU30" s="548"/>
      <c r="AV30" s="548"/>
      <c r="AW30" s="548"/>
      <c r="AX30" s="548"/>
      <c r="AY30" s="549"/>
      <c r="AZ30" s="550"/>
      <c r="BA30" s="550"/>
      <c r="BB30" s="550"/>
    </row>
    <row r="31" spans="1:67">
      <c r="A31" s="95"/>
      <c r="B31" s="96" t="s">
        <v>91</v>
      </c>
      <c r="C31" s="548"/>
      <c r="D31" s="548"/>
      <c r="E31" s="548"/>
      <c r="F31" s="548"/>
      <c r="G31" s="549"/>
      <c r="H31" s="550"/>
      <c r="I31" s="550"/>
      <c r="J31" s="551"/>
      <c r="K31" s="548"/>
      <c r="L31" s="548"/>
      <c r="M31" s="548"/>
      <c r="N31" s="548"/>
      <c r="O31" s="548"/>
      <c r="P31" s="548"/>
      <c r="Q31" s="548"/>
      <c r="R31" s="548"/>
      <c r="S31" s="548"/>
      <c r="T31" s="548"/>
      <c r="U31" s="548"/>
      <c r="V31" s="548"/>
      <c r="W31" s="548"/>
      <c r="X31" s="548"/>
      <c r="Y31" s="548"/>
      <c r="Z31" s="548"/>
      <c r="AA31" s="548"/>
      <c r="AB31" s="548"/>
      <c r="AC31" s="548"/>
      <c r="AD31" s="548"/>
      <c r="AE31" s="552" t="s">
        <v>29</v>
      </c>
      <c r="AF31" s="553"/>
      <c r="AG31" s="553"/>
      <c r="AH31" s="554"/>
      <c r="AI31" s="552" t="s">
        <v>29</v>
      </c>
      <c r="AJ31" s="553"/>
      <c r="AK31" s="553"/>
      <c r="AL31" s="554"/>
      <c r="AM31" s="548"/>
      <c r="AN31" s="548"/>
      <c r="AO31" s="548"/>
      <c r="AP31" s="548"/>
      <c r="AQ31" s="548"/>
      <c r="AR31" s="548"/>
      <c r="AS31" s="548"/>
      <c r="AT31" s="548"/>
      <c r="AU31" s="436" t="s">
        <v>98</v>
      </c>
      <c r="AV31" s="437"/>
      <c r="AW31" s="437"/>
      <c r="AX31" s="444"/>
      <c r="AY31" s="436" t="s">
        <v>99</v>
      </c>
      <c r="AZ31" s="437"/>
      <c r="BA31" s="437"/>
      <c r="BB31" s="437"/>
    </row>
    <row r="32" spans="1:67">
      <c r="A32" s="95"/>
      <c r="B32" s="96" t="s">
        <v>91</v>
      </c>
      <c r="C32" s="548"/>
      <c r="D32" s="548"/>
      <c r="E32" s="548"/>
      <c r="F32" s="548"/>
      <c r="G32" s="549"/>
      <c r="H32" s="550"/>
      <c r="I32" s="550"/>
      <c r="J32" s="551"/>
      <c r="K32" s="548"/>
      <c r="L32" s="548"/>
      <c r="M32" s="548"/>
      <c r="N32" s="548"/>
      <c r="O32" s="548"/>
      <c r="P32" s="548"/>
      <c r="Q32" s="548"/>
      <c r="R32" s="548"/>
      <c r="S32" s="548"/>
      <c r="T32" s="548"/>
      <c r="U32" s="548"/>
      <c r="V32" s="548"/>
      <c r="W32" s="548"/>
      <c r="X32" s="548"/>
      <c r="Y32" s="548"/>
      <c r="Z32" s="548"/>
      <c r="AA32" s="548"/>
      <c r="AB32" s="548"/>
      <c r="AC32" s="548"/>
      <c r="AD32" s="548"/>
      <c r="AE32" s="436" t="s">
        <v>98</v>
      </c>
      <c r="AF32" s="437"/>
      <c r="AG32" s="437"/>
      <c r="AH32" s="444"/>
      <c r="AI32" s="436" t="s">
        <v>99</v>
      </c>
      <c r="AJ32" s="437"/>
      <c r="AK32" s="437"/>
      <c r="AL32" s="444"/>
      <c r="AM32" s="548"/>
      <c r="AN32" s="548"/>
      <c r="AO32" s="548"/>
      <c r="AP32" s="548"/>
      <c r="AQ32" s="548"/>
      <c r="AR32" s="548"/>
      <c r="AS32" s="548"/>
      <c r="AT32" s="548"/>
      <c r="AU32" s="552" t="s">
        <v>29</v>
      </c>
      <c r="AV32" s="553"/>
      <c r="AW32" s="553"/>
      <c r="AX32" s="554"/>
      <c r="AY32" s="480" t="s">
        <v>29</v>
      </c>
      <c r="AZ32" s="481"/>
      <c r="BA32" s="481"/>
      <c r="BB32" s="481"/>
    </row>
    <row r="33" spans="1:56">
      <c r="A33" s="95"/>
      <c r="B33" s="96"/>
      <c r="C33" s="560" t="s">
        <v>449</v>
      </c>
      <c r="D33" s="560"/>
      <c r="E33" s="560"/>
      <c r="F33" s="560"/>
      <c r="G33" s="561" t="s">
        <v>450</v>
      </c>
      <c r="H33" s="561"/>
      <c r="I33" s="561"/>
      <c r="J33" s="561"/>
      <c r="K33" s="558" t="s">
        <v>451</v>
      </c>
      <c r="L33" s="558"/>
      <c r="M33" s="558"/>
      <c r="N33" s="558"/>
      <c r="O33" s="558" t="s">
        <v>452</v>
      </c>
      <c r="P33" s="558"/>
      <c r="Q33" s="558"/>
      <c r="R33" s="558"/>
      <c r="S33" s="558" t="s">
        <v>453</v>
      </c>
      <c r="T33" s="558"/>
      <c r="U33" s="558"/>
      <c r="V33" s="558"/>
      <c r="W33" s="558" t="s">
        <v>454</v>
      </c>
      <c r="X33" s="558"/>
      <c r="Y33" s="558"/>
      <c r="Z33" s="558"/>
      <c r="AA33" s="558" t="s">
        <v>455</v>
      </c>
      <c r="AB33" s="558"/>
      <c r="AC33" s="558"/>
      <c r="AD33" s="558"/>
      <c r="AE33" s="558" t="s">
        <v>456</v>
      </c>
      <c r="AF33" s="558"/>
      <c r="AG33" s="558"/>
      <c r="AH33" s="558"/>
      <c r="AI33" s="558" t="s">
        <v>457</v>
      </c>
      <c r="AJ33" s="558"/>
      <c r="AK33" s="558"/>
      <c r="AL33" s="558"/>
      <c r="AM33" s="558" t="s">
        <v>458</v>
      </c>
      <c r="AN33" s="558"/>
      <c r="AO33" s="558"/>
      <c r="AP33" s="558"/>
      <c r="AQ33" s="558" t="s">
        <v>459</v>
      </c>
      <c r="AR33" s="558"/>
      <c r="AS33" s="558"/>
      <c r="AT33" s="558"/>
      <c r="AU33" s="558" t="s">
        <v>460</v>
      </c>
      <c r="AV33" s="558"/>
      <c r="AW33" s="558"/>
      <c r="AX33" s="558"/>
      <c r="AY33" s="559" t="s">
        <v>461</v>
      </c>
      <c r="AZ33" s="559"/>
      <c r="BA33" s="559"/>
      <c r="BB33" s="559"/>
    </row>
    <row r="34" spans="1:56" ht="32" customHeight="1"/>
    <row r="35" spans="1:56">
      <c r="D35" s="267"/>
      <c r="E35" s="267"/>
      <c r="F35" s="267"/>
      <c r="G35" s="267"/>
      <c r="H35" s="267"/>
      <c r="I35" s="267"/>
      <c r="J35" s="267"/>
      <c r="K35" s="272"/>
      <c r="L35" s="272"/>
      <c r="M35" s="272"/>
      <c r="N35" s="272"/>
      <c r="O35" s="272"/>
      <c r="P35" s="272"/>
      <c r="W35" s="272"/>
      <c r="X35" s="272"/>
      <c r="Y35" s="272"/>
      <c r="Z35" s="272"/>
      <c r="AA35" s="267"/>
      <c r="AB35" s="267"/>
      <c r="AC35" s="267"/>
      <c r="AD35" s="272"/>
      <c r="AE35" s="272"/>
      <c r="AF35" s="272"/>
      <c r="AG35" s="272"/>
      <c r="AH35" s="272"/>
      <c r="AI35" s="272"/>
      <c r="AJ35" s="272"/>
      <c r="AK35" s="272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401"/>
    </row>
    <row r="36" spans="1:56">
      <c r="D36" s="272"/>
      <c r="E36" s="272"/>
      <c r="F36" s="272"/>
      <c r="G36" s="272"/>
      <c r="H36" s="272"/>
      <c r="I36" s="272"/>
      <c r="J36" s="272"/>
      <c r="K36" s="267"/>
      <c r="L36" s="267"/>
      <c r="M36" s="267"/>
      <c r="N36" s="267"/>
      <c r="O36" s="267"/>
      <c r="P36" s="267"/>
      <c r="Q36" s="272"/>
      <c r="R36" s="272"/>
      <c r="S36" s="272"/>
      <c r="T36" s="272"/>
      <c r="U36" s="407"/>
      <c r="V36" s="272"/>
      <c r="W36" s="267"/>
      <c r="X36" s="267"/>
      <c r="Y36" s="267"/>
      <c r="Z36" s="267"/>
      <c r="AA36" s="272"/>
      <c r="AB36" s="272"/>
      <c r="AC36" s="272"/>
      <c r="AD36" s="328"/>
      <c r="AE36" s="328"/>
      <c r="AF36" s="328"/>
      <c r="AG36" s="328"/>
      <c r="AH36" s="328"/>
      <c r="AI36" s="328"/>
      <c r="AJ36" s="328"/>
      <c r="AK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401"/>
    </row>
    <row r="37" spans="1:56">
      <c r="D37" s="272"/>
      <c r="E37" s="272"/>
      <c r="F37" s="272"/>
      <c r="G37" s="272"/>
      <c r="H37" s="272"/>
      <c r="I37" s="272"/>
      <c r="J37" s="272"/>
      <c r="O37" s="326"/>
      <c r="P37" s="326"/>
      <c r="Q37" s="326"/>
      <c r="R37" s="326"/>
      <c r="S37" s="267"/>
      <c r="T37" s="267"/>
      <c r="U37" s="271"/>
      <c r="V37" s="267"/>
      <c r="W37" s="267"/>
      <c r="X37" s="267"/>
      <c r="Y37" s="267"/>
      <c r="AD37" s="328"/>
      <c r="AE37" s="328"/>
      <c r="AF37" s="328"/>
      <c r="AG37" s="328"/>
      <c r="AH37" s="328"/>
      <c r="AI37" s="328"/>
      <c r="AJ37" s="328"/>
      <c r="AK37" s="328"/>
      <c r="AL37" s="328"/>
      <c r="AM37" s="328"/>
      <c r="AN37" s="328"/>
      <c r="AO37" s="328"/>
      <c r="AP37" s="328"/>
      <c r="AQ37" s="328"/>
      <c r="AR37" s="328"/>
      <c r="AS37" s="328"/>
      <c r="AT37" s="328"/>
      <c r="AW37" s="271"/>
      <c r="AX37" s="271"/>
      <c r="AY37" s="271"/>
      <c r="AZ37" s="271"/>
      <c r="BA37" s="271"/>
      <c r="BB37" s="271"/>
      <c r="BC37" s="271"/>
      <c r="BD37" s="9"/>
    </row>
    <row r="38" spans="1:56">
      <c r="AL38" s="326"/>
      <c r="AM38" s="326"/>
      <c r="AN38" s="326"/>
      <c r="AO38" s="326"/>
      <c r="AT38" s="326"/>
      <c r="AU38" s="326"/>
      <c r="AV38" s="326"/>
      <c r="AW38" s="326"/>
    </row>
    <row r="39" spans="1:56">
      <c r="A39" s="97"/>
      <c r="B39" s="96"/>
      <c r="C39" s="1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67"/>
      <c r="S39" s="267"/>
      <c r="T39" s="267"/>
      <c r="U39" s="267"/>
      <c r="V39" s="326"/>
      <c r="W39" s="326"/>
      <c r="X39" s="326"/>
      <c r="Y39" s="326"/>
      <c r="AL39" s="326"/>
      <c r="AM39" s="326"/>
      <c r="AN39" s="326"/>
      <c r="AO39" s="326"/>
      <c r="AP39" s="327"/>
      <c r="AQ39" s="327"/>
      <c r="AR39" s="327"/>
      <c r="AS39" s="327"/>
      <c r="AT39" s="327"/>
      <c r="AU39" s="327"/>
      <c r="AV39" s="327"/>
    </row>
    <row r="40" spans="1:56">
      <c r="A40" s="95"/>
      <c r="B40" s="96"/>
      <c r="C40" s="1"/>
      <c r="D40" s="327"/>
      <c r="E40" s="327"/>
      <c r="F40" s="327"/>
      <c r="G40" s="327"/>
      <c r="H40" s="327"/>
      <c r="I40" s="327"/>
      <c r="J40" s="327"/>
      <c r="K40" s="327"/>
      <c r="L40" s="327"/>
      <c r="M40" s="267"/>
      <c r="N40" s="267"/>
      <c r="O40" s="267"/>
      <c r="P40" s="267"/>
      <c r="Q40" s="267"/>
      <c r="Z40" s="326"/>
      <c r="AA40" s="326"/>
      <c r="AB40" s="326"/>
      <c r="AC40" s="326"/>
      <c r="AP40" s="326"/>
      <c r="AQ40" s="326"/>
      <c r="AR40" s="326"/>
      <c r="AS40" s="326"/>
    </row>
    <row r="41" spans="1:56">
      <c r="A41" s="95"/>
      <c r="B41" s="96"/>
      <c r="C41" s="1"/>
      <c r="I41" s="267"/>
      <c r="J41" s="267"/>
      <c r="K41" s="267"/>
      <c r="L41" s="267"/>
      <c r="M41" s="327"/>
      <c r="N41" s="327"/>
      <c r="O41" s="327"/>
      <c r="P41" s="327"/>
      <c r="Q41" s="327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326"/>
      <c r="AE41" s="326"/>
      <c r="AF41" s="326"/>
      <c r="AG41" s="326"/>
      <c r="AP41" s="327"/>
      <c r="AT41" s="326"/>
      <c r="AU41" s="326"/>
      <c r="AV41" s="326"/>
      <c r="AW41" s="326"/>
    </row>
    <row r="42" spans="1:56">
      <c r="A42" s="95"/>
      <c r="B42" s="96"/>
      <c r="C42" s="1"/>
      <c r="D42" s="267"/>
      <c r="E42" s="267"/>
      <c r="F42" s="267"/>
      <c r="G42" s="267"/>
      <c r="H42" s="267"/>
      <c r="AA42" s="327"/>
      <c r="AB42" s="327"/>
      <c r="AC42" s="327"/>
      <c r="AD42" s="327"/>
      <c r="AE42" s="327"/>
      <c r="AF42" s="327"/>
      <c r="AG42" s="327"/>
      <c r="AH42" s="326"/>
      <c r="AI42" s="326"/>
      <c r="AJ42" s="326"/>
      <c r="AK42" s="326"/>
      <c r="AL42" s="327"/>
      <c r="AM42" s="327"/>
      <c r="AN42" s="327"/>
      <c r="AO42" s="327"/>
      <c r="AX42" s="326"/>
      <c r="AY42" s="326"/>
      <c r="AZ42" s="326"/>
      <c r="BA42" s="326"/>
    </row>
  </sheetData>
  <mergeCells count="180">
    <mergeCell ref="AU31:AX31"/>
    <mergeCell ref="AY31:BB31"/>
    <mergeCell ref="C32:F32"/>
    <mergeCell ref="G32:J32"/>
    <mergeCell ref="K32:N32"/>
    <mergeCell ref="O32:R32"/>
    <mergeCell ref="S32:V32"/>
    <mergeCell ref="W32:Z32"/>
    <mergeCell ref="AM33:AP33"/>
    <mergeCell ref="AQ33:AT33"/>
    <mergeCell ref="AU33:AX33"/>
    <mergeCell ref="AY33:BB33"/>
    <mergeCell ref="AY32:BB32"/>
    <mergeCell ref="C33:F33"/>
    <mergeCell ref="G33:J33"/>
    <mergeCell ref="K33:N33"/>
    <mergeCell ref="O33:R33"/>
    <mergeCell ref="S33:V33"/>
    <mergeCell ref="W33:Z33"/>
    <mergeCell ref="AA33:AD33"/>
    <mergeCell ref="AE33:AH33"/>
    <mergeCell ref="AI33:AL33"/>
    <mergeCell ref="AA32:AD32"/>
    <mergeCell ref="AE32:AH32"/>
    <mergeCell ref="AI32:AL32"/>
    <mergeCell ref="AM32:AP32"/>
    <mergeCell ref="AQ32:AT32"/>
    <mergeCell ref="AU32:AX32"/>
    <mergeCell ref="AY30:BB30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A30:AD30"/>
    <mergeCell ref="AE30:AH30"/>
    <mergeCell ref="AI30:AL30"/>
    <mergeCell ref="AM30:AP30"/>
    <mergeCell ref="AQ30:AT30"/>
    <mergeCell ref="AU30:AX30"/>
    <mergeCell ref="C30:F30"/>
    <mergeCell ref="G30:J30"/>
    <mergeCell ref="K30:N30"/>
    <mergeCell ref="O30:R30"/>
    <mergeCell ref="S30:V30"/>
    <mergeCell ref="W30:Z30"/>
    <mergeCell ref="AM31:AP31"/>
    <mergeCell ref="AQ31:AT31"/>
    <mergeCell ref="D26:G26"/>
    <mergeCell ref="H26:L26"/>
    <mergeCell ref="AH26:AK26"/>
    <mergeCell ref="AL26:AO26"/>
    <mergeCell ref="AP26:AW26"/>
    <mergeCell ref="AX26:BA26"/>
    <mergeCell ref="AE29:AH29"/>
    <mergeCell ref="AI29:AL29"/>
    <mergeCell ref="AM29:AP29"/>
    <mergeCell ref="AQ29:AT29"/>
    <mergeCell ref="AU29:AX29"/>
    <mergeCell ref="AY29:BB29"/>
    <mergeCell ref="BB26:BC26"/>
    <mergeCell ref="C29:F29"/>
    <mergeCell ref="G29:J29"/>
    <mergeCell ref="K29:N29"/>
    <mergeCell ref="O29:R29"/>
    <mergeCell ref="S29:V29"/>
    <mergeCell ref="W29:Z29"/>
    <mergeCell ref="AA29:AD29"/>
    <mergeCell ref="M26:T26"/>
    <mergeCell ref="U26:AG26"/>
    <mergeCell ref="AP24:AS24"/>
    <mergeCell ref="AT24:AX24"/>
    <mergeCell ref="AY24:BC24"/>
    <mergeCell ref="D25:L25"/>
    <mergeCell ref="M25:P25"/>
    <mergeCell ref="Q25:AC25"/>
    <mergeCell ref="AD25:AG25"/>
    <mergeCell ref="AH25:AL25"/>
    <mergeCell ref="AM25:AO25"/>
    <mergeCell ref="AP25:AS25"/>
    <mergeCell ref="AT25:AW25"/>
    <mergeCell ref="AX25:BC25"/>
    <mergeCell ref="D24:G24"/>
    <mergeCell ref="H24:L24"/>
    <mergeCell ref="M24:T24"/>
    <mergeCell ref="U24:Y24"/>
    <mergeCell ref="Z24:AC24"/>
    <mergeCell ref="AD24:AO24"/>
    <mergeCell ref="D23:P23"/>
    <mergeCell ref="Q23:U23"/>
    <mergeCell ref="V23:Y23"/>
    <mergeCell ref="Z23:AE23"/>
    <mergeCell ref="AF23:AK23"/>
    <mergeCell ref="D20:P20"/>
    <mergeCell ref="Q20:T20"/>
    <mergeCell ref="U20:AE20"/>
    <mergeCell ref="AF20:AL20"/>
    <mergeCell ref="AM20:AS20"/>
    <mergeCell ref="AT20:AW20"/>
    <mergeCell ref="AX20:BC20"/>
    <mergeCell ref="AL23:AO23"/>
    <mergeCell ref="AP23:AS23"/>
    <mergeCell ref="AT23:AX23"/>
    <mergeCell ref="AY23:BC23"/>
    <mergeCell ref="AQ18:AT18"/>
    <mergeCell ref="AU18:AX18"/>
    <mergeCell ref="AY18:BC18"/>
    <mergeCell ref="D19:L19"/>
    <mergeCell ref="M19:P19"/>
    <mergeCell ref="Q19:T19"/>
    <mergeCell ref="D18:H18"/>
    <mergeCell ref="I18:L18"/>
    <mergeCell ref="Q18:AA18"/>
    <mergeCell ref="AB18:AG18"/>
    <mergeCell ref="AH18:AP18"/>
    <mergeCell ref="U19:AA19"/>
    <mergeCell ref="AB19:AG19"/>
    <mergeCell ref="AH19:AK19"/>
    <mergeCell ref="AL19:AO19"/>
    <mergeCell ref="AP19:BC19"/>
    <mergeCell ref="D17:G17"/>
    <mergeCell ref="AZ17:BC17"/>
    <mergeCell ref="D13:L13"/>
    <mergeCell ref="M13:Y13"/>
    <mergeCell ref="AD13:AP13"/>
    <mergeCell ref="AQ13:BA13"/>
    <mergeCell ref="BB13:BC13"/>
    <mergeCell ref="H17:N17"/>
    <mergeCell ref="O17:T17"/>
    <mergeCell ref="U17:AA17"/>
    <mergeCell ref="AB17:AO17"/>
    <mergeCell ref="D11:I11"/>
    <mergeCell ref="J11:M11"/>
    <mergeCell ref="N11:U11"/>
    <mergeCell ref="V11:AC11"/>
    <mergeCell ref="AD11:AK11"/>
    <mergeCell ref="AL11:BC11"/>
    <mergeCell ref="AU9:AW9"/>
    <mergeCell ref="AX9:BC9"/>
    <mergeCell ref="D10:J10"/>
    <mergeCell ref="AL10:AP10"/>
    <mergeCell ref="AQ10:AT10"/>
    <mergeCell ref="AU10:BC10"/>
    <mergeCell ref="N10:Y10"/>
    <mergeCell ref="Z10:AA10"/>
    <mergeCell ref="AB10:AG10"/>
    <mergeCell ref="AH10:AK10"/>
    <mergeCell ref="W8:AB8"/>
    <mergeCell ref="D9:I9"/>
    <mergeCell ref="AD9:AK9"/>
    <mergeCell ref="AL9:AT9"/>
    <mergeCell ref="D6:J6"/>
    <mergeCell ref="K6:P6"/>
    <mergeCell ref="Q6:AC6"/>
    <mergeCell ref="AD6:AP6"/>
    <mergeCell ref="AQ6:BC6"/>
    <mergeCell ref="D7:P7"/>
    <mergeCell ref="Q7:U7"/>
    <mergeCell ref="V7:AC7"/>
    <mergeCell ref="AD7:AP7"/>
    <mergeCell ref="AQ7:BC7"/>
    <mergeCell ref="J9:N9"/>
    <mergeCell ref="O9:AA9"/>
    <mergeCell ref="AB9:AC9"/>
    <mergeCell ref="AQ4:BC4"/>
    <mergeCell ref="D5:P5"/>
    <mergeCell ref="Q5:AC5"/>
    <mergeCell ref="AD5:AP5"/>
    <mergeCell ref="AQ5:AW5"/>
    <mergeCell ref="AX5:BC5"/>
    <mergeCell ref="A2:B2"/>
    <mergeCell ref="A3:B3"/>
    <mergeCell ref="D4:P4"/>
    <mergeCell ref="Q4:AC4"/>
    <mergeCell ref="AD4:AK4"/>
    <mergeCell ref="AL4:AP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F153-E78C-6F48-B523-3B8971C476B4}">
  <dimension ref="A1:BO71"/>
  <sheetViews>
    <sheetView topLeftCell="A19" workbookViewId="0">
      <selection activeCell="AY62" sqref="AY62:BB62"/>
    </sheetView>
  </sheetViews>
  <sheetFormatPr baseColWidth="10" defaultRowHeight="16"/>
  <cols>
    <col min="2" max="2" width="9.6640625" customWidth="1"/>
    <col min="3" max="3" width="3.33203125" customWidth="1"/>
    <col min="4" max="55" width="2.5" customWidth="1"/>
    <col min="56" max="56" width="22.1640625" style="1" customWidth="1"/>
    <col min="57" max="57" width="6.5" customWidth="1"/>
    <col min="58" max="58" width="4.83203125" customWidth="1"/>
    <col min="59" max="59" width="5.5" customWidth="1"/>
    <col min="60" max="60" width="6.33203125" customWidth="1"/>
    <col min="61" max="61" width="5.33203125" customWidth="1"/>
    <col min="62" max="62" width="5.1640625" customWidth="1"/>
    <col min="63" max="63" width="5.6640625" customWidth="1"/>
    <col min="64" max="64" width="5.33203125" customWidth="1"/>
    <col min="65" max="65" width="5.6640625" customWidth="1"/>
    <col min="66" max="66" width="6.33203125" customWidth="1"/>
    <col min="67" max="67" width="8.1640625" customWidth="1"/>
  </cols>
  <sheetData>
    <row r="1" spans="1:67" ht="40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318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1"/>
    </row>
    <row r="2" spans="1:67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319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10"/>
    </row>
    <row r="3" spans="1:67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320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9"/>
      <c r="BE3" s="187" t="s">
        <v>326</v>
      </c>
      <c r="BF3" s="53" t="s">
        <v>40</v>
      </c>
      <c r="BG3" s="53" t="s">
        <v>430</v>
      </c>
      <c r="BH3" s="53" t="s">
        <v>43</v>
      </c>
      <c r="BI3" s="53" t="s">
        <v>432</v>
      </c>
      <c r="BJ3" s="53" t="s">
        <v>41</v>
      </c>
      <c r="BK3" s="53" t="s">
        <v>1</v>
      </c>
      <c r="BL3" s="53" t="s">
        <v>2</v>
      </c>
      <c r="BM3" s="85" t="s">
        <v>0</v>
      </c>
      <c r="BN3" s="53" t="s">
        <v>44</v>
      </c>
      <c r="BO3" s="50"/>
    </row>
    <row r="4" spans="1:67">
      <c r="A4" s="316" t="s">
        <v>23</v>
      </c>
      <c r="B4" s="96" t="s">
        <v>445</v>
      </c>
      <c r="C4" s="1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0" t="s">
        <v>15</v>
      </c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2" t="s">
        <v>38</v>
      </c>
      <c r="AE4" s="423"/>
      <c r="AF4" s="423"/>
      <c r="AG4" s="423"/>
      <c r="AH4" s="423"/>
      <c r="AI4" s="423"/>
      <c r="AJ4" s="423"/>
      <c r="AK4" s="424"/>
      <c r="AL4" s="425" t="s">
        <v>89</v>
      </c>
      <c r="AM4" s="426"/>
      <c r="AN4" s="426"/>
      <c r="AO4" s="426"/>
      <c r="AP4" s="427"/>
      <c r="AQ4" s="420" t="s">
        <v>35</v>
      </c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20"/>
      <c r="BF4" s="50">
        <v>26</v>
      </c>
      <c r="BG4" s="50"/>
      <c r="BH4" s="50" t="s">
        <v>178</v>
      </c>
      <c r="BI4" s="50"/>
      <c r="BJ4" s="50">
        <v>5</v>
      </c>
      <c r="BK4" s="50">
        <v>8</v>
      </c>
      <c r="BL4" s="50" t="s">
        <v>178</v>
      </c>
      <c r="BM4" s="54">
        <v>13</v>
      </c>
      <c r="BN4" s="50" t="s">
        <v>178</v>
      </c>
      <c r="BO4" s="50">
        <f>SUM(BF4:BN4)</f>
        <v>52</v>
      </c>
    </row>
    <row r="5" spans="1:67">
      <c r="A5" s="95"/>
      <c r="B5" s="96" t="s">
        <v>420</v>
      </c>
      <c r="C5" s="1"/>
      <c r="D5" s="420" t="s">
        <v>15</v>
      </c>
      <c r="E5" s="420"/>
      <c r="F5" s="420"/>
      <c r="G5" s="420"/>
      <c r="H5" s="420"/>
      <c r="I5" s="420"/>
      <c r="J5" s="420"/>
      <c r="K5" s="420"/>
      <c r="L5" s="420"/>
      <c r="M5" s="420"/>
      <c r="N5" s="420"/>
      <c r="O5" s="420"/>
      <c r="P5" s="420"/>
      <c r="Q5" s="421" t="s">
        <v>0</v>
      </c>
      <c r="R5" s="421"/>
      <c r="S5" s="421"/>
      <c r="T5" s="421"/>
      <c r="U5" s="421"/>
      <c r="V5" s="421"/>
      <c r="W5" s="421"/>
      <c r="X5" s="421"/>
      <c r="Y5" s="421"/>
      <c r="Z5" s="421"/>
      <c r="AA5" s="421"/>
      <c r="AB5" s="421"/>
      <c r="AC5" s="421"/>
      <c r="AD5" s="420" t="s">
        <v>35</v>
      </c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2" t="s">
        <v>38</v>
      </c>
      <c r="AR5" s="423"/>
      <c r="AS5" s="423"/>
      <c r="AT5" s="423"/>
      <c r="AU5" s="423"/>
      <c r="AV5" s="423"/>
      <c r="AW5" s="424"/>
      <c r="AX5" s="425" t="s">
        <v>89</v>
      </c>
      <c r="AY5" s="426"/>
      <c r="AZ5" s="426"/>
      <c r="BA5" s="426"/>
      <c r="BB5" s="426"/>
      <c r="BC5" s="427"/>
      <c r="BD5" s="57"/>
      <c r="BF5" s="50">
        <v>26</v>
      </c>
      <c r="BG5" s="50"/>
      <c r="BH5" s="50" t="s">
        <v>178</v>
      </c>
      <c r="BI5" s="50"/>
      <c r="BJ5" s="50">
        <v>6</v>
      </c>
      <c r="BK5" s="50">
        <v>7</v>
      </c>
      <c r="BL5" s="50"/>
      <c r="BM5" s="50">
        <v>13</v>
      </c>
      <c r="BN5" s="50" t="s">
        <v>178</v>
      </c>
      <c r="BO5" s="50">
        <f t="shared" ref="BO5:BO11" si="1">SUM(BF5:BN5)</f>
        <v>52</v>
      </c>
    </row>
    <row r="6" spans="1:67">
      <c r="A6" s="95"/>
      <c r="B6" s="96" t="s">
        <v>420</v>
      </c>
      <c r="C6" s="1"/>
      <c r="D6" s="422" t="s">
        <v>38</v>
      </c>
      <c r="E6" s="423"/>
      <c r="F6" s="423"/>
      <c r="G6" s="423"/>
      <c r="H6" s="423"/>
      <c r="I6" s="423"/>
      <c r="J6" s="424"/>
      <c r="K6" s="425" t="s">
        <v>89</v>
      </c>
      <c r="L6" s="426"/>
      <c r="M6" s="426"/>
      <c r="N6" s="426"/>
      <c r="O6" s="426"/>
      <c r="P6" s="427"/>
      <c r="Q6" s="420" t="s">
        <v>35</v>
      </c>
      <c r="R6" s="420"/>
      <c r="S6" s="420"/>
      <c r="T6" s="420"/>
      <c r="U6" s="420"/>
      <c r="V6" s="420"/>
      <c r="W6" s="420"/>
      <c r="X6" s="420"/>
      <c r="Y6" s="420"/>
      <c r="Z6" s="420"/>
      <c r="AA6" s="420"/>
      <c r="AB6" s="420"/>
      <c r="AC6" s="420"/>
      <c r="AD6" s="421" t="s">
        <v>0</v>
      </c>
      <c r="AE6" s="421"/>
      <c r="AF6" s="421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0" t="s">
        <v>15</v>
      </c>
      <c r="AR6" s="420"/>
      <c r="AS6" s="420"/>
      <c r="AT6" s="420"/>
      <c r="AU6" s="420"/>
      <c r="AV6" s="420"/>
      <c r="AW6" s="420"/>
      <c r="AX6" s="420"/>
      <c r="AY6" s="420"/>
      <c r="AZ6" s="420"/>
      <c r="BA6" s="420"/>
      <c r="BB6" s="420"/>
      <c r="BC6" s="420"/>
      <c r="BD6" s="20"/>
      <c r="BF6" s="50">
        <v>26</v>
      </c>
      <c r="BG6" s="50"/>
      <c r="BH6" s="50" t="s">
        <v>178</v>
      </c>
      <c r="BI6" s="50"/>
      <c r="BJ6" s="50">
        <v>6</v>
      </c>
      <c r="BK6" s="50">
        <v>7</v>
      </c>
      <c r="BL6" s="50"/>
      <c r="BM6" s="50">
        <v>13</v>
      </c>
      <c r="BN6" s="50" t="s">
        <v>178</v>
      </c>
      <c r="BO6" s="50">
        <f t="shared" si="1"/>
        <v>52</v>
      </c>
    </row>
    <row r="7" spans="1:67">
      <c r="A7" s="95"/>
      <c r="B7" s="96" t="s">
        <v>420</v>
      </c>
      <c r="C7" s="1"/>
      <c r="D7" s="420" t="s">
        <v>35</v>
      </c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5" t="s">
        <v>89</v>
      </c>
      <c r="R7" s="426"/>
      <c r="S7" s="426"/>
      <c r="T7" s="426"/>
      <c r="U7" s="427"/>
      <c r="V7" s="422" t="s">
        <v>38</v>
      </c>
      <c r="W7" s="423"/>
      <c r="X7" s="423"/>
      <c r="Y7" s="423"/>
      <c r="Z7" s="423"/>
      <c r="AA7" s="423"/>
      <c r="AB7" s="423"/>
      <c r="AC7" s="424"/>
      <c r="AD7" s="420" t="s">
        <v>15</v>
      </c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1" t="s">
        <v>0</v>
      </c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D7" s="20"/>
      <c r="BF7" s="50">
        <v>26</v>
      </c>
      <c r="BG7" s="50"/>
      <c r="BH7" s="50" t="s">
        <v>178</v>
      </c>
      <c r="BI7" s="50"/>
      <c r="BJ7" s="50">
        <v>5</v>
      </c>
      <c r="BK7" s="50">
        <v>8</v>
      </c>
      <c r="BL7" s="50"/>
      <c r="BM7" s="50">
        <v>13</v>
      </c>
      <c r="BN7" s="50" t="s">
        <v>178</v>
      </c>
      <c r="BO7" s="50">
        <f t="shared" si="1"/>
        <v>52</v>
      </c>
    </row>
    <row r="8" spans="1:67">
      <c r="A8" s="95"/>
      <c r="B8" s="9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Q8" s="1"/>
      <c r="R8" s="1"/>
      <c r="S8" s="1"/>
      <c r="T8" s="1"/>
      <c r="U8" s="1"/>
      <c r="V8" s="1"/>
      <c r="W8" s="432"/>
      <c r="X8" s="432"/>
      <c r="Y8" s="432"/>
      <c r="Z8" s="432"/>
      <c r="AA8" s="432"/>
      <c r="AB8" s="432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67">
      <c r="A9" s="316" t="s">
        <v>24</v>
      </c>
      <c r="B9" s="96" t="s">
        <v>422</v>
      </c>
      <c r="C9" s="66"/>
      <c r="D9" s="436" t="s">
        <v>40</v>
      </c>
      <c r="E9" s="437"/>
      <c r="F9" s="437"/>
      <c r="G9" s="437"/>
      <c r="H9" s="437"/>
      <c r="I9" s="444"/>
      <c r="J9" s="459" t="s">
        <v>37</v>
      </c>
      <c r="K9" s="460"/>
      <c r="L9" s="460"/>
      <c r="M9" s="460"/>
      <c r="N9" s="460"/>
      <c r="O9" s="460"/>
      <c r="P9" s="460"/>
      <c r="Q9" s="495" t="s">
        <v>40</v>
      </c>
      <c r="R9" s="495"/>
      <c r="S9" s="495"/>
      <c r="T9" s="495"/>
      <c r="U9" s="495"/>
      <c r="V9" s="495"/>
      <c r="W9" s="495"/>
      <c r="X9" s="495"/>
      <c r="Y9" s="495"/>
      <c r="Z9" s="495"/>
      <c r="AA9" s="495"/>
      <c r="AB9" s="495"/>
      <c r="AC9" s="496"/>
      <c r="AD9" s="562" t="s">
        <v>89</v>
      </c>
      <c r="AE9" s="563"/>
      <c r="AF9" s="563"/>
      <c r="AG9" s="563"/>
      <c r="AH9" s="563"/>
      <c r="AI9" s="563"/>
      <c r="AJ9" s="563"/>
      <c r="AK9" s="564"/>
      <c r="AL9" s="434" t="s">
        <v>43</v>
      </c>
      <c r="AM9" s="434"/>
      <c r="AN9" s="434"/>
      <c r="AO9" s="434"/>
      <c r="AP9" s="434"/>
      <c r="AQ9" s="434"/>
      <c r="AR9" s="434"/>
      <c r="AS9" s="434"/>
      <c r="AT9" s="434"/>
      <c r="AU9" s="570" t="s">
        <v>89</v>
      </c>
      <c r="AV9" s="571"/>
      <c r="AW9" s="572"/>
      <c r="AX9" s="422" t="s">
        <v>38</v>
      </c>
      <c r="AY9" s="423"/>
      <c r="AZ9" s="423"/>
      <c r="BA9" s="423"/>
      <c r="BB9" s="423"/>
      <c r="BC9" s="423"/>
      <c r="BD9" s="399" t="s">
        <v>438</v>
      </c>
      <c r="BF9" s="50">
        <v>19</v>
      </c>
      <c r="BG9" s="50"/>
      <c r="BH9">
        <v>9</v>
      </c>
      <c r="BJ9" s="50">
        <v>11</v>
      </c>
      <c r="BK9" s="54">
        <v>6</v>
      </c>
      <c r="BL9">
        <v>7</v>
      </c>
      <c r="BM9" t="s">
        <v>178</v>
      </c>
      <c r="BN9" s="50" t="s">
        <v>178</v>
      </c>
      <c r="BO9" s="50">
        <f t="shared" si="1"/>
        <v>52</v>
      </c>
    </row>
    <row r="10" spans="1:67">
      <c r="A10" s="95"/>
      <c r="B10" s="96" t="s">
        <v>422</v>
      </c>
      <c r="C10" s="66"/>
      <c r="D10" s="425" t="s">
        <v>89</v>
      </c>
      <c r="E10" s="426"/>
      <c r="F10" s="426"/>
      <c r="G10" s="426"/>
      <c r="H10" s="426"/>
      <c r="I10" s="426"/>
      <c r="J10" s="427"/>
      <c r="K10" s="408" t="s">
        <v>38</v>
      </c>
      <c r="L10" s="409"/>
      <c r="M10" s="409"/>
      <c r="N10" s="522" t="s">
        <v>40</v>
      </c>
      <c r="O10" s="509"/>
      <c r="P10" s="509"/>
      <c r="Q10" s="509"/>
      <c r="R10" s="509"/>
      <c r="S10" s="509"/>
      <c r="T10" s="509"/>
      <c r="U10" s="509"/>
      <c r="V10" s="565" t="s">
        <v>37</v>
      </c>
      <c r="W10" s="565"/>
      <c r="X10" s="565"/>
      <c r="Y10" s="565"/>
      <c r="Z10" s="565"/>
      <c r="AA10" s="565"/>
      <c r="AB10" s="565"/>
      <c r="AC10" s="566"/>
      <c r="AD10" s="494" t="s">
        <v>40</v>
      </c>
      <c r="AE10" s="495"/>
      <c r="AF10" s="495"/>
      <c r="AG10" s="495"/>
      <c r="AH10" s="495"/>
      <c r="AI10" s="495"/>
      <c r="AJ10" s="495"/>
      <c r="AK10" s="496"/>
      <c r="AL10" s="573" t="s">
        <v>38</v>
      </c>
      <c r="AM10" s="574"/>
      <c r="AN10" s="574"/>
      <c r="AO10" s="574"/>
      <c r="AP10" s="575"/>
      <c r="AQ10" s="516" t="s">
        <v>89</v>
      </c>
      <c r="AR10" s="517"/>
      <c r="AS10" s="517"/>
      <c r="AT10" s="518"/>
      <c r="AU10" s="434" t="s">
        <v>43</v>
      </c>
      <c r="AV10" s="434"/>
      <c r="AW10" s="434"/>
      <c r="AX10" s="434"/>
      <c r="AY10" s="434"/>
      <c r="AZ10" s="434"/>
      <c r="BA10" s="434"/>
      <c r="BB10" s="434"/>
      <c r="BC10" s="434"/>
      <c r="BD10" s="54" t="s">
        <v>439</v>
      </c>
      <c r="BF10" s="50">
        <v>16</v>
      </c>
      <c r="BG10" s="50"/>
      <c r="BH10">
        <v>9</v>
      </c>
      <c r="BJ10" s="50">
        <v>11</v>
      </c>
      <c r="BK10" s="50">
        <v>8</v>
      </c>
      <c r="BL10">
        <v>8</v>
      </c>
      <c r="BM10" t="s">
        <v>178</v>
      </c>
      <c r="BN10" s="50" t="s">
        <v>178</v>
      </c>
      <c r="BO10" s="50">
        <f t="shared" si="1"/>
        <v>52</v>
      </c>
    </row>
    <row r="11" spans="1:67">
      <c r="A11" s="95"/>
      <c r="B11" s="96" t="s">
        <v>421</v>
      </c>
      <c r="C11" s="66"/>
      <c r="D11" s="454" t="s">
        <v>37</v>
      </c>
      <c r="E11" s="455"/>
      <c r="F11" s="455"/>
      <c r="G11" s="455"/>
      <c r="H11" s="455"/>
      <c r="I11" s="456"/>
      <c r="J11" s="448" t="s">
        <v>3</v>
      </c>
      <c r="K11" s="448"/>
      <c r="L11" s="448"/>
      <c r="M11" s="448"/>
      <c r="N11" s="567" t="s">
        <v>38</v>
      </c>
      <c r="O11" s="568"/>
      <c r="P11" s="568"/>
      <c r="Q11" s="568"/>
      <c r="R11" s="568"/>
      <c r="S11" s="568"/>
      <c r="T11" s="568"/>
      <c r="U11" s="569"/>
      <c r="V11" s="562" t="s">
        <v>89</v>
      </c>
      <c r="W11" s="563"/>
      <c r="X11" s="563"/>
      <c r="Y11" s="563"/>
      <c r="Z11" s="563"/>
      <c r="AA11" s="563"/>
      <c r="AB11" s="563"/>
      <c r="AC11" s="564"/>
      <c r="AD11" s="434" t="s">
        <v>43</v>
      </c>
      <c r="AE11" s="434"/>
      <c r="AF11" s="434"/>
      <c r="AG11" s="434"/>
      <c r="AH11" s="434"/>
      <c r="AI11" s="434"/>
      <c r="AJ11" s="434"/>
      <c r="AK11" s="434"/>
      <c r="AL11" s="522" t="s">
        <v>40</v>
      </c>
      <c r="AM11" s="509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D11" s="57" t="s">
        <v>440</v>
      </c>
      <c r="BF11" s="50">
        <v>18</v>
      </c>
      <c r="BG11" s="50"/>
      <c r="BH11">
        <v>8</v>
      </c>
      <c r="BJ11" s="402">
        <v>8</v>
      </c>
      <c r="BK11" s="50">
        <v>8</v>
      </c>
      <c r="BL11">
        <v>6</v>
      </c>
      <c r="BM11" t="s">
        <v>178</v>
      </c>
      <c r="BN11">
        <v>4</v>
      </c>
      <c r="BO11" s="50">
        <f t="shared" si="1"/>
        <v>52</v>
      </c>
    </row>
    <row r="12" spans="1:67">
      <c r="A12" s="95"/>
      <c r="B12" s="96"/>
      <c r="C12" s="66"/>
      <c r="D12" s="66"/>
      <c r="E12" s="66"/>
      <c r="F12" s="66"/>
      <c r="G12" s="66"/>
      <c r="H12" s="66"/>
      <c r="I12" s="66"/>
      <c r="J12" s="66"/>
      <c r="O12" s="576"/>
      <c r="P12" s="576"/>
      <c r="Q12" s="576"/>
      <c r="R12" s="576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67">
      <c r="A13" s="316"/>
      <c r="B13" s="96" t="s">
        <v>5</v>
      </c>
      <c r="C13" s="9"/>
      <c r="D13" s="422" t="s">
        <v>4</v>
      </c>
      <c r="E13" s="423"/>
      <c r="F13" s="423"/>
      <c r="G13" s="423"/>
      <c r="H13" s="423"/>
      <c r="I13" s="423"/>
      <c r="J13" s="423"/>
      <c r="K13" s="423"/>
      <c r="L13" s="424"/>
      <c r="M13" s="449" t="s">
        <v>13</v>
      </c>
      <c r="N13" s="449"/>
      <c r="O13" s="450"/>
      <c r="P13" s="450"/>
      <c r="Q13" s="450"/>
      <c r="R13" s="450"/>
      <c r="S13" s="449"/>
      <c r="T13" s="449"/>
      <c r="U13" s="449"/>
      <c r="V13" s="449"/>
      <c r="W13" s="449"/>
      <c r="X13" s="449"/>
      <c r="Y13" s="449"/>
      <c r="Z13" s="9"/>
      <c r="AA13" s="9"/>
      <c r="AB13" s="9"/>
      <c r="AC13" s="9"/>
      <c r="AD13" s="451" t="s">
        <v>22</v>
      </c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3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326</v>
      </c>
      <c r="BC13" s="458"/>
      <c r="BD13" s="21"/>
    </row>
    <row r="14" spans="1:67" s="1" customFormat="1">
      <c r="A14" s="316"/>
      <c r="B14" s="96"/>
      <c r="C14" s="9"/>
      <c r="D14" s="21"/>
      <c r="E14" s="21"/>
      <c r="F14" s="21"/>
      <c r="G14" s="21"/>
      <c r="H14" s="21"/>
      <c r="I14" s="21"/>
      <c r="J14" s="21"/>
      <c r="K14" s="21"/>
      <c r="L14" s="21"/>
      <c r="M14" s="54"/>
      <c r="N14" s="54"/>
      <c r="O14" s="54"/>
      <c r="P14" s="50"/>
      <c r="Q14" s="54"/>
      <c r="R14" s="54"/>
      <c r="S14" s="54"/>
      <c r="T14" s="54"/>
      <c r="U14" s="54"/>
      <c r="V14" s="54"/>
      <c r="W14" s="54"/>
      <c r="X14" s="54"/>
      <c r="Y14" s="54"/>
      <c r="Z14" s="9"/>
      <c r="AA14" s="9"/>
      <c r="AB14" s="9"/>
      <c r="AC14" s="9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</row>
    <row r="15" spans="1:67">
      <c r="A15" s="95" t="s">
        <v>130</v>
      </c>
      <c r="B15" s="96" t="s">
        <v>427</v>
      </c>
      <c r="C15" s="1"/>
      <c r="D15" s="1"/>
      <c r="E15" s="1"/>
      <c r="F15" s="1"/>
      <c r="G15" s="1"/>
      <c r="H15" s="317" t="s">
        <v>326</v>
      </c>
      <c r="I15" s="1"/>
      <c r="J15" s="1"/>
      <c r="K15" s="1"/>
      <c r="M15" s="1"/>
      <c r="N15" s="1"/>
      <c r="O15" s="1"/>
      <c r="Q15" s="1"/>
      <c r="R15" s="1"/>
      <c r="S15" s="1"/>
      <c r="U15" s="317" t="s">
        <v>326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67">
      <c r="A16" s="16"/>
      <c r="B16" s="16"/>
      <c r="C16" s="1"/>
      <c r="D16" s="1"/>
      <c r="E16" s="1"/>
      <c r="F16" s="1"/>
      <c r="G16" s="1"/>
      <c r="H16" s="1"/>
      <c r="I16" s="1"/>
      <c r="J16" s="1"/>
      <c r="K16" s="1"/>
      <c r="L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BE16" t="s">
        <v>326</v>
      </c>
      <c r="BF16" s="53" t="s">
        <v>40</v>
      </c>
      <c r="BG16" s="53" t="s">
        <v>430</v>
      </c>
      <c r="BH16" s="53" t="s">
        <v>43</v>
      </c>
      <c r="BI16" s="53" t="s">
        <v>432</v>
      </c>
      <c r="BJ16" s="53" t="s">
        <v>41</v>
      </c>
      <c r="BK16" s="53" t="s">
        <v>1</v>
      </c>
      <c r="BL16" s="53" t="s">
        <v>2</v>
      </c>
      <c r="BM16" s="85" t="s">
        <v>0</v>
      </c>
      <c r="BN16" s="53" t="s">
        <v>44</v>
      </c>
    </row>
    <row r="17" spans="1:67" ht="4" customHeight="1" thickBot="1">
      <c r="A17" s="316" t="s">
        <v>33</v>
      </c>
      <c r="B17" s="96" t="s">
        <v>307</v>
      </c>
      <c r="C17" s="1"/>
      <c r="D17" s="577" t="s">
        <v>327</v>
      </c>
      <c r="E17" s="577"/>
      <c r="F17" s="577"/>
      <c r="G17" s="577"/>
      <c r="H17" s="522" t="s">
        <v>40</v>
      </c>
      <c r="I17" s="509"/>
      <c r="J17" s="509"/>
      <c r="K17" s="509"/>
      <c r="L17" s="509"/>
      <c r="M17" s="509"/>
      <c r="N17" s="509"/>
      <c r="O17" s="509"/>
      <c r="P17" s="509"/>
      <c r="Q17" s="523"/>
      <c r="R17" s="435" t="s">
        <v>426</v>
      </c>
      <c r="S17" s="435"/>
      <c r="T17" s="435"/>
      <c r="U17" s="435"/>
      <c r="V17" s="490" t="s">
        <v>1</v>
      </c>
      <c r="W17" s="490"/>
      <c r="X17" s="490"/>
      <c r="Y17" s="490"/>
      <c r="Z17" s="490"/>
      <c r="AA17" s="490"/>
      <c r="AB17" s="490"/>
      <c r="AC17" s="490"/>
      <c r="AD17" s="519" t="s">
        <v>0</v>
      </c>
      <c r="AE17" s="519"/>
      <c r="AF17" s="519"/>
      <c r="AG17" s="519"/>
      <c r="AH17" s="519"/>
      <c r="AI17" s="519"/>
      <c r="AJ17" s="519"/>
      <c r="AK17" s="519"/>
      <c r="AL17" s="519"/>
      <c r="AM17" s="519"/>
      <c r="AN17" s="519"/>
      <c r="AO17" s="519"/>
      <c r="AP17" s="519"/>
      <c r="AQ17" s="1"/>
      <c r="AR17" s="1"/>
      <c r="AS17" s="1"/>
      <c r="AT17" s="1"/>
      <c r="AU17" s="1"/>
      <c r="AV17" s="1"/>
      <c r="AZ17" s="441" t="s">
        <v>3</v>
      </c>
      <c r="BA17" s="441"/>
      <c r="BB17" s="441"/>
      <c r="BC17" s="448"/>
      <c r="BD17" s="346"/>
      <c r="BE17">
        <v>4</v>
      </c>
      <c r="BF17">
        <v>10</v>
      </c>
      <c r="BG17" t="s">
        <v>436</v>
      </c>
      <c r="BJ17" t="s">
        <v>435</v>
      </c>
      <c r="BK17">
        <v>8</v>
      </c>
      <c r="BL17" s="371">
        <v>4</v>
      </c>
      <c r="BM17">
        <v>13</v>
      </c>
      <c r="BN17">
        <v>4</v>
      </c>
      <c r="BO17" s="50">
        <f>SUM(BE17:BN17)</f>
        <v>43</v>
      </c>
    </row>
    <row r="18" spans="1:67" ht="4" customHeight="1" thickBot="1">
      <c r="A18" s="95"/>
      <c r="B18" s="96" t="s">
        <v>304</v>
      </c>
      <c r="C18" s="1"/>
      <c r="D18" s="436" t="s">
        <v>40</v>
      </c>
      <c r="E18" s="437"/>
      <c r="F18" s="437"/>
      <c r="G18" s="444"/>
      <c r="H18" s="577" t="s">
        <v>327</v>
      </c>
      <c r="I18" s="577"/>
      <c r="J18" s="577"/>
      <c r="K18" s="577"/>
      <c r="L18" s="540" t="s">
        <v>41</v>
      </c>
      <c r="M18" s="541"/>
      <c r="N18" s="541"/>
      <c r="O18" s="541"/>
      <c r="P18" s="542"/>
      <c r="Q18" s="519" t="s">
        <v>0</v>
      </c>
      <c r="R18" s="519"/>
      <c r="S18" s="519"/>
      <c r="T18" s="519"/>
      <c r="U18" s="519"/>
      <c r="V18" s="519"/>
      <c r="W18" s="519"/>
      <c r="X18" s="519"/>
      <c r="Y18" s="421"/>
      <c r="Z18" s="421"/>
      <c r="AA18" s="421"/>
      <c r="AB18" s="421"/>
      <c r="AC18" s="552"/>
      <c r="AD18" s="483" t="s">
        <v>1</v>
      </c>
      <c r="AE18" s="484"/>
      <c r="AF18" s="484"/>
      <c r="AG18" s="484"/>
      <c r="AH18" s="484"/>
      <c r="AI18" s="485"/>
      <c r="AJ18" s="597" t="s">
        <v>426</v>
      </c>
      <c r="AK18" s="598"/>
      <c r="AL18" s="598"/>
      <c r="AM18" s="598"/>
      <c r="AN18" s="598"/>
      <c r="AO18" s="598"/>
      <c r="AP18" s="599"/>
      <c r="AQ18" s="578" t="s">
        <v>3</v>
      </c>
      <c r="AR18" s="578"/>
      <c r="AS18" s="578"/>
      <c r="AT18" s="579"/>
      <c r="AU18" s="540" t="s">
        <v>41</v>
      </c>
      <c r="AV18" s="541"/>
      <c r="AW18" s="541"/>
      <c r="AX18" s="541"/>
      <c r="AY18" s="542"/>
      <c r="AZ18" s="436" t="s">
        <v>40</v>
      </c>
      <c r="BA18" s="437"/>
      <c r="BB18" s="437"/>
      <c r="BC18" s="444"/>
      <c r="BD18" s="20"/>
      <c r="BE18">
        <v>4</v>
      </c>
      <c r="BF18">
        <v>8</v>
      </c>
      <c r="BJ18">
        <v>10</v>
      </c>
      <c r="BK18">
        <v>6</v>
      </c>
      <c r="BL18">
        <v>7</v>
      </c>
      <c r="BM18">
        <v>13</v>
      </c>
      <c r="BN18">
        <v>4</v>
      </c>
      <c r="BO18" s="50">
        <f>SUM(BE18:BN18)</f>
        <v>52</v>
      </c>
    </row>
    <row r="19" spans="1:67" ht="4" customHeight="1">
      <c r="A19" s="95"/>
      <c r="B19" s="96" t="s">
        <v>423</v>
      </c>
      <c r="C19" s="1"/>
      <c r="D19" s="484" t="s">
        <v>1</v>
      </c>
      <c r="E19" s="484"/>
      <c r="F19" s="484"/>
      <c r="G19" s="484"/>
      <c r="H19" s="484"/>
      <c r="I19" s="484"/>
      <c r="J19" s="484"/>
      <c r="K19" s="485"/>
      <c r="L19" s="577" t="s">
        <v>327</v>
      </c>
      <c r="M19" s="577"/>
      <c r="N19" s="577"/>
      <c r="O19" s="577"/>
      <c r="P19" s="540" t="s">
        <v>41</v>
      </c>
      <c r="Q19" s="541"/>
      <c r="R19" s="541"/>
      <c r="S19" s="541"/>
      <c r="T19" s="541"/>
      <c r="U19" s="541"/>
      <c r="V19" s="541"/>
      <c r="W19" s="541"/>
      <c r="X19" s="541"/>
      <c r="Y19" s="595"/>
      <c r="Z19" s="500" t="s">
        <v>432</v>
      </c>
      <c r="AA19" s="501"/>
      <c r="AB19" s="501"/>
      <c r="AC19" s="502"/>
      <c r="AD19" s="585" t="s">
        <v>426</v>
      </c>
      <c r="AE19" s="586"/>
      <c r="AF19" s="586"/>
      <c r="AG19" s="586"/>
      <c r="AH19" s="586"/>
      <c r="AI19" s="587"/>
      <c r="AJ19" s="588" t="s">
        <v>40</v>
      </c>
      <c r="AK19" s="589"/>
      <c r="AL19" s="589"/>
      <c r="AM19" s="589"/>
      <c r="AN19" s="589"/>
      <c r="AO19" s="589"/>
      <c r="AP19" s="590"/>
      <c r="AQ19" s="421" t="s">
        <v>0</v>
      </c>
      <c r="AR19" s="421"/>
      <c r="AS19" s="421"/>
      <c r="AT19" s="421"/>
      <c r="AU19" s="421"/>
      <c r="AV19" s="421"/>
      <c r="AW19" s="421"/>
      <c r="AX19" s="421"/>
      <c r="AY19" s="421"/>
      <c r="AZ19" s="592"/>
      <c r="BA19" s="592"/>
      <c r="BB19" s="592"/>
      <c r="BC19" s="592"/>
      <c r="BD19" s="20"/>
      <c r="BE19">
        <v>4</v>
      </c>
      <c r="BF19">
        <v>7</v>
      </c>
      <c r="BG19" t="s">
        <v>437</v>
      </c>
      <c r="BI19">
        <v>4</v>
      </c>
      <c r="BJ19">
        <v>10</v>
      </c>
      <c r="BK19">
        <v>8</v>
      </c>
      <c r="BL19">
        <v>6</v>
      </c>
      <c r="BM19">
        <v>13</v>
      </c>
      <c r="BO19" s="50">
        <f>SUM(BE19:BN19)</f>
        <v>52</v>
      </c>
    </row>
    <row r="20" spans="1:67" ht="4" customHeight="1">
      <c r="A20" s="95"/>
      <c r="B20" s="96" t="s">
        <v>423</v>
      </c>
      <c r="C20" s="1"/>
      <c r="D20" s="519" t="s">
        <v>0</v>
      </c>
      <c r="E20" s="519"/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20" t="s">
        <v>327</v>
      </c>
      <c r="R20" s="520"/>
      <c r="S20" s="520"/>
      <c r="T20" s="520"/>
      <c r="U20" s="522" t="s">
        <v>40</v>
      </c>
      <c r="V20" s="509"/>
      <c r="W20" s="509"/>
      <c r="X20" s="509"/>
      <c r="Y20" s="509"/>
      <c r="Z20" s="509"/>
      <c r="AA20" s="509"/>
      <c r="AB20" s="509"/>
      <c r="AC20" s="523"/>
      <c r="AD20" s="503" t="s">
        <v>41</v>
      </c>
      <c r="AE20" s="504"/>
      <c r="AF20" s="504"/>
      <c r="AG20" s="504"/>
      <c r="AH20" s="504"/>
      <c r="AI20" s="504"/>
      <c r="AJ20" s="504"/>
      <c r="AK20" s="504"/>
      <c r="AL20" s="484" t="s">
        <v>1</v>
      </c>
      <c r="AM20" s="484"/>
      <c r="AN20" s="484"/>
      <c r="AO20" s="484"/>
      <c r="AP20" s="484"/>
      <c r="AQ20" s="484"/>
      <c r="AR20" s="484"/>
      <c r="AS20" s="485"/>
      <c r="AT20" s="581" t="s">
        <v>432</v>
      </c>
      <c r="AU20" s="501"/>
      <c r="AV20" s="501"/>
      <c r="AW20" s="502"/>
      <c r="AX20" s="565" t="s">
        <v>2</v>
      </c>
      <c r="AY20" s="565"/>
      <c r="AZ20" s="565"/>
      <c r="BA20" s="565"/>
      <c r="BB20" s="565"/>
      <c r="BC20" s="565"/>
      <c r="BD20" s="54"/>
      <c r="BE20">
        <v>4</v>
      </c>
      <c r="BF20">
        <v>9</v>
      </c>
      <c r="BI20">
        <v>4</v>
      </c>
      <c r="BJ20">
        <v>8</v>
      </c>
      <c r="BK20">
        <v>8</v>
      </c>
      <c r="BL20">
        <v>6</v>
      </c>
      <c r="BM20">
        <v>13</v>
      </c>
      <c r="BO20" s="50">
        <f>SUM(BE20:BN20)</f>
        <v>52</v>
      </c>
    </row>
    <row r="21" spans="1:67" s="1" customFormat="1">
      <c r="A21" s="16"/>
      <c r="B21" s="9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73"/>
      <c r="R21" s="73"/>
      <c r="S21" s="73"/>
      <c r="T21" s="73"/>
      <c r="U21" s="20"/>
      <c r="V21" s="20"/>
      <c r="W21" s="20"/>
      <c r="X21" s="20"/>
      <c r="Y21" s="20"/>
      <c r="Z21" s="20"/>
      <c r="AA21" s="20"/>
      <c r="AB21" s="20"/>
      <c r="AC21" s="20"/>
      <c r="AD21" s="344"/>
      <c r="AE21" s="344"/>
      <c r="AF21" s="344"/>
      <c r="AG21" s="344"/>
      <c r="AH21" s="344"/>
      <c r="AI21" s="344"/>
      <c r="AJ21" s="344"/>
      <c r="AK21" s="344"/>
      <c r="AL21" s="367"/>
      <c r="AM21" s="368" t="s">
        <v>41</v>
      </c>
      <c r="AN21" s="368"/>
      <c r="AO21" s="368"/>
      <c r="AP21" s="368"/>
      <c r="AQ21" s="331"/>
      <c r="AR21" s="331"/>
      <c r="AS21" s="331"/>
      <c r="AT21" s="332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O21" s="54"/>
    </row>
    <row r="22" spans="1:67" s="1" customFormat="1">
      <c r="A22" s="16"/>
      <c r="B22" s="9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73"/>
      <c r="R22" s="73"/>
      <c r="S22" s="73"/>
      <c r="T22" s="73"/>
      <c r="U22" s="20"/>
      <c r="V22" s="20"/>
      <c r="W22" s="20"/>
      <c r="X22" s="20"/>
      <c r="Y22" s="20"/>
      <c r="Z22" s="20"/>
      <c r="AA22" s="20"/>
      <c r="AB22" s="20"/>
      <c r="AC22" s="20"/>
      <c r="AD22" s="344"/>
      <c r="AE22" s="344"/>
      <c r="AF22" s="344"/>
      <c r="AG22" s="344"/>
      <c r="AH22" s="344"/>
      <c r="AI22" s="344"/>
      <c r="AJ22" s="344"/>
      <c r="AK22" s="34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O22" s="54"/>
    </row>
    <row r="23" spans="1:67" s="1" customFormat="1">
      <c r="A23" s="316" t="s">
        <v>33</v>
      </c>
      <c r="B23" s="96" t="s">
        <v>307</v>
      </c>
      <c r="D23" s="577" t="s">
        <v>327</v>
      </c>
      <c r="E23" s="577"/>
      <c r="F23" s="577"/>
      <c r="G23" s="577"/>
      <c r="H23" s="436" t="s">
        <v>40</v>
      </c>
      <c r="I23" s="437"/>
      <c r="J23" s="437"/>
      <c r="K23" s="437"/>
      <c r="L23" s="437"/>
      <c r="M23" s="437"/>
      <c r="N23" s="437"/>
      <c r="O23" s="437"/>
      <c r="P23" s="444"/>
      <c r="Q23" s="585" t="s">
        <v>426</v>
      </c>
      <c r="R23" s="586"/>
      <c r="S23" s="586"/>
      <c r="T23" s="586"/>
      <c r="U23" s="587"/>
      <c r="V23" s="606" t="s">
        <v>1</v>
      </c>
      <c r="W23" s="602"/>
      <c r="X23" s="602"/>
      <c r="Y23" s="602"/>
      <c r="Z23" s="602"/>
      <c r="AA23" s="602"/>
      <c r="AB23" s="603"/>
      <c r="AC23" s="465" t="s">
        <v>0</v>
      </c>
      <c r="AD23" s="466"/>
      <c r="AE23" s="466"/>
      <c r="AF23" s="466"/>
      <c r="AG23" s="466"/>
      <c r="AH23" s="466"/>
      <c r="AI23" s="466"/>
      <c r="AJ23" s="466"/>
      <c r="AK23" s="466"/>
      <c r="AL23" s="466"/>
      <c r="AM23" s="466"/>
      <c r="AN23" s="466"/>
      <c r="AO23" s="466"/>
      <c r="AP23" s="466"/>
      <c r="AQ23" s="487" t="s">
        <v>444</v>
      </c>
      <c r="AR23" s="488"/>
      <c r="AS23" s="488"/>
      <c r="AT23" s="488"/>
      <c r="AU23" s="488"/>
      <c r="AV23" s="488"/>
      <c r="AW23" s="488"/>
      <c r="AX23" s="488"/>
      <c r="AY23" s="489"/>
      <c r="AZ23" s="441" t="s">
        <v>3</v>
      </c>
      <c r="BA23" s="441"/>
      <c r="BB23" s="441"/>
      <c r="BC23" s="448"/>
      <c r="BD23" s="346" t="s">
        <v>447</v>
      </c>
      <c r="BE23" s="1">
        <v>4</v>
      </c>
      <c r="BF23" s="16">
        <v>9</v>
      </c>
      <c r="BJ23" s="1">
        <v>4.5</v>
      </c>
      <c r="BK23" s="1">
        <v>7</v>
      </c>
      <c r="BL23" s="16">
        <v>5</v>
      </c>
      <c r="BM23" s="1">
        <v>14</v>
      </c>
      <c r="BN23" s="1">
        <v>8.5</v>
      </c>
      <c r="BO23" s="50">
        <f t="shared" ref="BO23:BO26" si="2">SUM(BE23:BN23)</f>
        <v>52</v>
      </c>
    </row>
    <row r="24" spans="1:67" s="1" customFormat="1">
      <c r="A24" s="16"/>
      <c r="B24" s="96" t="s">
        <v>304</v>
      </c>
      <c r="D24" s="522" t="s">
        <v>40</v>
      </c>
      <c r="E24" s="509"/>
      <c r="F24" s="509"/>
      <c r="G24" s="509"/>
      <c r="H24" s="523"/>
      <c r="I24" s="610" t="s">
        <v>327</v>
      </c>
      <c r="J24" s="611"/>
      <c r="K24" s="611"/>
      <c r="L24" s="612"/>
      <c r="M24" s="471" t="s">
        <v>41</v>
      </c>
      <c r="N24" s="472"/>
      <c r="O24" s="472"/>
      <c r="P24" s="473"/>
      <c r="Q24" s="480" t="s">
        <v>0</v>
      </c>
      <c r="R24" s="481"/>
      <c r="S24" s="481"/>
      <c r="T24" s="481"/>
      <c r="U24" s="481"/>
      <c r="V24" s="481"/>
      <c r="W24" s="481"/>
      <c r="X24" s="481"/>
      <c r="Y24" s="481"/>
      <c r="Z24" s="481"/>
      <c r="AA24" s="481"/>
      <c r="AB24" s="482"/>
      <c r="AC24" s="483" t="s">
        <v>1</v>
      </c>
      <c r="AD24" s="484"/>
      <c r="AE24" s="484"/>
      <c r="AF24" s="484"/>
      <c r="AG24" s="484"/>
      <c r="AH24" s="485"/>
      <c r="AI24" s="459" t="s">
        <v>426</v>
      </c>
      <c r="AJ24" s="460"/>
      <c r="AK24" s="460"/>
      <c r="AL24" s="460"/>
      <c r="AM24" s="460"/>
      <c r="AN24" s="460"/>
      <c r="AO24" s="460"/>
      <c r="AP24" s="460"/>
      <c r="AQ24" s="487" t="s">
        <v>444</v>
      </c>
      <c r="AR24" s="488"/>
      <c r="AS24" s="488"/>
      <c r="AT24" s="489"/>
      <c r="AU24" s="582" t="s">
        <v>3</v>
      </c>
      <c r="AV24" s="583"/>
      <c r="AW24" s="583"/>
      <c r="AX24" s="584"/>
      <c r="AY24" s="495" t="s">
        <v>446</v>
      </c>
      <c r="AZ24" s="437"/>
      <c r="BA24" s="437"/>
      <c r="BB24" s="437"/>
      <c r="BC24" s="444"/>
      <c r="BD24" s="73" t="s">
        <v>448</v>
      </c>
      <c r="BE24" s="1">
        <v>4</v>
      </c>
      <c r="BF24" s="1">
        <v>7.5</v>
      </c>
      <c r="BJ24" s="1">
        <v>6</v>
      </c>
      <c r="BK24" s="1">
        <v>6</v>
      </c>
      <c r="BL24" s="1">
        <v>8</v>
      </c>
      <c r="BM24" s="1">
        <v>12</v>
      </c>
      <c r="BN24" s="1">
        <v>8.5</v>
      </c>
      <c r="BO24" s="50">
        <f t="shared" si="2"/>
        <v>52</v>
      </c>
    </row>
    <row r="25" spans="1:67" s="1" customFormat="1">
      <c r="A25" s="16"/>
      <c r="B25" s="96" t="s">
        <v>423</v>
      </c>
      <c r="D25" s="463" t="s">
        <v>1</v>
      </c>
      <c r="E25" s="463"/>
      <c r="F25" s="463"/>
      <c r="G25" s="463"/>
      <c r="H25" s="463"/>
      <c r="I25" s="463"/>
      <c r="J25" s="463"/>
      <c r="K25" s="463"/>
      <c r="L25" s="464"/>
      <c r="M25" s="468" t="s">
        <v>327</v>
      </c>
      <c r="N25" s="469"/>
      <c r="O25" s="469"/>
      <c r="P25" s="470"/>
      <c r="Q25" s="471" t="s">
        <v>41</v>
      </c>
      <c r="R25" s="472"/>
      <c r="S25" s="472"/>
      <c r="T25" s="473"/>
      <c r="U25" s="474" t="s">
        <v>40</v>
      </c>
      <c r="V25" s="475"/>
      <c r="W25" s="475"/>
      <c r="X25" s="475"/>
      <c r="Y25" s="476"/>
      <c r="Z25" s="581" t="s">
        <v>432</v>
      </c>
      <c r="AA25" s="604"/>
      <c r="AB25" s="604"/>
      <c r="AC25" s="605"/>
      <c r="AD25" s="459" t="s">
        <v>426</v>
      </c>
      <c r="AE25" s="460"/>
      <c r="AF25" s="460"/>
      <c r="AG25" s="460"/>
      <c r="AH25" s="460"/>
      <c r="AI25" s="509" t="s">
        <v>40</v>
      </c>
      <c r="AJ25" s="509"/>
      <c r="AK25" s="509"/>
      <c r="AL25" s="541" t="s">
        <v>41</v>
      </c>
      <c r="AM25" s="541"/>
      <c r="AN25" s="541"/>
      <c r="AO25" s="541"/>
      <c r="AP25" s="595"/>
      <c r="AQ25" s="593" t="s">
        <v>0</v>
      </c>
      <c r="AR25" s="594"/>
      <c r="AS25" s="594"/>
      <c r="AT25" s="594"/>
      <c r="AU25" s="553"/>
      <c r="AV25" s="553"/>
      <c r="AW25" s="553"/>
      <c r="AX25" s="553"/>
      <c r="AY25" s="553"/>
      <c r="AZ25" s="553"/>
      <c r="BA25" s="553"/>
      <c r="BB25" s="553"/>
      <c r="BC25" s="554"/>
      <c r="BD25" s="20"/>
      <c r="BE25" s="1">
        <v>4</v>
      </c>
      <c r="BF25" s="1">
        <v>8</v>
      </c>
      <c r="BI25" s="1">
        <v>4</v>
      </c>
      <c r="BJ25" s="1">
        <v>9</v>
      </c>
      <c r="BK25" s="1">
        <v>9</v>
      </c>
      <c r="BL25" s="1">
        <v>5</v>
      </c>
      <c r="BM25" s="1">
        <v>13</v>
      </c>
      <c r="BO25" s="50">
        <f t="shared" si="2"/>
        <v>52</v>
      </c>
    </row>
    <row r="26" spans="1:67" s="1" customFormat="1">
      <c r="A26" s="16"/>
      <c r="B26" s="96" t="s">
        <v>423</v>
      </c>
      <c r="D26" s="519" t="s">
        <v>0</v>
      </c>
      <c r="E26" s="519"/>
      <c r="F26" s="519"/>
      <c r="G26" s="519"/>
      <c r="H26" s="519"/>
      <c r="I26" s="519"/>
      <c r="J26" s="519"/>
      <c r="K26" s="519"/>
      <c r="L26" s="519"/>
      <c r="M26" s="519"/>
      <c r="N26" s="519"/>
      <c r="O26" s="519"/>
      <c r="P26" s="519"/>
      <c r="Q26" s="520" t="s">
        <v>327</v>
      </c>
      <c r="R26" s="520"/>
      <c r="S26" s="520"/>
      <c r="T26" s="520"/>
      <c r="U26" s="540" t="s">
        <v>41</v>
      </c>
      <c r="V26" s="541"/>
      <c r="W26" s="541"/>
      <c r="X26" s="541"/>
      <c r="Y26" s="541"/>
      <c r="Z26" s="541"/>
      <c r="AA26" s="541"/>
      <c r="AB26" s="541"/>
      <c r="AC26" s="541"/>
      <c r="AD26" s="541"/>
      <c r="AE26" s="595"/>
      <c r="AF26" s="522" t="s">
        <v>40</v>
      </c>
      <c r="AG26" s="509"/>
      <c r="AH26" s="509"/>
      <c r="AI26" s="509"/>
      <c r="AJ26" s="509"/>
      <c r="AK26" s="509"/>
      <c r="AL26" s="509"/>
      <c r="AM26" s="484" t="s">
        <v>1</v>
      </c>
      <c r="AN26" s="484"/>
      <c r="AO26" s="484"/>
      <c r="AP26" s="484"/>
      <c r="AQ26" s="484"/>
      <c r="AR26" s="484"/>
      <c r="AS26" s="485"/>
      <c r="AT26" s="500" t="s">
        <v>432</v>
      </c>
      <c r="AU26" s="501"/>
      <c r="AV26" s="501"/>
      <c r="AW26" s="502"/>
      <c r="AX26" s="565" t="s">
        <v>2</v>
      </c>
      <c r="AY26" s="565"/>
      <c r="AZ26" s="565"/>
      <c r="BA26" s="565"/>
      <c r="BB26" s="565"/>
      <c r="BC26" s="565"/>
      <c r="BD26" s="54" t="s">
        <v>441</v>
      </c>
      <c r="BE26" s="1">
        <v>4</v>
      </c>
      <c r="BF26" s="16">
        <v>7</v>
      </c>
      <c r="BI26" s="1">
        <v>4</v>
      </c>
      <c r="BJ26" s="371">
        <v>11</v>
      </c>
      <c r="BK26" s="1">
        <v>7</v>
      </c>
      <c r="BL26" s="1">
        <v>6</v>
      </c>
      <c r="BM26" s="1">
        <v>13</v>
      </c>
      <c r="BO26" s="50">
        <f t="shared" si="2"/>
        <v>52</v>
      </c>
    </row>
    <row r="27" spans="1:67" s="1" customFormat="1" ht="17" thickBot="1">
      <c r="A27" s="16"/>
      <c r="B27" s="9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F27" s="1" t="s">
        <v>442</v>
      </c>
      <c r="BJ27" s="1" t="s">
        <v>443</v>
      </c>
      <c r="BK27" s="1" t="s">
        <v>442</v>
      </c>
      <c r="BM27" s="1" t="s">
        <v>443</v>
      </c>
      <c r="BO27" s="54"/>
    </row>
    <row r="28" spans="1:67" s="1" customFormat="1" ht="3" customHeight="1" thickBot="1">
      <c r="A28" s="316" t="s">
        <v>33</v>
      </c>
      <c r="B28" s="96" t="s">
        <v>304</v>
      </c>
      <c r="D28" s="577" t="s">
        <v>327</v>
      </c>
      <c r="E28" s="577"/>
      <c r="F28" s="577"/>
      <c r="G28" s="577"/>
      <c r="H28" s="494" t="s">
        <v>40</v>
      </c>
      <c r="I28" s="495"/>
      <c r="J28" s="495"/>
      <c r="K28" s="495"/>
      <c r="L28" s="495"/>
      <c r="M28" s="495"/>
      <c r="N28" s="495"/>
      <c r="O28" s="495"/>
      <c r="P28" s="496"/>
      <c r="Q28" s="519" t="s">
        <v>0</v>
      </c>
      <c r="R28" s="519"/>
      <c r="S28" s="519"/>
      <c r="T28" s="519"/>
      <c r="U28" s="519"/>
      <c r="V28" s="519"/>
      <c r="W28" s="519"/>
      <c r="X28" s="519"/>
      <c r="Y28" s="421"/>
      <c r="Z28" s="421"/>
      <c r="AA28" s="421"/>
      <c r="AB28" s="421"/>
      <c r="AC28" s="552"/>
      <c r="AD28" s="483" t="s">
        <v>1</v>
      </c>
      <c r="AE28" s="484"/>
      <c r="AF28" s="484"/>
      <c r="AG28" s="484"/>
      <c r="AH28" s="484"/>
      <c r="AI28" s="485"/>
      <c r="AJ28" s="597" t="s">
        <v>426</v>
      </c>
      <c r="AK28" s="598"/>
      <c r="AL28" s="598"/>
      <c r="AM28" s="598"/>
      <c r="AN28" s="598"/>
      <c r="AO28" s="598"/>
      <c r="AP28" s="599"/>
      <c r="AQ28" s="353" t="s">
        <v>41</v>
      </c>
      <c r="AR28" s="354"/>
      <c r="AS28" s="354"/>
      <c r="AT28" s="354"/>
      <c r="AU28" s="354"/>
      <c r="AV28" s="354"/>
      <c r="AW28" s="354"/>
      <c r="AX28" s="403"/>
      <c r="AY28" s="372"/>
      <c r="AZ28" s="441" t="s">
        <v>3</v>
      </c>
      <c r="BA28" s="441"/>
      <c r="BB28" s="441"/>
      <c r="BC28" s="448"/>
      <c r="BD28" s="346"/>
      <c r="BE28" s="1">
        <v>4</v>
      </c>
      <c r="BF28" s="1">
        <v>9</v>
      </c>
      <c r="BJ28" s="1">
        <v>9</v>
      </c>
      <c r="BK28" s="1">
        <v>6</v>
      </c>
      <c r="BL28" s="1">
        <v>7</v>
      </c>
      <c r="BM28" s="1">
        <v>13</v>
      </c>
      <c r="BN28" s="1">
        <v>4</v>
      </c>
      <c r="BO28" s="50">
        <f t="shared" ref="BO28:BO31" si="3">SUM(BE28:BN28)</f>
        <v>52</v>
      </c>
    </row>
    <row r="29" spans="1:67" s="1" customFormat="1" ht="3" customHeight="1">
      <c r="A29" s="16"/>
      <c r="B29" s="96" t="s">
        <v>307</v>
      </c>
      <c r="D29" s="436" t="s">
        <v>40</v>
      </c>
      <c r="E29" s="437"/>
      <c r="F29" s="437"/>
      <c r="G29" s="444"/>
      <c r="H29" s="577" t="s">
        <v>327</v>
      </c>
      <c r="I29" s="577"/>
      <c r="J29" s="577"/>
      <c r="K29" s="577"/>
      <c r="L29" s="487" t="s">
        <v>41</v>
      </c>
      <c r="M29" s="488"/>
      <c r="N29" s="488"/>
      <c r="O29" s="488"/>
      <c r="P29" s="489"/>
      <c r="Q29" s="459" t="s">
        <v>426</v>
      </c>
      <c r="R29" s="460"/>
      <c r="S29" s="460"/>
      <c r="T29" s="460"/>
      <c r="U29" s="461"/>
      <c r="V29" s="490" t="s">
        <v>1</v>
      </c>
      <c r="W29" s="490"/>
      <c r="X29" s="490"/>
      <c r="Y29" s="490"/>
      <c r="Z29" s="490"/>
      <c r="AA29" s="490"/>
      <c r="AB29" s="490"/>
      <c r="AC29" s="490"/>
      <c r="AD29" s="519" t="s">
        <v>0</v>
      </c>
      <c r="AE29" s="519"/>
      <c r="AF29" s="519"/>
      <c r="AG29" s="519"/>
      <c r="AH29" s="519"/>
      <c r="AI29" s="519"/>
      <c r="AJ29" s="519"/>
      <c r="AK29" s="519"/>
      <c r="AL29" s="519"/>
      <c r="AM29" s="519"/>
      <c r="AN29" s="519"/>
      <c r="AO29" s="519"/>
      <c r="AP29" s="519"/>
      <c r="AQ29" s="578" t="s">
        <v>3</v>
      </c>
      <c r="AR29" s="578"/>
      <c r="AS29" s="578"/>
      <c r="AT29" s="579"/>
      <c r="AU29" s="404"/>
      <c r="AV29" s="405"/>
      <c r="AW29" s="405"/>
      <c r="AX29" s="406"/>
      <c r="AY29" s="437" t="s">
        <v>40</v>
      </c>
      <c r="AZ29" s="437"/>
      <c r="BA29" s="437"/>
      <c r="BB29" s="437"/>
      <c r="BC29" s="444"/>
      <c r="BE29" s="1">
        <v>4</v>
      </c>
      <c r="BF29" s="1">
        <v>9</v>
      </c>
      <c r="BJ29" s="1">
        <v>9</v>
      </c>
      <c r="BK29" s="1">
        <v>8</v>
      </c>
      <c r="BL29" s="397">
        <v>5</v>
      </c>
      <c r="BM29" s="1">
        <v>13</v>
      </c>
      <c r="BN29" s="1">
        <v>4</v>
      </c>
      <c r="BO29" s="50">
        <f t="shared" si="3"/>
        <v>52</v>
      </c>
    </row>
    <row r="30" spans="1:67" s="1" customFormat="1" ht="3" customHeight="1" thickBot="1">
      <c r="A30" s="16"/>
      <c r="B30" s="96" t="s">
        <v>423</v>
      </c>
      <c r="D30" s="463" t="s">
        <v>1</v>
      </c>
      <c r="E30" s="463"/>
      <c r="F30" s="463"/>
      <c r="G30" s="463"/>
      <c r="H30" s="463"/>
      <c r="I30" s="463"/>
      <c r="J30" s="463"/>
      <c r="K30" s="463"/>
      <c r="L30" s="464"/>
      <c r="M30" s="468" t="s">
        <v>327</v>
      </c>
      <c r="N30" s="469"/>
      <c r="O30" s="469"/>
      <c r="P30" s="470"/>
      <c r="Q30" s="471" t="s">
        <v>41</v>
      </c>
      <c r="R30" s="472"/>
      <c r="S30" s="472"/>
      <c r="T30" s="473"/>
      <c r="U30" s="474" t="s">
        <v>40</v>
      </c>
      <c r="V30" s="475"/>
      <c r="W30" s="475"/>
      <c r="X30" s="475"/>
      <c r="Y30" s="476"/>
      <c r="Z30" s="581" t="s">
        <v>432</v>
      </c>
      <c r="AA30" s="604"/>
      <c r="AB30" s="604"/>
      <c r="AC30" s="605"/>
      <c r="AD30" s="459" t="s">
        <v>426</v>
      </c>
      <c r="AE30" s="460"/>
      <c r="AF30" s="586"/>
      <c r="AG30" s="586"/>
      <c r="AH30" s="586"/>
      <c r="AI30" s="587"/>
      <c r="AJ30" s="354" t="s">
        <v>41</v>
      </c>
      <c r="AK30" s="354"/>
      <c r="AL30" s="354"/>
      <c r="AM30" s="354"/>
      <c r="AN30" s="354"/>
      <c r="AO30" s="354"/>
      <c r="AP30" s="354"/>
      <c r="AQ30" s="421" t="s">
        <v>0</v>
      </c>
      <c r="AR30" s="421"/>
      <c r="AS30" s="421"/>
      <c r="AT30" s="421"/>
      <c r="AU30" s="421"/>
      <c r="AV30" s="421"/>
      <c r="AW30" s="421"/>
      <c r="AX30" s="421"/>
      <c r="AY30" s="421"/>
      <c r="AZ30" s="592"/>
      <c r="BA30" s="592"/>
      <c r="BB30" s="592"/>
      <c r="BC30" s="592"/>
      <c r="BD30" s="54" t="s">
        <v>441</v>
      </c>
      <c r="BE30" s="1">
        <v>4</v>
      </c>
      <c r="BF30" s="371">
        <v>5</v>
      </c>
      <c r="BI30" s="1">
        <v>4</v>
      </c>
      <c r="BJ30" s="371">
        <v>11</v>
      </c>
      <c r="BK30" s="1">
        <v>9</v>
      </c>
      <c r="BL30" s="1">
        <v>6</v>
      </c>
      <c r="BM30" s="1">
        <v>13</v>
      </c>
      <c r="BO30" s="50">
        <f t="shared" si="3"/>
        <v>52</v>
      </c>
    </row>
    <row r="31" spans="1:67" s="1" customFormat="1" ht="3" customHeight="1" thickBot="1">
      <c r="A31" s="16"/>
      <c r="B31" s="96" t="s">
        <v>423</v>
      </c>
      <c r="D31" s="519" t="s">
        <v>0</v>
      </c>
      <c r="E31" s="519"/>
      <c r="F31" s="519"/>
      <c r="G31" s="519"/>
      <c r="H31" s="519"/>
      <c r="I31" s="519"/>
      <c r="J31" s="519"/>
      <c r="K31" s="519"/>
      <c r="L31" s="519"/>
      <c r="M31" s="519"/>
      <c r="N31" s="519"/>
      <c r="O31" s="519"/>
      <c r="P31" s="519"/>
      <c r="Q31" s="520" t="s">
        <v>327</v>
      </c>
      <c r="R31" s="520"/>
      <c r="S31" s="520"/>
      <c r="T31" s="520"/>
      <c r="U31" s="540" t="s">
        <v>41</v>
      </c>
      <c r="V31" s="541"/>
      <c r="W31" s="541"/>
      <c r="X31" s="541"/>
      <c r="Y31" s="541"/>
      <c r="Z31" s="436" t="s">
        <v>40</v>
      </c>
      <c r="AA31" s="437"/>
      <c r="AB31" s="437"/>
      <c r="AC31" s="437"/>
      <c r="AD31" s="437"/>
      <c r="AE31" s="444"/>
      <c r="AF31" s="375" t="s">
        <v>41</v>
      </c>
      <c r="AG31" s="356"/>
      <c r="AH31" s="356"/>
      <c r="AI31" s="356"/>
      <c r="AJ31" s="509" t="s">
        <v>40</v>
      </c>
      <c r="AK31" s="509"/>
      <c r="AL31" s="509"/>
      <c r="AM31" s="373" t="s">
        <v>1</v>
      </c>
      <c r="AN31" s="373"/>
      <c r="AO31" s="373"/>
      <c r="AP31" s="373"/>
      <c r="AQ31" s="373"/>
      <c r="AR31" s="373"/>
      <c r="AS31" s="374"/>
      <c r="AT31" s="500" t="s">
        <v>432</v>
      </c>
      <c r="AU31" s="501"/>
      <c r="AV31" s="501"/>
      <c r="AW31" s="502"/>
      <c r="AX31" s="565" t="s">
        <v>2</v>
      </c>
      <c r="AY31" s="565"/>
      <c r="AZ31" s="565"/>
      <c r="BA31" s="565"/>
      <c r="BB31" s="565"/>
      <c r="BC31" s="565"/>
      <c r="BD31" s="54"/>
      <c r="BE31" s="1">
        <v>4</v>
      </c>
      <c r="BF31" s="1">
        <v>9</v>
      </c>
      <c r="BI31" s="1">
        <v>4</v>
      </c>
      <c r="BJ31" s="1">
        <v>9</v>
      </c>
      <c r="BK31" s="1">
        <v>7</v>
      </c>
      <c r="BL31" s="1">
        <v>6</v>
      </c>
      <c r="BM31" s="1">
        <v>13</v>
      </c>
      <c r="BO31" s="50">
        <f t="shared" si="3"/>
        <v>52</v>
      </c>
    </row>
    <row r="32" spans="1:67" s="1" customFormat="1">
      <c r="A32" s="16"/>
      <c r="B32" s="9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73"/>
      <c r="R32" s="73"/>
      <c r="S32" s="73"/>
      <c r="T32" s="73"/>
      <c r="U32" s="20"/>
      <c r="V32" s="20"/>
      <c r="W32" s="20"/>
      <c r="X32" s="20"/>
      <c r="Y32" s="20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U32" s="54"/>
      <c r="AV32" s="54"/>
      <c r="AW32" s="54"/>
      <c r="AX32" s="54"/>
      <c r="AY32" s="54"/>
      <c r="AZ32" s="54"/>
      <c r="BA32" s="54"/>
      <c r="BB32" s="54"/>
      <c r="BC32" s="54"/>
      <c r="BD32" s="13"/>
      <c r="BF32" s="1" t="s">
        <v>443</v>
      </c>
      <c r="BJ32" s="1" t="s">
        <v>442</v>
      </c>
      <c r="BK32" s="1" t="s">
        <v>443</v>
      </c>
      <c r="BM32" s="1" t="s">
        <v>442</v>
      </c>
      <c r="BO32" s="54"/>
    </row>
    <row r="33" spans="1:67" s="1" customFormat="1" ht="3" customHeight="1">
      <c r="A33" s="16"/>
      <c r="B33" s="96" t="s">
        <v>307</v>
      </c>
      <c r="D33" s="519" t="s">
        <v>0</v>
      </c>
      <c r="E33" s="519"/>
      <c r="F33" s="519"/>
      <c r="G33" s="519"/>
      <c r="H33" s="519"/>
      <c r="I33" s="519"/>
      <c r="J33" s="519"/>
      <c r="K33" s="519"/>
      <c r="L33" s="519"/>
      <c r="M33" s="519"/>
      <c r="N33" s="519"/>
      <c r="O33" s="519"/>
      <c r="P33" s="519"/>
      <c r="Q33" s="520" t="s">
        <v>327</v>
      </c>
      <c r="R33" s="520"/>
      <c r="S33" s="520"/>
      <c r="T33" s="520"/>
      <c r="U33" s="494" t="s">
        <v>40</v>
      </c>
      <c r="V33" s="495"/>
      <c r="W33" s="495"/>
      <c r="X33" s="495"/>
      <c r="Y33" s="495"/>
      <c r="Z33" s="495"/>
      <c r="AA33" s="495"/>
      <c r="AB33" s="495"/>
      <c r="AC33" s="496"/>
      <c r="AD33" s="503" t="s">
        <v>41</v>
      </c>
      <c r="AE33" s="504"/>
      <c r="AF33" s="504"/>
      <c r="AG33" s="504"/>
      <c r="AH33" s="504"/>
      <c r="AI33" s="504"/>
      <c r="AJ33" s="504"/>
      <c r="AK33" s="504"/>
      <c r="AL33" s="600" t="s">
        <v>1</v>
      </c>
      <c r="AM33" s="601"/>
      <c r="AN33" s="601"/>
      <c r="AO33" s="601"/>
      <c r="AP33" s="601"/>
      <c r="AQ33" s="602"/>
      <c r="AR33" s="602"/>
      <c r="AS33" s="603"/>
      <c r="AT33" s="591" t="s">
        <v>3</v>
      </c>
      <c r="AU33" s="448"/>
      <c r="AV33" s="441"/>
      <c r="AW33" s="448"/>
      <c r="AX33" s="565" t="s">
        <v>426</v>
      </c>
      <c r="AY33" s="565"/>
      <c r="AZ33" s="565"/>
      <c r="BA33" s="565"/>
      <c r="BB33" s="565"/>
      <c r="BC33" s="565"/>
      <c r="BD33" s="54"/>
      <c r="BE33" s="1">
        <v>4</v>
      </c>
      <c r="BF33" s="1">
        <v>9</v>
      </c>
      <c r="BJ33" s="1">
        <v>8</v>
      </c>
      <c r="BK33" s="1">
        <v>8</v>
      </c>
      <c r="BL33" s="1">
        <v>6</v>
      </c>
      <c r="BM33" s="1">
        <v>13</v>
      </c>
      <c r="BN33">
        <v>4</v>
      </c>
      <c r="BO33" s="50">
        <f>SUM(BE33:BN33)</f>
        <v>52</v>
      </c>
    </row>
    <row r="34" spans="1:67" s="1" customFormat="1" ht="3" customHeight="1">
      <c r="A34" s="16"/>
      <c r="B34" s="96" t="s">
        <v>304</v>
      </c>
      <c r="D34" s="436" t="s">
        <v>40</v>
      </c>
      <c r="E34" s="437"/>
      <c r="F34" s="437"/>
      <c r="G34" s="444"/>
      <c r="H34" s="577" t="s">
        <v>327</v>
      </c>
      <c r="I34" s="577"/>
      <c r="J34" s="577"/>
      <c r="K34" s="577"/>
      <c r="L34" s="540" t="s">
        <v>41</v>
      </c>
      <c r="M34" s="541"/>
      <c r="N34" s="541"/>
      <c r="O34" s="541"/>
      <c r="P34" s="542"/>
      <c r="Q34" s="519" t="s">
        <v>0</v>
      </c>
      <c r="R34" s="519"/>
      <c r="S34" s="519"/>
      <c r="T34" s="519"/>
      <c r="U34" s="519"/>
      <c r="V34" s="519"/>
      <c r="W34" s="519"/>
      <c r="X34" s="519"/>
      <c r="Y34" s="421"/>
      <c r="Z34" s="421"/>
      <c r="AA34" s="421"/>
      <c r="AB34" s="421"/>
      <c r="AC34" s="552"/>
      <c r="AD34" s="606" t="s">
        <v>1</v>
      </c>
      <c r="AE34" s="602"/>
      <c r="AF34" s="602"/>
      <c r="AG34" s="602"/>
      <c r="AH34" s="602"/>
      <c r="AI34" s="603"/>
      <c r="AJ34" s="607" t="s">
        <v>426</v>
      </c>
      <c r="AK34" s="608"/>
      <c r="AL34" s="608"/>
      <c r="AM34" s="608"/>
      <c r="AN34" s="608"/>
      <c r="AO34" s="608"/>
      <c r="AP34" s="609"/>
      <c r="AQ34" s="487" t="s">
        <v>41</v>
      </c>
      <c r="AR34" s="488"/>
      <c r="AS34" s="488"/>
      <c r="AT34" s="488"/>
      <c r="AU34" s="489"/>
      <c r="AV34" s="578" t="s">
        <v>3</v>
      </c>
      <c r="AW34" s="578"/>
      <c r="AX34" s="578"/>
      <c r="AY34" s="579"/>
      <c r="AZ34" s="436" t="s">
        <v>40</v>
      </c>
      <c r="BA34" s="437"/>
      <c r="BB34" s="437"/>
      <c r="BC34" s="444"/>
      <c r="BD34" s="20"/>
      <c r="BE34" s="1">
        <v>4</v>
      </c>
      <c r="BF34" s="1">
        <v>8</v>
      </c>
      <c r="BJ34" s="1">
        <v>10</v>
      </c>
      <c r="BK34" s="1">
        <v>6</v>
      </c>
      <c r="BL34" s="1">
        <v>7</v>
      </c>
      <c r="BM34" s="1">
        <v>13</v>
      </c>
      <c r="BN34">
        <v>4</v>
      </c>
      <c r="BO34" s="50">
        <f>SUM(BE34:BN34)</f>
        <v>52</v>
      </c>
    </row>
    <row r="35" spans="1:67" s="1" customFormat="1" ht="3" customHeight="1">
      <c r="A35" s="16"/>
      <c r="B35" s="96" t="s">
        <v>423</v>
      </c>
      <c r="D35" s="484" t="s">
        <v>1</v>
      </c>
      <c r="E35" s="484"/>
      <c r="F35" s="484"/>
      <c r="G35" s="484"/>
      <c r="H35" s="484"/>
      <c r="I35" s="484"/>
      <c r="J35" s="484"/>
      <c r="K35" s="485"/>
      <c r="L35" s="577" t="s">
        <v>327</v>
      </c>
      <c r="M35" s="577"/>
      <c r="N35" s="577"/>
      <c r="O35" s="577"/>
      <c r="P35" s="471" t="s">
        <v>41</v>
      </c>
      <c r="Q35" s="472"/>
      <c r="R35" s="472"/>
      <c r="S35" s="472"/>
      <c r="T35" s="472"/>
      <c r="Z35" s="500" t="s">
        <v>432</v>
      </c>
      <c r="AA35" s="501"/>
      <c r="AB35" s="501"/>
      <c r="AC35" s="502"/>
      <c r="AD35" s="585" t="s">
        <v>426</v>
      </c>
      <c r="AE35" s="586"/>
      <c r="AF35" s="586"/>
      <c r="AG35" s="586"/>
      <c r="AH35" s="586"/>
      <c r="AI35" s="587"/>
      <c r="AJ35" s="436" t="s">
        <v>40</v>
      </c>
      <c r="AK35" s="437"/>
      <c r="AL35" s="437"/>
      <c r="AM35" s="444"/>
      <c r="AN35" s="354"/>
      <c r="AO35" s="354"/>
      <c r="AP35" s="354"/>
      <c r="AQ35" s="592" t="s">
        <v>0</v>
      </c>
      <c r="AR35" s="592"/>
      <c r="AS35" s="592"/>
      <c r="AT35" s="592"/>
      <c r="AU35" s="592"/>
      <c r="AV35" s="421"/>
      <c r="AW35" s="421"/>
      <c r="AX35" s="421"/>
      <c r="AY35" s="421"/>
      <c r="AZ35" s="592"/>
      <c r="BA35" s="592"/>
      <c r="BB35" s="592"/>
      <c r="BC35" s="592"/>
      <c r="BD35" s="20"/>
      <c r="BE35" s="1">
        <v>4</v>
      </c>
      <c r="BF35" s="1">
        <v>5</v>
      </c>
      <c r="BI35" s="1">
        <v>4</v>
      </c>
      <c r="BK35" s="1">
        <v>8</v>
      </c>
      <c r="BL35" s="1">
        <v>6</v>
      </c>
      <c r="BM35" s="1">
        <v>13</v>
      </c>
      <c r="BN35"/>
      <c r="BO35" s="50">
        <f>SUM(BE35:BN35)</f>
        <v>40</v>
      </c>
    </row>
    <row r="36" spans="1:67" s="1" customFormat="1" ht="3" customHeight="1">
      <c r="A36" s="16"/>
      <c r="B36" s="96" t="s">
        <v>423</v>
      </c>
      <c r="D36" s="577" t="s">
        <v>327</v>
      </c>
      <c r="E36" s="577"/>
      <c r="F36" s="577"/>
      <c r="G36" s="577"/>
      <c r="H36" s="522" t="s">
        <v>40</v>
      </c>
      <c r="I36" s="509"/>
      <c r="J36" s="509"/>
      <c r="K36" s="509"/>
      <c r="L36" s="509"/>
      <c r="M36" s="509"/>
      <c r="N36" s="509"/>
      <c r="O36" s="509"/>
      <c r="P36" s="509"/>
      <c r="Q36" s="523"/>
      <c r="R36" s="596" t="s">
        <v>426</v>
      </c>
      <c r="S36" s="565"/>
      <c r="T36" s="565"/>
      <c r="U36" s="565"/>
      <c r="V36" s="484" t="s">
        <v>1</v>
      </c>
      <c r="W36" s="484"/>
      <c r="X36" s="484"/>
      <c r="Y36" s="484"/>
      <c r="Z36" s="463"/>
      <c r="AA36" s="463"/>
      <c r="AB36" s="463"/>
      <c r="AC36" s="464"/>
      <c r="AD36" s="519" t="s">
        <v>0</v>
      </c>
      <c r="AE36" s="519"/>
      <c r="AF36" s="519"/>
      <c r="AG36" s="519"/>
      <c r="AH36" s="519"/>
      <c r="AI36" s="519"/>
      <c r="AJ36" s="519"/>
      <c r="AK36" s="519"/>
      <c r="AL36" s="519"/>
      <c r="AM36" s="519"/>
      <c r="AN36" s="519"/>
      <c r="AO36" s="519"/>
      <c r="AP36" s="519"/>
      <c r="AQ36" s="54"/>
      <c r="AR36" s="54"/>
      <c r="AS36" s="54"/>
      <c r="AT36" s="581" t="s">
        <v>432</v>
      </c>
      <c r="AU36" s="604"/>
      <c r="AV36" s="604"/>
      <c r="AW36" s="605"/>
      <c r="AX36" s="54"/>
      <c r="AY36" s="54"/>
      <c r="AZ36" s="54"/>
      <c r="BA36" s="54"/>
      <c r="BB36" s="54"/>
      <c r="BC36" s="54"/>
      <c r="BD36" s="54"/>
      <c r="BE36" s="1">
        <v>4</v>
      </c>
      <c r="BF36" s="1">
        <v>10</v>
      </c>
      <c r="BI36" s="1">
        <v>5</v>
      </c>
      <c r="BK36" s="1">
        <v>8</v>
      </c>
      <c r="BL36" s="1">
        <v>4</v>
      </c>
      <c r="BM36" s="1">
        <v>13</v>
      </c>
      <c r="BN36"/>
      <c r="BO36" s="50">
        <f>SUM(BE36:BN36)</f>
        <v>44</v>
      </c>
    </row>
    <row r="37" spans="1:67" s="1" customFormat="1">
      <c r="A37" s="16"/>
      <c r="B37" s="96"/>
      <c r="D37" s="20"/>
      <c r="E37" s="20"/>
      <c r="F37" s="20"/>
      <c r="G37" s="20"/>
      <c r="H37" s="20"/>
      <c r="I37" s="20"/>
      <c r="J37" s="20"/>
      <c r="K37" s="20"/>
      <c r="L37" s="367"/>
      <c r="M37" s="368" t="s">
        <v>41</v>
      </c>
      <c r="N37" s="368"/>
      <c r="O37" s="368"/>
      <c r="P37" s="368"/>
      <c r="Q37" s="330"/>
      <c r="R37" s="330"/>
      <c r="S37" s="330"/>
      <c r="T37" s="330"/>
      <c r="U37" s="369"/>
      <c r="V37" s="369"/>
      <c r="W37" s="369"/>
      <c r="X37" s="369"/>
      <c r="Y37" s="370"/>
      <c r="Z37" s="20"/>
      <c r="AA37" s="20"/>
      <c r="AB37" s="20"/>
      <c r="AC37" s="20"/>
      <c r="AD37" s="344"/>
      <c r="AF37" s="367"/>
      <c r="AG37" s="368" t="s">
        <v>41</v>
      </c>
      <c r="AH37" s="368"/>
      <c r="AI37" s="368"/>
      <c r="AJ37" s="369"/>
      <c r="AK37" s="369"/>
      <c r="AL37" s="369"/>
      <c r="AM37" s="369"/>
      <c r="AN37" s="369"/>
      <c r="AO37" s="369"/>
      <c r="AP37" s="369"/>
      <c r="AQ37" s="331"/>
      <c r="AR37" s="331"/>
      <c r="AS37" s="331"/>
      <c r="AT37" s="331"/>
      <c r="AU37" s="331"/>
      <c r="AV37" s="331"/>
      <c r="AW37" s="332"/>
      <c r="AX37" s="54"/>
      <c r="AY37" s="54"/>
      <c r="AZ37" s="54"/>
      <c r="BA37" s="54"/>
      <c r="BB37" s="54"/>
      <c r="BC37" s="54"/>
      <c r="BD37" s="54"/>
      <c r="BO37" s="54"/>
    </row>
    <row r="38" spans="1:67">
      <c r="A38" s="16"/>
      <c r="B38" s="96"/>
      <c r="C38" s="1"/>
      <c r="U38" s="522" t="s">
        <v>40</v>
      </c>
      <c r="V38" s="509"/>
      <c r="W38" s="509"/>
      <c r="X38" s="509"/>
      <c r="Y38" s="523"/>
    </row>
    <row r="39" spans="1:67">
      <c r="A39" s="16"/>
      <c r="B39" s="322" t="s">
        <v>428</v>
      </c>
      <c r="C39" s="1" t="s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</row>
    <row r="40" spans="1:67">
      <c r="A40" s="16"/>
      <c r="B40" s="96"/>
      <c r="C40" s="1" t="s">
        <v>40</v>
      </c>
      <c r="D40" s="1">
        <v>5</v>
      </c>
      <c r="E40" s="1">
        <v>5</v>
      </c>
      <c r="F40" s="1">
        <v>5</v>
      </c>
      <c r="G40" s="1">
        <v>5</v>
      </c>
      <c r="H40" s="398">
        <v>6</v>
      </c>
      <c r="I40" s="1">
        <v>5</v>
      </c>
      <c r="J40" s="1">
        <v>5</v>
      </c>
      <c r="K40" s="397">
        <v>4</v>
      </c>
      <c r="L40" s="397">
        <v>4</v>
      </c>
      <c r="M40" s="397">
        <v>4</v>
      </c>
      <c r="N40" s="1">
        <v>5</v>
      </c>
      <c r="O40" s="1">
        <v>5</v>
      </c>
      <c r="P40" s="1">
        <v>5</v>
      </c>
      <c r="Q40">
        <v>5</v>
      </c>
      <c r="R40" s="1">
        <v>5</v>
      </c>
      <c r="S40" s="1">
        <v>5</v>
      </c>
      <c r="T40" s="1">
        <v>5</v>
      </c>
      <c r="U40" s="1">
        <v>5</v>
      </c>
      <c r="V40" s="1">
        <v>5</v>
      </c>
      <c r="W40" s="398">
        <v>6</v>
      </c>
      <c r="X40" s="398">
        <v>6</v>
      </c>
      <c r="Y40" s="398">
        <v>6</v>
      </c>
      <c r="Z40" s="398">
        <v>6</v>
      </c>
      <c r="AA40" s="398">
        <v>6</v>
      </c>
      <c r="AB40" s="398">
        <v>6</v>
      </c>
      <c r="AC40" s="398">
        <v>6</v>
      </c>
      <c r="AD40" s="398">
        <v>6</v>
      </c>
      <c r="AE40" s="398">
        <v>6</v>
      </c>
      <c r="AF40" s="398">
        <v>6</v>
      </c>
      <c r="AG40" s="398">
        <v>6</v>
      </c>
      <c r="AH40" s="1">
        <v>5</v>
      </c>
      <c r="AI40" s="398">
        <v>6</v>
      </c>
      <c r="AJ40" s="398">
        <v>6</v>
      </c>
      <c r="AK40" s="398">
        <v>6</v>
      </c>
      <c r="AL40" s="1">
        <v>5</v>
      </c>
      <c r="AM40" s="1">
        <v>5</v>
      </c>
      <c r="AN40" s="1">
        <v>5</v>
      </c>
      <c r="AO40" s="1">
        <v>5</v>
      </c>
      <c r="AP40" s="1">
        <v>5</v>
      </c>
      <c r="AQ40" s="1">
        <v>5</v>
      </c>
      <c r="AR40" s="1">
        <v>5</v>
      </c>
      <c r="AS40" s="1">
        <v>5</v>
      </c>
      <c r="AT40" s="1">
        <v>5</v>
      </c>
      <c r="AU40" s="1">
        <v>5</v>
      </c>
      <c r="AV40" s="1">
        <v>5</v>
      </c>
      <c r="AW40" s="1">
        <v>5</v>
      </c>
      <c r="AX40" s="1">
        <v>5</v>
      </c>
      <c r="AY40" s="1">
        <v>5</v>
      </c>
      <c r="AZ40" s="1">
        <v>5</v>
      </c>
      <c r="BA40" s="1">
        <v>5</v>
      </c>
      <c r="BB40" s="1">
        <v>5</v>
      </c>
      <c r="BC40" s="397">
        <v>4</v>
      </c>
    </row>
    <row r="41" spans="1:67">
      <c r="A41" s="16"/>
      <c r="B41" s="96"/>
      <c r="C41" s="1" t="s">
        <v>432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/>
      <c r="AE41" s="1"/>
      <c r="AF41" s="1"/>
      <c r="AG41" s="1"/>
      <c r="AH41" s="1"/>
      <c r="AI41" s="1"/>
      <c r="AJ41" s="1"/>
      <c r="AK41" s="1"/>
      <c r="AL41" s="396">
        <v>1</v>
      </c>
      <c r="AM41" s="396">
        <v>1</v>
      </c>
      <c r="AN41" s="396">
        <v>1</v>
      </c>
      <c r="AO41" s="396">
        <v>1</v>
      </c>
      <c r="AP41" s="396">
        <v>1</v>
      </c>
      <c r="AQ41" s="396">
        <v>1</v>
      </c>
      <c r="AR41" s="396">
        <v>1</v>
      </c>
      <c r="AS41" s="396">
        <v>1</v>
      </c>
      <c r="AT41" s="396">
        <v>1</v>
      </c>
      <c r="AU41" s="396">
        <v>1</v>
      </c>
      <c r="AV41" s="396">
        <v>1</v>
      </c>
      <c r="AW41" s="396">
        <v>1</v>
      </c>
      <c r="AX41" s="396"/>
      <c r="AY41" s="396">
        <v>1</v>
      </c>
      <c r="AZ41" s="396">
        <v>1</v>
      </c>
      <c r="BA41" s="396">
        <v>1</v>
      </c>
      <c r="BB41" s="396">
        <v>1</v>
      </c>
      <c r="BC41" s="396">
        <v>1</v>
      </c>
      <c r="BD41" s="396"/>
    </row>
    <row r="42" spans="1:67">
      <c r="A42" s="16"/>
      <c r="B42" s="96"/>
      <c r="C42" s="1" t="s">
        <v>41</v>
      </c>
      <c r="D42" s="1">
        <v>2</v>
      </c>
      <c r="E42" s="1">
        <v>2</v>
      </c>
      <c r="F42" s="1">
        <v>2</v>
      </c>
      <c r="G42" s="1">
        <v>2</v>
      </c>
      <c r="H42" s="1">
        <v>2</v>
      </c>
      <c r="I42" s="1">
        <v>2</v>
      </c>
      <c r="J42" s="1">
        <v>2</v>
      </c>
      <c r="K42" s="1">
        <v>2</v>
      </c>
      <c r="L42" s="1">
        <v>2</v>
      </c>
      <c r="M42" s="1">
        <v>2</v>
      </c>
      <c r="N42" s="1">
        <v>2</v>
      </c>
      <c r="O42" s="1">
        <v>2</v>
      </c>
      <c r="P42" s="1">
        <v>2</v>
      </c>
      <c r="Q42" s="1">
        <v>2</v>
      </c>
      <c r="R42" s="1">
        <v>2</v>
      </c>
      <c r="S42" s="1">
        <v>2</v>
      </c>
      <c r="T42" s="1">
        <v>2</v>
      </c>
      <c r="U42" s="1">
        <v>2</v>
      </c>
      <c r="V42" s="1">
        <v>2</v>
      </c>
      <c r="W42" s="1">
        <v>2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2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2</v>
      </c>
      <c r="AL42" s="1">
        <v>2</v>
      </c>
      <c r="AM42" s="1">
        <v>2</v>
      </c>
      <c r="AN42" s="1">
        <v>2</v>
      </c>
      <c r="AO42" s="1">
        <v>2</v>
      </c>
      <c r="AP42" s="1">
        <v>2</v>
      </c>
      <c r="AQ42" s="1">
        <v>3</v>
      </c>
      <c r="AR42" s="1">
        <v>3</v>
      </c>
      <c r="AS42" s="1">
        <v>3</v>
      </c>
      <c r="AT42" s="1">
        <v>3</v>
      </c>
      <c r="AU42" s="1">
        <v>2</v>
      </c>
      <c r="AV42" s="1">
        <v>2</v>
      </c>
      <c r="AW42" s="1">
        <v>2</v>
      </c>
      <c r="AX42" s="398">
        <v>3</v>
      </c>
      <c r="AY42" s="398">
        <v>3</v>
      </c>
      <c r="AZ42" s="1">
        <v>2</v>
      </c>
      <c r="BA42" s="1">
        <v>2</v>
      </c>
      <c r="BB42" s="1">
        <v>2</v>
      </c>
      <c r="BC42" s="1">
        <v>2</v>
      </c>
    </row>
    <row r="43" spans="1:67">
      <c r="A43" s="1"/>
      <c r="B43" s="1"/>
      <c r="C43" s="1" t="s">
        <v>1</v>
      </c>
      <c r="D43" s="1">
        <v>3</v>
      </c>
      <c r="E43" s="1">
        <v>3</v>
      </c>
      <c r="F43" s="1">
        <v>3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3</v>
      </c>
      <c r="M43" s="1">
        <v>2</v>
      </c>
      <c r="N43" s="1">
        <v>2</v>
      </c>
      <c r="O43" s="1">
        <v>2</v>
      </c>
      <c r="P43" s="1">
        <v>2</v>
      </c>
      <c r="Q43" s="1">
        <v>2</v>
      </c>
      <c r="R43" s="1">
        <v>2</v>
      </c>
      <c r="S43" s="1">
        <v>2</v>
      </c>
      <c r="T43" s="1">
        <v>2</v>
      </c>
      <c r="U43" s="1">
        <v>2</v>
      </c>
      <c r="V43" s="1">
        <v>2</v>
      </c>
      <c r="W43" s="1">
        <v>2</v>
      </c>
      <c r="X43" s="1">
        <v>2</v>
      </c>
      <c r="Y43" s="1">
        <v>2</v>
      </c>
      <c r="Z43" s="1">
        <v>2</v>
      </c>
      <c r="AA43" s="1">
        <v>2</v>
      </c>
      <c r="AB43" s="1">
        <v>2</v>
      </c>
      <c r="AC43" s="1">
        <v>2</v>
      </c>
      <c r="AD43" s="1">
        <v>2</v>
      </c>
      <c r="AE43" s="1">
        <v>2</v>
      </c>
      <c r="AF43" s="1">
        <v>2</v>
      </c>
      <c r="AG43" s="1">
        <v>2</v>
      </c>
      <c r="AH43" s="398">
        <v>3</v>
      </c>
      <c r="AI43" s="1">
        <v>2</v>
      </c>
      <c r="AJ43" s="1">
        <v>2</v>
      </c>
      <c r="AK43" s="1">
        <v>2</v>
      </c>
      <c r="AL43" s="1">
        <v>2</v>
      </c>
      <c r="AM43" s="1">
        <v>2</v>
      </c>
      <c r="AN43" s="1">
        <v>2</v>
      </c>
      <c r="AO43" s="1">
        <v>2</v>
      </c>
      <c r="AP43" s="1">
        <v>2</v>
      </c>
      <c r="AQ43" s="1">
        <v>2</v>
      </c>
      <c r="AR43" s="1">
        <v>2</v>
      </c>
      <c r="AS43" s="1">
        <v>2</v>
      </c>
      <c r="AT43" s="1">
        <v>2</v>
      </c>
      <c r="AU43" s="1">
        <v>2</v>
      </c>
      <c r="AV43" s="1">
        <v>2</v>
      </c>
      <c r="AW43" s="1">
        <v>2</v>
      </c>
      <c r="AX43" s="1">
        <v>2</v>
      </c>
      <c r="AY43" s="1">
        <v>2</v>
      </c>
      <c r="AZ43" s="1">
        <v>2</v>
      </c>
      <c r="BA43" s="1">
        <v>2</v>
      </c>
      <c r="BB43" s="1">
        <v>2</v>
      </c>
      <c r="BC43" s="1">
        <v>2</v>
      </c>
    </row>
    <row r="44" spans="1:67">
      <c r="C44" s="1" t="s">
        <v>0</v>
      </c>
      <c r="D44" s="1">
        <v>3</v>
      </c>
      <c r="E44" s="1">
        <v>3</v>
      </c>
      <c r="F44" s="1">
        <v>3</v>
      </c>
      <c r="G44" s="1">
        <v>3</v>
      </c>
      <c r="H44" s="1">
        <v>3</v>
      </c>
      <c r="I44" s="1">
        <v>3</v>
      </c>
      <c r="J44" s="1">
        <v>3</v>
      </c>
      <c r="K44" s="1">
        <v>3</v>
      </c>
      <c r="L44" s="1">
        <v>3</v>
      </c>
      <c r="M44" s="1">
        <v>3</v>
      </c>
      <c r="N44" s="1">
        <v>3</v>
      </c>
      <c r="O44" s="1">
        <v>3</v>
      </c>
      <c r="P44" s="1">
        <v>3</v>
      </c>
      <c r="Q44" s="1">
        <v>3</v>
      </c>
      <c r="R44" s="1">
        <v>3</v>
      </c>
      <c r="S44" s="1">
        <v>3</v>
      </c>
      <c r="T44" s="1">
        <v>3</v>
      </c>
      <c r="U44" s="1">
        <v>3</v>
      </c>
      <c r="V44" s="288">
        <v>2</v>
      </c>
      <c r="W44" s="1">
        <v>3</v>
      </c>
      <c r="X44" s="1">
        <v>3</v>
      </c>
      <c r="Y44" s="1">
        <v>3</v>
      </c>
      <c r="Z44" s="1">
        <v>3</v>
      </c>
      <c r="AA44" s="1">
        <v>3</v>
      </c>
      <c r="AB44" s="1">
        <v>3</v>
      </c>
      <c r="AC44" s="1">
        <v>3</v>
      </c>
      <c r="AD44" s="1">
        <v>3</v>
      </c>
      <c r="AE44" s="1">
        <v>3</v>
      </c>
      <c r="AF44" s="1">
        <v>3</v>
      </c>
      <c r="AG44" s="1">
        <v>3</v>
      </c>
      <c r="AH44" s="1">
        <v>3</v>
      </c>
      <c r="AI44" s="1">
        <v>3</v>
      </c>
      <c r="AJ44" s="1">
        <v>3</v>
      </c>
      <c r="AK44" s="1">
        <v>3</v>
      </c>
      <c r="AL44" s="1">
        <v>3</v>
      </c>
      <c r="AM44" s="1">
        <v>3</v>
      </c>
      <c r="AN44" s="1">
        <v>3</v>
      </c>
      <c r="AO44" s="1">
        <v>3</v>
      </c>
      <c r="AP44" s="1">
        <v>3</v>
      </c>
      <c r="AQ44" s="1">
        <v>3</v>
      </c>
      <c r="AR44" s="1">
        <v>3</v>
      </c>
      <c r="AS44" s="1">
        <v>3</v>
      </c>
      <c r="AT44" s="1">
        <v>3</v>
      </c>
      <c r="AU44" s="1">
        <v>3</v>
      </c>
      <c r="AV44" s="1">
        <v>3</v>
      </c>
      <c r="AW44" s="1">
        <v>3</v>
      </c>
      <c r="AX44" s="1">
        <v>3</v>
      </c>
      <c r="AY44" s="1">
        <v>3</v>
      </c>
      <c r="AZ44" s="1">
        <v>3</v>
      </c>
      <c r="BA44" s="1">
        <v>3</v>
      </c>
      <c r="BB44" s="1">
        <v>3</v>
      </c>
      <c r="BC44" s="288">
        <v>2</v>
      </c>
      <c r="BF44" s="53" t="s">
        <v>40</v>
      </c>
      <c r="BG44" s="53" t="s">
        <v>430</v>
      </c>
      <c r="BH44" s="53" t="s">
        <v>43</v>
      </c>
      <c r="BI44" s="53" t="s">
        <v>432</v>
      </c>
      <c r="BJ44" s="53" t="s">
        <v>41</v>
      </c>
      <c r="BK44" s="53" t="s">
        <v>1</v>
      </c>
      <c r="BL44" s="53" t="s">
        <v>2</v>
      </c>
      <c r="BM44" s="85" t="s">
        <v>0</v>
      </c>
      <c r="BN44" s="53" t="s">
        <v>44</v>
      </c>
    </row>
    <row r="45" spans="1:67">
      <c r="A45" s="323" t="s">
        <v>32</v>
      </c>
      <c r="B45" s="324" t="s">
        <v>424</v>
      </c>
      <c r="C45" s="1"/>
      <c r="D45" s="510" t="s">
        <v>2</v>
      </c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2"/>
      <c r="Q45" s="513" t="s">
        <v>0</v>
      </c>
      <c r="R45" s="514"/>
      <c r="S45" s="514"/>
      <c r="T45" s="514"/>
      <c r="U45" s="515"/>
      <c r="V45" s="491" t="s">
        <v>327</v>
      </c>
      <c r="W45" s="492"/>
      <c r="X45" s="492"/>
      <c r="Y45" s="493"/>
      <c r="Z45" s="494" t="s">
        <v>40</v>
      </c>
      <c r="AA45" s="495"/>
      <c r="AB45" s="495"/>
      <c r="AC45" s="495"/>
      <c r="AD45" s="495"/>
      <c r="AE45" s="496"/>
      <c r="AF45" s="516" t="s">
        <v>41</v>
      </c>
      <c r="AG45" s="517"/>
      <c r="AH45" s="517"/>
      <c r="AI45" s="517"/>
      <c r="AJ45" s="517"/>
      <c r="AK45" s="518"/>
      <c r="AL45" s="491" t="s">
        <v>327</v>
      </c>
      <c r="AM45" s="492"/>
      <c r="AN45" s="492"/>
      <c r="AO45" s="493"/>
      <c r="AP45" s="494" t="s">
        <v>40</v>
      </c>
      <c r="AQ45" s="495"/>
      <c r="AR45" s="495"/>
      <c r="AS45" s="496"/>
      <c r="AT45" s="497" t="s">
        <v>1</v>
      </c>
      <c r="AU45" s="498"/>
      <c r="AV45" s="498"/>
      <c r="AW45" s="498"/>
      <c r="AX45" s="499"/>
      <c r="AY45" s="500" t="s">
        <v>432</v>
      </c>
      <c r="AZ45" s="501"/>
      <c r="BA45" s="501"/>
      <c r="BB45" s="501"/>
      <c r="BC45" s="502"/>
      <c r="BD45" s="66"/>
      <c r="BE45" s="37">
        <v>8</v>
      </c>
      <c r="BF45" s="37">
        <v>10</v>
      </c>
      <c r="BG45" s="37"/>
      <c r="BH45" s="37"/>
      <c r="BI45" s="37">
        <v>5</v>
      </c>
      <c r="BJ45" s="37">
        <v>6</v>
      </c>
      <c r="BK45" s="37">
        <v>5</v>
      </c>
      <c r="BL45" s="37">
        <v>13</v>
      </c>
      <c r="BM45" s="37">
        <v>5</v>
      </c>
      <c r="BN45" s="37"/>
      <c r="BO45" s="37">
        <f>SUM(BE45:BN45)</f>
        <v>52</v>
      </c>
    </row>
    <row r="46" spans="1:67" ht="17" thickBot="1">
      <c r="A46" s="325"/>
      <c r="B46" s="324" t="s">
        <v>424</v>
      </c>
      <c r="C46" s="1"/>
      <c r="D46" s="516" t="s">
        <v>41</v>
      </c>
      <c r="E46" s="517"/>
      <c r="F46" s="517"/>
      <c r="G46" s="518"/>
      <c r="H46" s="526" t="s">
        <v>0</v>
      </c>
      <c r="I46" s="514"/>
      <c r="J46" s="514"/>
      <c r="K46" s="514"/>
      <c r="L46" s="535"/>
      <c r="M46" s="536" t="s">
        <v>40</v>
      </c>
      <c r="N46" s="509"/>
      <c r="O46" s="509"/>
      <c r="P46" s="509"/>
      <c r="Q46" s="509"/>
      <c r="R46" s="509"/>
      <c r="S46" s="509"/>
      <c r="T46" s="509"/>
      <c r="U46" s="537" t="s">
        <v>432</v>
      </c>
      <c r="V46" s="537"/>
      <c r="W46" s="537"/>
      <c r="X46" s="537"/>
      <c r="Y46" s="538"/>
      <c r="Z46" s="492" t="s">
        <v>327</v>
      </c>
      <c r="AA46" s="492"/>
      <c r="AB46" s="492"/>
      <c r="AC46" s="493"/>
      <c r="AD46" s="527" t="s">
        <v>2</v>
      </c>
      <c r="AE46" s="528"/>
      <c r="AF46" s="528"/>
      <c r="AG46" s="528"/>
      <c r="AH46" s="528"/>
      <c r="AI46" s="528"/>
      <c r="AJ46" s="528"/>
      <c r="AK46" s="528"/>
      <c r="AL46" s="528"/>
      <c r="AM46" s="528"/>
      <c r="AN46" s="528"/>
      <c r="AO46" s="539"/>
      <c r="AP46" s="491" t="s">
        <v>327</v>
      </c>
      <c r="AQ46" s="492"/>
      <c r="AR46" s="492"/>
      <c r="AS46" s="493"/>
      <c r="AT46" s="522" t="s">
        <v>40</v>
      </c>
      <c r="AU46" s="509"/>
      <c r="AV46" s="509"/>
      <c r="AW46" s="509"/>
      <c r="AX46" s="523"/>
      <c r="AY46" s="524" t="s">
        <v>1</v>
      </c>
      <c r="AZ46" s="525"/>
      <c r="BA46" s="525"/>
      <c r="BB46" s="525"/>
      <c r="BC46" s="525"/>
      <c r="BD46" s="399"/>
      <c r="BE46" s="37">
        <v>8</v>
      </c>
      <c r="BF46" s="37">
        <v>13</v>
      </c>
      <c r="BG46" s="37"/>
      <c r="BH46" s="37"/>
      <c r="BI46" s="37">
        <v>5</v>
      </c>
      <c r="BJ46" s="37">
        <v>4</v>
      </c>
      <c r="BK46" s="37">
        <v>5</v>
      </c>
      <c r="BL46" s="37">
        <v>12</v>
      </c>
      <c r="BM46" s="37">
        <v>5</v>
      </c>
      <c r="BN46" s="37"/>
      <c r="BO46" s="37">
        <f>SUM(BE46:BN46)</f>
        <v>52</v>
      </c>
    </row>
    <row r="47" spans="1:67" ht="17" thickBot="1">
      <c r="A47" s="325"/>
      <c r="B47" s="324" t="s">
        <v>425</v>
      </c>
      <c r="C47" s="1"/>
      <c r="D47" s="522" t="s">
        <v>40</v>
      </c>
      <c r="E47" s="509"/>
      <c r="F47" s="509"/>
      <c r="G47" s="509"/>
      <c r="H47" s="509"/>
      <c r="I47" s="509"/>
      <c r="J47" s="509"/>
      <c r="K47" s="509"/>
      <c r="L47" s="523"/>
      <c r="M47" s="526" t="s">
        <v>0</v>
      </c>
      <c r="N47" s="514"/>
      <c r="O47" s="514"/>
      <c r="P47" s="515"/>
      <c r="Q47" s="527" t="s">
        <v>2</v>
      </c>
      <c r="R47" s="528"/>
      <c r="S47" s="528"/>
      <c r="T47" s="528"/>
      <c r="U47" s="528"/>
      <c r="V47" s="528"/>
      <c r="W47" s="528"/>
      <c r="X47" s="528"/>
      <c r="Y47" s="528"/>
      <c r="Z47" s="528"/>
      <c r="AA47" s="528"/>
      <c r="AB47" s="528"/>
      <c r="AC47" s="529"/>
      <c r="AD47" s="530" t="s">
        <v>327</v>
      </c>
      <c r="AE47" s="492"/>
      <c r="AF47" s="492"/>
      <c r="AG47" s="492"/>
      <c r="AH47" s="531" t="s">
        <v>1</v>
      </c>
      <c r="AI47" s="498"/>
      <c r="AJ47" s="498"/>
      <c r="AK47" s="498"/>
      <c r="AL47" s="499"/>
      <c r="AM47" s="532" t="s">
        <v>40</v>
      </c>
      <c r="AN47" s="533"/>
      <c r="AO47" s="534"/>
      <c r="AP47" s="501" t="s">
        <v>432</v>
      </c>
      <c r="AQ47" s="501"/>
      <c r="AR47" s="501"/>
      <c r="AS47" s="502"/>
      <c r="AT47" s="530" t="s">
        <v>327</v>
      </c>
      <c r="AU47" s="492"/>
      <c r="AV47" s="492"/>
      <c r="AW47" s="493"/>
      <c r="AX47" s="516" t="s">
        <v>41</v>
      </c>
      <c r="AY47" s="517"/>
      <c r="AZ47" s="517"/>
      <c r="BA47" s="517"/>
      <c r="BB47" s="517"/>
      <c r="BC47" s="517"/>
      <c r="BD47" s="54"/>
      <c r="BE47" s="37">
        <v>8</v>
      </c>
      <c r="BF47" s="37">
        <v>12</v>
      </c>
      <c r="BG47" s="37"/>
      <c r="BH47" s="37"/>
      <c r="BI47" s="37">
        <v>4</v>
      </c>
      <c r="BJ47" s="37">
        <v>6</v>
      </c>
      <c r="BK47" s="37">
        <v>5</v>
      </c>
      <c r="BL47" s="37">
        <v>13</v>
      </c>
      <c r="BM47" s="37">
        <v>4</v>
      </c>
      <c r="BN47" s="37"/>
      <c r="BO47" s="37">
        <f>SUM(BE47:BN47)</f>
        <v>52</v>
      </c>
    </row>
    <row r="48" spans="1:67">
      <c r="A48" s="325"/>
      <c r="B48" s="324" t="s">
        <v>425</v>
      </c>
      <c r="C48" s="324"/>
      <c r="D48" s="513" t="s">
        <v>0</v>
      </c>
      <c r="E48" s="514"/>
      <c r="F48" s="514"/>
      <c r="G48" s="514"/>
      <c r="H48" s="540" t="s">
        <v>41</v>
      </c>
      <c r="I48" s="541"/>
      <c r="J48" s="541"/>
      <c r="K48" s="541"/>
      <c r="L48" s="542"/>
      <c r="M48" s="556" t="s">
        <v>1</v>
      </c>
      <c r="N48" s="463"/>
      <c r="O48" s="463"/>
      <c r="P48" s="463"/>
      <c r="Q48" s="463"/>
      <c r="R48" s="463"/>
      <c r="S48" s="463"/>
      <c r="T48" s="463"/>
      <c r="U48" s="464"/>
      <c r="V48" s="436" t="s">
        <v>40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580"/>
      <c r="AH48" s="543" t="s">
        <v>327</v>
      </c>
      <c r="AI48" s="544"/>
      <c r="AJ48" s="544"/>
      <c r="AK48" s="545"/>
      <c r="AL48" s="546" t="s">
        <v>432</v>
      </c>
      <c r="AM48" s="537"/>
      <c r="AN48" s="537"/>
      <c r="AO48" s="538"/>
      <c r="AP48" s="547" t="s">
        <v>2</v>
      </c>
      <c r="AQ48" s="528"/>
      <c r="AR48" s="528"/>
      <c r="AS48" s="528"/>
      <c r="AT48" s="528"/>
      <c r="AU48" s="528"/>
      <c r="AV48" s="528"/>
      <c r="AW48" s="539"/>
      <c r="AX48" s="491" t="s">
        <v>327</v>
      </c>
      <c r="AY48" s="492"/>
      <c r="AZ48" s="492"/>
      <c r="BA48" s="493"/>
      <c r="BB48" s="527" t="s">
        <v>2</v>
      </c>
      <c r="BC48" s="528"/>
      <c r="BD48" s="344"/>
      <c r="BE48" s="37">
        <v>8</v>
      </c>
      <c r="BF48" s="37">
        <v>12</v>
      </c>
      <c r="BG48" s="37"/>
      <c r="BH48" s="37"/>
      <c r="BI48" s="37">
        <v>4</v>
      </c>
      <c r="BJ48" s="37">
        <v>5</v>
      </c>
      <c r="BK48" s="358">
        <v>9</v>
      </c>
      <c r="BL48" s="37">
        <v>10</v>
      </c>
      <c r="BM48" s="37">
        <v>4</v>
      </c>
      <c r="BN48" s="37"/>
      <c r="BO48" s="37">
        <f>SUM(BE48:BN48)</f>
        <v>52</v>
      </c>
    </row>
    <row r="49" spans="1:67" s="1" customFormat="1">
      <c r="A49" s="340"/>
      <c r="B49" s="341"/>
      <c r="C49" s="341"/>
      <c r="D49" s="342"/>
      <c r="E49" s="342"/>
      <c r="F49" s="342"/>
      <c r="G49" s="342"/>
      <c r="H49" s="344"/>
      <c r="I49" s="344"/>
      <c r="J49" s="344"/>
      <c r="K49" s="344"/>
      <c r="L49" s="344"/>
      <c r="M49" s="54"/>
      <c r="N49" s="54"/>
      <c r="O49" s="54"/>
      <c r="P49" s="54"/>
      <c r="Q49" s="54"/>
      <c r="R49" s="54"/>
      <c r="S49" s="54"/>
      <c r="T49" s="54"/>
      <c r="U49" s="54"/>
      <c r="V49" s="20"/>
      <c r="W49" s="20"/>
      <c r="X49" s="20"/>
      <c r="Y49" s="20"/>
      <c r="Z49" s="20"/>
      <c r="AA49" s="20"/>
      <c r="AB49" s="20"/>
      <c r="AC49" s="20"/>
      <c r="AD49" s="376"/>
      <c r="AE49" s="376"/>
      <c r="AF49" s="376"/>
      <c r="AG49" s="376"/>
      <c r="AI49" s="391"/>
      <c r="AP49" s="344"/>
      <c r="AQ49" s="344"/>
      <c r="AR49" s="344"/>
      <c r="AS49" s="344"/>
      <c r="AX49" s="343"/>
      <c r="AY49" s="343"/>
      <c r="AZ49" s="343"/>
      <c r="BA49" s="343"/>
      <c r="BB49" s="344"/>
      <c r="BC49" s="344"/>
      <c r="BD49" s="344"/>
      <c r="BE49" s="345"/>
      <c r="BF49" s="345"/>
      <c r="BG49" s="345"/>
      <c r="BH49" s="345"/>
      <c r="BI49" s="345"/>
      <c r="BJ49" s="345"/>
      <c r="BK49" s="377"/>
      <c r="BL49" s="345"/>
      <c r="BM49" s="345"/>
      <c r="BN49" s="345"/>
      <c r="BO49" s="345"/>
    </row>
    <row r="50" spans="1:67" ht="4" customHeight="1">
      <c r="A50" s="323" t="s">
        <v>32</v>
      </c>
      <c r="B50" s="324" t="s">
        <v>424</v>
      </c>
      <c r="C50" s="1"/>
      <c r="D50" s="360" t="s">
        <v>2</v>
      </c>
      <c r="E50" s="361"/>
      <c r="F50" s="361"/>
      <c r="G50" s="361"/>
      <c r="H50" s="361"/>
      <c r="I50" s="361"/>
      <c r="J50" s="361"/>
      <c r="K50" s="361"/>
      <c r="L50" s="361"/>
      <c r="M50" s="361"/>
      <c r="N50" s="361"/>
      <c r="O50" s="361"/>
      <c r="P50" s="362"/>
      <c r="Q50" s="378" t="s">
        <v>0</v>
      </c>
      <c r="R50" s="364"/>
      <c r="S50" s="364"/>
      <c r="T50" s="364"/>
      <c r="U50" s="365"/>
      <c r="V50" s="385" t="s">
        <v>327</v>
      </c>
      <c r="W50" s="386"/>
      <c r="X50" s="386"/>
      <c r="Y50" s="387"/>
      <c r="Z50" s="350" t="s">
        <v>41</v>
      </c>
      <c r="AA50" s="351"/>
      <c r="AB50" s="351"/>
      <c r="AC50" s="351"/>
      <c r="AD50" s="351"/>
      <c r="AE50" s="352"/>
      <c r="AF50" s="221" t="s">
        <v>40</v>
      </c>
      <c r="AG50" s="359"/>
      <c r="AH50" s="359"/>
      <c r="AI50" s="390" t="s">
        <v>1</v>
      </c>
      <c r="AJ50" s="391"/>
      <c r="AK50" s="391"/>
      <c r="AL50" s="392"/>
      <c r="AM50" s="522" t="s">
        <v>40</v>
      </c>
      <c r="AN50" s="509"/>
      <c r="AO50" s="509"/>
      <c r="AP50" s="509"/>
      <c r="AQ50" s="509"/>
      <c r="AR50" s="509"/>
      <c r="AS50" s="557"/>
      <c r="AT50" s="389" t="s">
        <v>327</v>
      </c>
      <c r="AU50" s="386"/>
      <c r="AV50" s="386"/>
      <c r="AW50" s="387"/>
      <c r="AX50" s="500" t="s">
        <v>432</v>
      </c>
      <c r="AY50" s="501"/>
      <c r="AZ50" s="501"/>
      <c r="BA50" s="501"/>
      <c r="BB50" s="501"/>
      <c r="BC50" s="502"/>
      <c r="BD50" s="54"/>
      <c r="BE50" s="37">
        <v>8</v>
      </c>
      <c r="BF50" s="37">
        <v>10</v>
      </c>
      <c r="BG50" s="37"/>
      <c r="BH50" s="37"/>
      <c r="BI50" s="37">
        <v>6</v>
      </c>
      <c r="BJ50" s="37">
        <v>6</v>
      </c>
      <c r="BK50" s="37">
        <v>4</v>
      </c>
      <c r="BL50" s="37">
        <v>13</v>
      </c>
      <c r="BM50" s="37">
        <v>5</v>
      </c>
      <c r="BN50" s="37"/>
      <c r="BO50" s="37">
        <f>SUM(BE50:BN50)</f>
        <v>52</v>
      </c>
    </row>
    <row r="51" spans="1:67" ht="4" customHeight="1">
      <c r="A51" s="325"/>
      <c r="B51" s="324" t="s">
        <v>424</v>
      </c>
      <c r="C51" s="1"/>
      <c r="D51" s="350" t="s">
        <v>41</v>
      </c>
      <c r="E51" s="351"/>
      <c r="F51" s="351"/>
      <c r="G51" s="352"/>
      <c r="H51" s="363" t="s">
        <v>0</v>
      </c>
      <c r="I51" s="364"/>
      <c r="J51" s="364"/>
      <c r="K51" s="364"/>
      <c r="L51" s="394"/>
      <c r="M51" s="395" t="s">
        <v>40</v>
      </c>
      <c r="N51" s="151"/>
      <c r="O51" s="151"/>
      <c r="P51" s="151"/>
      <c r="Q51" s="151"/>
      <c r="R51" s="151"/>
      <c r="S51" s="151"/>
      <c r="T51" s="151"/>
      <c r="U51" s="86" t="s">
        <v>432</v>
      </c>
      <c r="V51" s="86"/>
      <c r="W51" s="86"/>
      <c r="X51" s="86"/>
      <c r="Y51" s="384"/>
      <c r="Z51" s="386" t="s">
        <v>327</v>
      </c>
      <c r="AA51" s="386"/>
      <c r="AB51" s="386"/>
      <c r="AC51" s="387"/>
      <c r="AD51" s="366" t="s">
        <v>2</v>
      </c>
      <c r="AE51" s="336"/>
      <c r="AF51" s="336"/>
      <c r="AG51" s="336"/>
      <c r="AH51" s="336"/>
      <c r="AI51" s="336"/>
      <c r="AJ51" s="336"/>
      <c r="AK51" s="336"/>
      <c r="AL51" s="336"/>
      <c r="AM51" s="336"/>
      <c r="AN51" s="336"/>
      <c r="AO51" s="337"/>
      <c r="AP51" s="385" t="s">
        <v>327</v>
      </c>
      <c r="AQ51" s="386"/>
      <c r="AR51" s="386"/>
      <c r="AS51" s="387"/>
      <c r="AT51" s="150" t="s">
        <v>40</v>
      </c>
      <c r="AU51" s="151"/>
      <c r="AV51" s="151"/>
      <c r="AW51" s="151"/>
      <c r="AX51" s="152"/>
      <c r="AY51" s="393" t="s">
        <v>1</v>
      </c>
      <c r="AZ51" s="391"/>
      <c r="BA51" s="391"/>
      <c r="BB51" s="391"/>
      <c r="BC51" s="391"/>
      <c r="BD51" s="71"/>
      <c r="BE51" s="37">
        <v>8</v>
      </c>
      <c r="BF51" s="357">
        <v>13</v>
      </c>
      <c r="BG51" s="37"/>
      <c r="BH51" s="37"/>
      <c r="BI51" s="37">
        <v>5</v>
      </c>
      <c r="BJ51" s="37">
        <v>4</v>
      </c>
      <c r="BK51" s="37">
        <v>5</v>
      </c>
      <c r="BL51" s="37">
        <v>12</v>
      </c>
      <c r="BM51" s="37">
        <v>5</v>
      </c>
      <c r="BN51" s="37"/>
      <c r="BO51" s="37">
        <f>SUM(BE51:BN51)</f>
        <v>52</v>
      </c>
    </row>
    <row r="52" spans="1:67" ht="4" customHeight="1">
      <c r="A52" s="325"/>
      <c r="B52" s="324" t="s">
        <v>425</v>
      </c>
      <c r="C52" s="1"/>
      <c r="D52" s="150" t="s">
        <v>40</v>
      </c>
      <c r="E52" s="151"/>
      <c r="F52" s="151"/>
      <c r="G52" s="151"/>
      <c r="H52" s="151"/>
      <c r="I52" s="151"/>
      <c r="J52" s="151"/>
      <c r="K52" s="151"/>
      <c r="L52" s="152"/>
      <c r="M52" s="363" t="s">
        <v>0</v>
      </c>
      <c r="N52" s="364"/>
      <c r="O52" s="364"/>
      <c r="P52" s="365"/>
      <c r="Q52" s="366" t="s">
        <v>2</v>
      </c>
      <c r="R52" s="336"/>
      <c r="S52" s="336"/>
      <c r="T52" s="336"/>
      <c r="U52" s="336"/>
      <c r="V52" s="336"/>
      <c r="W52" s="336"/>
      <c r="X52" s="336"/>
      <c r="Y52" s="336"/>
      <c r="Z52" s="336"/>
      <c r="AA52" s="336"/>
      <c r="AB52" s="336"/>
      <c r="AC52" s="388"/>
      <c r="AD52" s="389" t="s">
        <v>327</v>
      </c>
      <c r="AE52" s="386"/>
      <c r="AF52" s="386"/>
      <c r="AG52" s="386"/>
      <c r="AH52" s="221" t="s">
        <v>40</v>
      </c>
      <c r="AI52" s="359"/>
      <c r="AJ52" s="359"/>
      <c r="AK52" s="222"/>
      <c r="AL52" s="385" t="s">
        <v>327</v>
      </c>
      <c r="AM52" s="386"/>
      <c r="AN52" s="386"/>
      <c r="AO52" s="387"/>
      <c r="AP52" s="197" t="s">
        <v>432</v>
      </c>
      <c r="AQ52" s="197"/>
      <c r="AR52" s="197"/>
      <c r="AS52" s="198"/>
      <c r="AT52" s="393" t="s">
        <v>1</v>
      </c>
      <c r="AU52" s="391"/>
      <c r="AV52" s="391"/>
      <c r="AW52" s="391"/>
      <c r="AX52" s="392"/>
      <c r="AY52" s="350" t="s">
        <v>41</v>
      </c>
      <c r="AZ52" s="351"/>
      <c r="BA52" s="351"/>
      <c r="BB52" s="351"/>
      <c r="BC52" s="351"/>
      <c r="BE52" s="37">
        <v>8</v>
      </c>
      <c r="BF52" s="37">
        <v>13</v>
      </c>
      <c r="BG52" s="37"/>
      <c r="BH52" s="37"/>
      <c r="BI52" s="37">
        <v>4</v>
      </c>
      <c r="BJ52" s="37">
        <v>5</v>
      </c>
      <c r="BK52" s="37">
        <v>5</v>
      </c>
      <c r="BL52" s="37">
        <v>13</v>
      </c>
      <c r="BM52" s="37">
        <v>4</v>
      </c>
      <c r="BN52" s="37"/>
      <c r="BO52" s="37">
        <f>SUM(BE52:BN52)</f>
        <v>52</v>
      </c>
    </row>
    <row r="53" spans="1:67" ht="4" customHeight="1">
      <c r="A53" s="325"/>
      <c r="B53" s="324" t="s">
        <v>425</v>
      </c>
      <c r="C53" s="324"/>
      <c r="D53" s="378" t="s">
        <v>0</v>
      </c>
      <c r="E53" s="364"/>
      <c r="F53" s="364"/>
      <c r="G53" s="364"/>
      <c r="H53" s="353" t="s">
        <v>41</v>
      </c>
      <c r="I53" s="354"/>
      <c r="J53" s="354"/>
      <c r="K53" s="354"/>
      <c r="L53" s="355"/>
      <c r="M53" s="379" t="s">
        <v>1</v>
      </c>
      <c r="N53" s="338"/>
      <c r="O53" s="338"/>
      <c r="P53" s="338"/>
      <c r="Q53" s="338"/>
      <c r="R53" s="338"/>
      <c r="S53" s="338"/>
      <c r="T53" s="338"/>
      <c r="U53" s="339"/>
      <c r="V53" s="172" t="s">
        <v>40</v>
      </c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380"/>
      <c r="AH53" s="381" t="s">
        <v>327</v>
      </c>
      <c r="AI53" s="382"/>
      <c r="AJ53" s="382"/>
      <c r="AK53" s="383"/>
      <c r="AL53" s="349" t="s">
        <v>432</v>
      </c>
      <c r="AM53" s="86"/>
      <c r="AN53" s="86"/>
      <c r="AO53" s="384"/>
      <c r="AP53" s="335" t="s">
        <v>2</v>
      </c>
      <c r="AQ53" s="336"/>
      <c r="AR53" s="336"/>
      <c r="AS53" s="336"/>
      <c r="AT53" s="336"/>
      <c r="AU53" s="336"/>
      <c r="AV53" s="336"/>
      <c r="AW53" s="337"/>
      <c r="AX53" s="385" t="s">
        <v>327</v>
      </c>
      <c r="AY53" s="386"/>
      <c r="AZ53" s="386"/>
      <c r="BA53" s="387"/>
      <c r="BB53" s="366" t="s">
        <v>2</v>
      </c>
      <c r="BC53" s="336"/>
      <c r="BD53" s="400"/>
      <c r="BE53" s="37">
        <v>8</v>
      </c>
      <c r="BF53" s="37">
        <v>12</v>
      </c>
      <c r="BG53" s="37"/>
      <c r="BH53" s="37"/>
      <c r="BI53" s="37">
        <v>4</v>
      </c>
      <c r="BJ53" s="37">
        <v>5</v>
      </c>
      <c r="BK53" s="358">
        <v>9</v>
      </c>
      <c r="BL53" s="37">
        <v>10</v>
      </c>
      <c r="BM53" s="37">
        <v>4</v>
      </c>
      <c r="BN53" s="37"/>
      <c r="BO53" s="37">
        <f>SUM(BE53:BN53)</f>
        <v>52</v>
      </c>
    </row>
    <row r="54" spans="1:67" s="1" customFormat="1" ht="4" customHeight="1">
      <c r="A54" s="377"/>
      <c r="B54" s="410" t="s">
        <v>433</v>
      </c>
      <c r="C54" s="73" t="s">
        <v>41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411">
        <v>1</v>
      </c>
      <c r="L54" s="1">
        <v>1</v>
      </c>
      <c r="M54" s="411">
        <v>1</v>
      </c>
      <c r="N54" s="41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347">
        <v>1</v>
      </c>
      <c r="AE54" s="348">
        <v>1</v>
      </c>
      <c r="AF54" s="348">
        <v>1</v>
      </c>
      <c r="AG54" s="348">
        <v>1</v>
      </c>
      <c r="AH54" s="412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E54" s="345"/>
      <c r="BF54" s="345"/>
      <c r="BG54" s="345"/>
      <c r="BH54" s="345"/>
      <c r="BI54" s="345"/>
      <c r="BJ54" s="345"/>
      <c r="BK54" s="345"/>
      <c r="BL54" s="345"/>
      <c r="BM54" s="345"/>
      <c r="BN54" s="345"/>
      <c r="BO54" s="345"/>
    </row>
    <row r="55" spans="1:67" s="1" customFormat="1" ht="4" customHeight="1">
      <c r="A55" s="377"/>
      <c r="B55" s="410"/>
      <c r="C55" s="96" t="s">
        <v>1</v>
      </c>
      <c r="D55" s="73"/>
      <c r="E55" s="73"/>
      <c r="F55" s="73"/>
      <c r="G55" s="73"/>
      <c r="K55" s="413"/>
      <c r="M55" s="413"/>
      <c r="N55" s="413"/>
      <c r="AD55" s="334"/>
      <c r="AE55" s="54"/>
      <c r="AF55" s="54"/>
      <c r="AG55" s="54"/>
      <c r="AH55" s="414"/>
      <c r="AI55" s="73">
        <v>1</v>
      </c>
      <c r="AJ55" s="73">
        <v>1</v>
      </c>
      <c r="AK55" s="73">
        <v>1</v>
      </c>
      <c r="AP55" s="54"/>
      <c r="AQ55" s="54"/>
      <c r="AR55" s="54"/>
      <c r="AS55" s="54"/>
      <c r="AT55" s="54">
        <v>1</v>
      </c>
      <c r="AU55" s="54">
        <v>1</v>
      </c>
      <c r="AV55" s="54">
        <v>1</v>
      </c>
      <c r="AW55" s="54">
        <v>1</v>
      </c>
      <c r="AX55" s="73">
        <v>1</v>
      </c>
      <c r="AY55" s="73">
        <v>1</v>
      </c>
      <c r="AZ55" s="73">
        <v>1</v>
      </c>
      <c r="BA55" s="73">
        <v>1</v>
      </c>
      <c r="BB55" s="54">
        <v>1</v>
      </c>
      <c r="BC55" s="54">
        <v>1</v>
      </c>
      <c r="BD55" s="54"/>
      <c r="BE55" s="345"/>
      <c r="BF55" s="345"/>
      <c r="BG55" s="345"/>
      <c r="BH55" s="345"/>
      <c r="BI55" s="345"/>
      <c r="BJ55" s="345"/>
      <c r="BK55" s="345"/>
      <c r="BL55" s="345"/>
      <c r="BM55" s="345"/>
      <c r="BN55" s="345"/>
      <c r="BO55" s="345"/>
    </row>
    <row r="56" spans="1:67" s="1" customFormat="1" ht="4" customHeight="1">
      <c r="A56" s="377"/>
      <c r="B56" s="410"/>
      <c r="C56" s="1" t="s">
        <v>40</v>
      </c>
      <c r="D56" s="73">
        <v>2</v>
      </c>
      <c r="E56" s="73">
        <v>2</v>
      </c>
      <c r="F56" s="73">
        <v>2</v>
      </c>
      <c r="G56" s="73">
        <v>2</v>
      </c>
      <c r="H56" s="1">
        <v>2</v>
      </c>
      <c r="I56" s="1">
        <v>2</v>
      </c>
      <c r="J56" s="1">
        <v>2</v>
      </c>
      <c r="K56" s="413">
        <v>3</v>
      </c>
      <c r="L56" s="1">
        <v>3</v>
      </c>
      <c r="M56" s="413">
        <v>3</v>
      </c>
      <c r="N56" s="413">
        <v>3</v>
      </c>
      <c r="O56" s="1">
        <v>2</v>
      </c>
      <c r="P56" s="1">
        <v>2</v>
      </c>
      <c r="Q56" s="1">
        <v>2</v>
      </c>
      <c r="R56" s="1">
        <v>1</v>
      </c>
      <c r="S56" s="1">
        <v>1</v>
      </c>
      <c r="T56" s="1">
        <v>1</v>
      </c>
      <c r="U56" s="1">
        <v>1</v>
      </c>
      <c r="V56" s="1">
        <v>2</v>
      </c>
      <c r="W56" s="1">
        <v>2</v>
      </c>
      <c r="X56" s="1">
        <v>2</v>
      </c>
      <c r="Y56" s="1">
        <v>2</v>
      </c>
      <c r="Z56" s="1">
        <v>2</v>
      </c>
      <c r="AA56" s="1">
        <v>2</v>
      </c>
      <c r="AB56" s="1">
        <v>2</v>
      </c>
      <c r="AC56" s="1">
        <v>2</v>
      </c>
      <c r="AD56" s="334">
        <v>2</v>
      </c>
      <c r="AE56" s="54">
        <v>2</v>
      </c>
      <c r="AF56" s="54">
        <v>2</v>
      </c>
      <c r="AG56" s="54">
        <v>2</v>
      </c>
      <c r="AH56" s="414">
        <v>2</v>
      </c>
      <c r="AI56" s="73">
        <v>2</v>
      </c>
      <c r="AJ56" s="73">
        <v>2</v>
      </c>
      <c r="AK56" s="73">
        <v>2</v>
      </c>
      <c r="AL56" s="1">
        <v>2</v>
      </c>
      <c r="AM56" s="1">
        <v>1</v>
      </c>
      <c r="AN56" s="1">
        <v>1</v>
      </c>
      <c r="AO56" s="1">
        <v>1</v>
      </c>
      <c r="AP56" s="54">
        <v>1</v>
      </c>
      <c r="AQ56" s="54">
        <v>1</v>
      </c>
      <c r="AR56" s="54">
        <v>1</v>
      </c>
      <c r="AS56" s="54">
        <v>1</v>
      </c>
      <c r="AT56" s="54">
        <v>1</v>
      </c>
      <c r="AU56" s="54">
        <v>1</v>
      </c>
      <c r="AV56" s="54">
        <v>1</v>
      </c>
      <c r="AW56" s="54">
        <v>1</v>
      </c>
      <c r="AX56" s="73">
        <v>1</v>
      </c>
      <c r="AY56" s="73">
        <v>1</v>
      </c>
      <c r="AZ56" s="73">
        <v>1</v>
      </c>
      <c r="BA56" s="73">
        <v>1</v>
      </c>
      <c r="BB56" s="54">
        <v>1</v>
      </c>
      <c r="BC56" s="54">
        <v>1</v>
      </c>
      <c r="BD56" s="54"/>
      <c r="BE56" s="345"/>
      <c r="BF56" s="345"/>
      <c r="BG56" s="345"/>
      <c r="BH56" s="345"/>
      <c r="BI56" s="345"/>
      <c r="BJ56" s="345"/>
      <c r="BK56" s="345"/>
      <c r="BL56" s="345"/>
      <c r="BM56" s="345"/>
      <c r="BN56" s="345"/>
      <c r="BO56" s="345"/>
    </row>
    <row r="57" spans="1:67" ht="4" customHeight="1">
      <c r="A57" s="1"/>
      <c r="B57" s="1"/>
      <c r="C57" s="96" t="s">
        <v>434</v>
      </c>
      <c r="D57" s="1">
        <v>3</v>
      </c>
      <c r="E57" s="1">
        <v>3</v>
      </c>
      <c r="F57" s="1">
        <v>3</v>
      </c>
      <c r="G57" s="1">
        <v>3</v>
      </c>
      <c r="H57" s="1">
        <v>3</v>
      </c>
      <c r="I57" s="1">
        <v>3</v>
      </c>
      <c r="J57" s="1">
        <v>3</v>
      </c>
      <c r="K57" s="415">
        <v>3</v>
      </c>
      <c r="L57" s="1">
        <v>4</v>
      </c>
      <c r="M57" s="415">
        <v>3</v>
      </c>
      <c r="N57" s="415">
        <v>3</v>
      </c>
      <c r="O57" s="1">
        <v>3</v>
      </c>
      <c r="P57" s="1">
        <v>4</v>
      </c>
      <c r="Q57" s="1">
        <v>3</v>
      </c>
      <c r="R57" s="1">
        <v>2</v>
      </c>
      <c r="S57" s="1">
        <v>2</v>
      </c>
      <c r="T57" s="1">
        <v>2</v>
      </c>
      <c r="U57" s="1">
        <v>3</v>
      </c>
      <c r="V57" s="1">
        <v>3</v>
      </c>
      <c r="W57" s="1">
        <v>3</v>
      </c>
      <c r="X57" s="1">
        <v>3</v>
      </c>
      <c r="Y57" s="1">
        <v>3</v>
      </c>
      <c r="Z57" s="1">
        <v>3</v>
      </c>
      <c r="AA57" s="1">
        <v>3</v>
      </c>
      <c r="AB57" s="1">
        <v>3</v>
      </c>
      <c r="AC57" s="1">
        <v>3</v>
      </c>
      <c r="AD57" s="349">
        <v>3</v>
      </c>
      <c r="AE57" s="86">
        <v>3</v>
      </c>
      <c r="AF57" s="86">
        <v>3</v>
      </c>
      <c r="AG57" s="86">
        <v>3</v>
      </c>
      <c r="AH57" s="384">
        <v>3</v>
      </c>
      <c r="AI57" s="1">
        <v>4</v>
      </c>
      <c r="AJ57" s="1">
        <v>4</v>
      </c>
      <c r="AK57" s="1">
        <v>4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3</v>
      </c>
      <c r="AU57" s="1">
        <v>4</v>
      </c>
      <c r="AV57" s="1">
        <v>4</v>
      </c>
      <c r="AW57" s="1">
        <v>3</v>
      </c>
      <c r="AX57" s="1">
        <v>3</v>
      </c>
      <c r="AY57" s="1">
        <v>3</v>
      </c>
      <c r="AZ57" s="1">
        <v>3</v>
      </c>
      <c r="BA57" s="1">
        <v>4</v>
      </c>
      <c r="BB57" s="1">
        <v>4</v>
      </c>
      <c r="BC57" s="1">
        <v>4</v>
      </c>
    </row>
    <row r="58" spans="1:67">
      <c r="A58" s="95" t="s">
        <v>34</v>
      </c>
      <c r="B58" s="96" t="s">
        <v>322</v>
      </c>
      <c r="C58" s="548"/>
      <c r="D58" s="548"/>
      <c r="E58" s="548"/>
      <c r="F58" s="548"/>
      <c r="G58" s="549"/>
      <c r="H58" s="550"/>
      <c r="I58" s="550"/>
      <c r="J58" s="551"/>
      <c r="K58" s="548"/>
      <c r="L58" s="548"/>
      <c r="M58" s="548"/>
      <c r="N58" s="548"/>
      <c r="O58" s="548"/>
      <c r="P58" s="548"/>
      <c r="Q58" s="548"/>
      <c r="R58" s="548"/>
      <c r="S58" s="548"/>
      <c r="T58" s="548"/>
      <c r="U58" s="548"/>
      <c r="V58" s="548"/>
      <c r="W58" s="552" t="s">
        <v>29</v>
      </c>
      <c r="X58" s="553"/>
      <c r="Y58" s="553"/>
      <c r="Z58" s="554"/>
      <c r="AA58" s="552" t="s">
        <v>29</v>
      </c>
      <c r="AB58" s="553"/>
      <c r="AC58" s="553"/>
      <c r="AD58" s="555"/>
      <c r="AE58" s="548"/>
      <c r="AF58" s="548"/>
      <c r="AG58" s="548"/>
      <c r="AH58" s="548"/>
      <c r="AI58" s="548"/>
      <c r="AJ58" s="548"/>
      <c r="AK58" s="548"/>
      <c r="AL58" s="548"/>
      <c r="AM58" s="436" t="s">
        <v>98</v>
      </c>
      <c r="AN58" s="437"/>
      <c r="AO58" s="437"/>
      <c r="AP58" s="444"/>
      <c r="AQ58" s="436" t="s">
        <v>99</v>
      </c>
      <c r="AR58" s="437"/>
      <c r="AS58" s="437"/>
      <c r="AT58" s="444"/>
      <c r="AU58" s="548"/>
      <c r="AV58" s="548"/>
      <c r="AW58" s="548"/>
      <c r="AX58" s="548"/>
      <c r="AY58" s="549"/>
      <c r="AZ58" s="550"/>
      <c r="BA58" s="550"/>
      <c r="BB58" s="550"/>
      <c r="BC58" s="1"/>
    </row>
    <row r="59" spans="1:67">
      <c r="A59" s="95"/>
      <c r="B59" s="96" t="s">
        <v>323</v>
      </c>
      <c r="C59" s="548"/>
      <c r="D59" s="548"/>
      <c r="E59" s="548"/>
      <c r="F59" s="548"/>
      <c r="G59" s="549"/>
      <c r="H59" s="550"/>
      <c r="I59" s="550"/>
      <c r="J59" s="551"/>
      <c r="K59" s="548"/>
      <c r="L59" s="548"/>
      <c r="M59" s="548"/>
      <c r="N59" s="548"/>
      <c r="O59" s="548"/>
      <c r="P59" s="548"/>
      <c r="Q59" s="548"/>
      <c r="R59" s="548"/>
      <c r="S59" s="548"/>
      <c r="T59" s="548"/>
      <c r="U59" s="548"/>
      <c r="V59" s="548"/>
      <c r="W59" s="436" t="s">
        <v>98</v>
      </c>
      <c r="X59" s="437"/>
      <c r="Y59" s="437"/>
      <c r="Z59" s="444"/>
      <c r="AA59" s="436" t="s">
        <v>99</v>
      </c>
      <c r="AB59" s="437"/>
      <c r="AC59" s="437"/>
      <c r="AD59" s="444"/>
      <c r="AE59" s="548"/>
      <c r="AF59" s="548"/>
      <c r="AG59" s="548"/>
      <c r="AH59" s="548"/>
      <c r="AI59" s="548"/>
      <c r="AJ59" s="548"/>
      <c r="AK59" s="548"/>
      <c r="AL59" s="548"/>
      <c r="AM59" s="552" t="s">
        <v>29</v>
      </c>
      <c r="AN59" s="553"/>
      <c r="AO59" s="553"/>
      <c r="AP59" s="554"/>
      <c r="AQ59" s="552" t="s">
        <v>29</v>
      </c>
      <c r="AR59" s="553"/>
      <c r="AS59" s="553"/>
      <c r="AT59" s="554"/>
      <c r="AU59" s="548"/>
      <c r="AV59" s="548"/>
      <c r="AW59" s="548"/>
      <c r="AX59" s="548"/>
      <c r="AY59" s="549"/>
      <c r="AZ59" s="550"/>
      <c r="BA59" s="550"/>
      <c r="BB59" s="550"/>
    </row>
    <row r="60" spans="1:67">
      <c r="A60" s="95"/>
      <c r="B60" s="96" t="s">
        <v>324</v>
      </c>
      <c r="C60" s="548"/>
      <c r="D60" s="548"/>
      <c r="E60" s="548"/>
      <c r="F60" s="548"/>
      <c r="G60" s="549"/>
      <c r="H60" s="550"/>
      <c r="I60" s="550"/>
      <c r="J60" s="551"/>
      <c r="K60" s="548"/>
      <c r="L60" s="548"/>
      <c r="M60" s="548"/>
      <c r="N60" s="548"/>
      <c r="O60" s="548"/>
      <c r="P60" s="548"/>
      <c r="Q60" s="548"/>
      <c r="R60" s="548"/>
      <c r="S60" s="548"/>
      <c r="T60" s="548"/>
      <c r="U60" s="548"/>
      <c r="V60" s="548"/>
      <c r="W60" s="548"/>
      <c r="X60" s="548"/>
      <c r="Y60" s="548"/>
      <c r="Z60" s="548"/>
      <c r="AA60" s="548"/>
      <c r="AB60" s="548"/>
      <c r="AC60" s="548"/>
      <c r="AD60" s="548"/>
      <c r="AE60" s="552" t="s">
        <v>29</v>
      </c>
      <c r="AF60" s="553"/>
      <c r="AG60" s="553"/>
      <c r="AH60" s="554"/>
      <c r="AI60" s="552" t="s">
        <v>29</v>
      </c>
      <c r="AJ60" s="553"/>
      <c r="AK60" s="553"/>
      <c r="AL60" s="554"/>
      <c r="AM60" s="548"/>
      <c r="AN60" s="548"/>
      <c r="AO60" s="548"/>
      <c r="AP60" s="548"/>
      <c r="AQ60" s="548"/>
      <c r="AR60" s="548"/>
      <c r="AS60" s="548"/>
      <c r="AT60" s="548"/>
      <c r="AU60" s="436" t="s">
        <v>98</v>
      </c>
      <c r="AV60" s="437"/>
      <c r="AW60" s="437"/>
      <c r="AX60" s="444"/>
      <c r="AY60" s="436" t="s">
        <v>99</v>
      </c>
      <c r="AZ60" s="437"/>
      <c r="BA60" s="437"/>
      <c r="BB60" s="437"/>
    </row>
    <row r="61" spans="1:67">
      <c r="A61" s="95"/>
      <c r="B61" s="96" t="s">
        <v>325</v>
      </c>
      <c r="C61" s="548"/>
      <c r="D61" s="548"/>
      <c r="E61" s="548"/>
      <c r="F61" s="548"/>
      <c r="G61" s="549"/>
      <c r="H61" s="550"/>
      <c r="I61" s="550"/>
      <c r="J61" s="551"/>
      <c r="K61" s="548"/>
      <c r="L61" s="548"/>
      <c r="M61" s="548"/>
      <c r="N61" s="548"/>
      <c r="O61" s="548"/>
      <c r="P61" s="548"/>
      <c r="Q61" s="548"/>
      <c r="R61" s="548"/>
      <c r="S61" s="548"/>
      <c r="T61" s="548"/>
      <c r="U61" s="548"/>
      <c r="V61" s="548"/>
      <c r="W61" s="548"/>
      <c r="X61" s="548"/>
      <c r="Y61" s="548"/>
      <c r="Z61" s="548"/>
      <c r="AA61" s="548"/>
      <c r="AB61" s="548"/>
      <c r="AC61" s="548"/>
      <c r="AD61" s="548"/>
      <c r="AE61" s="436" t="s">
        <v>98</v>
      </c>
      <c r="AF61" s="437"/>
      <c r="AG61" s="437"/>
      <c r="AH61" s="444"/>
      <c r="AI61" s="436" t="s">
        <v>99</v>
      </c>
      <c r="AJ61" s="437"/>
      <c r="AK61" s="437"/>
      <c r="AL61" s="444"/>
      <c r="AM61" s="548"/>
      <c r="AN61" s="548"/>
      <c r="AO61" s="548"/>
      <c r="AP61" s="548"/>
      <c r="AQ61" s="548"/>
      <c r="AR61" s="548"/>
      <c r="AS61" s="548"/>
      <c r="AT61" s="548"/>
      <c r="AU61" s="552" t="s">
        <v>29</v>
      </c>
      <c r="AV61" s="553"/>
      <c r="AW61" s="553"/>
      <c r="AX61" s="554"/>
      <c r="AY61" s="480" t="s">
        <v>29</v>
      </c>
      <c r="AZ61" s="481"/>
      <c r="BA61" s="481"/>
      <c r="BB61" s="481"/>
    </row>
    <row r="62" spans="1:67">
      <c r="A62" s="95"/>
      <c r="B62" s="96"/>
      <c r="C62" s="560" t="s">
        <v>268</v>
      </c>
      <c r="D62" s="560"/>
      <c r="E62" s="560"/>
      <c r="F62" s="560"/>
      <c r="G62" s="561" t="s">
        <v>269</v>
      </c>
      <c r="H62" s="561"/>
      <c r="I62" s="561"/>
      <c r="J62" s="561"/>
      <c r="K62" s="558" t="s">
        <v>270</v>
      </c>
      <c r="L62" s="558"/>
      <c r="M62" s="558"/>
      <c r="N62" s="558"/>
      <c r="O62" s="558" t="s">
        <v>271</v>
      </c>
      <c r="P62" s="558"/>
      <c r="Q62" s="558"/>
      <c r="R62" s="558"/>
      <c r="S62" s="558" t="s">
        <v>272</v>
      </c>
      <c r="T62" s="558"/>
      <c r="U62" s="558"/>
      <c r="V62" s="558"/>
      <c r="W62" s="558" t="s">
        <v>273</v>
      </c>
      <c r="X62" s="558"/>
      <c r="Y62" s="558"/>
      <c r="Z62" s="558"/>
      <c r="AA62" s="558" t="s">
        <v>274</v>
      </c>
      <c r="AB62" s="558"/>
      <c r="AC62" s="558"/>
      <c r="AD62" s="558"/>
      <c r="AE62" s="558" t="s">
        <v>275</v>
      </c>
      <c r="AF62" s="558"/>
      <c r="AG62" s="558"/>
      <c r="AH62" s="558"/>
      <c r="AI62" s="558" t="s">
        <v>276</v>
      </c>
      <c r="AJ62" s="558"/>
      <c r="AK62" s="558"/>
      <c r="AL62" s="558"/>
      <c r="AM62" s="558" t="s">
        <v>277</v>
      </c>
      <c r="AN62" s="558"/>
      <c r="AO62" s="558"/>
      <c r="AP62" s="558"/>
      <c r="AQ62" s="558" t="s">
        <v>278</v>
      </c>
      <c r="AR62" s="558"/>
      <c r="AS62" s="558"/>
      <c r="AT62" s="558"/>
      <c r="AU62" s="558" t="s">
        <v>279</v>
      </c>
      <c r="AV62" s="558"/>
      <c r="AW62" s="558"/>
      <c r="AX62" s="558"/>
      <c r="AY62" s="559" t="s">
        <v>280</v>
      </c>
      <c r="AZ62" s="559"/>
      <c r="BA62" s="559"/>
      <c r="BB62" s="559"/>
    </row>
    <row r="63" spans="1:67" ht="32" customHeight="1"/>
    <row r="64" spans="1:67">
      <c r="D64" s="267"/>
      <c r="E64" s="267"/>
      <c r="F64" s="267"/>
      <c r="G64" s="267"/>
      <c r="H64" s="267"/>
      <c r="I64" s="267"/>
      <c r="J64" s="267"/>
      <c r="K64" s="272"/>
      <c r="L64" s="272"/>
      <c r="M64" s="272"/>
      <c r="N64" s="272"/>
      <c r="O64" s="272"/>
      <c r="P64" s="272"/>
      <c r="W64" s="272"/>
      <c r="X64" s="272"/>
      <c r="Y64" s="272"/>
      <c r="Z64" s="272"/>
      <c r="AA64" s="267"/>
      <c r="AB64" s="267"/>
      <c r="AC64" s="267"/>
      <c r="AD64" s="272"/>
      <c r="AE64" s="272"/>
      <c r="AF64" s="272"/>
      <c r="AG64" s="272"/>
      <c r="AH64" s="272"/>
      <c r="AI64" s="272"/>
      <c r="AJ64" s="272"/>
      <c r="AK64" s="272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401"/>
    </row>
    <row r="65" spans="1:56">
      <c r="D65" s="272"/>
      <c r="E65" s="272"/>
      <c r="F65" s="272"/>
      <c r="G65" s="272"/>
      <c r="H65" s="272"/>
      <c r="I65" s="272"/>
      <c r="J65" s="272"/>
      <c r="K65" s="267"/>
      <c r="L65" s="267"/>
      <c r="M65" s="267"/>
      <c r="N65" s="267"/>
      <c r="O65" s="267"/>
      <c r="P65" s="267"/>
      <c r="Q65" s="272"/>
      <c r="R65" s="272"/>
      <c r="S65" s="272"/>
      <c r="T65" s="272"/>
      <c r="U65" s="407"/>
      <c r="V65" s="272"/>
      <c r="W65" s="267"/>
      <c r="X65" s="267"/>
      <c r="Y65" s="267"/>
      <c r="Z65" s="267"/>
      <c r="AA65" s="272"/>
      <c r="AB65" s="272"/>
      <c r="AC65" s="272"/>
      <c r="AD65" s="328"/>
      <c r="AE65" s="328"/>
      <c r="AF65" s="328"/>
      <c r="AG65" s="328"/>
      <c r="AH65" s="328"/>
      <c r="AI65" s="328"/>
      <c r="AJ65" s="328"/>
      <c r="AK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401"/>
    </row>
    <row r="66" spans="1:56">
      <c r="D66" s="272"/>
      <c r="E66" s="272"/>
      <c r="F66" s="272"/>
      <c r="G66" s="272"/>
      <c r="H66" s="272"/>
      <c r="I66" s="272"/>
      <c r="J66" s="272"/>
      <c r="O66" s="326"/>
      <c r="P66" s="326"/>
      <c r="Q66" s="326"/>
      <c r="R66" s="326"/>
      <c r="S66" s="267"/>
      <c r="T66" s="267"/>
      <c r="U66" s="271"/>
      <c r="V66" s="267"/>
      <c r="W66" s="267"/>
      <c r="X66" s="267"/>
      <c r="Y66" s="267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W66" s="271"/>
      <c r="AX66" s="271"/>
      <c r="AY66" s="271"/>
      <c r="AZ66" s="271"/>
      <c r="BA66" s="271"/>
      <c r="BB66" s="271"/>
      <c r="BC66" s="271"/>
      <c r="BD66" s="9"/>
    </row>
    <row r="67" spans="1:56">
      <c r="AL67" s="326"/>
      <c r="AM67" s="326"/>
      <c r="AN67" s="326"/>
      <c r="AO67" s="326"/>
      <c r="AT67" s="326"/>
      <c r="AU67" s="326"/>
      <c r="AV67" s="326"/>
      <c r="AW67" s="326"/>
    </row>
    <row r="68" spans="1:56">
      <c r="A68" s="97"/>
      <c r="B68" s="96"/>
      <c r="C68" s="1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67"/>
      <c r="S68" s="267"/>
      <c r="T68" s="267"/>
      <c r="U68" s="267"/>
      <c r="V68" s="326"/>
      <c r="W68" s="326"/>
      <c r="X68" s="326"/>
      <c r="Y68" s="326"/>
      <c r="AL68" s="326"/>
      <c r="AM68" s="326"/>
      <c r="AN68" s="326"/>
      <c r="AO68" s="326"/>
      <c r="AP68" s="327"/>
      <c r="AQ68" s="327"/>
      <c r="AR68" s="327"/>
      <c r="AS68" s="327"/>
      <c r="AT68" s="327"/>
      <c r="AU68" s="327"/>
      <c r="AV68" s="327"/>
    </row>
    <row r="69" spans="1:56">
      <c r="A69" s="95"/>
      <c r="B69" s="96"/>
      <c r="C69" s="1"/>
      <c r="D69" s="327"/>
      <c r="E69" s="327"/>
      <c r="F69" s="327"/>
      <c r="G69" s="327"/>
      <c r="H69" s="327"/>
      <c r="I69" s="327"/>
      <c r="J69" s="327"/>
      <c r="K69" s="327"/>
      <c r="L69" s="327"/>
      <c r="M69" s="267"/>
      <c r="N69" s="267"/>
      <c r="O69" s="267"/>
      <c r="P69" s="267"/>
      <c r="Q69" s="267"/>
      <c r="Z69" s="326"/>
      <c r="AA69" s="326"/>
      <c r="AB69" s="326"/>
      <c r="AC69" s="326"/>
      <c r="AP69" s="326"/>
      <c r="AQ69" s="326"/>
      <c r="AR69" s="326"/>
      <c r="AS69" s="326"/>
    </row>
    <row r="70" spans="1:56">
      <c r="A70" s="95"/>
      <c r="B70" s="96"/>
      <c r="C70" s="1"/>
      <c r="I70" s="267"/>
      <c r="J70" s="267"/>
      <c r="K70" s="267"/>
      <c r="L70" s="267"/>
      <c r="M70" s="327"/>
      <c r="N70" s="327"/>
      <c r="O70" s="327"/>
      <c r="P70" s="327"/>
      <c r="Q70" s="327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326"/>
      <c r="AE70" s="326"/>
      <c r="AF70" s="326"/>
      <c r="AG70" s="326"/>
      <c r="AP70" s="327"/>
      <c r="AT70" s="326"/>
      <c r="AU70" s="326"/>
      <c r="AV70" s="326"/>
      <c r="AW70" s="326"/>
    </row>
    <row r="71" spans="1:56">
      <c r="A71" s="95"/>
      <c r="B71" s="96"/>
      <c r="C71" s="1"/>
      <c r="D71" s="267"/>
      <c r="E71" s="267"/>
      <c r="F71" s="267"/>
      <c r="G71" s="267"/>
      <c r="H71" s="267"/>
      <c r="AA71" s="327"/>
      <c r="AB71" s="327"/>
      <c r="AC71" s="327"/>
      <c r="AD71" s="327"/>
      <c r="AE71" s="327"/>
      <c r="AF71" s="327"/>
      <c r="AG71" s="327"/>
      <c r="AH71" s="326"/>
      <c r="AI71" s="326"/>
      <c r="AJ71" s="326"/>
      <c r="AK71" s="326"/>
      <c r="AL71" s="327"/>
      <c r="AM71" s="327"/>
      <c r="AN71" s="327"/>
      <c r="AO71" s="327"/>
      <c r="AX71" s="326"/>
      <c r="AY71" s="326"/>
      <c r="AZ71" s="326"/>
      <c r="BA71" s="326"/>
    </row>
  </sheetData>
  <mergeCells count="271">
    <mergeCell ref="V23:AB23"/>
    <mergeCell ref="Q24:AB24"/>
    <mergeCell ref="AI24:AP24"/>
    <mergeCell ref="U25:Y25"/>
    <mergeCell ref="H28:P28"/>
    <mergeCell ref="AJ18:AP18"/>
    <mergeCell ref="P19:Y19"/>
    <mergeCell ref="U20:AC20"/>
    <mergeCell ref="D20:P20"/>
    <mergeCell ref="Q20:T20"/>
    <mergeCell ref="D19:K19"/>
    <mergeCell ref="L19:O19"/>
    <mergeCell ref="M24:P24"/>
    <mergeCell ref="I24:L24"/>
    <mergeCell ref="D24:H24"/>
    <mergeCell ref="H23:P23"/>
    <mergeCell ref="M25:P25"/>
    <mergeCell ref="Q25:T25"/>
    <mergeCell ref="AC24:AH24"/>
    <mergeCell ref="AD25:AH25"/>
    <mergeCell ref="D26:P26"/>
    <mergeCell ref="Q26:T26"/>
    <mergeCell ref="D25:L25"/>
    <mergeCell ref="Z25:AC25"/>
    <mergeCell ref="D31:P31"/>
    <mergeCell ref="Q31:T31"/>
    <mergeCell ref="U31:Y31"/>
    <mergeCell ref="Z31:AE31"/>
    <mergeCell ref="AT31:AW31"/>
    <mergeCell ref="AX31:BC31"/>
    <mergeCell ref="AY29:BC29"/>
    <mergeCell ref="D30:L30"/>
    <mergeCell ref="M30:P30"/>
    <mergeCell ref="Q30:T30"/>
    <mergeCell ref="U30:Y30"/>
    <mergeCell ref="Z30:AC30"/>
    <mergeCell ref="AD30:AI30"/>
    <mergeCell ref="AQ30:BC30"/>
    <mergeCell ref="D29:G29"/>
    <mergeCell ref="H29:K29"/>
    <mergeCell ref="L29:P29"/>
    <mergeCell ref="D35:K35"/>
    <mergeCell ref="U38:Y38"/>
    <mergeCell ref="Z35:AC35"/>
    <mergeCell ref="Q33:T33"/>
    <mergeCell ref="Q34:AC34"/>
    <mergeCell ref="H34:K34"/>
    <mergeCell ref="L34:P34"/>
    <mergeCell ref="D34:G34"/>
    <mergeCell ref="L35:O35"/>
    <mergeCell ref="U33:AC33"/>
    <mergeCell ref="D33:P33"/>
    <mergeCell ref="P35:T35"/>
    <mergeCell ref="D36:G36"/>
    <mergeCell ref="D23:G23"/>
    <mergeCell ref="Q23:U23"/>
    <mergeCell ref="AZ18:BC18"/>
    <mergeCell ref="AU18:AY18"/>
    <mergeCell ref="Z19:AC19"/>
    <mergeCell ref="AY24:BC24"/>
    <mergeCell ref="Z45:AE45"/>
    <mergeCell ref="AF45:AK45"/>
    <mergeCell ref="Q28:AC28"/>
    <mergeCell ref="AD28:AI28"/>
    <mergeCell ref="AJ28:AP28"/>
    <mergeCell ref="AQ29:AT29"/>
    <mergeCell ref="AD36:AP36"/>
    <mergeCell ref="AD35:AI35"/>
    <mergeCell ref="AQ35:BC35"/>
    <mergeCell ref="AL33:AS33"/>
    <mergeCell ref="AX33:BC33"/>
    <mergeCell ref="AD33:AK33"/>
    <mergeCell ref="AT36:AW36"/>
    <mergeCell ref="AQ34:AU34"/>
    <mergeCell ref="AJ35:AM35"/>
    <mergeCell ref="AD34:AI34"/>
    <mergeCell ref="AJ34:AP34"/>
    <mergeCell ref="AD20:AK20"/>
    <mergeCell ref="H46:L46"/>
    <mergeCell ref="AD47:AG47"/>
    <mergeCell ref="AT46:AX46"/>
    <mergeCell ref="H36:Q36"/>
    <mergeCell ref="D46:G46"/>
    <mergeCell ref="Z46:AC46"/>
    <mergeCell ref="AP46:AS46"/>
    <mergeCell ref="V45:Y45"/>
    <mergeCell ref="R36:U36"/>
    <mergeCell ref="V36:AC36"/>
    <mergeCell ref="U46:Y46"/>
    <mergeCell ref="M46:T46"/>
    <mergeCell ref="AT45:AX45"/>
    <mergeCell ref="AH47:AL47"/>
    <mergeCell ref="AM47:AO47"/>
    <mergeCell ref="AP45:AS45"/>
    <mergeCell ref="Q47:AC47"/>
    <mergeCell ref="D45:P45"/>
    <mergeCell ref="AT20:AW20"/>
    <mergeCell ref="AX20:BC20"/>
    <mergeCell ref="AI25:AK25"/>
    <mergeCell ref="AZ23:BC23"/>
    <mergeCell ref="AU24:AX24"/>
    <mergeCell ref="AD19:AI19"/>
    <mergeCell ref="AJ19:AP19"/>
    <mergeCell ref="AV34:AY34"/>
    <mergeCell ref="AZ34:BC34"/>
    <mergeCell ref="AT33:AW33"/>
    <mergeCell ref="AL20:AS20"/>
    <mergeCell ref="AQ19:BC19"/>
    <mergeCell ref="AQ23:AY23"/>
    <mergeCell ref="AQ24:AT24"/>
    <mergeCell ref="AC23:AP23"/>
    <mergeCell ref="AQ25:BC25"/>
    <mergeCell ref="AT26:AW26"/>
    <mergeCell ref="AX26:BC26"/>
    <mergeCell ref="U26:AE26"/>
    <mergeCell ref="AF26:AL26"/>
    <mergeCell ref="AL25:AP25"/>
    <mergeCell ref="AM26:AS26"/>
    <mergeCell ref="Q29:U29"/>
    <mergeCell ref="AJ31:AL31"/>
    <mergeCell ref="D28:G28"/>
    <mergeCell ref="V29:AC29"/>
    <mergeCell ref="AD29:AP29"/>
    <mergeCell ref="AZ28:BC28"/>
    <mergeCell ref="D47:L47"/>
    <mergeCell ref="D18:G18"/>
    <mergeCell ref="AY62:BB62"/>
    <mergeCell ref="AP47:AS47"/>
    <mergeCell ref="AD46:AO46"/>
    <mergeCell ref="AA62:AD62"/>
    <mergeCell ref="AE62:AH62"/>
    <mergeCell ref="AI62:AL62"/>
    <mergeCell ref="AM62:AP62"/>
    <mergeCell ref="AQ62:AT62"/>
    <mergeCell ref="AU62:AX62"/>
    <mergeCell ref="AM61:AP61"/>
    <mergeCell ref="AQ61:AT61"/>
    <mergeCell ref="AU61:AX61"/>
    <mergeCell ref="AY61:BB61"/>
    <mergeCell ref="C62:F62"/>
    <mergeCell ref="G62:J62"/>
    <mergeCell ref="K62:N62"/>
    <mergeCell ref="O62:R62"/>
    <mergeCell ref="S62:V62"/>
    <mergeCell ref="W62:Z62"/>
    <mergeCell ref="AY60:BB60"/>
    <mergeCell ref="Q45:U45"/>
    <mergeCell ref="M47:P47"/>
    <mergeCell ref="AE60:AH60"/>
    <mergeCell ref="AI60:AL60"/>
    <mergeCell ref="AM60:AP60"/>
    <mergeCell ref="AQ60:AT60"/>
    <mergeCell ref="AU60:AX60"/>
    <mergeCell ref="AM59:AP59"/>
    <mergeCell ref="AQ59:AT59"/>
    <mergeCell ref="AU59:AX59"/>
    <mergeCell ref="AY59:BB59"/>
    <mergeCell ref="AL48:AO48"/>
    <mergeCell ref="AP48:AW48"/>
    <mergeCell ref="AX48:BA48"/>
    <mergeCell ref="BB48:BC48"/>
    <mergeCell ref="AX50:BC50"/>
    <mergeCell ref="AL45:AO45"/>
    <mergeCell ref="AX47:BC47"/>
    <mergeCell ref="AT47:AW47"/>
    <mergeCell ref="AY45:BC45"/>
    <mergeCell ref="AY46:BC46"/>
    <mergeCell ref="AM50:AS50"/>
    <mergeCell ref="C61:F61"/>
    <mergeCell ref="G61:J61"/>
    <mergeCell ref="K61:N61"/>
    <mergeCell ref="O61:R61"/>
    <mergeCell ref="S61:V61"/>
    <mergeCell ref="W61:Z61"/>
    <mergeCell ref="AA61:AD61"/>
    <mergeCell ref="AE61:AH61"/>
    <mergeCell ref="AI61:AL61"/>
    <mergeCell ref="C60:F60"/>
    <mergeCell ref="G60:J60"/>
    <mergeCell ref="K60:N60"/>
    <mergeCell ref="O60:R60"/>
    <mergeCell ref="S60:V60"/>
    <mergeCell ref="W60:Z60"/>
    <mergeCell ref="AY58:BB58"/>
    <mergeCell ref="C59:F59"/>
    <mergeCell ref="G59:J59"/>
    <mergeCell ref="K59:N59"/>
    <mergeCell ref="O59:R59"/>
    <mergeCell ref="S59:V59"/>
    <mergeCell ref="W59:Z59"/>
    <mergeCell ref="AA59:AD59"/>
    <mergeCell ref="AE59:AH59"/>
    <mergeCell ref="AI59:AL59"/>
    <mergeCell ref="AA58:AD58"/>
    <mergeCell ref="AE58:AH58"/>
    <mergeCell ref="AI58:AL58"/>
    <mergeCell ref="AM58:AP58"/>
    <mergeCell ref="AQ58:AT58"/>
    <mergeCell ref="AU58:AX58"/>
    <mergeCell ref="AA60:AD60"/>
    <mergeCell ref="C58:F58"/>
    <mergeCell ref="G58:J58"/>
    <mergeCell ref="K58:N58"/>
    <mergeCell ref="O58:R58"/>
    <mergeCell ref="S58:V58"/>
    <mergeCell ref="W58:Z58"/>
    <mergeCell ref="D48:G48"/>
    <mergeCell ref="H48:L48"/>
    <mergeCell ref="AH48:AK48"/>
    <mergeCell ref="V48:AG48"/>
    <mergeCell ref="M48:U48"/>
    <mergeCell ref="AZ17:BC17"/>
    <mergeCell ref="H18:K18"/>
    <mergeCell ref="L18:P18"/>
    <mergeCell ref="Q18:AC18"/>
    <mergeCell ref="AQ18:AT18"/>
    <mergeCell ref="D17:G17"/>
    <mergeCell ref="H17:Q17"/>
    <mergeCell ref="AD17:AP17"/>
    <mergeCell ref="V17:AC17"/>
    <mergeCell ref="R17:U17"/>
    <mergeCell ref="AD18:AI18"/>
    <mergeCell ref="AQ13:BA13"/>
    <mergeCell ref="BB13:BC13"/>
    <mergeCell ref="J11:M11"/>
    <mergeCell ref="AD11:AK11"/>
    <mergeCell ref="AL11:BC11"/>
    <mergeCell ref="D11:I11"/>
    <mergeCell ref="N11:U11"/>
    <mergeCell ref="AU9:AW9"/>
    <mergeCell ref="AX9:BC9"/>
    <mergeCell ref="D10:J10"/>
    <mergeCell ref="AD10:AK10"/>
    <mergeCell ref="AL10:AP10"/>
    <mergeCell ref="AQ10:AT10"/>
    <mergeCell ref="AU10:BC10"/>
    <mergeCell ref="V11:AC11"/>
    <mergeCell ref="O12:R12"/>
    <mergeCell ref="D13:L13"/>
    <mergeCell ref="M13:Y13"/>
    <mergeCell ref="AD13:AP13"/>
    <mergeCell ref="W8:AB8"/>
    <mergeCell ref="AD9:AK9"/>
    <mergeCell ref="AL9:AT9"/>
    <mergeCell ref="N10:U10"/>
    <mergeCell ref="V10:AC10"/>
    <mergeCell ref="AQ6:BC6"/>
    <mergeCell ref="D7:P7"/>
    <mergeCell ref="AD7:AP7"/>
    <mergeCell ref="AQ7:BC7"/>
    <mergeCell ref="Q9:AC9"/>
    <mergeCell ref="J9:P9"/>
    <mergeCell ref="D9:I9"/>
    <mergeCell ref="D6:J6"/>
    <mergeCell ref="K6:P6"/>
    <mergeCell ref="Q6:AC6"/>
    <mergeCell ref="AD6:AP6"/>
    <mergeCell ref="V7:AC7"/>
    <mergeCell ref="Q7:U7"/>
    <mergeCell ref="AQ4:BC4"/>
    <mergeCell ref="D5:P5"/>
    <mergeCell ref="Q5:AC5"/>
    <mergeCell ref="AD5:AP5"/>
    <mergeCell ref="AQ5:AW5"/>
    <mergeCell ref="AX5:BC5"/>
    <mergeCell ref="A2:B2"/>
    <mergeCell ref="A3:B3"/>
    <mergeCell ref="D4:P4"/>
    <mergeCell ref="Q4:AC4"/>
    <mergeCell ref="AD4:AK4"/>
    <mergeCell ref="AL4:AP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D279-DA08-094D-9685-79EF7A77069E}">
  <dimension ref="A1:BN46"/>
  <sheetViews>
    <sheetView workbookViewId="0">
      <selection activeCell="W32" sqref="W32:Z32"/>
    </sheetView>
  </sheetViews>
  <sheetFormatPr baseColWidth="10" defaultRowHeight="16"/>
  <cols>
    <col min="2" max="2" width="9.6640625" customWidth="1"/>
    <col min="3" max="3" width="3.33203125" customWidth="1"/>
    <col min="4" max="55" width="2.5" customWidth="1"/>
    <col min="57" max="66" width="8.1640625" customWidth="1"/>
  </cols>
  <sheetData>
    <row r="1" spans="1:66" ht="40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318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</row>
    <row r="2" spans="1:66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319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spans="1:66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320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87" t="s">
        <v>326</v>
      </c>
      <c r="BE3" s="53" t="s">
        <v>40</v>
      </c>
      <c r="BF3" s="53" t="s">
        <v>430</v>
      </c>
      <c r="BG3" s="53" t="s">
        <v>43</v>
      </c>
      <c r="BH3" s="53" t="s">
        <v>429</v>
      </c>
      <c r="BI3" s="53" t="s">
        <v>41</v>
      </c>
      <c r="BJ3" s="53" t="s">
        <v>1</v>
      </c>
      <c r="BK3" s="53" t="s">
        <v>2</v>
      </c>
      <c r="BL3" s="85" t="s">
        <v>0</v>
      </c>
      <c r="BM3" s="53" t="s">
        <v>44</v>
      </c>
      <c r="BN3" s="50"/>
    </row>
    <row r="4" spans="1:66">
      <c r="A4" s="316" t="s">
        <v>23</v>
      </c>
      <c r="B4" s="96" t="s">
        <v>420</v>
      </c>
      <c r="C4" s="1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0" t="s">
        <v>15</v>
      </c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2" t="s">
        <v>38</v>
      </c>
      <c r="AE4" s="423"/>
      <c r="AF4" s="423"/>
      <c r="AG4" s="423"/>
      <c r="AH4" s="423"/>
      <c r="AI4" s="423"/>
      <c r="AJ4" s="423"/>
      <c r="AK4" s="424"/>
      <c r="AL4" s="425" t="s">
        <v>89</v>
      </c>
      <c r="AM4" s="426"/>
      <c r="AN4" s="426"/>
      <c r="AO4" s="426"/>
      <c r="AP4" s="427"/>
      <c r="AQ4" s="420" t="s">
        <v>35</v>
      </c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E4" s="50">
        <v>26</v>
      </c>
      <c r="BF4" s="50"/>
      <c r="BG4" s="50" t="s">
        <v>178</v>
      </c>
      <c r="BH4" s="50"/>
      <c r="BI4" s="50">
        <v>5</v>
      </c>
      <c r="BJ4" s="50">
        <v>8</v>
      </c>
      <c r="BK4" s="50" t="s">
        <v>178</v>
      </c>
      <c r="BL4" s="54">
        <v>13</v>
      </c>
      <c r="BM4" s="50" t="s">
        <v>178</v>
      </c>
      <c r="BN4" s="50">
        <f>SUM(BE4:BM4)</f>
        <v>52</v>
      </c>
    </row>
    <row r="5" spans="1:66">
      <c r="A5" s="95"/>
      <c r="B5" s="96" t="s">
        <v>420</v>
      </c>
      <c r="C5" s="1"/>
      <c r="D5" s="420" t="s">
        <v>15</v>
      </c>
      <c r="E5" s="420"/>
      <c r="F5" s="420"/>
      <c r="G5" s="420"/>
      <c r="H5" s="420"/>
      <c r="I5" s="420"/>
      <c r="J5" s="420"/>
      <c r="K5" s="420"/>
      <c r="L5" s="420"/>
      <c r="M5" s="420"/>
      <c r="N5" s="420"/>
      <c r="O5" s="420"/>
      <c r="P5" s="420"/>
      <c r="Q5" s="421" t="s">
        <v>0</v>
      </c>
      <c r="R5" s="421"/>
      <c r="S5" s="421"/>
      <c r="T5" s="421"/>
      <c r="U5" s="421"/>
      <c r="V5" s="421"/>
      <c r="W5" s="421"/>
      <c r="X5" s="421"/>
      <c r="Y5" s="421"/>
      <c r="Z5" s="421"/>
      <c r="AA5" s="421"/>
      <c r="AB5" s="421"/>
      <c r="AC5" s="421"/>
      <c r="AD5" s="420" t="s">
        <v>35</v>
      </c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2" t="s">
        <v>38</v>
      </c>
      <c r="AR5" s="423"/>
      <c r="AS5" s="423"/>
      <c r="AT5" s="423"/>
      <c r="AU5" s="423"/>
      <c r="AV5" s="423"/>
      <c r="AW5" s="424"/>
      <c r="AX5" s="425" t="s">
        <v>89</v>
      </c>
      <c r="AY5" s="426"/>
      <c r="AZ5" s="426"/>
      <c r="BA5" s="426"/>
      <c r="BB5" s="426"/>
      <c r="BC5" s="427"/>
      <c r="BE5" s="50">
        <v>26</v>
      </c>
      <c r="BF5" s="50"/>
      <c r="BG5" s="50" t="s">
        <v>178</v>
      </c>
      <c r="BH5" s="50"/>
      <c r="BI5" s="50">
        <v>6</v>
      </c>
      <c r="BJ5" s="50">
        <v>7</v>
      </c>
      <c r="BK5" s="50"/>
      <c r="BL5" s="50">
        <v>13</v>
      </c>
      <c r="BM5" s="50" t="s">
        <v>178</v>
      </c>
      <c r="BN5" s="50">
        <f t="shared" ref="BN5:BN11" si="1">SUM(BE5:BM5)</f>
        <v>52</v>
      </c>
    </row>
    <row r="6" spans="1:66">
      <c r="A6" s="95"/>
      <c r="B6" s="96" t="s">
        <v>420</v>
      </c>
      <c r="C6" s="1"/>
      <c r="D6" s="422" t="s">
        <v>38</v>
      </c>
      <c r="E6" s="423"/>
      <c r="F6" s="423"/>
      <c r="G6" s="423"/>
      <c r="H6" s="423"/>
      <c r="I6" s="423"/>
      <c r="J6" s="424"/>
      <c r="K6" s="425" t="s">
        <v>89</v>
      </c>
      <c r="L6" s="426"/>
      <c r="M6" s="426"/>
      <c r="N6" s="426"/>
      <c r="O6" s="426"/>
      <c r="P6" s="427"/>
      <c r="Q6" s="420" t="s">
        <v>35</v>
      </c>
      <c r="R6" s="420"/>
      <c r="S6" s="420"/>
      <c r="T6" s="420"/>
      <c r="U6" s="420"/>
      <c r="V6" s="420"/>
      <c r="W6" s="420"/>
      <c r="X6" s="420"/>
      <c r="Y6" s="420"/>
      <c r="Z6" s="420"/>
      <c r="AA6" s="420"/>
      <c r="AB6" s="420"/>
      <c r="AC6" s="420"/>
      <c r="AD6" s="421" t="s">
        <v>0</v>
      </c>
      <c r="AE6" s="421"/>
      <c r="AF6" s="421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0" t="s">
        <v>15</v>
      </c>
      <c r="AR6" s="420"/>
      <c r="AS6" s="420"/>
      <c r="AT6" s="420"/>
      <c r="AU6" s="420"/>
      <c r="AV6" s="420"/>
      <c r="AW6" s="420"/>
      <c r="AX6" s="420"/>
      <c r="AY6" s="420"/>
      <c r="AZ6" s="420"/>
      <c r="BA6" s="420"/>
      <c r="BB6" s="420"/>
      <c r="BC6" s="420"/>
      <c r="BE6" s="50">
        <v>26</v>
      </c>
      <c r="BF6" s="50"/>
      <c r="BG6" s="50" t="s">
        <v>178</v>
      </c>
      <c r="BH6" s="50"/>
      <c r="BI6" s="50">
        <v>6</v>
      </c>
      <c r="BJ6" s="50">
        <v>7</v>
      </c>
      <c r="BK6" s="50"/>
      <c r="BL6" s="50">
        <v>13</v>
      </c>
      <c r="BM6" s="50" t="s">
        <v>178</v>
      </c>
      <c r="BN6" s="50">
        <f t="shared" si="1"/>
        <v>52</v>
      </c>
    </row>
    <row r="7" spans="1:66">
      <c r="A7" s="95"/>
      <c r="B7" s="96" t="s">
        <v>420</v>
      </c>
      <c r="C7" s="1"/>
      <c r="D7" s="420" t="s">
        <v>35</v>
      </c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5" t="s">
        <v>89</v>
      </c>
      <c r="R7" s="426"/>
      <c r="S7" s="426"/>
      <c r="T7" s="426"/>
      <c r="U7" s="426"/>
      <c r="V7" s="427"/>
      <c r="W7" s="422" t="s">
        <v>38</v>
      </c>
      <c r="X7" s="423"/>
      <c r="Y7" s="423"/>
      <c r="Z7" s="423"/>
      <c r="AA7" s="423"/>
      <c r="AB7" s="423"/>
      <c r="AC7" s="424"/>
      <c r="AD7" s="420" t="s">
        <v>15</v>
      </c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1" t="s">
        <v>0</v>
      </c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E7" s="50">
        <v>26</v>
      </c>
      <c r="BF7" s="50"/>
      <c r="BG7" s="50" t="s">
        <v>178</v>
      </c>
      <c r="BH7" s="50"/>
      <c r="BI7" s="50">
        <v>6</v>
      </c>
      <c r="BJ7" s="50">
        <v>7</v>
      </c>
      <c r="BK7" s="50"/>
      <c r="BL7" s="50">
        <v>13</v>
      </c>
      <c r="BM7" s="50" t="s">
        <v>178</v>
      </c>
      <c r="BN7" s="50">
        <f t="shared" si="1"/>
        <v>52</v>
      </c>
    </row>
    <row r="8" spans="1:66">
      <c r="A8" s="95"/>
      <c r="B8" s="9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Q8" s="1"/>
      <c r="R8" s="1"/>
      <c r="S8" s="1"/>
      <c r="T8" s="1"/>
      <c r="U8" s="1"/>
      <c r="V8" s="1"/>
      <c r="W8" s="432"/>
      <c r="X8" s="432"/>
      <c r="Y8" s="432"/>
      <c r="Z8" s="432"/>
      <c r="AA8" s="432"/>
      <c r="AB8" s="432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66">
      <c r="A9" s="316" t="s">
        <v>24</v>
      </c>
      <c r="B9" s="96" t="s">
        <v>422</v>
      </c>
      <c r="C9" s="66"/>
      <c r="D9" s="436" t="s">
        <v>40</v>
      </c>
      <c r="E9" s="437"/>
      <c r="F9" s="437"/>
      <c r="G9" s="437"/>
      <c r="H9" s="437"/>
      <c r="I9" s="437"/>
      <c r="J9" s="444"/>
      <c r="K9" s="596" t="s">
        <v>37</v>
      </c>
      <c r="L9" s="565"/>
      <c r="M9" s="565"/>
      <c r="N9" s="565"/>
      <c r="O9" s="565"/>
      <c r="P9" s="565"/>
      <c r="Q9" s="566"/>
      <c r="R9" s="494" t="s">
        <v>40</v>
      </c>
      <c r="S9" s="495"/>
      <c r="T9" s="495"/>
      <c r="U9" s="495"/>
      <c r="V9" s="495"/>
      <c r="W9" s="495"/>
      <c r="X9" s="495"/>
      <c r="Y9" s="495"/>
      <c r="Z9" s="495"/>
      <c r="AA9" s="495"/>
      <c r="AB9" s="495"/>
      <c r="AC9" s="496"/>
      <c r="AD9" s="562" t="s">
        <v>89</v>
      </c>
      <c r="AE9" s="563"/>
      <c r="AF9" s="563"/>
      <c r="AG9" s="563"/>
      <c r="AH9" s="563"/>
      <c r="AI9" s="563"/>
      <c r="AJ9" s="563"/>
      <c r="AK9" s="564"/>
      <c r="AL9" s="434" t="s">
        <v>43</v>
      </c>
      <c r="AM9" s="434"/>
      <c r="AN9" s="434"/>
      <c r="AO9" s="434"/>
      <c r="AP9" s="434"/>
      <c r="AQ9" s="434"/>
      <c r="AR9" s="434"/>
      <c r="AS9" s="434"/>
      <c r="AT9" s="434"/>
      <c r="AU9" s="570" t="s">
        <v>89</v>
      </c>
      <c r="AV9" s="571"/>
      <c r="AW9" s="572"/>
      <c r="AX9" s="422" t="s">
        <v>38</v>
      </c>
      <c r="AY9" s="423"/>
      <c r="AZ9" s="423"/>
      <c r="BA9" s="423"/>
      <c r="BB9" s="423"/>
      <c r="BC9" s="423"/>
      <c r="BE9" s="50">
        <v>19</v>
      </c>
      <c r="BF9" s="50"/>
      <c r="BG9">
        <v>9</v>
      </c>
      <c r="BI9" s="50">
        <v>11</v>
      </c>
      <c r="BJ9" s="50">
        <v>6</v>
      </c>
      <c r="BK9">
        <v>7</v>
      </c>
      <c r="BL9" t="s">
        <v>178</v>
      </c>
      <c r="BM9" s="50" t="s">
        <v>178</v>
      </c>
      <c r="BN9" s="50">
        <f t="shared" si="1"/>
        <v>52</v>
      </c>
    </row>
    <row r="10" spans="1:66">
      <c r="A10" s="95"/>
      <c r="B10" s="96" t="s">
        <v>422</v>
      </c>
      <c r="C10" s="66"/>
      <c r="D10" s="425" t="s">
        <v>89</v>
      </c>
      <c r="E10" s="426"/>
      <c r="F10" s="426"/>
      <c r="G10" s="426"/>
      <c r="H10" s="426"/>
      <c r="I10" s="426"/>
      <c r="J10" s="427"/>
      <c r="K10" s="665" t="s">
        <v>38</v>
      </c>
      <c r="L10" s="666"/>
      <c r="M10" s="666"/>
      <c r="N10" s="667"/>
      <c r="O10" s="474" t="s">
        <v>40</v>
      </c>
      <c r="P10" s="475"/>
      <c r="Q10" s="475"/>
      <c r="R10" s="475"/>
      <c r="S10" s="475"/>
      <c r="T10" s="475"/>
      <c r="U10" s="475"/>
      <c r="V10" s="476"/>
      <c r="W10" s="607" t="s">
        <v>37</v>
      </c>
      <c r="X10" s="608"/>
      <c r="Y10" s="608"/>
      <c r="Z10" s="608"/>
      <c r="AA10" s="608"/>
      <c r="AB10" s="608"/>
      <c r="AC10" s="609"/>
      <c r="AD10" s="494" t="s">
        <v>40</v>
      </c>
      <c r="AE10" s="495"/>
      <c r="AF10" s="495"/>
      <c r="AG10" s="495"/>
      <c r="AH10" s="495"/>
      <c r="AI10" s="495"/>
      <c r="AJ10" s="495"/>
      <c r="AK10" s="496"/>
      <c r="AL10" s="573" t="s">
        <v>38</v>
      </c>
      <c r="AM10" s="574"/>
      <c r="AN10" s="574"/>
      <c r="AO10" s="574"/>
      <c r="AP10" s="575"/>
      <c r="AQ10" s="516" t="s">
        <v>89</v>
      </c>
      <c r="AR10" s="517"/>
      <c r="AS10" s="517"/>
      <c r="AT10" s="518"/>
      <c r="AU10" s="434" t="s">
        <v>43</v>
      </c>
      <c r="AV10" s="434"/>
      <c r="AW10" s="434"/>
      <c r="AX10" s="434"/>
      <c r="AY10" s="434"/>
      <c r="AZ10" s="434"/>
      <c r="BA10" s="434"/>
      <c r="BB10" s="434"/>
      <c r="BC10" s="434"/>
      <c r="BE10" s="50">
        <v>16</v>
      </c>
      <c r="BF10" s="50"/>
      <c r="BG10">
        <v>9</v>
      </c>
      <c r="BI10" s="50">
        <v>11</v>
      </c>
      <c r="BJ10" s="50">
        <v>9</v>
      </c>
      <c r="BK10">
        <v>7</v>
      </c>
      <c r="BL10" t="s">
        <v>178</v>
      </c>
      <c r="BM10" s="50" t="s">
        <v>178</v>
      </c>
      <c r="BN10" s="50">
        <f t="shared" si="1"/>
        <v>52</v>
      </c>
    </row>
    <row r="11" spans="1:66">
      <c r="A11" s="95"/>
      <c r="B11" s="96" t="s">
        <v>421</v>
      </c>
      <c r="C11" s="66"/>
      <c r="D11" s="454" t="s">
        <v>37</v>
      </c>
      <c r="E11" s="455"/>
      <c r="F11" s="455"/>
      <c r="G11" s="455"/>
      <c r="H11" s="455"/>
      <c r="I11" s="455"/>
      <c r="J11" s="456"/>
      <c r="K11" s="448" t="s">
        <v>3</v>
      </c>
      <c r="L11" s="448"/>
      <c r="M11" s="448"/>
      <c r="N11" s="448"/>
      <c r="O11" s="567" t="s">
        <v>38</v>
      </c>
      <c r="P11" s="568"/>
      <c r="Q11" s="568"/>
      <c r="R11" s="568"/>
      <c r="S11" s="568"/>
      <c r="T11" s="568"/>
      <c r="U11" s="568"/>
      <c r="V11" s="569"/>
      <c r="W11" s="425" t="s">
        <v>89</v>
      </c>
      <c r="X11" s="426"/>
      <c r="Y11" s="426"/>
      <c r="Z11" s="426"/>
      <c r="AA11" s="426"/>
      <c r="AB11" s="426"/>
      <c r="AC11" s="427"/>
      <c r="AD11" s="434" t="s">
        <v>43</v>
      </c>
      <c r="AE11" s="434"/>
      <c r="AF11" s="434"/>
      <c r="AG11" s="434"/>
      <c r="AH11" s="434"/>
      <c r="AI11" s="434"/>
      <c r="AJ11" s="434"/>
      <c r="AK11" s="434"/>
      <c r="AL11" s="522" t="s">
        <v>40</v>
      </c>
      <c r="AM11" s="509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E11" s="50">
        <v>18</v>
      </c>
      <c r="BF11" s="50"/>
      <c r="BG11">
        <v>8</v>
      </c>
      <c r="BI11" s="50">
        <v>7</v>
      </c>
      <c r="BJ11" s="50">
        <v>8</v>
      </c>
      <c r="BK11">
        <v>7</v>
      </c>
      <c r="BL11" t="s">
        <v>178</v>
      </c>
      <c r="BM11">
        <v>4</v>
      </c>
      <c r="BN11" s="50">
        <f t="shared" si="1"/>
        <v>52</v>
      </c>
    </row>
    <row r="12" spans="1:66">
      <c r="A12" s="95"/>
      <c r="B12" s="9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1"/>
      <c r="N12" s="1"/>
      <c r="O12" s="576"/>
      <c r="P12" s="576"/>
      <c r="Q12" s="576"/>
      <c r="R12" s="576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66">
      <c r="A13" s="316"/>
      <c r="B13" s="96" t="s">
        <v>5</v>
      </c>
      <c r="C13" s="9"/>
      <c r="D13" s="422" t="s">
        <v>4</v>
      </c>
      <c r="E13" s="423"/>
      <c r="F13" s="423"/>
      <c r="G13" s="423"/>
      <c r="H13" s="423"/>
      <c r="I13" s="423"/>
      <c r="J13" s="423"/>
      <c r="K13" s="423"/>
      <c r="L13" s="424"/>
      <c r="M13" s="449" t="s">
        <v>13</v>
      </c>
      <c r="N13" s="449"/>
      <c r="O13" s="450"/>
      <c r="P13" s="450"/>
      <c r="Q13" s="450"/>
      <c r="R13" s="450"/>
      <c r="S13" s="449"/>
      <c r="T13" s="449"/>
      <c r="U13" s="449"/>
      <c r="V13" s="449"/>
      <c r="W13" s="449"/>
      <c r="X13" s="449"/>
      <c r="Y13" s="449"/>
      <c r="Z13" s="9"/>
      <c r="AA13" s="9"/>
      <c r="AB13" s="9"/>
      <c r="AC13" s="9"/>
      <c r="AD13" s="451" t="s">
        <v>22</v>
      </c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3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326</v>
      </c>
      <c r="BC13" s="458"/>
    </row>
    <row r="14" spans="1:66" s="1" customFormat="1">
      <c r="A14" s="316"/>
      <c r="B14" s="96"/>
      <c r="C14" s="9"/>
      <c r="D14" s="21"/>
      <c r="E14" s="21"/>
      <c r="F14" s="21"/>
      <c r="G14" s="21"/>
      <c r="H14" s="21"/>
      <c r="I14" s="21"/>
      <c r="J14" s="21"/>
      <c r="K14" s="21"/>
      <c r="L14" s="21"/>
      <c r="M14" s="54"/>
      <c r="N14" s="54"/>
      <c r="O14" s="54"/>
      <c r="P14" s="50"/>
      <c r="Q14" s="54"/>
      <c r="R14" s="54"/>
      <c r="S14" s="54"/>
      <c r="T14" s="54"/>
      <c r="U14" s="54"/>
      <c r="V14" s="54"/>
      <c r="W14" s="54"/>
      <c r="X14" s="54"/>
      <c r="Y14" s="54"/>
      <c r="Z14" s="9"/>
      <c r="AA14" s="9"/>
      <c r="AB14" s="9"/>
      <c r="AC14" s="9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</row>
    <row r="15" spans="1:66">
      <c r="A15" s="95" t="s">
        <v>130</v>
      </c>
      <c r="B15" s="96" t="s">
        <v>427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317" t="s">
        <v>326</v>
      </c>
      <c r="Q15" s="1"/>
      <c r="R15" s="1"/>
      <c r="S15" s="1"/>
      <c r="U15" s="317" t="s">
        <v>326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66">
      <c r="A16" s="16"/>
      <c r="B16" s="1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66">
      <c r="A17" s="316" t="s">
        <v>33</v>
      </c>
      <c r="B17" s="96" t="s">
        <v>307</v>
      </c>
      <c r="C17" s="1"/>
      <c r="D17" s="577" t="s">
        <v>327</v>
      </c>
      <c r="E17" s="577"/>
      <c r="F17" s="577"/>
      <c r="G17" s="577"/>
      <c r="H17" s="662" t="s">
        <v>40</v>
      </c>
      <c r="I17" s="663"/>
      <c r="J17" s="663"/>
      <c r="K17" s="663"/>
      <c r="L17" s="663"/>
      <c r="M17" s="663"/>
      <c r="N17" s="663"/>
      <c r="O17" s="663"/>
      <c r="P17" s="663"/>
      <c r="Q17" s="664"/>
      <c r="R17" s="607" t="s">
        <v>426</v>
      </c>
      <c r="S17" s="608"/>
      <c r="T17" s="608"/>
      <c r="U17" s="608"/>
      <c r="V17" s="608"/>
      <c r="W17" s="463" t="s">
        <v>1</v>
      </c>
      <c r="X17" s="463"/>
      <c r="Y17" s="463"/>
      <c r="Z17" s="463"/>
      <c r="AA17" s="463"/>
      <c r="AB17" s="463"/>
      <c r="AC17" s="464"/>
      <c r="AD17" s="421" t="s">
        <v>0</v>
      </c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641" t="s">
        <v>429</v>
      </c>
      <c r="AR17" s="642"/>
      <c r="AS17" s="642"/>
      <c r="AT17" s="642"/>
      <c r="AU17" s="642"/>
      <c r="AV17" s="643"/>
      <c r="AW17" s="441" t="s">
        <v>3</v>
      </c>
      <c r="AX17" s="441"/>
      <c r="AY17" s="441"/>
      <c r="AZ17" s="448"/>
      <c r="BA17" s="624" t="s">
        <v>430</v>
      </c>
      <c r="BB17" s="625"/>
      <c r="BC17" s="625"/>
      <c r="BD17">
        <v>4</v>
      </c>
      <c r="BE17">
        <v>10</v>
      </c>
      <c r="BF17">
        <v>3</v>
      </c>
      <c r="BH17">
        <v>6</v>
      </c>
      <c r="BJ17">
        <v>7</v>
      </c>
      <c r="BK17">
        <v>5</v>
      </c>
      <c r="BL17">
        <v>13</v>
      </c>
      <c r="BM17">
        <v>4</v>
      </c>
      <c r="BN17" s="50">
        <f>SUM(BD17:BM17)</f>
        <v>52</v>
      </c>
    </row>
    <row r="18" spans="1:66">
      <c r="A18" s="95"/>
      <c r="B18" s="96" t="s">
        <v>304</v>
      </c>
      <c r="C18" s="1"/>
      <c r="D18" s="624" t="s">
        <v>40</v>
      </c>
      <c r="E18" s="625"/>
      <c r="F18" s="625"/>
      <c r="G18" s="661"/>
      <c r="H18" s="577" t="s">
        <v>327</v>
      </c>
      <c r="I18" s="577"/>
      <c r="J18" s="577"/>
      <c r="K18" s="577"/>
      <c r="L18" s="641" t="s">
        <v>429</v>
      </c>
      <c r="M18" s="642"/>
      <c r="N18" s="642"/>
      <c r="O18" s="642"/>
      <c r="P18" s="643"/>
      <c r="Q18" s="519" t="s">
        <v>0</v>
      </c>
      <c r="R18" s="519"/>
      <c r="S18" s="519"/>
      <c r="T18" s="519"/>
      <c r="U18" s="519"/>
      <c r="V18" s="519"/>
      <c r="W18" s="519"/>
      <c r="X18" s="519"/>
      <c r="Y18" s="421"/>
      <c r="Z18" s="421"/>
      <c r="AA18" s="421"/>
      <c r="AB18" s="421"/>
      <c r="AC18" s="421"/>
      <c r="AD18" s="606" t="s">
        <v>1</v>
      </c>
      <c r="AE18" s="602"/>
      <c r="AF18" s="602"/>
      <c r="AG18" s="602"/>
      <c r="AH18" s="603"/>
      <c r="AI18" s="459" t="s">
        <v>426</v>
      </c>
      <c r="AJ18" s="460"/>
      <c r="AK18" s="460"/>
      <c r="AL18" s="460"/>
      <c r="AM18" s="460"/>
      <c r="AN18" s="460"/>
      <c r="AO18" s="460"/>
      <c r="AP18" s="460"/>
      <c r="AQ18" s="637" t="s">
        <v>3</v>
      </c>
      <c r="AR18" s="578"/>
      <c r="AS18" s="578"/>
      <c r="AT18" s="579"/>
      <c r="AU18" s="627" t="s">
        <v>40</v>
      </c>
      <c r="AV18" s="628"/>
      <c r="AW18" s="629" t="s">
        <v>430</v>
      </c>
      <c r="AX18" s="613"/>
      <c r="AY18" s="613"/>
      <c r="AZ18" s="630"/>
      <c r="BA18" s="613" t="s">
        <v>40</v>
      </c>
      <c r="BB18" s="613"/>
      <c r="BC18" s="613"/>
      <c r="BD18">
        <v>4</v>
      </c>
      <c r="BE18">
        <v>9</v>
      </c>
      <c r="BF18">
        <v>4</v>
      </c>
      <c r="BH18">
        <v>5</v>
      </c>
      <c r="BJ18">
        <v>5</v>
      </c>
      <c r="BK18">
        <v>8</v>
      </c>
      <c r="BL18">
        <v>13</v>
      </c>
      <c r="BM18">
        <v>4</v>
      </c>
      <c r="BN18" s="50">
        <f>SUM(BD18:BM18)</f>
        <v>52</v>
      </c>
    </row>
    <row r="19" spans="1:66">
      <c r="A19" s="95"/>
      <c r="B19" s="96" t="s">
        <v>423</v>
      </c>
      <c r="C19" s="1"/>
      <c r="D19" s="484" t="s">
        <v>1</v>
      </c>
      <c r="E19" s="484"/>
      <c r="F19" s="484"/>
      <c r="G19" s="484"/>
      <c r="H19" s="484"/>
      <c r="I19" s="484"/>
      <c r="J19" s="484"/>
      <c r="K19" s="485"/>
      <c r="L19" s="577" t="s">
        <v>327</v>
      </c>
      <c r="M19" s="577"/>
      <c r="N19" s="577"/>
      <c r="O19" s="577"/>
      <c r="P19" s="641" t="s">
        <v>429</v>
      </c>
      <c r="Q19" s="642"/>
      <c r="R19" s="642"/>
      <c r="S19" s="642"/>
      <c r="T19" s="643"/>
      <c r="U19" s="624" t="s">
        <v>430</v>
      </c>
      <c r="V19" s="625"/>
      <c r="W19" s="625"/>
      <c r="X19" s="625"/>
      <c r="Y19" s="625"/>
      <c r="Z19" s="622" t="s">
        <v>40</v>
      </c>
      <c r="AA19" s="623"/>
      <c r="AB19" s="623"/>
      <c r="AC19" s="626"/>
      <c r="AD19" s="607" t="s">
        <v>426</v>
      </c>
      <c r="AE19" s="608"/>
      <c r="AF19" s="608"/>
      <c r="AG19" s="608"/>
      <c r="AH19" s="608"/>
      <c r="AI19" s="614" t="s">
        <v>40</v>
      </c>
      <c r="AJ19" s="614"/>
      <c r="AK19" s="614"/>
      <c r="AL19" s="614"/>
      <c r="AM19" s="614"/>
      <c r="AN19" s="614"/>
      <c r="AO19" s="614"/>
      <c r="AP19" s="615"/>
      <c r="AQ19" s="421" t="s">
        <v>0</v>
      </c>
      <c r="AR19" s="421"/>
      <c r="AS19" s="421"/>
      <c r="AT19" s="421"/>
      <c r="AU19" s="421"/>
      <c r="AV19" s="421"/>
      <c r="AW19" s="421"/>
      <c r="AX19" s="421"/>
      <c r="AY19" s="421"/>
      <c r="AZ19" s="592"/>
      <c r="BA19" s="592"/>
      <c r="BB19" s="592"/>
      <c r="BC19" s="592"/>
      <c r="BD19">
        <v>4</v>
      </c>
      <c r="BE19">
        <v>12</v>
      </c>
      <c r="BF19">
        <v>5</v>
      </c>
      <c r="BH19">
        <v>5</v>
      </c>
      <c r="BJ19">
        <v>8</v>
      </c>
      <c r="BK19">
        <v>5</v>
      </c>
      <c r="BL19">
        <v>13</v>
      </c>
      <c r="BN19" s="50">
        <f>SUM(BD19:BM19)</f>
        <v>52</v>
      </c>
    </row>
    <row r="20" spans="1:66">
      <c r="A20" s="95"/>
      <c r="B20" s="96" t="s">
        <v>423</v>
      </c>
      <c r="C20" s="1"/>
      <c r="D20" s="519" t="s">
        <v>0</v>
      </c>
      <c r="E20" s="519"/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20" t="s">
        <v>327</v>
      </c>
      <c r="R20" s="520"/>
      <c r="S20" s="520"/>
      <c r="T20" s="520"/>
      <c r="U20" s="624" t="s">
        <v>40</v>
      </c>
      <c r="V20" s="625"/>
      <c r="W20" s="625"/>
      <c r="X20" s="625"/>
      <c r="Y20" s="625"/>
      <c r="Z20" s="624" t="s">
        <v>430</v>
      </c>
      <c r="AA20" s="625"/>
      <c r="AB20" s="625"/>
      <c r="AC20" s="625"/>
      <c r="AD20" s="642" t="s">
        <v>429</v>
      </c>
      <c r="AE20" s="642"/>
      <c r="AF20" s="642"/>
      <c r="AG20" s="642"/>
      <c r="AH20" s="642"/>
      <c r="AI20" s="642"/>
      <c r="AJ20" s="642"/>
      <c r="AK20" s="642"/>
      <c r="AL20" s="484" t="s">
        <v>1</v>
      </c>
      <c r="AM20" s="484"/>
      <c r="AN20" s="484"/>
      <c r="AO20" s="484"/>
      <c r="AP20" s="484"/>
      <c r="AQ20" s="484"/>
      <c r="AR20" s="484"/>
      <c r="AS20" s="485"/>
      <c r="AT20" s="622" t="s">
        <v>40</v>
      </c>
      <c r="AU20" s="623"/>
      <c r="AV20" s="623"/>
      <c r="AW20" s="623"/>
      <c r="AX20" s="565" t="s">
        <v>426</v>
      </c>
      <c r="AY20" s="565"/>
      <c r="AZ20" s="565"/>
      <c r="BA20" s="565"/>
      <c r="BB20" s="565"/>
      <c r="BC20" s="565"/>
      <c r="BD20">
        <v>4</v>
      </c>
      <c r="BE20">
        <v>9</v>
      </c>
      <c r="BF20">
        <v>4</v>
      </c>
      <c r="BH20">
        <v>8</v>
      </c>
      <c r="BJ20">
        <v>8</v>
      </c>
      <c r="BK20">
        <v>6</v>
      </c>
      <c r="BL20">
        <v>13</v>
      </c>
      <c r="BN20" s="50">
        <f>SUM(BD20:BM20)</f>
        <v>52</v>
      </c>
    </row>
    <row r="21" spans="1:66">
      <c r="A21" s="16"/>
      <c r="B21" s="96"/>
      <c r="C21" s="1"/>
      <c r="W21" s="1"/>
      <c r="X21" s="1"/>
      <c r="Y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66">
      <c r="A22" s="16"/>
      <c r="B22" s="322" t="s">
        <v>428</v>
      </c>
      <c r="C22" s="1" t="s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</row>
    <row r="23" spans="1:66">
      <c r="A23" s="16"/>
      <c r="B23" s="96"/>
      <c r="C23" s="1" t="s">
        <v>40</v>
      </c>
      <c r="D23" s="1">
        <v>5</v>
      </c>
      <c r="E23" s="1">
        <v>5</v>
      </c>
      <c r="F23" s="1">
        <v>5</v>
      </c>
      <c r="G23" s="1">
        <v>5</v>
      </c>
      <c r="H23" s="1">
        <v>5</v>
      </c>
      <c r="I23" s="1">
        <v>5</v>
      </c>
      <c r="J23" s="1">
        <v>5</v>
      </c>
      <c r="K23" s="321">
        <v>4</v>
      </c>
      <c r="L23" s="321">
        <v>4</v>
      </c>
      <c r="M23" s="321">
        <v>4</v>
      </c>
      <c r="N23" s="321">
        <v>4</v>
      </c>
      <c r="O23" s="1">
        <v>5</v>
      </c>
      <c r="P23" s="1">
        <v>5</v>
      </c>
      <c r="Q23" s="1">
        <v>5</v>
      </c>
      <c r="R23" s="321">
        <v>4</v>
      </c>
      <c r="S23" s="321">
        <v>4</v>
      </c>
      <c r="T23" s="321">
        <v>4</v>
      </c>
      <c r="U23" s="1">
        <v>6</v>
      </c>
      <c r="V23" s="1">
        <v>6</v>
      </c>
      <c r="W23" s="1">
        <v>6</v>
      </c>
      <c r="X23" s="1">
        <v>6</v>
      </c>
      <c r="Y23" s="1">
        <v>6</v>
      </c>
      <c r="Z23" s="1">
        <v>6</v>
      </c>
      <c r="AA23" s="333">
        <v>7</v>
      </c>
      <c r="AB23" s="333">
        <v>7</v>
      </c>
      <c r="AC23" s="333">
        <v>7</v>
      </c>
      <c r="AD23" s="1">
        <v>5</v>
      </c>
      <c r="AE23" s="1">
        <v>5</v>
      </c>
      <c r="AF23" s="1">
        <v>5</v>
      </c>
      <c r="AG23" s="1">
        <v>5</v>
      </c>
      <c r="AH23" s="1">
        <v>5</v>
      </c>
      <c r="AI23" s="1">
        <v>6</v>
      </c>
      <c r="AJ23" s="1">
        <v>6</v>
      </c>
      <c r="AK23" s="1">
        <v>6</v>
      </c>
      <c r="AL23" s="1">
        <v>6</v>
      </c>
      <c r="AM23" s="1">
        <v>6</v>
      </c>
      <c r="AN23" s="1">
        <v>6</v>
      </c>
      <c r="AO23" s="1">
        <v>6</v>
      </c>
      <c r="AP23" s="1">
        <v>6</v>
      </c>
      <c r="AQ23" s="1">
        <v>5</v>
      </c>
      <c r="AR23" s="1">
        <v>5</v>
      </c>
      <c r="AS23" s="1">
        <v>5</v>
      </c>
      <c r="AT23" s="1">
        <v>6</v>
      </c>
      <c r="AU23" s="333">
        <v>7</v>
      </c>
      <c r="AV23" s="333">
        <v>7</v>
      </c>
      <c r="AW23" s="1">
        <v>6</v>
      </c>
      <c r="AX23" s="1">
        <v>6</v>
      </c>
      <c r="AY23" s="1">
        <v>6</v>
      </c>
      <c r="AZ23" s="1">
        <v>6</v>
      </c>
      <c r="BA23" s="1">
        <v>6</v>
      </c>
      <c r="BB23" s="1">
        <v>6</v>
      </c>
      <c r="BC23" s="1">
        <v>5</v>
      </c>
    </row>
    <row r="24" spans="1:66">
      <c r="A24" s="16"/>
      <c r="B24" s="96"/>
      <c r="C24" s="1" t="s">
        <v>429</v>
      </c>
      <c r="D24" s="1"/>
      <c r="E24" s="1"/>
      <c r="F24" s="1"/>
      <c r="G24" s="1"/>
      <c r="H24" s="1"/>
      <c r="I24" s="1"/>
      <c r="J24" s="1"/>
      <c r="K24" s="1"/>
      <c r="L24" s="1">
        <v>1</v>
      </c>
      <c r="M24" s="1">
        <v>1</v>
      </c>
      <c r="N24" s="1">
        <v>1</v>
      </c>
      <c r="O24" s="1">
        <v>1</v>
      </c>
      <c r="P24" s="1">
        <v>2</v>
      </c>
      <c r="Q24" s="1">
        <v>1</v>
      </c>
      <c r="R24" s="1">
        <v>1</v>
      </c>
      <c r="S24" s="1">
        <v>1</v>
      </c>
      <c r="T24" s="1">
        <v>1</v>
      </c>
      <c r="U24" s="1"/>
      <c r="V24" s="1"/>
      <c r="W24" s="1">
        <v>1</v>
      </c>
      <c r="X24" s="1">
        <v>1</v>
      </c>
      <c r="Y24" s="1">
        <v>1</v>
      </c>
      <c r="Z24" s="1">
        <v>2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/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329"/>
      <c r="AX24" s="329"/>
      <c r="AY24" s="329"/>
      <c r="AZ24" s="1">
        <v>1</v>
      </c>
      <c r="BA24">
        <v>1</v>
      </c>
      <c r="BB24">
        <v>1</v>
      </c>
      <c r="BC24">
        <v>1</v>
      </c>
    </row>
    <row r="25" spans="1:66">
      <c r="A25" s="16"/>
      <c r="B25" s="96"/>
      <c r="C25" s="1" t="s">
        <v>41</v>
      </c>
      <c r="D25" s="1">
        <v>2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333">
        <v>3</v>
      </c>
      <c r="M25" s="1">
        <v>2</v>
      </c>
      <c r="N25" s="1">
        <v>2</v>
      </c>
      <c r="O25" s="1">
        <v>2</v>
      </c>
      <c r="P25" s="333">
        <v>3</v>
      </c>
      <c r="Q25" s="1">
        <v>2</v>
      </c>
      <c r="R25" s="333">
        <v>3</v>
      </c>
      <c r="S25" s="333">
        <v>3</v>
      </c>
      <c r="T25" s="333">
        <v>3</v>
      </c>
      <c r="U25" s="1">
        <v>2</v>
      </c>
      <c r="V25" s="1">
        <v>2</v>
      </c>
      <c r="W25" s="333">
        <v>3</v>
      </c>
      <c r="X25" s="333">
        <v>3</v>
      </c>
      <c r="Y25" s="333">
        <v>3</v>
      </c>
      <c r="Z25" s="333">
        <v>3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>
        <v>2</v>
      </c>
      <c r="AQ25" s="333">
        <v>3</v>
      </c>
      <c r="AR25" s="333">
        <v>3</v>
      </c>
      <c r="AS25" s="333">
        <v>3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333">
        <v>3</v>
      </c>
      <c r="BA25" s="333">
        <v>3</v>
      </c>
      <c r="BB25" s="333">
        <v>3</v>
      </c>
      <c r="BC25" s="333">
        <v>3</v>
      </c>
    </row>
    <row r="26" spans="1:66">
      <c r="A26" s="1"/>
      <c r="B26" s="1"/>
      <c r="C26" s="1" t="s">
        <v>1</v>
      </c>
      <c r="D26" s="333">
        <v>3</v>
      </c>
      <c r="E26" s="333">
        <v>3</v>
      </c>
      <c r="F26" s="333">
        <v>3</v>
      </c>
      <c r="G26" s="333">
        <v>3</v>
      </c>
      <c r="H26" s="333">
        <v>3</v>
      </c>
      <c r="I26" s="333">
        <v>3</v>
      </c>
      <c r="J26" s="333">
        <v>3</v>
      </c>
      <c r="K26" s="333">
        <v>3</v>
      </c>
      <c r="L26" s="1">
        <v>2</v>
      </c>
      <c r="M26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333">
        <v>3</v>
      </c>
      <c r="AE26" s="333">
        <v>3</v>
      </c>
      <c r="AF26" s="333">
        <v>3</v>
      </c>
      <c r="AG26" s="333">
        <v>3</v>
      </c>
      <c r="AH26" s="333">
        <v>3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333">
        <v>3</v>
      </c>
      <c r="AY26" s="333">
        <v>3</v>
      </c>
      <c r="AZ26" s="1">
        <v>2</v>
      </c>
      <c r="BA26" s="1">
        <v>2</v>
      </c>
      <c r="BB26" s="1">
        <v>2</v>
      </c>
      <c r="BC26" s="1">
        <v>2</v>
      </c>
    </row>
    <row r="27" spans="1:66">
      <c r="C27" s="1" t="s">
        <v>0</v>
      </c>
      <c r="D27" s="1">
        <v>3</v>
      </c>
      <c r="E27" s="1">
        <v>3</v>
      </c>
      <c r="F27" s="1">
        <v>3</v>
      </c>
      <c r="G27" s="1">
        <v>3</v>
      </c>
      <c r="H27" s="1">
        <v>3</v>
      </c>
      <c r="I27" s="1">
        <v>3</v>
      </c>
      <c r="J27" s="1">
        <v>3</v>
      </c>
      <c r="K27" s="1">
        <v>3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3</v>
      </c>
      <c r="R27" s="1">
        <v>3</v>
      </c>
      <c r="S27" s="1">
        <v>3</v>
      </c>
      <c r="T27" s="1">
        <v>3</v>
      </c>
      <c r="U27" s="1">
        <v>3</v>
      </c>
      <c r="V27" s="321">
        <v>2</v>
      </c>
      <c r="W27" s="1">
        <v>3</v>
      </c>
      <c r="X27" s="1">
        <v>3</v>
      </c>
      <c r="Y27" s="1">
        <v>3</v>
      </c>
      <c r="Z27" s="1">
        <v>3</v>
      </c>
      <c r="AA27" s="1">
        <v>3</v>
      </c>
      <c r="AB27" s="1">
        <v>3</v>
      </c>
      <c r="AC27" s="1">
        <v>3</v>
      </c>
      <c r="AD27" s="1">
        <v>3</v>
      </c>
      <c r="AE27" s="1">
        <v>3</v>
      </c>
      <c r="AF27" s="1">
        <v>3</v>
      </c>
      <c r="AG27" s="1">
        <v>3</v>
      </c>
      <c r="AH27" s="1">
        <v>3</v>
      </c>
      <c r="AI27" s="1">
        <v>3</v>
      </c>
      <c r="AJ27" s="1">
        <v>3</v>
      </c>
      <c r="AK27" s="1">
        <v>3</v>
      </c>
      <c r="AL27" s="1">
        <v>3</v>
      </c>
      <c r="AM27" s="1">
        <v>3</v>
      </c>
      <c r="AN27" s="1">
        <v>3</v>
      </c>
      <c r="AO27" s="1">
        <v>3</v>
      </c>
      <c r="AP27">
        <v>3</v>
      </c>
      <c r="AQ27" s="1">
        <v>3</v>
      </c>
      <c r="AR27" s="1">
        <v>3</v>
      </c>
      <c r="AS27" s="1">
        <v>3</v>
      </c>
      <c r="AT27" s="1">
        <v>3</v>
      </c>
      <c r="AU27" s="1">
        <v>3</v>
      </c>
      <c r="AV27" s="1">
        <v>3</v>
      </c>
      <c r="AW27" s="1">
        <v>3</v>
      </c>
      <c r="AX27" s="1">
        <v>3</v>
      </c>
      <c r="AY27" s="1">
        <v>3</v>
      </c>
      <c r="AZ27" s="1">
        <v>3</v>
      </c>
      <c r="BA27" s="1">
        <v>3</v>
      </c>
      <c r="BB27" s="1">
        <v>3</v>
      </c>
      <c r="BC27" s="321">
        <v>2</v>
      </c>
    </row>
    <row r="28" spans="1:66">
      <c r="A28" s="323" t="s">
        <v>32</v>
      </c>
      <c r="B28" s="324" t="s">
        <v>424</v>
      </c>
      <c r="C28" s="324"/>
      <c r="D28" s="645" t="s">
        <v>2</v>
      </c>
      <c r="E28" s="646"/>
      <c r="F28" s="646"/>
      <c r="G28" s="646"/>
      <c r="H28" s="646"/>
      <c r="I28" s="646"/>
      <c r="J28" s="646"/>
      <c r="K28" s="646"/>
      <c r="L28" s="646"/>
      <c r="M28" s="646"/>
      <c r="N28" s="646"/>
      <c r="O28" s="646"/>
      <c r="P28" s="646"/>
      <c r="Q28" s="647"/>
      <c r="R28" s="648" t="s">
        <v>0</v>
      </c>
      <c r="S28" s="649"/>
      <c r="T28" s="649"/>
      <c r="U28" s="650"/>
      <c r="V28" s="491" t="s">
        <v>327</v>
      </c>
      <c r="W28" s="492"/>
      <c r="X28" s="492"/>
      <c r="Y28" s="493"/>
      <c r="Z28" s="471" t="s">
        <v>429</v>
      </c>
      <c r="AA28" s="472"/>
      <c r="AB28" s="472"/>
      <c r="AC28" s="472"/>
      <c r="AD28" s="636" t="s">
        <v>1</v>
      </c>
      <c r="AE28" s="636"/>
      <c r="AF28" s="636"/>
      <c r="AG28" s="636"/>
      <c r="AH28" s="636"/>
      <c r="AI28" s="636"/>
      <c r="AJ28" s="636"/>
      <c r="AK28" s="651"/>
      <c r="AL28" s="491" t="s">
        <v>327</v>
      </c>
      <c r="AM28" s="492"/>
      <c r="AN28" s="492"/>
      <c r="AO28" s="493"/>
      <c r="AP28" s="620" t="s">
        <v>430</v>
      </c>
      <c r="AQ28" s="616"/>
      <c r="AR28" s="616"/>
      <c r="AS28" s="617"/>
      <c r="AT28" s="621" t="s">
        <v>40</v>
      </c>
      <c r="AU28" s="618"/>
      <c r="AV28" s="618"/>
      <c r="AW28" s="541" t="s">
        <v>41</v>
      </c>
      <c r="AX28" s="541"/>
      <c r="AY28" s="541"/>
      <c r="AZ28" s="541"/>
      <c r="BA28" s="541"/>
      <c r="BB28" s="541"/>
      <c r="BC28" s="541"/>
      <c r="BD28" s="37">
        <v>8</v>
      </c>
      <c r="BE28" s="37">
        <v>3</v>
      </c>
      <c r="BF28" s="37">
        <v>4</v>
      </c>
      <c r="BG28" s="37"/>
      <c r="BH28" s="37">
        <v>4</v>
      </c>
      <c r="BI28" s="37">
        <v>7</v>
      </c>
      <c r="BJ28" s="37">
        <v>8</v>
      </c>
      <c r="BK28" s="37">
        <v>14</v>
      </c>
      <c r="BL28" s="37">
        <v>4</v>
      </c>
      <c r="BM28" s="37"/>
      <c r="BN28" s="37">
        <v>52</v>
      </c>
    </row>
    <row r="29" spans="1:66">
      <c r="A29" s="325"/>
      <c r="B29" s="324" t="s">
        <v>424</v>
      </c>
      <c r="C29" s="324"/>
      <c r="D29" s="616" t="s">
        <v>430</v>
      </c>
      <c r="E29" s="616"/>
      <c r="F29" s="616"/>
      <c r="G29" s="617"/>
      <c r="H29" s="618" t="s">
        <v>40</v>
      </c>
      <c r="I29" s="618"/>
      <c r="J29" s="618"/>
      <c r="K29" s="618"/>
      <c r="L29" s="619"/>
      <c r="M29" s="526" t="s">
        <v>0</v>
      </c>
      <c r="N29" s="514"/>
      <c r="O29" s="514"/>
      <c r="P29" s="514"/>
      <c r="Q29" s="515"/>
      <c r="R29" s="487" t="s">
        <v>41</v>
      </c>
      <c r="S29" s="488"/>
      <c r="T29" s="488"/>
      <c r="U29" s="488"/>
      <c r="V29" s="488"/>
      <c r="W29" s="488"/>
      <c r="X29" s="488"/>
      <c r="Y29" s="631"/>
      <c r="Z29" s="530" t="s">
        <v>327</v>
      </c>
      <c r="AA29" s="492"/>
      <c r="AB29" s="492"/>
      <c r="AC29" s="493"/>
      <c r="AD29" s="632" t="s">
        <v>2</v>
      </c>
      <c r="AE29" s="633"/>
      <c r="AF29" s="633"/>
      <c r="AG29" s="633"/>
      <c r="AH29" s="633"/>
      <c r="AI29" s="633"/>
      <c r="AJ29" s="633"/>
      <c r="AK29" s="633"/>
      <c r="AL29" s="633"/>
      <c r="AM29" s="633"/>
      <c r="AN29" s="633"/>
      <c r="AO29" s="634"/>
      <c r="AP29" s="491" t="s">
        <v>327</v>
      </c>
      <c r="AQ29" s="492"/>
      <c r="AR29" s="492"/>
      <c r="AS29" s="493"/>
      <c r="AT29" s="635" t="s">
        <v>1</v>
      </c>
      <c r="AU29" s="636"/>
      <c r="AV29" s="636"/>
      <c r="AW29" s="636"/>
      <c r="AX29" s="636"/>
      <c r="AY29" s="636"/>
      <c r="AZ29" s="541" t="s">
        <v>429</v>
      </c>
      <c r="BA29" s="541"/>
      <c r="BB29" s="541"/>
      <c r="BC29" s="541"/>
      <c r="BD29" s="37">
        <v>8</v>
      </c>
      <c r="BE29" s="37">
        <v>5</v>
      </c>
      <c r="BF29" s="37">
        <v>4</v>
      </c>
      <c r="BG29" s="37"/>
      <c r="BH29" s="37">
        <v>4</v>
      </c>
      <c r="BI29" s="37">
        <v>8</v>
      </c>
      <c r="BJ29" s="37">
        <v>5</v>
      </c>
      <c r="BK29" s="37">
        <v>12</v>
      </c>
      <c r="BL29" s="37">
        <v>5</v>
      </c>
      <c r="BM29" s="37"/>
      <c r="BN29" s="37">
        <v>52</v>
      </c>
    </row>
    <row r="30" spans="1:66">
      <c r="A30" s="325"/>
      <c r="B30" s="324" t="s">
        <v>425</v>
      </c>
      <c r="C30" s="324"/>
      <c r="D30" s="504" t="s">
        <v>41</v>
      </c>
      <c r="E30" s="504"/>
      <c r="F30" s="504"/>
      <c r="G30" s="504"/>
      <c r="H30" s="526" t="s">
        <v>0</v>
      </c>
      <c r="I30" s="514"/>
      <c r="J30" s="514"/>
      <c r="K30" s="514"/>
      <c r="L30" s="535"/>
      <c r="M30" s="618" t="s">
        <v>40</v>
      </c>
      <c r="N30" s="618"/>
      <c r="O30" s="618"/>
      <c r="P30" s="618"/>
      <c r="Q30" s="619"/>
      <c r="R30" s="652" t="s">
        <v>2</v>
      </c>
      <c r="S30" s="653"/>
      <c r="T30" s="654"/>
      <c r="U30" s="654"/>
      <c r="V30" s="653"/>
      <c r="W30" s="654"/>
      <c r="X30" s="654"/>
      <c r="Y30" s="653"/>
      <c r="Z30" s="654"/>
      <c r="AA30" s="654"/>
      <c r="AB30" s="654"/>
      <c r="AC30" s="655"/>
      <c r="AD30" s="530" t="s">
        <v>327</v>
      </c>
      <c r="AE30" s="492"/>
      <c r="AF30" s="492"/>
      <c r="AG30" s="493"/>
      <c r="AH30" s="656" t="s">
        <v>430</v>
      </c>
      <c r="AI30" s="657"/>
      <c r="AJ30" s="657"/>
      <c r="AK30" s="658"/>
      <c r="AL30" s="487" t="s">
        <v>429</v>
      </c>
      <c r="AM30" s="488"/>
      <c r="AN30" s="488"/>
      <c r="AO30" s="488"/>
      <c r="AP30" s="631"/>
      <c r="AQ30" s="487" t="s">
        <v>41</v>
      </c>
      <c r="AR30" s="488"/>
      <c r="AS30" s="488"/>
      <c r="AT30" s="530" t="s">
        <v>327</v>
      </c>
      <c r="AU30" s="492"/>
      <c r="AV30" s="492"/>
      <c r="AW30" s="493"/>
      <c r="AX30" s="659" t="s">
        <v>1</v>
      </c>
      <c r="AY30" s="660"/>
      <c r="AZ30" s="660"/>
      <c r="BA30" s="660"/>
      <c r="BB30" s="660"/>
      <c r="BC30" s="660"/>
      <c r="BD30" s="37">
        <v>8</v>
      </c>
      <c r="BE30" s="37">
        <v>5</v>
      </c>
      <c r="BF30" s="37">
        <v>4</v>
      </c>
      <c r="BG30" s="37"/>
      <c r="BH30" s="37">
        <v>5</v>
      </c>
      <c r="BI30" s="37">
        <v>7</v>
      </c>
      <c r="BJ30" s="37">
        <v>6</v>
      </c>
      <c r="BK30" s="37">
        <v>12</v>
      </c>
      <c r="BL30" s="37">
        <v>5</v>
      </c>
      <c r="BM30" s="37"/>
      <c r="BN30" s="37">
        <f>SUM(BD30:BM30)</f>
        <v>52</v>
      </c>
    </row>
    <row r="31" spans="1:66">
      <c r="A31" s="325"/>
      <c r="B31" s="324" t="s">
        <v>425</v>
      </c>
      <c r="C31" s="324"/>
      <c r="D31" s="513" t="s">
        <v>0</v>
      </c>
      <c r="E31" s="514"/>
      <c r="F31" s="514"/>
      <c r="G31" s="514"/>
      <c r="H31" s="541" t="s">
        <v>41</v>
      </c>
      <c r="I31" s="541"/>
      <c r="J31" s="541"/>
      <c r="K31" s="541"/>
      <c r="L31" s="542"/>
      <c r="M31" s="635" t="s">
        <v>1</v>
      </c>
      <c r="N31" s="636"/>
      <c r="O31" s="636"/>
      <c r="P31" s="636"/>
      <c r="Q31" s="636"/>
      <c r="R31" s="636"/>
      <c r="S31" s="636"/>
      <c r="T31" s="636"/>
      <c r="U31" s="636"/>
      <c r="V31" s="636"/>
      <c r="W31" s="541" t="s">
        <v>429</v>
      </c>
      <c r="X31" s="541"/>
      <c r="Y31" s="541"/>
      <c r="Z31" s="595"/>
      <c r="AA31" s="638" t="s">
        <v>40</v>
      </c>
      <c r="AB31" s="638"/>
      <c r="AC31" s="638"/>
      <c r="AD31" s="638"/>
      <c r="AE31" s="638"/>
      <c r="AF31" s="638"/>
      <c r="AG31" s="639"/>
      <c r="AH31" s="530" t="s">
        <v>327</v>
      </c>
      <c r="AI31" s="492"/>
      <c r="AJ31" s="492"/>
      <c r="AK31" s="493"/>
      <c r="AL31" s="640" t="s">
        <v>430</v>
      </c>
      <c r="AM31" s="638"/>
      <c r="AN31" s="638"/>
      <c r="AO31" s="639"/>
      <c r="AP31" s="547" t="s">
        <v>2</v>
      </c>
      <c r="AQ31" s="528"/>
      <c r="AR31" s="528"/>
      <c r="AS31" s="528"/>
      <c r="AT31" s="528"/>
      <c r="AU31" s="528"/>
      <c r="AV31" s="528"/>
      <c r="AW31" s="539"/>
      <c r="AX31" s="491" t="s">
        <v>327</v>
      </c>
      <c r="AY31" s="492"/>
      <c r="AZ31" s="492"/>
      <c r="BA31" s="493"/>
      <c r="BB31" s="527" t="s">
        <v>2</v>
      </c>
      <c r="BC31" s="528"/>
      <c r="BD31" s="37">
        <v>8</v>
      </c>
      <c r="BE31" s="37">
        <v>7</v>
      </c>
      <c r="BF31" s="37">
        <v>4</v>
      </c>
      <c r="BG31" s="37"/>
      <c r="BH31" s="37">
        <v>5</v>
      </c>
      <c r="BI31" s="37">
        <v>4</v>
      </c>
      <c r="BJ31" s="37">
        <v>10</v>
      </c>
      <c r="BK31" s="37">
        <v>10</v>
      </c>
      <c r="BL31" s="37">
        <v>4</v>
      </c>
      <c r="BM31" s="37"/>
      <c r="BN31" s="37">
        <f>SUM(BD31:BM31)</f>
        <v>52</v>
      </c>
    </row>
    <row r="32" spans="1:66">
      <c r="A32" s="1"/>
      <c r="B32" s="1"/>
      <c r="C32" s="1"/>
      <c r="AA32" s="1"/>
      <c r="AB32" s="1"/>
      <c r="AC32" s="1"/>
      <c r="AH32" s="1"/>
      <c r="AI32" s="1"/>
      <c r="AJ32" s="1"/>
      <c r="AK32" s="1"/>
      <c r="AL32" s="1"/>
      <c r="AM32" s="1"/>
      <c r="AN32" s="1"/>
      <c r="AO32" s="1"/>
      <c r="AY32" s="1"/>
      <c r="AZ32" s="1"/>
      <c r="BA32" s="1"/>
      <c r="BB32" s="1"/>
      <c r="BC32" s="1"/>
    </row>
    <row r="33" spans="1:55">
      <c r="A33" s="95" t="s">
        <v>34</v>
      </c>
      <c r="B33" s="96" t="s">
        <v>322</v>
      </c>
      <c r="C33" s="548"/>
      <c r="D33" s="548"/>
      <c r="E33" s="548"/>
      <c r="F33" s="548"/>
      <c r="G33" s="549"/>
      <c r="H33" s="550"/>
      <c r="I33" s="550"/>
      <c r="J33" s="551"/>
      <c r="K33" s="548"/>
      <c r="L33" s="548"/>
      <c r="M33" s="548"/>
      <c r="N33" s="548"/>
      <c r="O33" s="548"/>
      <c r="P33" s="548"/>
      <c r="Q33" s="548"/>
      <c r="R33" s="548"/>
      <c r="S33" s="548"/>
      <c r="T33" s="548"/>
      <c r="U33" s="548"/>
      <c r="V33" s="548"/>
      <c r="W33" s="552" t="s">
        <v>29</v>
      </c>
      <c r="X33" s="553"/>
      <c r="Y33" s="553"/>
      <c r="Z33" s="554"/>
      <c r="AA33" s="552" t="s">
        <v>29</v>
      </c>
      <c r="AB33" s="553"/>
      <c r="AC33" s="553"/>
      <c r="AD33" s="555"/>
      <c r="AE33" s="668" t="s">
        <v>431</v>
      </c>
      <c r="AF33" s="668"/>
      <c r="AG33" s="668"/>
      <c r="AH33" s="644"/>
      <c r="AI33" s="548"/>
      <c r="AJ33" s="548"/>
      <c r="AK33" s="548"/>
      <c r="AL33" s="548"/>
      <c r="AM33" s="436" t="s">
        <v>98</v>
      </c>
      <c r="AN33" s="437"/>
      <c r="AO33" s="437"/>
      <c r="AP33" s="444"/>
      <c r="AQ33" s="436" t="s">
        <v>99</v>
      </c>
      <c r="AR33" s="437"/>
      <c r="AS33" s="437"/>
      <c r="AT33" s="444"/>
      <c r="AU33" s="548"/>
      <c r="AV33" s="548"/>
      <c r="AW33" s="548"/>
      <c r="AX33" s="548"/>
      <c r="AY33" s="549"/>
      <c r="AZ33" s="550"/>
      <c r="BA33" s="550"/>
      <c r="BB33" s="550"/>
      <c r="BC33" s="1"/>
    </row>
    <row r="34" spans="1:55">
      <c r="A34" s="95"/>
      <c r="B34" s="96" t="s">
        <v>323</v>
      </c>
      <c r="C34" s="548"/>
      <c r="D34" s="548"/>
      <c r="E34" s="548"/>
      <c r="F34" s="548"/>
      <c r="G34" s="549"/>
      <c r="H34" s="550"/>
      <c r="I34" s="550"/>
      <c r="J34" s="551"/>
      <c r="K34" s="548"/>
      <c r="L34" s="548"/>
      <c r="M34" s="548"/>
      <c r="N34" s="548"/>
      <c r="O34" s="548"/>
      <c r="P34" s="548"/>
      <c r="Q34" s="548"/>
      <c r="R34" s="548"/>
      <c r="S34" s="548"/>
      <c r="T34" s="548"/>
      <c r="U34" s="548"/>
      <c r="V34" s="548"/>
      <c r="W34" s="436" t="s">
        <v>98</v>
      </c>
      <c r="X34" s="437"/>
      <c r="Y34" s="437"/>
      <c r="Z34" s="444"/>
      <c r="AA34" s="436" t="s">
        <v>99</v>
      </c>
      <c r="AB34" s="437"/>
      <c r="AC34" s="437"/>
      <c r="AD34" s="444"/>
      <c r="AE34" s="548"/>
      <c r="AF34" s="548"/>
      <c r="AG34" s="548"/>
      <c r="AH34" s="548"/>
      <c r="AI34" s="644" t="s">
        <v>431</v>
      </c>
      <c r="AJ34" s="644"/>
      <c r="AK34" s="644"/>
      <c r="AL34" s="644"/>
      <c r="AM34" s="552" t="s">
        <v>29</v>
      </c>
      <c r="AN34" s="553"/>
      <c r="AO34" s="553"/>
      <c r="AP34" s="554"/>
      <c r="AQ34" s="552" t="s">
        <v>29</v>
      </c>
      <c r="AR34" s="553"/>
      <c r="AS34" s="553"/>
      <c r="AT34" s="554"/>
      <c r="AU34" s="548"/>
      <c r="AV34" s="548"/>
      <c r="AW34" s="548"/>
      <c r="AX34" s="548"/>
      <c r="AY34" s="549"/>
      <c r="AZ34" s="550"/>
      <c r="BA34" s="550"/>
      <c r="BB34" s="550"/>
    </row>
    <row r="35" spans="1:55">
      <c r="A35" s="95"/>
      <c r="B35" s="96" t="s">
        <v>324</v>
      </c>
      <c r="C35" s="548"/>
      <c r="D35" s="548"/>
      <c r="E35" s="548"/>
      <c r="F35" s="548"/>
      <c r="G35" s="549"/>
      <c r="H35" s="550"/>
      <c r="I35" s="550"/>
      <c r="J35" s="551"/>
      <c r="K35" s="548"/>
      <c r="L35" s="548"/>
      <c r="M35" s="548"/>
      <c r="N35" s="548"/>
      <c r="O35" s="548"/>
      <c r="P35" s="548"/>
      <c r="Q35" s="548"/>
      <c r="R35" s="548"/>
      <c r="S35" s="548"/>
      <c r="T35" s="548"/>
      <c r="U35" s="548"/>
      <c r="V35" s="548"/>
      <c r="W35" s="548"/>
      <c r="X35" s="548"/>
      <c r="Y35" s="548"/>
      <c r="Z35" s="548"/>
      <c r="AA35" s="548"/>
      <c r="AB35" s="548"/>
      <c r="AC35" s="548"/>
      <c r="AD35" s="548"/>
      <c r="AE35" s="552" t="s">
        <v>29</v>
      </c>
      <c r="AF35" s="553"/>
      <c r="AG35" s="553"/>
      <c r="AH35" s="554"/>
      <c r="AI35" s="552" t="s">
        <v>29</v>
      </c>
      <c r="AJ35" s="553"/>
      <c r="AK35" s="553"/>
      <c r="AL35" s="554"/>
      <c r="AM35" s="644" t="s">
        <v>431</v>
      </c>
      <c r="AN35" s="644"/>
      <c r="AO35" s="644"/>
      <c r="AP35" s="644"/>
      <c r="AQ35" s="548"/>
      <c r="AR35" s="548"/>
      <c r="AS35" s="548"/>
      <c r="AT35" s="548"/>
      <c r="AU35" s="436" t="s">
        <v>98</v>
      </c>
      <c r="AV35" s="437"/>
      <c r="AW35" s="437"/>
      <c r="AX35" s="444"/>
      <c r="AY35" s="436" t="s">
        <v>99</v>
      </c>
      <c r="AZ35" s="437"/>
      <c r="BA35" s="437"/>
      <c r="BB35" s="437"/>
    </row>
    <row r="36" spans="1:55">
      <c r="A36" s="95"/>
      <c r="B36" s="96" t="s">
        <v>325</v>
      </c>
      <c r="C36" s="548"/>
      <c r="D36" s="548"/>
      <c r="E36" s="548"/>
      <c r="F36" s="548"/>
      <c r="G36" s="549"/>
      <c r="H36" s="550"/>
      <c r="I36" s="550"/>
      <c r="J36" s="551"/>
      <c r="K36" s="548"/>
      <c r="L36" s="548"/>
      <c r="M36" s="548"/>
      <c r="N36" s="548"/>
      <c r="O36" s="548"/>
      <c r="P36" s="548"/>
      <c r="Q36" s="548"/>
      <c r="R36" s="548"/>
      <c r="S36" s="548"/>
      <c r="T36" s="548"/>
      <c r="U36" s="548"/>
      <c r="V36" s="548"/>
      <c r="W36" s="548"/>
      <c r="X36" s="548"/>
      <c r="Y36" s="548"/>
      <c r="Z36" s="548"/>
      <c r="AA36" s="548"/>
      <c r="AB36" s="548"/>
      <c r="AC36" s="548"/>
      <c r="AD36" s="548"/>
      <c r="AE36" s="436" t="s">
        <v>98</v>
      </c>
      <c r="AF36" s="437"/>
      <c r="AG36" s="437"/>
      <c r="AH36" s="444"/>
      <c r="AI36" s="436" t="s">
        <v>99</v>
      </c>
      <c r="AJ36" s="437"/>
      <c r="AK36" s="437"/>
      <c r="AL36" s="444"/>
      <c r="AM36" s="548"/>
      <c r="AN36" s="548"/>
      <c r="AO36" s="548"/>
      <c r="AP36" s="548"/>
      <c r="AQ36" s="644" t="s">
        <v>431</v>
      </c>
      <c r="AR36" s="644"/>
      <c r="AS36" s="644"/>
      <c r="AT36" s="644"/>
      <c r="AU36" s="552" t="s">
        <v>29</v>
      </c>
      <c r="AV36" s="553"/>
      <c r="AW36" s="553"/>
      <c r="AX36" s="554"/>
      <c r="AY36" s="480" t="s">
        <v>29</v>
      </c>
      <c r="AZ36" s="481"/>
      <c r="BA36" s="481"/>
      <c r="BB36" s="481"/>
    </row>
    <row r="37" spans="1:55">
      <c r="A37" s="95"/>
      <c r="B37" s="96"/>
      <c r="C37" s="560" t="s">
        <v>268</v>
      </c>
      <c r="D37" s="560"/>
      <c r="E37" s="560"/>
      <c r="F37" s="560"/>
      <c r="G37" s="561" t="s">
        <v>269</v>
      </c>
      <c r="H37" s="561"/>
      <c r="I37" s="561"/>
      <c r="J37" s="561"/>
      <c r="K37" s="558" t="s">
        <v>270</v>
      </c>
      <c r="L37" s="558"/>
      <c r="M37" s="558"/>
      <c r="N37" s="558"/>
      <c r="O37" s="558" t="s">
        <v>271</v>
      </c>
      <c r="P37" s="558"/>
      <c r="Q37" s="558"/>
      <c r="R37" s="558"/>
      <c r="S37" s="558" t="s">
        <v>272</v>
      </c>
      <c r="T37" s="558"/>
      <c r="U37" s="558"/>
      <c r="V37" s="558"/>
      <c r="W37" s="558" t="s">
        <v>273</v>
      </c>
      <c r="X37" s="558"/>
      <c r="Y37" s="558"/>
      <c r="Z37" s="558"/>
      <c r="AA37" s="558" t="s">
        <v>274</v>
      </c>
      <c r="AB37" s="558"/>
      <c r="AC37" s="558"/>
      <c r="AD37" s="558"/>
      <c r="AE37" s="558" t="s">
        <v>275</v>
      </c>
      <c r="AF37" s="558"/>
      <c r="AG37" s="558"/>
      <c r="AH37" s="558"/>
      <c r="AI37" s="558" t="s">
        <v>276</v>
      </c>
      <c r="AJ37" s="558"/>
      <c r="AK37" s="558"/>
      <c r="AL37" s="558"/>
      <c r="AM37" s="558" t="s">
        <v>277</v>
      </c>
      <c r="AN37" s="558"/>
      <c r="AO37" s="558"/>
      <c r="AP37" s="558"/>
      <c r="AQ37" s="558" t="s">
        <v>278</v>
      </c>
      <c r="AR37" s="558"/>
      <c r="AS37" s="558"/>
      <c r="AT37" s="558"/>
      <c r="AU37" s="558" t="s">
        <v>279</v>
      </c>
      <c r="AV37" s="558"/>
      <c r="AW37" s="558"/>
      <c r="AX37" s="558"/>
      <c r="AY37" s="559" t="s">
        <v>280</v>
      </c>
      <c r="AZ37" s="559"/>
      <c r="BA37" s="559"/>
      <c r="BB37" s="559"/>
    </row>
    <row r="38" spans="1:55" ht="32" customHeight="1"/>
    <row r="39" spans="1:55">
      <c r="D39" s="267"/>
      <c r="E39" s="267"/>
      <c r="F39" s="267"/>
      <c r="G39" s="267"/>
      <c r="H39" s="267"/>
      <c r="I39" s="267"/>
      <c r="J39" s="267"/>
      <c r="K39" s="272"/>
      <c r="L39" s="272"/>
      <c r="M39" s="272"/>
      <c r="N39" s="272"/>
      <c r="O39" s="272"/>
      <c r="P39" s="272"/>
      <c r="W39" s="272"/>
      <c r="X39" s="272"/>
      <c r="Y39" s="272"/>
      <c r="Z39" s="272"/>
      <c r="AA39" s="267"/>
      <c r="AB39" s="267"/>
      <c r="AC39" s="267"/>
      <c r="AD39" s="272"/>
      <c r="AE39" s="272"/>
      <c r="AF39" s="272"/>
      <c r="AG39" s="272"/>
      <c r="AH39" s="272"/>
      <c r="AI39" s="272"/>
      <c r="AJ39" s="272"/>
      <c r="AK39" s="272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</row>
    <row r="40" spans="1:55">
      <c r="D40" s="272"/>
      <c r="E40" s="272"/>
      <c r="F40" s="272"/>
      <c r="G40" s="272"/>
      <c r="H40" s="272"/>
      <c r="I40" s="272"/>
      <c r="J40" s="272"/>
      <c r="K40" s="267"/>
      <c r="L40" s="267"/>
      <c r="M40" s="267"/>
      <c r="N40" s="267"/>
      <c r="O40" s="267"/>
      <c r="P40" s="267"/>
      <c r="Q40" s="272"/>
      <c r="R40" s="272"/>
      <c r="S40" s="272"/>
      <c r="T40" s="272"/>
      <c r="U40" s="272"/>
      <c r="V40" s="272"/>
      <c r="W40" s="267"/>
      <c r="X40" s="267"/>
      <c r="Y40" s="267"/>
      <c r="Z40" s="267"/>
      <c r="AA40" s="272"/>
      <c r="AB40" s="272"/>
      <c r="AC40" s="272"/>
      <c r="AD40" s="328"/>
      <c r="AE40" s="328"/>
      <c r="AF40" s="328"/>
      <c r="AG40" s="328"/>
      <c r="AH40" s="328"/>
      <c r="AI40" s="328"/>
      <c r="AJ40" s="328"/>
      <c r="AK40" s="328"/>
      <c r="AU40" s="328"/>
      <c r="AV40" s="328"/>
      <c r="AW40" s="328"/>
      <c r="AX40" s="328"/>
      <c r="AY40" s="328"/>
      <c r="AZ40" s="328"/>
      <c r="BA40" s="328"/>
      <c r="BB40" s="328"/>
      <c r="BC40" s="328"/>
    </row>
    <row r="41" spans="1:55">
      <c r="D41" s="272"/>
      <c r="E41" s="272"/>
      <c r="F41" s="272"/>
      <c r="G41" s="272"/>
      <c r="H41" s="272"/>
      <c r="I41" s="272"/>
      <c r="J41" s="272"/>
      <c r="O41" s="326"/>
      <c r="P41" s="326"/>
      <c r="Q41" s="326"/>
      <c r="R41" s="326"/>
      <c r="S41" s="267"/>
      <c r="T41" s="267"/>
      <c r="U41" s="267"/>
      <c r="V41" s="267"/>
      <c r="W41" s="267"/>
      <c r="X41" s="267"/>
      <c r="Y41" s="267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W41" s="271"/>
      <c r="AX41" s="271"/>
      <c r="AY41" s="271"/>
      <c r="AZ41" s="271"/>
      <c r="BA41" s="271"/>
      <c r="BB41" s="271"/>
      <c r="BC41" s="271"/>
    </row>
    <row r="42" spans="1:55">
      <c r="AL42" s="326"/>
      <c r="AM42" s="326"/>
      <c r="AN42" s="326"/>
      <c r="AO42" s="326"/>
      <c r="AT42" s="326"/>
      <c r="AU42" s="326"/>
      <c r="AV42" s="326"/>
      <c r="AW42" s="326"/>
    </row>
    <row r="43" spans="1:55">
      <c r="A43" s="97"/>
      <c r="B43" s="96"/>
      <c r="C43" s="1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67"/>
      <c r="S43" s="267"/>
      <c r="T43" s="267"/>
      <c r="U43" s="267"/>
      <c r="V43" s="326"/>
      <c r="W43" s="326"/>
      <c r="X43" s="326"/>
      <c r="Y43" s="326"/>
      <c r="AL43" s="326"/>
      <c r="AM43" s="326"/>
      <c r="AN43" s="326"/>
      <c r="AO43" s="326"/>
      <c r="AP43" s="327"/>
      <c r="AQ43" s="327"/>
      <c r="AR43" s="327"/>
      <c r="AS43" s="327"/>
      <c r="AT43" s="327"/>
      <c r="AU43" s="327"/>
      <c r="AV43" s="327"/>
    </row>
    <row r="44" spans="1:55">
      <c r="A44" s="95"/>
      <c r="B44" s="96"/>
      <c r="C44" s="1"/>
      <c r="D44" s="327"/>
      <c r="E44" s="327"/>
      <c r="F44" s="327"/>
      <c r="G44" s="327"/>
      <c r="H44" s="327"/>
      <c r="I44" s="327"/>
      <c r="J44" s="327"/>
      <c r="K44" s="327"/>
      <c r="L44" s="327"/>
      <c r="M44" s="267"/>
      <c r="N44" s="267"/>
      <c r="O44" s="267"/>
      <c r="P44" s="267"/>
      <c r="Q44" s="267"/>
      <c r="Z44" s="326"/>
      <c r="AA44" s="326"/>
      <c r="AB44" s="326"/>
      <c r="AC44" s="326"/>
      <c r="AP44" s="326"/>
      <c r="AQ44" s="326"/>
      <c r="AR44" s="326"/>
      <c r="AS44" s="326"/>
    </row>
    <row r="45" spans="1:55">
      <c r="A45" s="95"/>
      <c r="B45" s="96"/>
      <c r="C45" s="1"/>
      <c r="I45" s="267"/>
      <c r="J45" s="267"/>
      <c r="K45" s="267"/>
      <c r="L45" s="267"/>
      <c r="M45" s="327"/>
      <c r="N45" s="327"/>
      <c r="O45" s="327"/>
      <c r="P45" s="327"/>
      <c r="Q45" s="327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326"/>
      <c r="AE45" s="326"/>
      <c r="AF45" s="326"/>
      <c r="AG45" s="326"/>
      <c r="AP45" s="327"/>
      <c r="AT45" s="326"/>
      <c r="AU45" s="326"/>
      <c r="AV45" s="326"/>
      <c r="AW45" s="326"/>
    </row>
    <row r="46" spans="1:55">
      <c r="A46" s="95"/>
      <c r="B46" s="96"/>
      <c r="C46" s="1"/>
      <c r="D46" s="267"/>
      <c r="E46" s="267"/>
      <c r="F46" s="267"/>
      <c r="G46" s="267"/>
      <c r="H46" s="267"/>
      <c r="AA46" s="327"/>
      <c r="AB46" s="327"/>
      <c r="AC46" s="327"/>
      <c r="AD46" s="327"/>
      <c r="AE46" s="327"/>
      <c r="AF46" s="327"/>
      <c r="AG46" s="327"/>
      <c r="AH46" s="326"/>
      <c r="AI46" s="326"/>
      <c r="AJ46" s="326"/>
      <c r="AK46" s="326"/>
      <c r="AL46" s="327"/>
      <c r="AM46" s="327"/>
      <c r="AN46" s="327"/>
      <c r="AO46" s="327"/>
      <c r="AX46" s="326"/>
      <c r="AY46" s="326"/>
      <c r="AZ46" s="326"/>
      <c r="BA46" s="326"/>
    </row>
  </sheetData>
  <mergeCells count="187">
    <mergeCell ref="AY34:BB34"/>
    <mergeCell ref="S33:V33"/>
    <mergeCell ref="W33:Z33"/>
    <mergeCell ref="AU35:AX35"/>
    <mergeCell ref="AM34:AP34"/>
    <mergeCell ref="AQ34:AT34"/>
    <mergeCell ref="AU34:AX34"/>
    <mergeCell ref="AY36:BB36"/>
    <mergeCell ref="S37:V37"/>
    <mergeCell ref="W37:Z37"/>
    <mergeCell ref="AY35:BB35"/>
    <mergeCell ref="AU33:AX33"/>
    <mergeCell ref="AY33:BB33"/>
    <mergeCell ref="AA33:AD33"/>
    <mergeCell ref="AE33:AH33"/>
    <mergeCell ref="AI33:AL33"/>
    <mergeCell ref="AM33:AP33"/>
    <mergeCell ref="AQ33:AT33"/>
    <mergeCell ref="AI36:AL36"/>
    <mergeCell ref="AA35:AD35"/>
    <mergeCell ref="AY37:BB37"/>
    <mergeCell ref="AI35:AL35"/>
    <mergeCell ref="AM35:AP35"/>
    <mergeCell ref="AQ35:AT35"/>
    <mergeCell ref="AQ4:BC4"/>
    <mergeCell ref="D5:P5"/>
    <mergeCell ref="Q5:AC5"/>
    <mergeCell ref="AD5:AP5"/>
    <mergeCell ref="A2:B2"/>
    <mergeCell ref="A3:B3"/>
    <mergeCell ref="D4:P4"/>
    <mergeCell ref="Q4:AC4"/>
    <mergeCell ref="AD4:AK4"/>
    <mergeCell ref="AL4:AP4"/>
    <mergeCell ref="AQ5:AW5"/>
    <mergeCell ref="AX5:BC5"/>
    <mergeCell ref="D6:J6"/>
    <mergeCell ref="K6:P6"/>
    <mergeCell ref="Q6:AC6"/>
    <mergeCell ref="AD6:AP6"/>
    <mergeCell ref="AQ6:BC6"/>
    <mergeCell ref="D7:P7"/>
    <mergeCell ref="W7:AC7"/>
    <mergeCell ref="AD7:AP7"/>
    <mergeCell ref="AQ7:BC7"/>
    <mergeCell ref="Q7:V7"/>
    <mergeCell ref="K9:Q9"/>
    <mergeCell ref="O11:V11"/>
    <mergeCell ref="K10:N10"/>
    <mergeCell ref="W10:AC10"/>
    <mergeCell ref="AX9:BC9"/>
    <mergeCell ref="W11:AC11"/>
    <mergeCell ref="AU10:BC10"/>
    <mergeCell ref="D11:J11"/>
    <mergeCell ref="AD11:AK11"/>
    <mergeCell ref="AQ10:AT10"/>
    <mergeCell ref="AU9:AW9"/>
    <mergeCell ref="C33:F33"/>
    <mergeCell ref="D17:G17"/>
    <mergeCell ref="H18:K18"/>
    <mergeCell ref="L19:O19"/>
    <mergeCell ref="Q20:T20"/>
    <mergeCell ref="K33:N33"/>
    <mergeCell ref="O33:R33"/>
    <mergeCell ref="D18:G18"/>
    <mergeCell ref="H17:Q17"/>
    <mergeCell ref="P19:T19"/>
    <mergeCell ref="G33:J33"/>
    <mergeCell ref="R17:V17"/>
    <mergeCell ref="D20:P20"/>
    <mergeCell ref="D31:G31"/>
    <mergeCell ref="BA17:BC17"/>
    <mergeCell ref="AQ30:AS30"/>
    <mergeCell ref="AL30:AP30"/>
    <mergeCell ref="Q18:AC18"/>
    <mergeCell ref="AD17:AP17"/>
    <mergeCell ref="L18:P18"/>
    <mergeCell ref="D28:Q28"/>
    <mergeCell ref="R28:U28"/>
    <mergeCell ref="V28:Y28"/>
    <mergeCell ref="Z28:AC28"/>
    <mergeCell ref="AD28:AK28"/>
    <mergeCell ref="AL28:AO28"/>
    <mergeCell ref="M30:Q30"/>
    <mergeCell ref="R30:AC30"/>
    <mergeCell ref="AD30:AG30"/>
    <mergeCell ref="AD18:AH18"/>
    <mergeCell ref="AD20:AK20"/>
    <mergeCell ref="AI18:AP18"/>
    <mergeCell ref="AD19:AH19"/>
    <mergeCell ref="AH30:AK30"/>
    <mergeCell ref="AT30:AW30"/>
    <mergeCell ref="AX30:BC30"/>
    <mergeCell ref="H30:L30"/>
    <mergeCell ref="D30:G30"/>
    <mergeCell ref="AI37:AL37"/>
    <mergeCell ref="AM37:AP37"/>
    <mergeCell ref="AQ37:AT37"/>
    <mergeCell ref="AU37:AX37"/>
    <mergeCell ref="AM36:AP36"/>
    <mergeCell ref="AQ36:AT36"/>
    <mergeCell ref="AU36:AX36"/>
    <mergeCell ref="C34:F34"/>
    <mergeCell ref="G34:J34"/>
    <mergeCell ref="K34:N34"/>
    <mergeCell ref="O34:R34"/>
    <mergeCell ref="S34:V34"/>
    <mergeCell ref="W34:Z34"/>
    <mergeCell ref="AA34:AD34"/>
    <mergeCell ref="AE34:AH34"/>
    <mergeCell ref="AI34:AL34"/>
    <mergeCell ref="C37:F37"/>
    <mergeCell ref="G37:J37"/>
    <mergeCell ref="K37:N37"/>
    <mergeCell ref="O37:R37"/>
    <mergeCell ref="C36:F36"/>
    <mergeCell ref="G36:J36"/>
    <mergeCell ref="K36:N36"/>
    <mergeCell ref="O36:R36"/>
    <mergeCell ref="AE35:AH35"/>
    <mergeCell ref="C35:F35"/>
    <mergeCell ref="G35:J35"/>
    <mergeCell ref="K35:N35"/>
    <mergeCell ref="O35:R35"/>
    <mergeCell ref="W35:Z35"/>
    <mergeCell ref="S36:V36"/>
    <mergeCell ref="W36:Z36"/>
    <mergeCell ref="AA36:AD36"/>
    <mergeCell ref="AE36:AH36"/>
    <mergeCell ref="S35:V35"/>
    <mergeCell ref="AA37:AD37"/>
    <mergeCell ref="AE37:AH37"/>
    <mergeCell ref="W8:AB8"/>
    <mergeCell ref="W17:AC17"/>
    <mergeCell ref="AQ17:AV17"/>
    <mergeCell ref="D19:K19"/>
    <mergeCell ref="AL20:AS20"/>
    <mergeCell ref="BB13:BC13"/>
    <mergeCell ref="AQ13:BA13"/>
    <mergeCell ref="AW17:AZ17"/>
    <mergeCell ref="D9:J9"/>
    <mergeCell ref="AD9:AK9"/>
    <mergeCell ref="AL9:AT9"/>
    <mergeCell ref="AD10:AK10"/>
    <mergeCell ref="AL10:AP10"/>
    <mergeCell ref="K11:N11"/>
    <mergeCell ref="O12:R12"/>
    <mergeCell ref="D13:L13"/>
    <mergeCell ref="M13:Y13"/>
    <mergeCell ref="AD13:AP13"/>
    <mergeCell ref="D10:J10"/>
    <mergeCell ref="O10:V10"/>
    <mergeCell ref="R9:AC9"/>
    <mergeCell ref="AL11:BC11"/>
    <mergeCell ref="AA31:AG31"/>
    <mergeCell ref="AH31:AK31"/>
    <mergeCell ref="AL31:AO31"/>
    <mergeCell ref="AP31:AW31"/>
    <mergeCell ref="AX31:BA31"/>
    <mergeCell ref="BB31:BC31"/>
    <mergeCell ref="M31:V31"/>
    <mergeCell ref="W31:Z31"/>
    <mergeCell ref="H31:L31"/>
    <mergeCell ref="BA18:BC18"/>
    <mergeCell ref="AI19:AP19"/>
    <mergeCell ref="D29:G29"/>
    <mergeCell ref="H29:L29"/>
    <mergeCell ref="AP28:AS28"/>
    <mergeCell ref="AT28:AV28"/>
    <mergeCell ref="AT20:AW20"/>
    <mergeCell ref="Z20:AC20"/>
    <mergeCell ref="U20:Y20"/>
    <mergeCell ref="U19:Y19"/>
    <mergeCell ref="Z19:AC19"/>
    <mergeCell ref="AU18:AV18"/>
    <mergeCell ref="AW18:AZ18"/>
    <mergeCell ref="AW28:BC28"/>
    <mergeCell ref="M29:Q29"/>
    <mergeCell ref="R29:Y29"/>
    <mergeCell ref="Z29:AC29"/>
    <mergeCell ref="AD29:AO29"/>
    <mergeCell ref="AP29:AS29"/>
    <mergeCell ref="AT29:AY29"/>
    <mergeCell ref="AZ29:BC29"/>
    <mergeCell ref="AQ19:BC19"/>
    <mergeCell ref="AQ18:AT18"/>
    <mergeCell ref="AX20:BC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EF1F-C41C-C54F-B518-46CBA372950F}">
  <sheetPr>
    <pageSetUpPr fitToPage="1"/>
  </sheetPr>
  <dimension ref="A1:CM108"/>
  <sheetViews>
    <sheetView topLeftCell="A21" zoomScale="90" zoomScaleNormal="90" workbookViewId="0">
      <selection activeCell="BF54" sqref="BF54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7.1640625" customWidth="1"/>
    <col min="59" max="62" width="5.5" customWidth="1"/>
    <col min="63" max="66" width="8.5" style="50" customWidth="1"/>
    <col min="67" max="69" width="9.5" style="50" customWidth="1"/>
    <col min="70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301"/>
      <c r="B1" s="4"/>
      <c r="C1" s="4"/>
      <c r="D1" s="302">
        <v>45108</v>
      </c>
      <c r="E1" s="302">
        <v>45117</v>
      </c>
      <c r="F1" s="302">
        <v>45124</v>
      </c>
      <c r="G1" s="302">
        <v>45131</v>
      </c>
      <c r="H1" s="302">
        <v>45138</v>
      </c>
      <c r="I1" s="302">
        <v>45145</v>
      </c>
      <c r="J1" s="302">
        <v>45152</v>
      </c>
      <c r="K1" s="302">
        <v>45159</v>
      </c>
      <c r="L1" s="302">
        <v>45166</v>
      </c>
      <c r="M1" s="302">
        <v>45173</v>
      </c>
      <c r="N1" s="302">
        <v>45180</v>
      </c>
      <c r="O1" s="302">
        <v>45187</v>
      </c>
      <c r="P1" s="302">
        <v>45194</v>
      </c>
      <c r="Q1" s="302">
        <v>45201</v>
      </c>
      <c r="R1" s="302">
        <v>45208</v>
      </c>
      <c r="S1" s="302">
        <v>45215</v>
      </c>
      <c r="T1" s="302">
        <v>45222</v>
      </c>
      <c r="U1" s="302">
        <v>45229</v>
      </c>
      <c r="V1" s="302">
        <v>45236</v>
      </c>
      <c r="W1" s="302">
        <v>45243</v>
      </c>
      <c r="X1" s="302">
        <v>45250</v>
      </c>
      <c r="Y1" s="302">
        <v>45257</v>
      </c>
      <c r="Z1" s="302">
        <v>45264</v>
      </c>
      <c r="AA1" s="302">
        <v>45271</v>
      </c>
      <c r="AB1" s="302">
        <v>45278</v>
      </c>
      <c r="AC1" s="302">
        <v>45285</v>
      </c>
      <c r="AD1" s="302">
        <v>45292</v>
      </c>
      <c r="AE1" s="302">
        <v>45299</v>
      </c>
      <c r="AF1" s="302">
        <v>45306</v>
      </c>
      <c r="AG1" s="302">
        <v>45313</v>
      </c>
      <c r="AH1" s="302">
        <v>45320</v>
      </c>
      <c r="AI1" s="302">
        <v>45327</v>
      </c>
      <c r="AJ1" s="302">
        <v>45334</v>
      </c>
      <c r="AK1" s="302">
        <v>45341</v>
      </c>
      <c r="AL1" s="302">
        <v>45348</v>
      </c>
      <c r="AM1" s="302">
        <v>45355</v>
      </c>
      <c r="AN1" s="302">
        <v>45362</v>
      </c>
      <c r="AO1" s="302">
        <v>45369</v>
      </c>
      <c r="AP1" s="302">
        <v>45376</v>
      </c>
      <c r="AQ1" s="302">
        <v>45383</v>
      </c>
      <c r="AR1" s="302">
        <v>45390</v>
      </c>
      <c r="AS1" s="302">
        <v>45397</v>
      </c>
      <c r="AT1" s="302">
        <v>45404</v>
      </c>
      <c r="AU1" s="302">
        <v>45411</v>
      </c>
      <c r="AV1" s="302">
        <v>45418</v>
      </c>
      <c r="AW1" s="302">
        <v>45425</v>
      </c>
      <c r="AX1" s="302">
        <v>45432</v>
      </c>
      <c r="AY1" s="302">
        <v>45439</v>
      </c>
      <c r="AZ1" s="302">
        <v>45446</v>
      </c>
      <c r="BA1" s="302">
        <v>45453</v>
      </c>
      <c r="BB1" s="302">
        <v>45460</v>
      </c>
      <c r="BC1" s="302">
        <v>45467</v>
      </c>
      <c r="BD1" s="303"/>
      <c r="BE1" s="1"/>
      <c r="BF1" s="2" t="s">
        <v>389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 ht="14" customHeigh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F2" s="2" t="s">
        <v>390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91" s="2" customFormat="1" ht="14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/>
      <c r="BT3" s="53"/>
      <c r="BU3" s="53"/>
      <c r="BV3" s="53"/>
      <c r="BW3" s="53"/>
      <c r="BX3" s="85"/>
      <c r="BY3" s="53"/>
    </row>
    <row r="4" spans="1:91" s="1" customFormat="1" ht="14" customHeight="1">
      <c r="A4" s="97" t="s">
        <v>23</v>
      </c>
      <c r="B4" s="96" t="s">
        <v>18</v>
      </c>
      <c r="C4" s="16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0" t="s">
        <v>350</v>
      </c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42" t="s">
        <v>38</v>
      </c>
      <c r="AO4" s="442"/>
      <c r="AP4" s="442"/>
      <c r="AQ4" s="442"/>
      <c r="AR4" s="442"/>
      <c r="AS4" s="442"/>
      <c r="AT4" s="442"/>
      <c r="AU4" s="442"/>
      <c r="AV4" s="669" t="s">
        <v>210</v>
      </c>
      <c r="AW4" s="669"/>
      <c r="AX4" s="669"/>
      <c r="AY4" s="669"/>
      <c r="AZ4" s="669"/>
      <c r="BA4" s="669"/>
      <c r="BB4" s="669"/>
      <c r="BC4" s="669"/>
      <c r="BD4" s="64"/>
      <c r="BI4" s="50">
        <v>28</v>
      </c>
      <c r="BJ4" s="50" t="s">
        <v>178</v>
      </c>
      <c r="BK4" s="50" t="s">
        <v>178</v>
      </c>
      <c r="BL4" s="50">
        <v>8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91" s="1" customFormat="1" ht="14" customHeight="1">
      <c r="A5" s="95"/>
      <c r="B5" s="96" t="s">
        <v>187</v>
      </c>
      <c r="C5" s="16"/>
      <c r="D5" s="442" t="s">
        <v>38</v>
      </c>
      <c r="E5" s="442"/>
      <c r="F5" s="442"/>
      <c r="G5" s="442"/>
      <c r="H5" s="442"/>
      <c r="I5" s="442"/>
      <c r="J5" s="442"/>
      <c r="K5" s="442"/>
      <c r="L5" s="669" t="s">
        <v>210</v>
      </c>
      <c r="M5" s="669"/>
      <c r="N5" s="669"/>
      <c r="O5" s="669"/>
      <c r="P5" s="669"/>
      <c r="Q5" s="669"/>
      <c r="R5" s="669"/>
      <c r="S5" s="669"/>
      <c r="T5" s="421" t="s">
        <v>0</v>
      </c>
      <c r="U5" s="421"/>
      <c r="V5" s="421"/>
      <c r="W5" s="421"/>
      <c r="X5" s="421"/>
      <c r="Y5" s="421"/>
      <c r="Z5" s="421"/>
      <c r="AA5" s="421"/>
      <c r="AB5" s="421"/>
      <c r="AC5" s="421"/>
      <c r="AD5" s="421"/>
      <c r="AE5" s="421"/>
      <c r="AF5" s="421"/>
      <c r="AG5" s="421"/>
      <c r="AH5" s="421"/>
      <c r="AI5" s="421"/>
      <c r="AJ5" s="421"/>
      <c r="AK5" s="421"/>
      <c r="AL5" s="420" t="s">
        <v>350</v>
      </c>
      <c r="AM5" s="420"/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/>
      <c r="AZ5" s="420"/>
      <c r="BA5" s="420"/>
      <c r="BB5" s="420"/>
      <c r="BC5" s="420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91" s="1" customFormat="1" ht="14" customHeight="1">
      <c r="A6" s="95"/>
      <c r="B6" s="96" t="s">
        <v>186</v>
      </c>
      <c r="C6" s="16"/>
      <c r="D6" s="420" t="s">
        <v>350</v>
      </c>
      <c r="E6" s="420"/>
      <c r="F6" s="420"/>
      <c r="G6" s="420"/>
      <c r="H6" s="420"/>
      <c r="I6" s="420"/>
      <c r="J6" s="420"/>
      <c r="K6" s="420"/>
      <c r="L6" s="420"/>
      <c r="M6" s="420"/>
      <c r="N6" s="420"/>
      <c r="O6" s="420"/>
      <c r="P6" s="420"/>
      <c r="Q6" s="420"/>
      <c r="R6" s="420"/>
      <c r="S6" s="420"/>
      <c r="T6" s="442" t="s">
        <v>38</v>
      </c>
      <c r="U6" s="442"/>
      <c r="V6" s="442"/>
      <c r="W6" s="442"/>
      <c r="X6" s="442"/>
      <c r="Y6" s="442"/>
      <c r="Z6" s="442"/>
      <c r="AA6" s="442"/>
      <c r="AB6" s="669" t="s">
        <v>210</v>
      </c>
      <c r="AC6" s="669"/>
      <c r="AD6" s="669"/>
      <c r="AE6" s="669"/>
      <c r="AF6" s="669"/>
      <c r="AG6" s="669"/>
      <c r="AH6" s="669"/>
      <c r="AI6" s="669"/>
      <c r="AJ6" s="669"/>
      <c r="AK6" s="669"/>
      <c r="AL6" s="421" t="s">
        <v>0</v>
      </c>
      <c r="AM6" s="421"/>
      <c r="AN6" s="421"/>
      <c r="AO6" s="421"/>
      <c r="AP6" s="421"/>
      <c r="AQ6" s="421"/>
      <c r="AR6" s="421"/>
      <c r="AS6" s="421"/>
      <c r="AT6" s="421"/>
      <c r="AU6" s="421"/>
      <c r="AV6" s="421"/>
      <c r="AW6" s="421"/>
      <c r="AX6" s="421"/>
      <c r="AY6" s="421"/>
      <c r="AZ6" s="421"/>
      <c r="BA6" s="421"/>
      <c r="BB6" s="421"/>
      <c r="BC6" s="421"/>
      <c r="BD6" s="64"/>
      <c r="BI6" s="54">
        <v>26</v>
      </c>
      <c r="BJ6" s="54" t="s">
        <v>178</v>
      </c>
      <c r="BK6" s="54" t="s">
        <v>178</v>
      </c>
      <c r="BL6" s="54">
        <v>8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 ht="14" customHeight="1">
      <c r="A7" s="95"/>
      <c r="B7" s="16"/>
      <c r="BD7" s="64"/>
      <c r="BH7" s="1" t="s">
        <v>412</v>
      </c>
      <c r="BP7" s="50"/>
      <c r="BQ7" s="54"/>
      <c r="BR7" s="54"/>
      <c r="BS7" s="54"/>
      <c r="BT7" s="54"/>
      <c r="BU7" s="54"/>
      <c r="BV7" s="54"/>
      <c r="BW7" s="54"/>
    </row>
    <row r="8" spans="1:91" ht="14" customHeight="1" thickBot="1">
      <c r="A8" s="97" t="s">
        <v>24</v>
      </c>
      <c r="B8" s="96" t="s">
        <v>27</v>
      </c>
      <c r="C8" s="66"/>
      <c r="D8" s="440" t="s">
        <v>2</v>
      </c>
      <c r="E8" s="440"/>
      <c r="F8" s="440"/>
      <c r="G8" s="440"/>
      <c r="H8" s="440"/>
      <c r="I8" s="440"/>
      <c r="J8" s="440"/>
      <c r="K8" s="440"/>
      <c r="L8" s="442" t="s">
        <v>38</v>
      </c>
      <c r="M8" s="442"/>
      <c r="N8" s="442"/>
      <c r="O8" s="442"/>
      <c r="P8" s="442"/>
      <c r="Q8" s="442"/>
      <c r="R8" s="442"/>
      <c r="S8" s="442"/>
      <c r="T8" s="420" t="s">
        <v>15</v>
      </c>
      <c r="U8" s="420"/>
      <c r="V8" s="420"/>
      <c r="W8" s="420"/>
      <c r="X8" s="420"/>
      <c r="Y8" s="420"/>
      <c r="Z8" s="420"/>
      <c r="AA8" s="420"/>
      <c r="AB8" s="686"/>
      <c r="AC8" s="686"/>
      <c r="AD8" s="687" t="s">
        <v>12</v>
      </c>
      <c r="AE8" s="688"/>
      <c r="AF8" s="688"/>
      <c r="AG8" s="689"/>
      <c r="AH8" s="690" t="s">
        <v>43</v>
      </c>
      <c r="AI8" s="691"/>
      <c r="AJ8" s="691"/>
      <c r="AK8" s="691"/>
      <c r="AL8" s="691"/>
      <c r="AM8" s="691"/>
      <c r="AN8" s="691"/>
      <c r="AO8" s="692" t="s">
        <v>210</v>
      </c>
      <c r="AP8" s="692"/>
      <c r="AQ8" s="692"/>
      <c r="AR8" s="692"/>
      <c r="AS8" s="692"/>
      <c r="AT8" s="692"/>
      <c r="AU8" s="693"/>
      <c r="AV8" s="676" t="s">
        <v>12</v>
      </c>
      <c r="AW8" s="676"/>
      <c r="AX8" s="676"/>
      <c r="AY8" s="676"/>
      <c r="AZ8" s="676"/>
      <c r="BA8" s="676"/>
      <c r="BB8" s="676"/>
      <c r="BC8" s="676"/>
      <c r="BD8" s="64"/>
      <c r="BF8" t="s">
        <v>40</v>
      </c>
      <c r="BG8" t="s">
        <v>41</v>
      </c>
      <c r="BH8">
        <v>7</v>
      </c>
      <c r="BI8">
        <v>17</v>
      </c>
      <c r="BJ8" s="1">
        <v>7</v>
      </c>
      <c r="BK8" s="54">
        <v>12</v>
      </c>
      <c r="BL8" s="54">
        <v>8</v>
      </c>
      <c r="BM8" s="54">
        <v>8</v>
      </c>
      <c r="BN8" s="50" t="s">
        <v>178</v>
      </c>
      <c r="BO8" s="54" t="s">
        <v>178</v>
      </c>
      <c r="BP8" s="50">
        <f>SUM(BI8:BO8)</f>
        <v>52</v>
      </c>
      <c r="CB8" t="s">
        <v>346</v>
      </c>
    </row>
    <row r="9" spans="1:91" ht="14" customHeight="1" thickBot="1">
      <c r="A9" s="95"/>
      <c r="B9" s="96" t="s">
        <v>19</v>
      </c>
      <c r="C9" s="66"/>
      <c r="D9" s="420" t="s">
        <v>15</v>
      </c>
      <c r="E9" s="420"/>
      <c r="F9" s="420"/>
      <c r="G9" s="420"/>
      <c r="H9" s="420"/>
      <c r="I9" s="420"/>
      <c r="J9" s="420"/>
      <c r="K9" s="420"/>
      <c r="L9" s="440" t="s">
        <v>2</v>
      </c>
      <c r="M9" s="440"/>
      <c r="N9" s="440"/>
      <c r="O9" s="440"/>
      <c r="P9" s="440"/>
      <c r="Q9" s="440"/>
      <c r="R9" s="440"/>
      <c r="S9" s="149" t="s">
        <v>15</v>
      </c>
      <c r="T9" s="669" t="s">
        <v>210</v>
      </c>
      <c r="U9" s="669"/>
      <c r="V9" s="669"/>
      <c r="W9" s="669"/>
      <c r="X9" s="669"/>
      <c r="Y9" s="669"/>
      <c r="Z9" s="669"/>
      <c r="AA9" s="677"/>
      <c r="AB9" s="678" t="s">
        <v>38</v>
      </c>
      <c r="AC9" s="679"/>
      <c r="AD9" s="679"/>
      <c r="AE9" s="679"/>
      <c r="AF9" s="679"/>
      <c r="AG9" s="680"/>
      <c r="AH9" s="681" t="s">
        <v>12</v>
      </c>
      <c r="AI9" s="426"/>
      <c r="AJ9" s="426"/>
      <c r="AK9" s="426"/>
      <c r="AL9" s="426"/>
      <c r="AM9" s="426"/>
      <c r="AN9" s="426"/>
      <c r="AO9" s="426"/>
      <c r="AP9" s="426"/>
      <c r="AQ9" s="426"/>
      <c r="AR9" s="682"/>
      <c r="AS9" s="683" t="s">
        <v>411</v>
      </c>
      <c r="AT9" s="684"/>
      <c r="AU9" s="684"/>
      <c r="AV9" s="684"/>
      <c r="AW9" s="684"/>
      <c r="AX9" s="684"/>
      <c r="AY9" s="684"/>
      <c r="AZ9" s="684"/>
      <c r="BA9" s="684"/>
      <c r="BB9" s="684"/>
      <c r="BC9" s="685"/>
      <c r="BD9" s="64"/>
      <c r="BH9">
        <v>8</v>
      </c>
      <c r="BI9">
        <v>17</v>
      </c>
      <c r="BJ9" s="1">
        <v>0</v>
      </c>
      <c r="BK9" s="54">
        <v>11</v>
      </c>
      <c r="BL9" s="282">
        <v>6</v>
      </c>
      <c r="BM9" s="54">
        <v>7</v>
      </c>
      <c r="BN9" s="50" t="s">
        <v>178</v>
      </c>
      <c r="BO9" s="54">
        <v>11</v>
      </c>
      <c r="BP9" s="50">
        <f t="shared" ref="BP9:BP11" si="0">SUM(BI9:BO9)</f>
        <v>52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4" customHeight="1">
      <c r="A10" s="95"/>
      <c r="B10" s="96" t="s">
        <v>161</v>
      </c>
      <c r="C10" s="66"/>
      <c r="D10" s="433" t="s">
        <v>12</v>
      </c>
      <c r="E10" s="433"/>
      <c r="F10" s="433"/>
      <c r="G10" s="433"/>
      <c r="H10" s="433"/>
      <c r="I10" s="433"/>
      <c r="J10" s="433"/>
      <c r="K10" s="433"/>
      <c r="L10" s="433"/>
      <c r="M10" s="433"/>
      <c r="N10" s="433"/>
      <c r="O10" s="637" t="s">
        <v>3</v>
      </c>
      <c r="P10" s="578"/>
      <c r="Q10" s="578"/>
      <c r="R10" s="579"/>
      <c r="S10" s="440" t="s">
        <v>2</v>
      </c>
      <c r="T10" s="440"/>
      <c r="U10" s="440"/>
      <c r="V10" s="440"/>
      <c r="W10" s="494" t="s">
        <v>15</v>
      </c>
      <c r="X10" s="495"/>
      <c r="Y10" s="495"/>
      <c r="Z10" s="495"/>
      <c r="AA10" s="495"/>
      <c r="AB10" s="495"/>
      <c r="AC10" s="495"/>
      <c r="AD10" s="495"/>
      <c r="AE10" s="495"/>
      <c r="AF10" s="495"/>
      <c r="AG10" s="495"/>
      <c r="AH10" s="495"/>
      <c r="AI10" s="495"/>
      <c r="AJ10" s="495"/>
      <c r="AK10" s="496"/>
      <c r="AL10" s="307" t="s">
        <v>210</v>
      </c>
      <c r="AM10" s="307"/>
      <c r="AN10" s="307"/>
      <c r="AO10" s="670" t="s">
        <v>43</v>
      </c>
      <c r="AP10" s="671"/>
      <c r="AQ10" s="671"/>
      <c r="AR10" s="671"/>
      <c r="AS10" s="671"/>
      <c r="AT10" s="671"/>
      <c r="AU10" s="672"/>
      <c r="AV10" s="673" t="s">
        <v>38</v>
      </c>
      <c r="AW10" s="674"/>
      <c r="AX10" s="674"/>
      <c r="AY10" s="674"/>
      <c r="AZ10" s="674"/>
      <c r="BA10" s="674"/>
      <c r="BB10" s="674"/>
      <c r="BC10" s="675"/>
      <c r="BD10" s="64"/>
      <c r="BE10" t="s">
        <v>386</v>
      </c>
      <c r="BH10" s="288">
        <v>3</v>
      </c>
      <c r="BI10" s="288">
        <v>18</v>
      </c>
      <c r="BJ10" s="1">
        <v>7</v>
      </c>
      <c r="BK10" s="54">
        <v>11</v>
      </c>
      <c r="BL10" s="50">
        <v>8</v>
      </c>
      <c r="BM10" s="54">
        <v>4</v>
      </c>
      <c r="BN10" s="50" t="s">
        <v>178</v>
      </c>
      <c r="BO10" s="54">
        <v>4</v>
      </c>
      <c r="BP10" s="50">
        <f t="shared" si="0"/>
        <v>52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4" customHeight="1">
      <c r="A11" s="95"/>
      <c r="B11" s="96" t="s">
        <v>159</v>
      </c>
      <c r="C11" s="66"/>
      <c r="D11" s="669" t="s">
        <v>210</v>
      </c>
      <c r="E11" s="669"/>
      <c r="F11" s="669"/>
      <c r="G11" s="669"/>
      <c r="H11" s="669"/>
      <c r="I11" s="669"/>
      <c r="J11" s="669"/>
      <c r="K11" s="669"/>
      <c r="L11" s="637" t="s">
        <v>3</v>
      </c>
      <c r="M11" s="578"/>
      <c r="N11" s="578"/>
      <c r="O11" s="579"/>
      <c r="P11" s="433" t="s">
        <v>12</v>
      </c>
      <c r="Q11" s="433"/>
      <c r="R11" s="433"/>
      <c r="S11" s="433"/>
      <c r="T11" s="433"/>
      <c r="U11" s="433"/>
      <c r="V11" s="433"/>
      <c r="W11" s="433"/>
      <c r="X11" s="433"/>
      <c r="Y11" s="433"/>
      <c r="Z11" s="433"/>
      <c r="AA11" s="433"/>
      <c r="AB11" s="433"/>
      <c r="AC11" s="433"/>
      <c r="AD11" s="440" t="s">
        <v>2</v>
      </c>
      <c r="AE11" s="440"/>
      <c r="AF11" s="440"/>
      <c r="AG11" s="440"/>
      <c r="AH11" s="442" t="s">
        <v>38</v>
      </c>
      <c r="AI11" s="442"/>
      <c r="AJ11" s="442"/>
      <c r="AK11" s="442"/>
      <c r="AL11" s="442"/>
      <c r="AM11" s="442"/>
      <c r="AN11" s="436" t="s">
        <v>15</v>
      </c>
      <c r="AO11" s="437"/>
      <c r="AP11" s="437"/>
      <c r="AQ11" s="437"/>
      <c r="AR11" s="437"/>
      <c r="AS11" s="437"/>
      <c r="AT11" s="437"/>
      <c r="AU11" s="444"/>
      <c r="AV11" s="670" t="s">
        <v>43</v>
      </c>
      <c r="AW11" s="671"/>
      <c r="AX11" s="671"/>
      <c r="AY11" s="671"/>
      <c r="AZ11" s="671"/>
      <c r="BA11" s="671"/>
      <c r="BB11" s="671"/>
      <c r="BC11" s="672"/>
      <c r="BD11" s="64"/>
      <c r="BE11" t="s">
        <v>387</v>
      </c>
      <c r="BG11" t="s">
        <v>40</v>
      </c>
      <c r="BH11">
        <v>8</v>
      </c>
      <c r="BI11">
        <v>16</v>
      </c>
      <c r="BJ11" s="1">
        <v>8</v>
      </c>
      <c r="BK11" s="282">
        <v>14</v>
      </c>
      <c r="BL11" s="282">
        <v>6</v>
      </c>
      <c r="BM11" s="83">
        <v>4</v>
      </c>
      <c r="BN11" s="50" t="s">
        <v>178</v>
      </c>
      <c r="BO11" s="54">
        <v>4</v>
      </c>
      <c r="BP11" s="50">
        <f t="shared" si="0"/>
        <v>52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 ht="14" customHeight="1" thickBot="1">
      <c r="A12" s="95"/>
      <c r="B12" s="9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73"/>
      <c r="N12" s="73"/>
      <c r="O12" s="299" t="s">
        <v>41</v>
      </c>
      <c r="P12" s="9"/>
      <c r="Q12" s="9"/>
      <c r="R12" s="9"/>
      <c r="S12" s="9"/>
      <c r="T12" s="1"/>
      <c r="U12" s="1"/>
      <c r="V12" s="1"/>
      <c r="W12" s="1"/>
      <c r="X12" s="1"/>
      <c r="Y12" s="1"/>
      <c r="Z12" s="1"/>
      <c r="AA12" s="1"/>
      <c r="AB12" s="1"/>
      <c r="AC12" s="1"/>
      <c r="AD12" s="290"/>
      <c r="AE12" s="290"/>
      <c r="AF12" s="290"/>
      <c r="AG12" s="290"/>
      <c r="AH12" s="21"/>
      <c r="AI12" s="21"/>
      <c r="AJ12" s="21"/>
      <c r="AK12" s="21"/>
      <c r="AL12" s="31"/>
      <c r="AM12" s="31"/>
      <c r="AN12" s="31"/>
      <c r="AO12" s="31"/>
      <c r="AP12" s="16"/>
      <c r="AQ12" s="289"/>
      <c r="AR12" s="1"/>
      <c r="AS12" s="1"/>
      <c r="AT12" s="1"/>
      <c r="AU12" s="1"/>
      <c r="AV12" s="31"/>
      <c r="AW12" s="31"/>
      <c r="AX12" s="31"/>
      <c r="AY12" s="31"/>
      <c r="AZ12" s="31"/>
      <c r="BA12" s="31"/>
      <c r="BB12" s="31"/>
      <c r="BC12" s="31"/>
      <c r="BD12" s="67"/>
      <c r="BM12" s="8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14" customHeight="1">
      <c r="A13" s="97"/>
      <c r="B13" s="94" t="s">
        <v>5</v>
      </c>
      <c r="C13" s="9"/>
      <c r="D13" s="694" t="s">
        <v>4</v>
      </c>
      <c r="E13" s="695"/>
      <c r="F13" s="695"/>
      <c r="G13" s="695"/>
      <c r="H13" s="695"/>
      <c r="I13" s="695"/>
      <c r="J13" s="696"/>
      <c r="K13" s="696"/>
      <c r="L13" s="697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329</v>
      </c>
      <c r="BC13" s="458"/>
      <c r="BD13" s="64"/>
      <c r="BH13">
        <v>2</v>
      </c>
      <c r="BM13" s="50">
        <v>11</v>
      </c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14" customHeight="1">
      <c r="A14" s="95" t="s">
        <v>130</v>
      </c>
      <c r="B14" s="96" t="s">
        <v>321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45" t="s">
        <v>328</v>
      </c>
      <c r="Q14" s="446"/>
      <c r="R14" s="447"/>
      <c r="S14" s="445" t="s">
        <v>328</v>
      </c>
      <c r="T14" s="446"/>
      <c r="U14" s="447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14" customHeight="1" thickBot="1">
      <c r="A15" s="95"/>
      <c r="B15" s="9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64"/>
      <c r="BH15" s="241">
        <f t="shared" ref="BH15:BM15" si="1">SUM(BH16:BH18)</f>
        <v>12</v>
      </c>
      <c r="BI15" s="241">
        <f t="shared" si="1"/>
        <v>22</v>
      </c>
      <c r="BJ15" s="241">
        <f t="shared" si="1"/>
        <v>0</v>
      </c>
      <c r="BK15" s="241">
        <f t="shared" si="1"/>
        <v>20</v>
      </c>
      <c r="BL15" s="241">
        <f t="shared" si="1"/>
        <v>32</v>
      </c>
      <c r="BM15" s="241">
        <f t="shared" si="1"/>
        <v>22</v>
      </c>
      <c r="BN15" s="241">
        <f>SUM(BN16:BN18)</f>
        <v>33</v>
      </c>
      <c r="BO15" s="241">
        <f>SUM(BO16:BO18)</f>
        <v>15</v>
      </c>
      <c r="BQ15" s="50">
        <f>52*3</f>
        <v>156</v>
      </c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14" customHeight="1" thickBot="1">
      <c r="A16" s="97" t="s">
        <v>33</v>
      </c>
      <c r="B16" s="96" t="s">
        <v>162</v>
      </c>
      <c r="C16" s="1"/>
      <c r="D16" s="577" t="s">
        <v>327</v>
      </c>
      <c r="E16" s="577"/>
      <c r="F16" s="577"/>
      <c r="G16" s="577"/>
      <c r="H16" s="699" t="s">
        <v>1</v>
      </c>
      <c r="I16" s="699"/>
      <c r="J16" s="699"/>
      <c r="K16" s="699"/>
      <c r="L16" s="421" t="s">
        <v>0</v>
      </c>
      <c r="M16" s="421"/>
      <c r="N16" s="421"/>
      <c r="O16" s="421"/>
      <c r="P16" s="421"/>
      <c r="Q16" s="421"/>
      <c r="R16" s="421"/>
      <c r="S16" s="421"/>
      <c r="T16" s="421"/>
      <c r="U16" s="421"/>
      <c r="V16" s="701" t="s">
        <v>1</v>
      </c>
      <c r="W16" s="702"/>
      <c r="X16" s="702"/>
      <c r="Y16" s="702"/>
      <c r="Z16" s="702"/>
      <c r="AA16" s="702"/>
      <c r="AB16" s="703" t="s">
        <v>409</v>
      </c>
      <c r="AC16" s="704"/>
      <c r="AD16" s="704"/>
      <c r="AE16" s="704"/>
      <c r="AF16" s="704"/>
      <c r="AG16" s="705"/>
      <c r="AH16" s="456" t="s">
        <v>2</v>
      </c>
      <c r="AI16" s="440"/>
      <c r="AJ16" s="440"/>
      <c r="AK16" s="440"/>
      <c r="AL16" s="440"/>
      <c r="AM16" s="440"/>
      <c r="AN16" s="440"/>
      <c r="AO16" s="440"/>
      <c r="AP16" s="440"/>
      <c r="AQ16" s="425" t="s">
        <v>12</v>
      </c>
      <c r="AR16" s="426"/>
      <c r="AS16" s="426"/>
      <c r="AT16" s="426"/>
      <c r="AU16" s="682"/>
      <c r="AV16" s="698" t="s">
        <v>180</v>
      </c>
      <c r="AW16" s="533"/>
      <c r="AX16" s="533"/>
      <c r="AY16" s="534"/>
      <c r="AZ16" s="551" t="s">
        <v>75</v>
      </c>
      <c r="BA16" s="548"/>
      <c r="BB16" s="548"/>
      <c r="BC16" s="548"/>
      <c r="BD16" s="64"/>
      <c r="BE16" t="s">
        <v>384</v>
      </c>
      <c r="BH16" s="50">
        <v>4</v>
      </c>
      <c r="BI16">
        <v>7</v>
      </c>
      <c r="BJ16" t="s">
        <v>178</v>
      </c>
      <c r="BK16" s="50">
        <v>5</v>
      </c>
      <c r="BL16" s="50">
        <v>10</v>
      </c>
      <c r="BM16" s="50">
        <v>9</v>
      </c>
      <c r="BN16" s="50">
        <v>10</v>
      </c>
      <c r="BO16" s="50">
        <v>7</v>
      </c>
      <c r="BP16" s="50">
        <f>SUM(BH16:BO16)</f>
        <v>52</v>
      </c>
      <c r="CB16" s="124" t="s">
        <v>341</v>
      </c>
      <c r="CC16" s="121">
        <v>0</v>
      </c>
      <c r="CD16" s="122">
        <v>0.85</v>
      </c>
      <c r="CE16" s="121">
        <v>0.67</v>
      </c>
      <c r="CF16" s="121">
        <v>0.6</v>
      </c>
      <c r="CG16" s="121">
        <v>0.55000000000000004</v>
      </c>
      <c r="CH16" s="121"/>
      <c r="CI16" s="122"/>
      <c r="CJ16" s="122"/>
      <c r="CK16" s="122"/>
      <c r="CL16" s="122"/>
      <c r="CM16" s="123">
        <f t="shared" ref="CM16:CM35" si="2">SUM(CC16:CL16)</f>
        <v>2.67</v>
      </c>
    </row>
    <row r="17" spans="1:91" ht="14" customHeight="1">
      <c r="A17" s="95"/>
      <c r="B17" s="96" t="s">
        <v>164</v>
      </c>
      <c r="C17" s="1"/>
      <c r="D17" s="699" t="s">
        <v>1</v>
      </c>
      <c r="E17" s="699"/>
      <c r="F17" s="699"/>
      <c r="G17" s="699"/>
      <c r="H17" s="577" t="s">
        <v>327</v>
      </c>
      <c r="I17" s="577"/>
      <c r="J17" s="577"/>
      <c r="K17" s="577"/>
      <c r="L17" s="433" t="s">
        <v>12</v>
      </c>
      <c r="M17" s="433"/>
      <c r="N17" s="433"/>
      <c r="O17" s="433"/>
      <c r="P17" s="420" t="s">
        <v>180</v>
      </c>
      <c r="Q17" s="420"/>
      <c r="R17" s="420"/>
      <c r="S17" s="420"/>
      <c r="T17" s="420"/>
      <c r="U17" s="420"/>
      <c r="V17" s="420"/>
      <c r="W17" s="440" t="s">
        <v>2</v>
      </c>
      <c r="X17" s="440"/>
      <c r="Y17" s="440"/>
      <c r="Z17" s="440"/>
      <c r="AA17" s="440"/>
      <c r="AB17" s="700"/>
      <c r="AC17" s="700"/>
      <c r="AD17" s="593" t="s">
        <v>0</v>
      </c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55"/>
      <c r="AS17" s="425" t="s">
        <v>12</v>
      </c>
      <c r="AT17" s="426"/>
      <c r="AU17" s="427"/>
      <c r="AV17" s="706" t="s">
        <v>1</v>
      </c>
      <c r="AW17" s="706"/>
      <c r="AX17" s="706"/>
      <c r="AY17" s="706"/>
      <c r="AZ17" s="442"/>
      <c r="BA17" s="442"/>
      <c r="BB17" s="442"/>
      <c r="BC17" s="442"/>
      <c r="BD17" s="64"/>
      <c r="BH17" s="50">
        <v>4</v>
      </c>
      <c r="BI17">
        <v>7</v>
      </c>
      <c r="BJ17" t="s">
        <v>178</v>
      </c>
      <c r="BK17" s="50">
        <v>7</v>
      </c>
      <c r="BL17" s="50">
        <v>12</v>
      </c>
      <c r="BM17" s="50">
        <v>7</v>
      </c>
      <c r="BN17" s="50">
        <v>15</v>
      </c>
      <c r="BP17" s="50">
        <f>SUM(BH17:BO17)</f>
        <v>52</v>
      </c>
      <c r="CB17" s="124" t="s">
        <v>1</v>
      </c>
      <c r="CC17" s="121">
        <v>0.95</v>
      </c>
      <c r="CD17" s="122">
        <v>0.46</v>
      </c>
      <c r="CE17" s="121">
        <v>0.54</v>
      </c>
      <c r="CF17" s="121">
        <v>0.33</v>
      </c>
      <c r="CG17" s="121">
        <v>0.42</v>
      </c>
      <c r="CH17" s="121">
        <v>0.36</v>
      </c>
      <c r="CI17" s="122"/>
      <c r="CJ17" s="122"/>
      <c r="CK17" s="122"/>
      <c r="CL17" s="122"/>
      <c r="CM17" s="123">
        <f t="shared" si="2"/>
        <v>3.0599999999999996</v>
      </c>
    </row>
    <row r="18" spans="1:91" ht="14" customHeight="1">
      <c r="A18" s="95"/>
      <c r="B18" s="96" t="s">
        <v>163</v>
      </c>
      <c r="C18" s="1"/>
      <c r="D18" s="421" t="s">
        <v>0</v>
      </c>
      <c r="E18" s="421"/>
      <c r="F18" s="421"/>
      <c r="G18" s="421"/>
      <c r="H18" s="421"/>
      <c r="I18" s="421"/>
      <c r="J18" s="421"/>
      <c r="K18" s="421"/>
      <c r="L18" s="577" t="s">
        <v>327</v>
      </c>
      <c r="M18" s="577"/>
      <c r="N18" s="577"/>
      <c r="O18" s="577"/>
      <c r="P18" s="433" t="s">
        <v>12</v>
      </c>
      <c r="Q18" s="433"/>
      <c r="R18" s="433"/>
      <c r="S18" s="433"/>
      <c r="T18" s="433"/>
      <c r="U18" s="433"/>
      <c r="V18" s="433"/>
      <c r="W18" s="433"/>
      <c r="X18" s="708" t="s">
        <v>409</v>
      </c>
      <c r="Y18" s="709"/>
      <c r="Z18" s="709"/>
      <c r="AA18" s="710"/>
      <c r="AB18" s="701" t="s">
        <v>1</v>
      </c>
      <c r="AC18" s="702"/>
      <c r="AD18" s="702"/>
      <c r="AE18" s="702"/>
      <c r="AF18" s="702"/>
      <c r="AG18" s="702"/>
      <c r="AH18" s="702"/>
      <c r="AI18" s="702"/>
      <c r="AJ18" s="702"/>
      <c r="AK18" s="707"/>
      <c r="AL18" s="436" t="s">
        <v>180</v>
      </c>
      <c r="AM18" s="437"/>
      <c r="AN18" s="437"/>
      <c r="AO18" s="444"/>
      <c r="AP18" s="551" t="s">
        <v>75</v>
      </c>
      <c r="AQ18" s="548"/>
      <c r="AR18" s="548"/>
      <c r="AS18" s="548"/>
      <c r="AT18" s="708" t="s">
        <v>409</v>
      </c>
      <c r="AU18" s="709"/>
      <c r="AV18" s="709"/>
      <c r="AW18" s="710"/>
      <c r="AX18" s="440" t="s">
        <v>2</v>
      </c>
      <c r="AY18" s="440"/>
      <c r="AZ18" s="440"/>
      <c r="BA18" s="440"/>
      <c r="BB18" s="440"/>
      <c r="BC18" s="440"/>
      <c r="BD18" s="64"/>
      <c r="BH18" s="50">
        <v>4</v>
      </c>
      <c r="BI18" s="22">
        <v>8</v>
      </c>
      <c r="BJ18" t="s">
        <v>178</v>
      </c>
      <c r="BK18" s="84">
        <v>8</v>
      </c>
      <c r="BL18" s="50">
        <v>10</v>
      </c>
      <c r="BM18" s="50">
        <v>6</v>
      </c>
      <c r="BN18" s="50">
        <v>8</v>
      </c>
      <c r="BO18" s="50">
        <v>8</v>
      </c>
      <c r="BP18" s="50">
        <f>SUM(BH18:BO18)</f>
        <v>52</v>
      </c>
      <c r="CB18" s="124" t="s">
        <v>2</v>
      </c>
      <c r="CC18" s="121">
        <v>0.33</v>
      </c>
      <c r="CD18" s="122">
        <v>0.98</v>
      </c>
      <c r="CE18" s="121">
        <v>0.6</v>
      </c>
      <c r="CF18" s="121">
        <v>0.16</v>
      </c>
      <c r="CG18" s="121">
        <v>0.16</v>
      </c>
      <c r="CH18" s="121"/>
      <c r="CI18" s="122"/>
      <c r="CJ18" s="122"/>
      <c r="CK18" s="122"/>
      <c r="CL18" s="122"/>
      <c r="CM18" s="123">
        <f t="shared" si="2"/>
        <v>2.2300000000000004</v>
      </c>
    </row>
    <row r="19" spans="1:91" ht="14" customHeight="1">
      <c r="A19" s="95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64"/>
      <c r="BF19" t="s">
        <v>385</v>
      </c>
      <c r="BH19" s="187" t="s">
        <v>326</v>
      </c>
      <c r="BI19" s="53" t="s">
        <v>40</v>
      </c>
      <c r="BJ19" s="53" t="s">
        <v>43</v>
      </c>
      <c r="BK19" s="53" t="s">
        <v>41</v>
      </c>
      <c r="BL19" s="53" t="s">
        <v>1</v>
      </c>
      <c r="BM19" s="53" t="s">
        <v>2</v>
      </c>
      <c r="BN19" s="85" t="s">
        <v>0</v>
      </c>
      <c r="BO19" s="53" t="s">
        <v>44</v>
      </c>
      <c r="CB19" s="124" t="s">
        <v>0</v>
      </c>
      <c r="CC19" s="121">
        <v>0.85</v>
      </c>
      <c r="CD19" s="122">
        <v>1</v>
      </c>
      <c r="CE19" s="121">
        <v>0.35</v>
      </c>
      <c r="CF19" s="121">
        <v>0.02</v>
      </c>
      <c r="CG19" s="121">
        <v>0.33</v>
      </c>
      <c r="CH19" s="121">
        <v>0.68</v>
      </c>
      <c r="CI19" s="122"/>
      <c r="CJ19" s="122"/>
      <c r="CK19" s="122"/>
      <c r="CL19" s="122"/>
      <c r="CM19" s="123">
        <f t="shared" si="2"/>
        <v>3.2300000000000004</v>
      </c>
    </row>
    <row r="20" spans="1:91" ht="14" customHeight="1">
      <c r="A20" s="97" t="s">
        <v>32</v>
      </c>
      <c r="B20" s="96" t="s">
        <v>307</v>
      </c>
      <c r="C20" s="1"/>
      <c r="D20" s="440" t="s">
        <v>2</v>
      </c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699" t="s">
        <v>1</v>
      </c>
      <c r="R20" s="699"/>
      <c r="S20" s="699"/>
      <c r="T20" s="699"/>
      <c r="U20" s="699"/>
      <c r="V20" s="421" t="s">
        <v>0</v>
      </c>
      <c r="W20" s="421"/>
      <c r="X20" s="421"/>
      <c r="Y20" s="421"/>
      <c r="Z20" s="421"/>
      <c r="AA20" s="421"/>
      <c r="AB20" s="421"/>
      <c r="AC20" s="421"/>
      <c r="AD20" s="577" t="s">
        <v>327</v>
      </c>
      <c r="AE20" s="577"/>
      <c r="AF20" s="577"/>
      <c r="AG20" s="577"/>
      <c r="AH20" s="433" t="s">
        <v>12</v>
      </c>
      <c r="AI20" s="433"/>
      <c r="AJ20" s="433"/>
      <c r="AK20" s="433"/>
      <c r="AL20" s="433"/>
      <c r="AM20" s="433"/>
      <c r="AN20" s="433"/>
      <c r="AO20" s="433"/>
      <c r="AP20" s="433"/>
      <c r="AQ20" s="420" t="s">
        <v>180</v>
      </c>
      <c r="AR20" s="420"/>
      <c r="AS20" s="420"/>
      <c r="AT20" s="577" t="s">
        <v>327</v>
      </c>
      <c r="AU20" s="577"/>
      <c r="AV20" s="577"/>
      <c r="AW20" s="577"/>
      <c r="AX20" s="420" t="s">
        <v>180</v>
      </c>
      <c r="AY20" s="420"/>
      <c r="AZ20" s="420"/>
      <c r="BA20" s="420"/>
      <c r="BB20" s="420"/>
      <c r="BC20" s="420"/>
      <c r="BD20" s="64"/>
      <c r="BE20" t="s">
        <v>381</v>
      </c>
      <c r="BF20" t="s">
        <v>0</v>
      </c>
      <c r="BH20" s="50">
        <v>8</v>
      </c>
      <c r="BI20" s="50">
        <v>9</v>
      </c>
      <c r="BJ20" s="50" t="s">
        <v>178</v>
      </c>
      <c r="BK20" s="50">
        <v>9</v>
      </c>
      <c r="BL20" s="50">
        <v>5</v>
      </c>
      <c r="BM20" s="50">
        <v>13</v>
      </c>
      <c r="BN20" s="84">
        <v>8</v>
      </c>
      <c r="BO20" s="50" t="s">
        <v>178</v>
      </c>
      <c r="BP20" s="50">
        <f>SUM(BH20:BO20)</f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14" customHeight="1">
      <c r="A21" s="95"/>
      <c r="B21" s="96" t="s">
        <v>396</v>
      </c>
      <c r="C21" s="1"/>
      <c r="D21" s="433" t="s">
        <v>12</v>
      </c>
      <c r="E21" s="433"/>
      <c r="F21" s="433"/>
      <c r="G21" s="433"/>
      <c r="H21" s="433"/>
      <c r="I21" s="433"/>
      <c r="J21" s="433"/>
      <c r="K21" s="433"/>
      <c r="L21" s="699" t="s">
        <v>1</v>
      </c>
      <c r="M21" s="699"/>
      <c r="N21" s="699"/>
      <c r="O21" s="699"/>
      <c r="P21" s="699"/>
      <c r="Q21" s="440" t="s">
        <v>2</v>
      </c>
      <c r="R21" s="440"/>
      <c r="S21" s="440"/>
      <c r="T21" s="440"/>
      <c r="U21" s="440"/>
      <c r="V21" s="440"/>
      <c r="W21" s="440"/>
      <c r="X21" s="440"/>
      <c r="Y21" s="440"/>
      <c r="Z21" s="577" t="s">
        <v>327</v>
      </c>
      <c r="AA21" s="577"/>
      <c r="AB21" s="577"/>
      <c r="AC21" s="577"/>
      <c r="AD21" s="420" t="s">
        <v>180</v>
      </c>
      <c r="AE21" s="420"/>
      <c r="AF21" s="420"/>
      <c r="AG21" s="420"/>
      <c r="AH21" s="420"/>
      <c r="AI21" s="420"/>
      <c r="AJ21" s="420"/>
      <c r="AK21" s="420"/>
      <c r="AL21" s="440" t="s">
        <v>2</v>
      </c>
      <c r="AM21" s="440"/>
      <c r="AN21" s="440"/>
      <c r="AO21" s="440"/>
      <c r="AP21" s="577" t="s">
        <v>327</v>
      </c>
      <c r="AQ21" s="577"/>
      <c r="AR21" s="577"/>
      <c r="AS21" s="577"/>
      <c r="AT21" s="421" t="s">
        <v>0</v>
      </c>
      <c r="AU21" s="421"/>
      <c r="AV21" s="421"/>
      <c r="AW21" s="421"/>
      <c r="AX21" s="421"/>
      <c r="AY21" s="421"/>
      <c r="AZ21" s="421"/>
      <c r="BA21" s="421"/>
      <c r="BB21" s="421"/>
      <c r="BC21" s="421"/>
      <c r="BD21" s="64"/>
      <c r="BF21" t="s">
        <v>40</v>
      </c>
      <c r="BH21" s="50">
        <v>8</v>
      </c>
      <c r="BI21" s="50">
        <v>8</v>
      </c>
      <c r="BJ21" s="50" t="s">
        <v>178</v>
      </c>
      <c r="BK21" s="50">
        <v>8</v>
      </c>
      <c r="BL21" s="50">
        <v>5</v>
      </c>
      <c r="BM21" s="50">
        <v>13</v>
      </c>
      <c r="BN21" s="50">
        <v>10</v>
      </c>
      <c r="BO21" s="50" t="s">
        <v>178</v>
      </c>
      <c r="BP21" s="50">
        <f t="shared" ref="BP21:BP23" si="3">SUM(BH21:BO21)</f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4" customHeight="1">
      <c r="A22" s="95"/>
      <c r="B22" s="96" t="s">
        <v>305</v>
      </c>
      <c r="C22" s="1"/>
      <c r="D22" s="420" t="s">
        <v>180</v>
      </c>
      <c r="E22" s="420"/>
      <c r="F22" s="420"/>
      <c r="G22" s="420"/>
      <c r="H22" s="420"/>
      <c r="I22" s="420"/>
      <c r="J22" s="420"/>
      <c r="K22" s="420"/>
      <c r="L22" s="420"/>
      <c r="M22" s="420"/>
      <c r="N22" s="421" t="s">
        <v>0</v>
      </c>
      <c r="O22" s="421"/>
      <c r="P22" s="421"/>
      <c r="Q22" s="421"/>
      <c r="R22" s="421"/>
      <c r="S22" s="421"/>
      <c r="T22" s="421"/>
      <c r="U22" s="421"/>
      <c r="V22" s="577" t="s">
        <v>327</v>
      </c>
      <c r="W22" s="577"/>
      <c r="X22" s="577"/>
      <c r="Y22" s="577"/>
      <c r="Z22" s="440" t="s">
        <v>2</v>
      </c>
      <c r="AA22" s="440"/>
      <c r="AB22" s="440"/>
      <c r="AC22" s="440"/>
      <c r="AD22" s="440"/>
      <c r="AE22" s="440"/>
      <c r="AF22" s="440"/>
      <c r="AG22" s="440"/>
      <c r="AH22" s="440"/>
      <c r="AI22" s="440"/>
      <c r="AJ22" s="440"/>
      <c r="AK22" s="440"/>
      <c r="AL22" s="577" t="s">
        <v>327</v>
      </c>
      <c r="AM22" s="577"/>
      <c r="AN22" s="577"/>
      <c r="AO22" s="577"/>
      <c r="AP22" s="699" t="s">
        <v>1</v>
      </c>
      <c r="AQ22" s="699"/>
      <c r="AR22" s="699"/>
      <c r="AS22" s="699"/>
      <c r="AT22" s="699"/>
      <c r="AU22" s="699"/>
      <c r="AV22" s="433" t="s">
        <v>12</v>
      </c>
      <c r="AW22" s="433"/>
      <c r="AX22" s="433"/>
      <c r="AY22" s="433"/>
      <c r="AZ22" s="433"/>
      <c r="BA22" s="433"/>
      <c r="BB22" s="433"/>
      <c r="BC22" s="433"/>
      <c r="BD22" s="64"/>
      <c r="BF22" t="s">
        <v>0</v>
      </c>
      <c r="BH22" s="50">
        <v>8</v>
      </c>
      <c r="BI22" s="50">
        <v>10</v>
      </c>
      <c r="BJ22" s="50" t="s">
        <v>178</v>
      </c>
      <c r="BK22" s="50">
        <v>8</v>
      </c>
      <c r="BL22" s="50">
        <v>6</v>
      </c>
      <c r="BM22" s="50">
        <v>12</v>
      </c>
      <c r="BN22" s="84">
        <v>8</v>
      </c>
      <c r="BO22" s="50" t="s">
        <v>178</v>
      </c>
      <c r="BP22" s="50">
        <f t="shared" si="3"/>
        <v>52</v>
      </c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4" customHeight="1">
      <c r="A23" s="95"/>
      <c r="B23" s="96" t="s">
        <v>304</v>
      </c>
      <c r="C23" s="1"/>
      <c r="D23" s="421" t="s">
        <v>0</v>
      </c>
      <c r="E23" s="421"/>
      <c r="F23" s="421"/>
      <c r="G23" s="421"/>
      <c r="H23" s="421"/>
      <c r="I23" s="421"/>
      <c r="J23" s="421"/>
      <c r="K23" s="421"/>
      <c r="L23" s="421"/>
      <c r="M23" s="421"/>
      <c r="N23" s="420" t="s">
        <v>180</v>
      </c>
      <c r="O23" s="420"/>
      <c r="P23" s="420"/>
      <c r="Q23" s="420"/>
      <c r="R23" s="420"/>
      <c r="S23" s="420"/>
      <c r="T23" s="420"/>
      <c r="U23" s="420"/>
      <c r="V23" s="420"/>
      <c r="W23" s="420"/>
      <c r="X23" s="433" t="s">
        <v>12</v>
      </c>
      <c r="Y23" s="433"/>
      <c r="Z23" s="433"/>
      <c r="AA23" s="433"/>
      <c r="AB23" s="433"/>
      <c r="AC23" s="433"/>
      <c r="AD23" s="433"/>
      <c r="AE23" s="433"/>
      <c r="AF23" s="433"/>
      <c r="AG23" s="433"/>
      <c r="AH23" s="577" t="s">
        <v>327</v>
      </c>
      <c r="AI23" s="577"/>
      <c r="AJ23" s="577"/>
      <c r="AK23" s="577"/>
      <c r="AL23" s="699" t="s">
        <v>1</v>
      </c>
      <c r="AM23" s="699"/>
      <c r="AN23" s="699"/>
      <c r="AO23" s="699"/>
      <c r="AP23" s="711" t="s">
        <v>419</v>
      </c>
      <c r="AQ23" s="712"/>
      <c r="AR23" s="712"/>
      <c r="AS23" s="713"/>
      <c r="AT23" s="454" t="s">
        <v>2</v>
      </c>
      <c r="AU23" s="455"/>
      <c r="AV23" s="455"/>
      <c r="AW23" s="456"/>
      <c r="AX23" s="577" t="s">
        <v>327</v>
      </c>
      <c r="AY23" s="577"/>
      <c r="AZ23" s="577"/>
      <c r="BA23" s="577"/>
      <c r="BB23" s="440" t="s">
        <v>2</v>
      </c>
      <c r="BC23" s="440"/>
      <c r="BD23" s="64"/>
      <c r="BF23" t="s">
        <v>2</v>
      </c>
      <c r="BH23" s="241">
        <v>8</v>
      </c>
      <c r="BI23" s="241">
        <v>10</v>
      </c>
      <c r="BJ23" s="241" t="s">
        <v>178</v>
      </c>
      <c r="BK23" s="241">
        <v>10</v>
      </c>
      <c r="BL23" s="241">
        <v>4</v>
      </c>
      <c r="BM23" s="245">
        <v>10</v>
      </c>
      <c r="BN23" s="241">
        <v>10</v>
      </c>
      <c r="BO23" s="241" t="s">
        <v>178</v>
      </c>
      <c r="BP23" s="50">
        <f t="shared" si="3"/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4" customHeight="1" thickBot="1">
      <c r="A24" s="95"/>
      <c r="B24" s="9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98" t="s">
        <v>0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298" t="s">
        <v>0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64"/>
      <c r="BH24" s="50"/>
      <c r="BI24" s="50"/>
      <c r="BJ24" s="50"/>
      <c r="BM24" s="8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4" customHeight="1" thickBot="1">
      <c r="A25" s="95"/>
      <c r="B25" s="96"/>
      <c r="C25" s="1"/>
      <c r="D25" s="1">
        <v>4</v>
      </c>
      <c r="E25" s="1">
        <v>4</v>
      </c>
      <c r="F25" s="1">
        <v>4</v>
      </c>
      <c r="G25" s="1">
        <v>4</v>
      </c>
      <c r="H25" s="1">
        <v>4</v>
      </c>
      <c r="I25" s="1">
        <v>4</v>
      </c>
      <c r="J25" s="1">
        <v>4</v>
      </c>
      <c r="K25" s="1">
        <v>4</v>
      </c>
      <c r="L25" s="279">
        <v>3</v>
      </c>
      <c r="M25" s="280">
        <v>3</v>
      </c>
      <c r="N25" s="280">
        <v>3</v>
      </c>
      <c r="O25" s="281">
        <v>3</v>
      </c>
      <c r="P25" s="1">
        <v>4</v>
      </c>
      <c r="Q25" s="1">
        <v>4</v>
      </c>
      <c r="R25" s="1">
        <v>4</v>
      </c>
      <c r="S25" s="1">
        <v>5</v>
      </c>
      <c r="T25" s="1">
        <v>5</v>
      </c>
      <c r="U25" s="1">
        <v>5</v>
      </c>
      <c r="V25" s="1">
        <v>5</v>
      </c>
      <c r="W25" s="310">
        <v>6</v>
      </c>
      <c r="X25" s="1">
        <v>5.5</v>
      </c>
      <c r="Y25" s="1">
        <v>5.5</v>
      </c>
      <c r="Z25" s="1">
        <v>5.5</v>
      </c>
      <c r="AA25" s="1">
        <v>5.5</v>
      </c>
      <c r="AB25" s="1">
        <v>5.5</v>
      </c>
      <c r="AC25" s="1">
        <v>5.5</v>
      </c>
      <c r="AD25" s="1">
        <v>5.5</v>
      </c>
      <c r="AE25" s="1">
        <v>5.5</v>
      </c>
      <c r="AF25" s="1">
        <v>5.5</v>
      </c>
      <c r="AG25" s="1">
        <v>5.5</v>
      </c>
      <c r="AH25" s="1">
        <v>5</v>
      </c>
      <c r="AI25" s="1">
        <v>5</v>
      </c>
      <c r="AJ25" s="1">
        <v>5</v>
      </c>
      <c r="AK25" s="1">
        <v>5</v>
      </c>
      <c r="AL25" s="1">
        <v>4.5</v>
      </c>
      <c r="AM25" s="1">
        <v>4.5</v>
      </c>
      <c r="AN25" s="1">
        <v>4.5</v>
      </c>
      <c r="AO25" s="1">
        <v>4.5</v>
      </c>
      <c r="AP25" s="1">
        <v>4</v>
      </c>
      <c r="AQ25" s="1">
        <v>5</v>
      </c>
      <c r="AR25" s="1">
        <v>5</v>
      </c>
      <c r="AS25" s="1">
        <v>5</v>
      </c>
      <c r="AT25" s="1">
        <v>4.5</v>
      </c>
      <c r="AU25" s="1">
        <v>4.5</v>
      </c>
      <c r="AV25" s="1">
        <v>4.5</v>
      </c>
      <c r="AW25" s="1">
        <v>4.5</v>
      </c>
      <c r="AX25" s="1">
        <v>5</v>
      </c>
      <c r="AY25" s="1">
        <v>5</v>
      </c>
      <c r="AZ25" s="1">
        <v>4</v>
      </c>
      <c r="BA25" s="1">
        <v>4</v>
      </c>
      <c r="BB25" s="1">
        <v>4</v>
      </c>
      <c r="BC25" s="312">
        <v>3</v>
      </c>
      <c r="BD25" s="64"/>
      <c r="BH25" s="50"/>
      <c r="BI25" s="50"/>
      <c r="BJ25" s="50"/>
      <c r="BM25" s="8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4" customHeight="1">
      <c r="A26" s="95"/>
      <c r="B26" s="96"/>
      <c r="C26" s="1"/>
      <c r="D26" s="1"/>
      <c r="E26" s="1"/>
      <c r="F26" s="1"/>
      <c r="G26" s="1"/>
      <c r="H26" s="1"/>
      <c r="I26" s="1"/>
      <c r="J26" s="1"/>
      <c r="K26" s="1"/>
      <c r="L26" s="16"/>
      <c r="M26" s="16"/>
      <c r="N26" s="293"/>
      <c r="O26" s="1"/>
      <c r="P26" s="1"/>
      <c r="Q26" s="1"/>
      <c r="R26" s="1"/>
      <c r="S26" s="1"/>
      <c r="T26" s="292"/>
      <c r="U26" s="1"/>
      <c r="V26" s="1"/>
      <c r="W26" s="16"/>
      <c r="X26" s="16"/>
      <c r="Y26" s="16"/>
      <c r="Z26" s="16"/>
      <c r="AA26" s="16"/>
      <c r="AB26" s="16"/>
      <c r="AC26" s="16"/>
      <c r="AD26" s="1"/>
      <c r="AE26" s="1"/>
      <c r="AF26" s="1"/>
      <c r="AG26" s="292"/>
      <c r="AH26" s="1"/>
      <c r="AI26" s="1"/>
      <c r="AJ26" s="1"/>
      <c r="AK26" s="1"/>
      <c r="AL26" s="1"/>
      <c r="AM26" s="1"/>
      <c r="AN26" s="1"/>
      <c r="AO26" s="1"/>
      <c r="AP26" s="16"/>
      <c r="AQ26" s="16"/>
      <c r="AR26" s="16"/>
      <c r="AS26" s="16"/>
      <c r="AT26" s="1"/>
      <c r="AU26" s="1"/>
      <c r="AV26" s="1"/>
      <c r="AW26" s="1"/>
      <c r="AX26" s="16"/>
      <c r="AY26" s="16"/>
      <c r="AZ26" s="16"/>
      <c r="BA26" s="16"/>
      <c r="BB26" s="16"/>
      <c r="BC26" s="1"/>
      <c r="BD26" s="64"/>
      <c r="BH26" s="50"/>
      <c r="BI26" s="50"/>
      <c r="BJ26" s="50"/>
      <c r="BM26" s="8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4" customHeight="1">
      <c r="A27" s="95" t="s">
        <v>34</v>
      </c>
      <c r="B27" s="96" t="s">
        <v>322</v>
      </c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548"/>
      <c r="T27" s="548"/>
      <c r="U27" s="548"/>
      <c r="V27" s="548"/>
      <c r="W27" s="552" t="s">
        <v>29</v>
      </c>
      <c r="X27" s="553"/>
      <c r="Y27" s="553"/>
      <c r="Z27" s="554"/>
      <c r="AA27" s="552" t="s">
        <v>29</v>
      </c>
      <c r="AB27" s="553"/>
      <c r="AC27" s="553"/>
      <c r="AD27" s="554"/>
      <c r="AE27" s="548"/>
      <c r="AF27" s="548"/>
      <c r="AG27" s="548"/>
      <c r="AH27" s="548"/>
      <c r="AI27" s="548"/>
      <c r="AJ27" s="548"/>
      <c r="AK27" s="548"/>
      <c r="AL27" s="548"/>
      <c r="AM27" s="436" t="s">
        <v>98</v>
      </c>
      <c r="AN27" s="437"/>
      <c r="AO27" s="437"/>
      <c r="AP27" s="444"/>
      <c r="AQ27" s="436" t="s">
        <v>99</v>
      </c>
      <c r="AR27" s="437"/>
      <c r="AS27" s="437"/>
      <c r="AT27" s="444"/>
      <c r="AU27" s="548"/>
      <c r="AV27" s="548"/>
      <c r="AW27" s="548"/>
      <c r="AX27" s="548"/>
      <c r="AY27" s="549"/>
      <c r="AZ27" s="550"/>
      <c r="BA27" s="550"/>
      <c r="BB27" s="550"/>
      <c r="BC27" s="113" t="s">
        <v>300</v>
      </c>
      <c r="BD27" s="64"/>
      <c r="BJ27">
        <v>8</v>
      </c>
      <c r="BN27" s="50">
        <v>8</v>
      </c>
      <c r="BP27" s="50">
        <f>SUM(BI27:BO27)</f>
        <v>16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14" customHeight="1" thickBot="1">
      <c r="A28" s="95"/>
      <c r="B28" s="96" t="s">
        <v>323</v>
      </c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436" t="s">
        <v>98</v>
      </c>
      <c r="X28" s="437"/>
      <c r="Y28" s="437"/>
      <c r="Z28" s="444"/>
      <c r="AA28" s="436" t="s">
        <v>99</v>
      </c>
      <c r="AB28" s="437"/>
      <c r="AC28" s="437"/>
      <c r="AD28" s="444"/>
      <c r="AE28" s="548"/>
      <c r="AF28" s="548"/>
      <c r="AG28" s="548"/>
      <c r="AH28" s="548"/>
      <c r="AI28" s="548"/>
      <c r="AJ28" s="548"/>
      <c r="AK28" s="548"/>
      <c r="AL28" s="548"/>
      <c r="AM28" s="552" t="s">
        <v>29</v>
      </c>
      <c r="AN28" s="553"/>
      <c r="AO28" s="553"/>
      <c r="AP28" s="554"/>
      <c r="AQ28" s="552" t="s">
        <v>29</v>
      </c>
      <c r="AR28" s="553"/>
      <c r="AS28" s="553"/>
      <c r="AT28" s="554"/>
      <c r="AU28" s="548"/>
      <c r="AV28" s="548"/>
      <c r="AW28" s="548"/>
      <c r="AX28" s="548"/>
      <c r="AY28" s="549"/>
      <c r="AZ28" s="550"/>
      <c r="BA28" s="550"/>
      <c r="BB28" s="550"/>
      <c r="BC28" s="113" t="s">
        <v>300</v>
      </c>
      <c r="BD28" s="64"/>
      <c r="BJ28">
        <v>8</v>
      </c>
      <c r="BN28" s="50">
        <v>8</v>
      </c>
      <c r="BP28" s="50">
        <f>SUM(BI28:BO28)</f>
        <v>16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14" customHeight="1" thickBot="1">
      <c r="A29" s="95"/>
      <c r="B29" s="96" t="s">
        <v>324</v>
      </c>
      <c r="C29" s="548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552" t="s">
        <v>29</v>
      </c>
      <c r="AF29" s="553"/>
      <c r="AG29" s="553"/>
      <c r="AH29" s="554"/>
      <c r="AI29" s="552" t="s">
        <v>29</v>
      </c>
      <c r="AJ29" s="553"/>
      <c r="AK29" s="553"/>
      <c r="AL29" s="554"/>
      <c r="AM29" s="548"/>
      <c r="AN29" s="548"/>
      <c r="AO29" s="548"/>
      <c r="AP29" s="548"/>
      <c r="AQ29" s="548"/>
      <c r="AR29" s="548"/>
      <c r="AS29" s="548"/>
      <c r="AT29" s="548"/>
      <c r="AU29" s="436" t="s">
        <v>98</v>
      </c>
      <c r="AV29" s="437"/>
      <c r="AW29" s="437"/>
      <c r="AX29" s="444"/>
      <c r="AY29" s="436" t="s">
        <v>99</v>
      </c>
      <c r="AZ29" s="437"/>
      <c r="BA29" s="437"/>
      <c r="BB29" s="437"/>
      <c r="BC29" s="113" t="s">
        <v>300</v>
      </c>
      <c r="BD29" s="64"/>
      <c r="BJ29">
        <v>8</v>
      </c>
      <c r="BN29" s="50">
        <v>8</v>
      </c>
      <c r="BP29" s="50">
        <f>SUM(BI29:BO29)</f>
        <v>16</v>
      </c>
      <c r="BS29" s="714"/>
      <c r="BT29" s="715"/>
      <c r="BU29" s="715"/>
      <c r="BV29" s="715"/>
      <c r="BW29" s="715"/>
      <c r="BX29" s="716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4" customHeight="1">
      <c r="A30" s="95"/>
      <c r="B30" s="96" t="s">
        <v>325</v>
      </c>
      <c r="C30" s="548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436" t="s">
        <v>98</v>
      </c>
      <c r="AF30" s="437"/>
      <c r="AG30" s="437"/>
      <c r="AH30" s="444"/>
      <c r="AI30" s="436" t="s">
        <v>99</v>
      </c>
      <c r="AJ30" s="437"/>
      <c r="AK30" s="437"/>
      <c r="AL30" s="444"/>
      <c r="AM30" s="548"/>
      <c r="AN30" s="548"/>
      <c r="AO30" s="548"/>
      <c r="AP30" s="548"/>
      <c r="AQ30" s="548"/>
      <c r="AR30" s="548"/>
      <c r="AS30" s="548"/>
      <c r="AT30" s="548"/>
      <c r="AU30" s="552" t="s">
        <v>29</v>
      </c>
      <c r="AV30" s="553"/>
      <c r="AW30" s="553"/>
      <c r="AX30" s="554"/>
      <c r="AY30" s="480" t="s">
        <v>29</v>
      </c>
      <c r="AZ30" s="481"/>
      <c r="BA30" s="481"/>
      <c r="BB30" s="481"/>
      <c r="BC30" s="113" t="s">
        <v>300</v>
      </c>
      <c r="BD30" s="64"/>
      <c r="BJ30">
        <v>8</v>
      </c>
      <c r="BN30" s="50">
        <v>8</v>
      </c>
      <c r="BP30" s="50">
        <f>SUM(BI30:BO30)</f>
        <v>16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4" customHeight="1">
      <c r="A31" s="95"/>
      <c r="B31" s="96"/>
      <c r="C31" s="560" t="s">
        <v>268</v>
      </c>
      <c r="D31" s="560"/>
      <c r="E31" s="560"/>
      <c r="F31" s="560"/>
      <c r="G31" s="561" t="s">
        <v>269</v>
      </c>
      <c r="H31" s="561"/>
      <c r="I31" s="561"/>
      <c r="J31" s="561"/>
      <c r="K31" s="558" t="s">
        <v>270</v>
      </c>
      <c r="L31" s="558"/>
      <c r="M31" s="558"/>
      <c r="N31" s="558"/>
      <c r="O31" s="558" t="s">
        <v>271</v>
      </c>
      <c r="P31" s="558"/>
      <c r="Q31" s="558"/>
      <c r="R31" s="558"/>
      <c r="S31" s="558" t="s">
        <v>272</v>
      </c>
      <c r="T31" s="558"/>
      <c r="U31" s="558"/>
      <c r="V31" s="558"/>
      <c r="W31" s="558" t="s">
        <v>273</v>
      </c>
      <c r="X31" s="558"/>
      <c r="Y31" s="558"/>
      <c r="Z31" s="558"/>
      <c r="AA31" s="558" t="s">
        <v>274</v>
      </c>
      <c r="AB31" s="558"/>
      <c r="AC31" s="558"/>
      <c r="AD31" s="558"/>
      <c r="AE31" s="558" t="s">
        <v>275</v>
      </c>
      <c r="AF31" s="558"/>
      <c r="AG31" s="558"/>
      <c r="AH31" s="558"/>
      <c r="AI31" s="558" t="s">
        <v>276</v>
      </c>
      <c r="AJ31" s="558"/>
      <c r="AK31" s="558"/>
      <c r="AL31" s="558"/>
      <c r="AM31" s="558" t="s">
        <v>277</v>
      </c>
      <c r="AN31" s="558"/>
      <c r="AO31" s="558"/>
      <c r="AP31" s="558"/>
      <c r="AQ31" s="558" t="s">
        <v>278</v>
      </c>
      <c r="AR31" s="558"/>
      <c r="AS31" s="558"/>
      <c r="AT31" s="558"/>
      <c r="AU31" s="558" t="s">
        <v>279</v>
      </c>
      <c r="AV31" s="558"/>
      <c r="AW31" s="558"/>
      <c r="AX31" s="558"/>
      <c r="AY31" s="559" t="s">
        <v>280</v>
      </c>
      <c r="AZ31" s="559"/>
      <c r="BA31" s="559"/>
      <c r="BB31" s="559"/>
      <c r="BC31" s="22"/>
      <c r="BD31" s="64"/>
      <c r="CB31" s="124" t="s">
        <v>342</v>
      </c>
      <c r="CC31" s="122"/>
      <c r="CD31" s="122"/>
      <c r="CE31" s="121"/>
      <c r="CF31" s="121"/>
      <c r="CG31" s="121"/>
      <c r="CH31" s="122"/>
      <c r="CI31" s="122"/>
      <c r="CJ31" s="122"/>
      <c r="CK31" s="122"/>
      <c r="CL31" s="122"/>
      <c r="CM31" s="123">
        <f t="shared" si="2"/>
        <v>0</v>
      </c>
    </row>
    <row r="32" spans="1:91" ht="14" customHeight="1">
      <c r="A32" s="65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5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CB32" s="124" t="s">
        <v>343</v>
      </c>
      <c r="CC32" s="122"/>
      <c r="CD32" s="122"/>
      <c r="CE32" s="121">
        <v>0.16</v>
      </c>
      <c r="CF32" s="121">
        <v>1.05</v>
      </c>
      <c r="CG32" s="121">
        <v>0.25</v>
      </c>
      <c r="CH32" s="122"/>
      <c r="CI32" s="122"/>
      <c r="CJ32" s="122"/>
      <c r="CK32" s="122"/>
      <c r="CL32" s="122"/>
      <c r="CM32" s="123">
        <f t="shared" si="2"/>
        <v>1.46</v>
      </c>
    </row>
    <row r="33" spans="1:91" ht="14" customHeight="1">
      <c r="A33" s="68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69"/>
      <c r="BE33" s="30"/>
      <c r="BF33" s="1"/>
      <c r="BG33" s="1"/>
      <c r="BH33" s="1"/>
      <c r="BI33" s="1"/>
      <c r="BJ33" s="1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1"/>
      <c r="BY33" s="1"/>
      <c r="CB33" s="124" t="s">
        <v>75</v>
      </c>
      <c r="CC33" s="122"/>
      <c r="CD33" s="122"/>
      <c r="CE33" s="122"/>
      <c r="CF33" s="121"/>
      <c r="CG33" s="121"/>
      <c r="CH33" s="122"/>
      <c r="CI33" s="122"/>
      <c r="CJ33" s="122"/>
      <c r="CK33" s="122"/>
      <c r="CL33" s="122"/>
      <c r="CM33" s="123">
        <f t="shared" si="2"/>
        <v>0</v>
      </c>
    </row>
    <row r="34" spans="1:91" s="1" customFormat="1" ht="14" customHeight="1">
      <c r="A34" s="8"/>
      <c r="B34" s="57"/>
      <c r="C34" s="57"/>
      <c r="D34" s="559" t="s">
        <v>15</v>
      </c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  <c r="X34" s="559"/>
      <c r="Y34" s="559"/>
      <c r="Z34" s="559"/>
      <c r="AA34" s="559"/>
      <c r="AB34" s="559"/>
      <c r="AC34" s="559"/>
      <c r="AD34" s="559"/>
      <c r="AE34" s="559"/>
      <c r="AF34" s="559"/>
      <c r="AG34" s="559"/>
      <c r="AH34" s="559"/>
      <c r="AI34" s="559"/>
      <c r="AJ34" s="559"/>
      <c r="AK34" s="559"/>
      <c r="AL34" s="559"/>
      <c r="AM34" s="559"/>
      <c r="AN34" s="559"/>
      <c r="AO34" s="559"/>
      <c r="AP34" s="559"/>
      <c r="AQ34" s="559"/>
      <c r="AR34" s="559"/>
      <c r="AS34" s="559"/>
      <c r="AT34" s="559"/>
      <c r="AU34" s="559"/>
      <c r="AV34" s="559"/>
      <c r="AW34" s="559"/>
      <c r="AX34" s="559"/>
      <c r="AY34" s="559"/>
      <c r="AZ34" s="559"/>
      <c r="BA34" s="559"/>
      <c r="BB34" s="559"/>
      <c r="BC34" s="559"/>
      <c r="BD34" s="24"/>
      <c r="BE34" s="1" t="s">
        <v>58</v>
      </c>
      <c r="BF34" s="16">
        <v>1</v>
      </c>
      <c r="BG34" s="16"/>
      <c r="BI34"/>
      <c r="BJ34"/>
      <c r="BK34" s="50" t="s">
        <v>40</v>
      </c>
      <c r="BL34" s="50">
        <v>7.18</v>
      </c>
      <c r="BM34" s="50">
        <f>BF42+BF44</f>
        <v>0.1</v>
      </c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/>
      <c r="BY34"/>
      <c r="BZ34"/>
      <c r="CB34" s="125" t="s">
        <v>344</v>
      </c>
      <c r="CC34" s="126"/>
      <c r="CD34" s="126"/>
      <c r="CE34" s="126"/>
      <c r="CF34" s="127">
        <v>1</v>
      </c>
      <c r="CG34" s="127"/>
      <c r="CH34" s="126"/>
      <c r="CI34" s="126"/>
      <c r="CJ34" s="126"/>
      <c r="CK34" s="126"/>
      <c r="CL34" s="126"/>
      <c r="CM34" s="128">
        <f t="shared" si="2"/>
        <v>1</v>
      </c>
    </row>
    <row r="35" spans="1:91" s="1" customFormat="1" ht="14" customHeight="1" thickBot="1">
      <c r="A35" s="8"/>
      <c r="B35" s="9" t="s">
        <v>59</v>
      </c>
      <c r="C35" s="31"/>
      <c r="D35" s="436" t="s">
        <v>186</v>
      </c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44"/>
      <c r="T35" s="420" t="s">
        <v>18</v>
      </c>
      <c r="U35" s="420"/>
      <c r="V35" s="420"/>
      <c r="W35" s="420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24"/>
      <c r="BE35" s="1" t="s">
        <v>60</v>
      </c>
      <c r="BF35" s="16">
        <f>63/52</f>
        <v>1.2115384615384615</v>
      </c>
      <c r="BG35" s="22"/>
      <c r="BI35"/>
      <c r="BJ35"/>
      <c r="BK35" s="50" t="s">
        <v>0</v>
      </c>
      <c r="BL35" s="50">
        <v>3.23</v>
      </c>
      <c r="BM35" s="114">
        <f>BF54</f>
        <v>0.46153846153846156</v>
      </c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/>
      <c r="BY35"/>
      <c r="BZ35"/>
      <c r="CB35" s="129" t="s">
        <v>345</v>
      </c>
      <c r="CC35" s="130">
        <f t="shared" ref="CC35:CL35" si="4">SUM(CC11:CC34)</f>
        <v>4.13</v>
      </c>
      <c r="CD35" s="130">
        <f t="shared" si="4"/>
        <v>4.29</v>
      </c>
      <c r="CE35" s="130">
        <f t="shared" si="4"/>
        <v>3.0900000000000003</v>
      </c>
      <c r="CF35" s="130">
        <f t="shared" si="4"/>
        <v>4.1400000000000006</v>
      </c>
      <c r="CG35" s="130">
        <f t="shared" si="4"/>
        <v>3.0400000000000005</v>
      </c>
      <c r="CH35" s="130">
        <f t="shared" si="4"/>
        <v>2.14</v>
      </c>
      <c r="CI35" s="130">
        <f t="shared" si="4"/>
        <v>0</v>
      </c>
      <c r="CJ35" s="130">
        <f t="shared" si="4"/>
        <v>0</v>
      </c>
      <c r="CK35" s="130">
        <f t="shared" si="4"/>
        <v>0</v>
      </c>
      <c r="CL35" s="130">
        <f t="shared" si="4"/>
        <v>0</v>
      </c>
      <c r="CM35" s="131">
        <f t="shared" si="2"/>
        <v>20.830000000000002</v>
      </c>
    </row>
    <row r="36" spans="1:91" ht="14" customHeight="1">
      <c r="A36" s="8"/>
      <c r="B36" s="9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420" t="s">
        <v>27</v>
      </c>
      <c r="U36" s="420"/>
      <c r="V36" s="420"/>
      <c r="W36" s="420"/>
      <c r="X36" s="420"/>
      <c r="Y36" s="420"/>
      <c r="Z36" s="420"/>
      <c r="AA36" s="420"/>
      <c r="AB36" s="420"/>
      <c r="AC36" s="420"/>
      <c r="AD36" s="31"/>
      <c r="AE36" s="31"/>
      <c r="AF36" s="31"/>
      <c r="AG36" s="31"/>
      <c r="AH36" s="31"/>
      <c r="AI36" s="31"/>
      <c r="AJ36" s="31"/>
      <c r="AK36" s="31"/>
      <c r="AL36" s="436" t="s">
        <v>187</v>
      </c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44"/>
      <c r="BD36" s="24"/>
      <c r="BE36" s="1"/>
      <c r="BF36" s="1"/>
      <c r="BG36" s="16"/>
      <c r="BH36" s="1"/>
      <c r="BK36" s="50" t="s">
        <v>1</v>
      </c>
      <c r="BL36" s="50">
        <v>3.06</v>
      </c>
      <c r="BM36" s="50">
        <f>BF62</f>
        <v>0.48076923076923078</v>
      </c>
    </row>
    <row r="37" spans="1:91" s="1" customFormat="1" ht="14" customHeight="1">
      <c r="A37" s="8"/>
      <c r="B37" s="9" t="s">
        <v>73</v>
      </c>
      <c r="C37" s="31"/>
      <c r="D37" s="474" t="s">
        <v>19</v>
      </c>
      <c r="E37" s="475"/>
      <c r="F37" s="475"/>
      <c r="G37" s="475"/>
      <c r="H37" s="475"/>
      <c r="I37" s="475"/>
      <c r="J37" s="475"/>
      <c r="K37" s="476"/>
      <c r="L37" s="31"/>
      <c r="M37" s="31"/>
      <c r="N37" s="31"/>
      <c r="O37" s="31"/>
      <c r="P37" s="31"/>
      <c r="Q37" s="31"/>
      <c r="R37" s="31"/>
      <c r="S37" s="150" t="s">
        <v>398</v>
      </c>
      <c r="T37" s="31"/>
      <c r="U37" s="31"/>
      <c r="V37" s="31"/>
      <c r="W37" s="522" t="s">
        <v>161</v>
      </c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23"/>
      <c r="AL37" s="31"/>
      <c r="AM37" s="31"/>
      <c r="AN37" s="436" t="s">
        <v>159</v>
      </c>
      <c r="AO37" s="437"/>
      <c r="AP37" s="437"/>
      <c r="AQ37" s="437"/>
      <c r="AR37" s="437"/>
      <c r="AS37" s="437"/>
      <c r="AT37" s="437"/>
      <c r="AU37" s="437"/>
      <c r="AV37" s="420" t="s">
        <v>162</v>
      </c>
      <c r="AW37" s="420"/>
      <c r="AX37" s="420"/>
      <c r="AY37" s="420"/>
      <c r="AZ37" s="31"/>
      <c r="BA37" s="31"/>
      <c r="BB37" s="31"/>
      <c r="BC37" s="31"/>
      <c r="BD37" s="24"/>
      <c r="BE37" s="1" t="s">
        <v>62</v>
      </c>
      <c r="BF37" s="16">
        <f>37/52</f>
        <v>0.71153846153846156</v>
      </c>
      <c r="BG37" s="16"/>
      <c r="BI37"/>
      <c r="BJ37"/>
      <c r="BK37" s="50" t="s">
        <v>41</v>
      </c>
      <c r="BL37" s="50">
        <v>2</v>
      </c>
      <c r="BM37" s="50" t="e">
        <f>#REF!</f>
        <v>#REF!</v>
      </c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/>
      <c r="BY37"/>
    </row>
    <row r="38" spans="1:91" s="1" customFormat="1" ht="14" customHeight="1">
      <c r="A38" s="8"/>
      <c r="B38" s="9" t="s">
        <v>61</v>
      </c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495" t="s">
        <v>164</v>
      </c>
      <c r="Q38" s="495"/>
      <c r="R38" s="495"/>
      <c r="S38" s="495"/>
      <c r="T38" s="495"/>
      <c r="U38" s="495"/>
      <c r="V38" s="496"/>
      <c r="W38" s="31"/>
      <c r="X38" s="420" t="s">
        <v>163</v>
      </c>
      <c r="Y38" s="420"/>
      <c r="Z38" s="420"/>
      <c r="AA38" s="420"/>
      <c r="AB38" s="717" t="s">
        <v>410</v>
      </c>
      <c r="AC38" s="717"/>
      <c r="AD38" s="717"/>
      <c r="AE38" s="717"/>
      <c r="AF38" s="717"/>
      <c r="AG38" s="717"/>
      <c r="AH38" s="31"/>
      <c r="AI38" s="31"/>
      <c r="AJ38" s="31"/>
      <c r="AK38" s="31"/>
      <c r="AL38" s="717" t="s">
        <v>399</v>
      </c>
      <c r="AM38" s="717"/>
      <c r="AN38" s="717"/>
      <c r="AO38" s="717"/>
      <c r="AT38" s="717" t="s">
        <v>399</v>
      </c>
      <c r="AU38" s="717"/>
      <c r="AV38" s="717"/>
      <c r="AW38" s="717"/>
      <c r="BD38" s="24"/>
      <c r="BG38" s="16"/>
      <c r="BI38"/>
      <c r="BJ38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/>
      <c r="BY38"/>
      <c r="BZ38"/>
    </row>
    <row r="39" spans="1:91" ht="14" customHeight="1">
      <c r="A39" s="8"/>
      <c r="B39" s="9" t="s">
        <v>63</v>
      </c>
      <c r="C39" s="31"/>
      <c r="D39" s="436" t="s">
        <v>305</v>
      </c>
      <c r="E39" s="437"/>
      <c r="F39" s="437"/>
      <c r="G39" s="437"/>
      <c r="H39" s="437"/>
      <c r="I39" s="437"/>
      <c r="J39" s="437"/>
      <c r="K39" s="437"/>
      <c r="L39" s="437"/>
      <c r="M39" s="444"/>
      <c r="N39" s="420" t="s">
        <v>304</v>
      </c>
      <c r="O39" s="420"/>
      <c r="P39" s="420"/>
      <c r="Q39" s="420"/>
      <c r="R39" s="420"/>
      <c r="S39" s="420"/>
      <c r="T39" s="420"/>
      <c r="U39" s="420"/>
      <c r="V39" s="420"/>
      <c r="W39" s="420"/>
      <c r="X39" s="31"/>
      <c r="Y39" s="31"/>
      <c r="Z39" s="31"/>
      <c r="AA39" s="31"/>
      <c r="AB39" s="31"/>
      <c r="AC39" s="31"/>
      <c r="AD39" s="495" t="s">
        <v>306</v>
      </c>
      <c r="AE39" s="495"/>
      <c r="AF39" s="495"/>
      <c r="AG39" s="495"/>
      <c r="AH39" s="437"/>
      <c r="AI39" s="437"/>
      <c r="AJ39" s="437"/>
      <c r="AK39" s="444"/>
      <c r="AL39" s="31"/>
      <c r="AM39" s="31"/>
      <c r="AN39" s="31"/>
      <c r="AO39" s="31"/>
      <c r="AQ39" s="495" t="s">
        <v>307</v>
      </c>
      <c r="AR39" s="495"/>
      <c r="AS39" s="496"/>
      <c r="AT39" s="31"/>
      <c r="AU39" s="31"/>
      <c r="AV39" s="31"/>
      <c r="AW39" s="31"/>
      <c r="AX39" s="420" t="s">
        <v>307</v>
      </c>
      <c r="AY39" s="420"/>
      <c r="AZ39" s="420"/>
      <c r="BA39" s="420"/>
      <c r="BB39" s="420"/>
      <c r="BC39" s="420"/>
      <c r="BD39" s="24"/>
      <c r="BE39" s="1" t="s">
        <v>64</v>
      </c>
      <c r="BF39" s="16">
        <f>34/52</f>
        <v>0.65384615384615385</v>
      </c>
      <c r="BG39" s="1"/>
      <c r="BH39" s="1"/>
      <c r="BK39" s="50" t="s">
        <v>2</v>
      </c>
      <c r="BL39" s="50">
        <v>2.23</v>
      </c>
      <c r="BM39" s="50">
        <f>BG74</f>
        <v>0</v>
      </c>
    </row>
    <row r="40" spans="1:91" ht="14" customHeight="1">
      <c r="A40" s="8"/>
      <c r="B40" s="9" t="s">
        <v>65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494" t="s">
        <v>28</v>
      </c>
      <c r="X40" s="437"/>
      <c r="Y40" s="437"/>
      <c r="Z40" s="444"/>
      <c r="AA40" s="436" t="s">
        <v>28</v>
      </c>
      <c r="AB40" s="437"/>
      <c r="AC40" s="437"/>
      <c r="AD40" s="444"/>
      <c r="AE40" s="436" t="s">
        <v>28</v>
      </c>
      <c r="AF40" s="437"/>
      <c r="AG40" s="437"/>
      <c r="AH40" s="444"/>
      <c r="AI40" s="436" t="s">
        <v>28</v>
      </c>
      <c r="AJ40" s="437"/>
      <c r="AK40" s="437"/>
      <c r="AL40" s="444"/>
      <c r="AM40" s="436" t="s">
        <v>28</v>
      </c>
      <c r="AN40" s="437"/>
      <c r="AO40" s="437"/>
      <c r="AP40" s="444"/>
      <c r="AQ40" s="436" t="s">
        <v>28</v>
      </c>
      <c r="AR40" s="437"/>
      <c r="AS40" s="437"/>
      <c r="AT40" s="444"/>
      <c r="AU40" s="436" t="s">
        <v>28</v>
      </c>
      <c r="AV40" s="437"/>
      <c r="AW40" s="437"/>
      <c r="AX40" s="496"/>
      <c r="AY40" s="494" t="s">
        <v>28</v>
      </c>
      <c r="AZ40" s="495"/>
      <c r="BA40" s="495"/>
      <c r="BB40" s="496"/>
      <c r="BC40" s="31"/>
      <c r="BD40" s="24"/>
      <c r="BE40" s="1" t="s">
        <v>66</v>
      </c>
      <c r="BF40" s="16">
        <f>37/52</f>
        <v>0.71153846153846156</v>
      </c>
      <c r="BG40" s="1"/>
      <c r="BH40" s="1"/>
      <c r="BK40" s="50" t="s">
        <v>20</v>
      </c>
      <c r="BL40" s="50">
        <v>1</v>
      </c>
      <c r="BM40" s="50">
        <v>0</v>
      </c>
    </row>
    <row r="41" spans="1:91" ht="14" customHeight="1">
      <c r="A41" s="8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5"/>
      <c r="BE41" s="1"/>
      <c r="BF41" s="51"/>
      <c r="BH41" s="1"/>
      <c r="BK41" s="50" t="s">
        <v>69</v>
      </c>
      <c r="BL41" s="50" t="s">
        <v>70</v>
      </c>
    </row>
    <row r="42" spans="1:91" ht="14" customHeight="1">
      <c r="A42" s="8"/>
      <c r="B42" s="1"/>
      <c r="C42" s="1"/>
      <c r="D42" s="559" t="s">
        <v>15</v>
      </c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  <c r="X42" s="559"/>
      <c r="Y42" s="559"/>
      <c r="Z42" s="559"/>
      <c r="AA42" s="559"/>
      <c r="AB42" s="559"/>
      <c r="AC42" s="559"/>
      <c r="AD42" s="559"/>
      <c r="AE42" s="559"/>
      <c r="AF42" s="559"/>
      <c r="AG42" s="559"/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/>
      <c r="AV42" s="559"/>
      <c r="AW42" s="559"/>
      <c r="AX42" s="559"/>
      <c r="AY42" s="559"/>
      <c r="AZ42" s="559"/>
      <c r="BA42" s="559"/>
      <c r="BB42" s="559"/>
      <c r="BC42" s="559"/>
      <c r="BD42" s="24"/>
      <c r="BH42" s="1"/>
      <c r="BK42" s="50" t="s">
        <v>71</v>
      </c>
      <c r="BL42" s="50">
        <v>1</v>
      </c>
      <c r="BN42" s="50">
        <f>SUM(BL34:BL40)</f>
        <v>18.7</v>
      </c>
      <c r="BO42" s="50" t="s">
        <v>72</v>
      </c>
    </row>
    <row r="43" spans="1:91" ht="14" customHeight="1">
      <c r="A43" s="8"/>
      <c r="B43" s="9" t="s">
        <v>59</v>
      </c>
      <c r="C43" s="9"/>
      <c r="D43" s="31"/>
      <c r="E43" s="31"/>
      <c r="F43" s="31"/>
      <c r="G43" s="31"/>
      <c r="H43" s="31"/>
      <c r="I43" s="31"/>
      <c r="J43" s="31"/>
      <c r="K43" s="31"/>
      <c r="L43" s="677" t="s">
        <v>187</v>
      </c>
      <c r="M43" s="718"/>
      <c r="N43" s="718"/>
      <c r="O43" s="718"/>
      <c r="P43" s="718"/>
      <c r="Q43" s="718"/>
      <c r="R43" s="718"/>
      <c r="S43" s="719"/>
      <c r="T43" s="31"/>
      <c r="U43" s="31"/>
      <c r="V43" s="31"/>
      <c r="W43" s="31"/>
      <c r="X43" s="31"/>
      <c r="Y43" s="31"/>
      <c r="Z43" s="31"/>
      <c r="AA43" s="31"/>
      <c r="AB43" s="677" t="s">
        <v>186</v>
      </c>
      <c r="AC43" s="718"/>
      <c r="AD43" s="718"/>
      <c r="AE43" s="718"/>
      <c r="AF43" s="718"/>
      <c r="AG43" s="718"/>
      <c r="AH43" s="718"/>
      <c r="AI43" s="718"/>
      <c r="AJ43" s="718"/>
      <c r="AK43" s="719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677" t="s">
        <v>18</v>
      </c>
      <c r="AW43" s="718"/>
      <c r="AX43" s="718"/>
      <c r="AY43" s="718"/>
      <c r="AZ43" s="718"/>
      <c r="BA43" s="718"/>
      <c r="BB43" s="718"/>
      <c r="BC43" s="719"/>
      <c r="BD43" s="24"/>
      <c r="BG43" s="1"/>
      <c r="BH43" s="1"/>
      <c r="BN43" s="50">
        <v>0.5</v>
      </c>
      <c r="BO43" s="50" t="s">
        <v>74</v>
      </c>
    </row>
    <row r="44" spans="1:91" ht="14" customHeight="1" thickBot="1">
      <c r="A44" s="8"/>
      <c r="B44" s="9" t="s">
        <v>73</v>
      </c>
      <c r="C44" s="9"/>
      <c r="D44" s="722" t="s">
        <v>159</v>
      </c>
      <c r="E44" s="692"/>
      <c r="F44" s="692"/>
      <c r="G44" s="692"/>
      <c r="H44" s="692"/>
      <c r="I44" s="692"/>
      <c r="J44" s="692"/>
      <c r="K44" s="693"/>
      <c r="L44" s="31"/>
      <c r="M44" s="31"/>
      <c r="N44" s="31"/>
      <c r="O44" s="31"/>
      <c r="P44" s="31"/>
      <c r="Q44" s="31"/>
      <c r="R44" s="31"/>
      <c r="S44" s="31"/>
      <c r="T44" s="723" t="s">
        <v>19</v>
      </c>
      <c r="U44" s="723"/>
      <c r="V44" s="723"/>
      <c r="W44" s="723"/>
      <c r="X44" s="723"/>
      <c r="Y44" s="723"/>
      <c r="Z44" s="723"/>
      <c r="AA44" s="723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722" t="s">
        <v>161</v>
      </c>
      <c r="AM44" s="692"/>
      <c r="AN44" s="693"/>
      <c r="AO44" s="723" t="s">
        <v>27</v>
      </c>
      <c r="AP44" s="723"/>
      <c r="AQ44" s="723"/>
      <c r="AR44" s="723"/>
      <c r="AS44" s="723"/>
      <c r="AT44" s="723"/>
      <c r="AU44" s="723"/>
      <c r="AV44" s="31"/>
      <c r="AW44" s="31"/>
      <c r="AX44" s="31"/>
      <c r="AY44" s="31"/>
      <c r="AZ44" s="31"/>
      <c r="BA44" s="31"/>
      <c r="BB44" s="31"/>
      <c r="BC44" s="31"/>
      <c r="BD44" s="24"/>
      <c r="BE44" s="1" t="s">
        <v>185</v>
      </c>
      <c r="BF44" s="16">
        <v>0.1</v>
      </c>
      <c r="BG44" s="1"/>
      <c r="BH44" s="1"/>
      <c r="BI44" s="1"/>
      <c r="BJ44" s="1"/>
      <c r="BK44" s="54"/>
      <c r="BL44" s="54"/>
      <c r="BM44" s="54"/>
      <c r="BN44" s="54">
        <f>1.8</f>
        <v>1.8</v>
      </c>
      <c r="BO44" s="54" t="s">
        <v>75</v>
      </c>
      <c r="BP44" s="54"/>
      <c r="BQ44" s="54"/>
      <c r="BR44" s="54"/>
      <c r="BS44" s="54"/>
      <c r="BT44" s="54"/>
      <c r="BU44" s="54"/>
      <c r="BV44" s="54"/>
      <c r="BW44" s="54"/>
      <c r="BX44" s="1"/>
      <c r="BY44" s="1"/>
    </row>
    <row r="45" spans="1:91" ht="14" customHeight="1" thickBot="1">
      <c r="A45" s="8"/>
      <c r="B45" s="94" t="s">
        <v>243</v>
      </c>
      <c r="C45" s="1"/>
      <c r="D45" s="721" t="s">
        <v>413</v>
      </c>
      <c r="E45" s="721"/>
      <c r="F45" s="721"/>
      <c r="G45" s="721"/>
      <c r="H45" s="721"/>
      <c r="I45" s="721"/>
      <c r="J45" s="721"/>
      <c r="K45" s="724"/>
      <c r="L45" s="725" t="s">
        <v>392</v>
      </c>
      <c r="M45" s="726"/>
      <c r="N45" s="726"/>
      <c r="O45" s="727"/>
      <c r="P45" s="728" t="s">
        <v>417</v>
      </c>
      <c r="Q45" s="721"/>
      <c r="R45" s="721"/>
      <c r="S45" s="720" t="s">
        <v>416</v>
      </c>
      <c r="T45" s="720"/>
      <c r="U45" s="720"/>
      <c r="V45" s="720"/>
      <c r="W45" s="311">
        <v>6</v>
      </c>
      <c r="X45" s="734" t="s">
        <v>414</v>
      </c>
      <c r="Y45" s="735"/>
      <c r="Z45" s="735"/>
      <c r="AA45" s="735"/>
      <c r="AB45" s="735"/>
      <c r="AC45" s="735"/>
      <c r="AD45" s="735"/>
      <c r="AE45" s="735"/>
      <c r="AF45" s="735"/>
      <c r="AG45" s="736"/>
      <c r="AH45" s="720" t="s">
        <v>416</v>
      </c>
      <c r="AI45" s="720"/>
      <c r="AJ45" s="720"/>
      <c r="AK45" s="720"/>
      <c r="AL45" s="720" t="s">
        <v>418</v>
      </c>
      <c r="AM45" s="720"/>
      <c r="AN45" s="720"/>
      <c r="AO45" s="720"/>
      <c r="AP45" s="309">
        <v>4</v>
      </c>
      <c r="AQ45" s="720">
        <v>5</v>
      </c>
      <c r="AR45" s="720"/>
      <c r="AS45" s="720"/>
      <c r="AT45" s="720">
        <v>4.5</v>
      </c>
      <c r="AU45" s="720"/>
      <c r="AV45" s="720"/>
      <c r="AW45" s="720"/>
      <c r="AX45" s="720">
        <v>5</v>
      </c>
      <c r="AY45" s="720"/>
      <c r="AZ45" s="721">
        <v>4</v>
      </c>
      <c r="BA45" s="721"/>
      <c r="BB45" s="721"/>
      <c r="BC45" s="308">
        <v>3</v>
      </c>
      <c r="BD45" s="24"/>
      <c r="BE45" s="1" t="s">
        <v>185</v>
      </c>
      <c r="BF45" s="16">
        <v>0.1</v>
      </c>
      <c r="BG45" s="1"/>
      <c r="BH45" s="1"/>
      <c r="BN45" s="44">
        <f>8/52</f>
        <v>0.15384615384615385</v>
      </c>
      <c r="BO45" s="44" t="s">
        <v>76</v>
      </c>
    </row>
    <row r="46" spans="1:91" ht="14" customHeight="1">
      <c r="A46" s="8"/>
      <c r="B46" s="9"/>
      <c r="C46" s="9"/>
      <c r="D46" s="559" t="s">
        <v>0</v>
      </c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559"/>
      <c r="AG46" s="559"/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/>
      <c r="AV46" s="559"/>
      <c r="AW46" s="559"/>
      <c r="AX46" s="559"/>
      <c r="AY46" s="559"/>
      <c r="AZ46" s="559"/>
      <c r="BA46" s="559"/>
      <c r="BB46" s="559"/>
      <c r="BC46" s="559"/>
      <c r="BD46" s="24"/>
      <c r="BE46" s="1"/>
      <c r="BF46" s="63"/>
      <c r="BG46" s="16"/>
      <c r="BH46" s="1"/>
      <c r="BN46" s="50">
        <f>SUM(BN42:BN45)</f>
        <v>21.153846153846153</v>
      </c>
      <c r="BO46" s="50" t="s">
        <v>77</v>
      </c>
    </row>
    <row r="47" spans="1:91" ht="14" customHeight="1">
      <c r="A47" s="8"/>
      <c r="B47" s="9" t="s">
        <v>79</v>
      </c>
      <c r="C47" s="9"/>
      <c r="D47" s="421" t="s">
        <v>18</v>
      </c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/>
      <c r="Q47" s="421"/>
      <c r="R47" s="421"/>
      <c r="S47" s="421"/>
      <c r="T47" s="421" t="s">
        <v>187</v>
      </c>
      <c r="U47" s="421"/>
      <c r="V47" s="421"/>
      <c r="W47" s="421"/>
      <c r="X47" s="421"/>
      <c r="Y47" s="421"/>
      <c r="Z47" s="421"/>
      <c r="AA47" s="421"/>
      <c r="AB47" s="421"/>
      <c r="AC47" s="421"/>
      <c r="AD47" s="421"/>
      <c r="AE47" s="421"/>
      <c r="AF47" s="421"/>
      <c r="AG47" s="421"/>
      <c r="AH47" s="421"/>
      <c r="AI47" s="421"/>
      <c r="AJ47" s="421"/>
      <c r="AK47" s="421"/>
      <c r="AL47" s="421" t="s">
        <v>186</v>
      </c>
      <c r="AM47" s="421"/>
      <c r="AN47" s="421"/>
      <c r="AO47" s="421"/>
      <c r="AP47" s="421"/>
      <c r="AQ47" s="421"/>
      <c r="AR47" s="421"/>
      <c r="AS47" s="421"/>
      <c r="AT47" s="421"/>
      <c r="AU47" s="421"/>
      <c r="AV47" s="421"/>
      <c r="AW47" s="421"/>
      <c r="AX47" s="421"/>
      <c r="AY47" s="421"/>
      <c r="AZ47" s="421"/>
      <c r="BA47" s="421"/>
      <c r="BB47" s="421"/>
      <c r="BC47" s="421"/>
      <c r="BD47" s="24"/>
      <c r="BE47" s="1" t="s">
        <v>58</v>
      </c>
      <c r="BF47" s="16">
        <f>36/52</f>
        <v>0.69230769230769229</v>
      </c>
      <c r="BG47" s="16"/>
      <c r="BH47" s="1"/>
      <c r="BI47" s="1"/>
      <c r="BJ47" s="1"/>
      <c r="BK47" s="53" t="s">
        <v>130</v>
      </c>
      <c r="BL47" s="54"/>
      <c r="BM47" s="54"/>
      <c r="BN47" s="54"/>
      <c r="BO47" s="54" t="s">
        <v>78</v>
      </c>
      <c r="BP47" s="54"/>
      <c r="BQ47" s="54"/>
      <c r="BR47" s="54"/>
      <c r="BS47" s="54"/>
      <c r="BT47" s="54"/>
      <c r="BU47" s="54"/>
      <c r="BV47" s="54"/>
      <c r="BW47" s="54"/>
      <c r="BX47" s="1"/>
      <c r="BY47" s="1"/>
    </row>
    <row r="48" spans="1:91" ht="14" customHeight="1">
      <c r="A48" s="8"/>
      <c r="B48" s="9" t="s">
        <v>61</v>
      </c>
      <c r="C48" s="9"/>
      <c r="D48" s="480" t="s">
        <v>163</v>
      </c>
      <c r="E48" s="481"/>
      <c r="F48" s="481"/>
      <c r="G48" s="481"/>
      <c r="H48" s="481"/>
      <c r="I48" s="481"/>
      <c r="J48" s="481"/>
      <c r="K48" s="481"/>
      <c r="L48" s="421" t="s">
        <v>162</v>
      </c>
      <c r="M48" s="421"/>
      <c r="N48" s="421"/>
      <c r="O48" s="421"/>
      <c r="P48" s="421"/>
      <c r="Q48" s="421"/>
      <c r="R48" s="421"/>
      <c r="S48" s="421"/>
      <c r="T48" s="421"/>
      <c r="U48" s="421"/>
      <c r="V48" s="31"/>
      <c r="W48" s="31"/>
      <c r="X48" s="31"/>
      <c r="Y48" s="31"/>
      <c r="Z48" s="31"/>
      <c r="AA48" s="31"/>
      <c r="AB48" s="31"/>
      <c r="AC48" s="31"/>
      <c r="AD48" s="480" t="s">
        <v>164</v>
      </c>
      <c r="AE48" s="481"/>
      <c r="AF48" s="481"/>
      <c r="AG48" s="481"/>
      <c r="AH48" s="481"/>
      <c r="AI48" s="481"/>
      <c r="AJ48" s="481"/>
      <c r="AK48" s="481"/>
      <c r="AL48" s="481"/>
      <c r="AM48" s="481"/>
      <c r="AN48" s="481"/>
      <c r="AO48" s="481"/>
      <c r="AP48" s="481"/>
      <c r="AQ48" s="481"/>
      <c r="AR48" s="48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24"/>
      <c r="BE48" s="1" t="s">
        <v>60</v>
      </c>
      <c r="BF48" s="16">
        <f>16/52</f>
        <v>0.30769230769230771</v>
      </c>
      <c r="BG48" s="16"/>
      <c r="BH48" s="1"/>
      <c r="BI48" s="1"/>
      <c r="BJ48" s="1"/>
      <c r="BK48" s="53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1"/>
      <c r="BY48" s="1"/>
      <c r="BZ48" s="1"/>
    </row>
    <row r="49" spans="1:78" ht="14" customHeight="1">
      <c r="A49" s="8"/>
      <c r="B49" s="9" t="s">
        <v>63</v>
      </c>
      <c r="C49" s="9"/>
      <c r="D49" s="421" t="s">
        <v>304</v>
      </c>
      <c r="E49" s="421"/>
      <c r="F49" s="421"/>
      <c r="G49" s="421"/>
      <c r="H49" s="421"/>
      <c r="I49" s="421"/>
      <c r="J49" s="421"/>
      <c r="K49" s="421"/>
      <c r="L49" s="421"/>
      <c r="M49" s="421"/>
      <c r="N49" s="421" t="s">
        <v>305</v>
      </c>
      <c r="O49" s="421"/>
      <c r="P49" s="421"/>
      <c r="Q49" s="421"/>
      <c r="R49" s="421"/>
      <c r="S49" s="421"/>
      <c r="T49" s="421"/>
      <c r="U49" s="421"/>
      <c r="V49" s="421" t="s">
        <v>307</v>
      </c>
      <c r="W49" s="421"/>
      <c r="X49" s="421"/>
      <c r="Y49" s="421"/>
      <c r="Z49" s="421"/>
      <c r="AA49" s="421"/>
      <c r="AB49" s="421"/>
      <c r="AC49" s="42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 t="s">
        <v>163</v>
      </c>
      <c r="AR49" s="31"/>
      <c r="AS49" s="31"/>
      <c r="AT49" s="480" t="s">
        <v>306</v>
      </c>
      <c r="AU49" s="481"/>
      <c r="AV49" s="481"/>
      <c r="AW49" s="481"/>
      <c r="AX49" s="481"/>
      <c r="AY49" s="481"/>
      <c r="AZ49" s="481"/>
      <c r="BA49" s="481"/>
      <c r="BB49" s="481"/>
      <c r="BC49" s="481"/>
      <c r="BD49" s="24"/>
      <c r="BE49" s="1" t="s">
        <v>62</v>
      </c>
      <c r="BF49" s="1" t="s">
        <v>405</v>
      </c>
      <c r="BG49" s="16"/>
      <c r="BH49" s="1"/>
      <c r="BJ49" s="1"/>
      <c r="BK49" s="53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1"/>
      <c r="BY49" s="1"/>
    </row>
    <row r="50" spans="1:78" ht="14" customHeight="1" thickBot="1">
      <c r="A50" s="8"/>
      <c r="B50" s="9" t="s">
        <v>65</v>
      </c>
      <c r="C50" s="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593" t="s">
        <v>29</v>
      </c>
      <c r="X50" s="594"/>
      <c r="Y50" s="594"/>
      <c r="Z50" s="555"/>
      <c r="AA50" s="593" t="s">
        <v>29</v>
      </c>
      <c r="AB50" s="594"/>
      <c r="AC50" s="594"/>
      <c r="AD50" s="554"/>
      <c r="AE50" s="552" t="s">
        <v>29</v>
      </c>
      <c r="AF50" s="553"/>
      <c r="AG50" s="553"/>
      <c r="AH50" s="554"/>
      <c r="AI50" s="552" t="s">
        <v>29</v>
      </c>
      <c r="AJ50" s="553"/>
      <c r="AK50" s="553"/>
      <c r="AL50" s="554"/>
      <c r="AM50" s="552" t="s">
        <v>29</v>
      </c>
      <c r="AN50" s="553"/>
      <c r="AO50" s="553"/>
      <c r="AP50" s="554"/>
      <c r="AQ50" s="552" t="s">
        <v>29</v>
      </c>
      <c r="AR50" s="553"/>
      <c r="AS50" s="553"/>
      <c r="AT50" s="554"/>
      <c r="AU50" s="552" t="s">
        <v>29</v>
      </c>
      <c r="AV50" s="553"/>
      <c r="AW50" s="553"/>
      <c r="AX50" s="554"/>
      <c r="AY50" s="552" t="s">
        <v>29</v>
      </c>
      <c r="AZ50" s="553"/>
      <c r="BA50" s="553"/>
      <c r="BB50" s="554"/>
      <c r="BC50" s="31"/>
      <c r="BD50" s="24"/>
      <c r="BE50" s="1" t="s">
        <v>64</v>
      </c>
      <c r="BF50" s="16">
        <f>34/52</f>
        <v>0.65384615384615385</v>
      </c>
      <c r="BG50" s="16"/>
      <c r="BH50" s="1"/>
      <c r="BK50" s="50">
        <v>1.8</v>
      </c>
      <c r="BL50" s="52" t="s">
        <v>131</v>
      </c>
    </row>
    <row r="51" spans="1:78" ht="14" customHeight="1" thickBot="1">
      <c r="A51" s="8"/>
      <c r="B51" s="9"/>
      <c r="C51" s="9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291" t="s">
        <v>220</v>
      </c>
      <c r="V51" s="300" t="s">
        <v>0</v>
      </c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300" t="s">
        <v>0</v>
      </c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24"/>
      <c r="BE51" s="1" t="s">
        <v>66</v>
      </c>
      <c r="BF51" s="26">
        <f>36/52</f>
        <v>0.69230769230769229</v>
      </c>
      <c r="BG51" s="1"/>
      <c r="BH51" s="1"/>
      <c r="BK51" s="50">
        <f>12/52</f>
        <v>0.23076923076923078</v>
      </c>
      <c r="BL51" s="52" t="s">
        <v>132</v>
      </c>
      <c r="BZ51" s="1"/>
    </row>
    <row r="52" spans="1:78" ht="14" customHeight="1">
      <c r="A52" s="8"/>
      <c r="B52" s="9"/>
      <c r="C52" s="9"/>
      <c r="D52" s="559" t="s">
        <v>80</v>
      </c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/>
      <c r="AV52" s="559"/>
      <c r="AW52" s="559"/>
      <c r="AX52" s="559"/>
      <c r="AY52" s="559"/>
      <c r="AZ52" s="559"/>
      <c r="BA52" s="559"/>
      <c r="BB52" s="559"/>
      <c r="BC52" s="559"/>
      <c r="BD52" s="24"/>
      <c r="BG52" s="1"/>
      <c r="BH52" s="1"/>
      <c r="BK52" s="50">
        <f>9/52</f>
        <v>0.17307692307692307</v>
      </c>
      <c r="BL52" s="52" t="s">
        <v>317</v>
      </c>
      <c r="BZ52" s="1"/>
    </row>
    <row r="53" spans="1:78" ht="14" customHeight="1">
      <c r="A53" s="8"/>
      <c r="B53" s="9" t="s">
        <v>79</v>
      </c>
      <c r="C53" s="9"/>
      <c r="D53" s="442" t="s">
        <v>187</v>
      </c>
      <c r="E53" s="442"/>
      <c r="F53" s="442"/>
      <c r="G53" s="442"/>
      <c r="H53" s="442"/>
      <c r="I53" s="442"/>
      <c r="J53" s="442"/>
      <c r="K53" s="442"/>
      <c r="L53" s="70"/>
      <c r="M53" s="70"/>
      <c r="N53" s="70"/>
      <c r="O53" s="70"/>
      <c r="P53" s="70"/>
      <c r="Q53" s="70"/>
      <c r="R53" s="70"/>
      <c r="S53" s="70"/>
      <c r="T53" s="422" t="s">
        <v>186</v>
      </c>
      <c r="U53" s="423"/>
      <c r="V53" s="423"/>
      <c r="W53" s="423"/>
      <c r="X53" s="423"/>
      <c r="Y53" s="423"/>
      <c r="Z53" s="423"/>
      <c r="AA53" s="424"/>
      <c r="AB53" s="290"/>
      <c r="AC53" s="290"/>
      <c r="AD53" s="70"/>
      <c r="AE53" s="70"/>
      <c r="AF53" s="70"/>
      <c r="AG53" s="70"/>
      <c r="AH53" s="70"/>
      <c r="AI53" s="70"/>
      <c r="AJ53" s="70"/>
      <c r="AK53" s="70"/>
      <c r="AL53" s="290"/>
      <c r="AM53" s="290"/>
      <c r="AN53" s="422" t="s">
        <v>18</v>
      </c>
      <c r="AO53" s="423"/>
      <c r="AP53" s="423"/>
      <c r="AQ53" s="423"/>
      <c r="AR53" s="423"/>
      <c r="AS53" s="423"/>
      <c r="AT53" s="423"/>
      <c r="AU53" s="424"/>
      <c r="AV53" s="70"/>
      <c r="AW53" s="70"/>
      <c r="AX53" s="70"/>
      <c r="AY53" s="70"/>
      <c r="AZ53" s="70"/>
      <c r="BA53" s="70"/>
      <c r="BB53" s="70"/>
      <c r="BC53" s="70"/>
      <c r="BD53" s="24"/>
      <c r="BE53" s="1" t="s">
        <v>58</v>
      </c>
      <c r="BF53" s="22">
        <f>16/52</f>
        <v>0.30769230769230771</v>
      </c>
      <c r="BG53" s="1"/>
      <c r="BH53" s="1"/>
      <c r="BZ53" s="1"/>
    </row>
    <row r="54" spans="1:78" ht="14" customHeight="1">
      <c r="A54" s="8"/>
      <c r="B54" s="9" t="s">
        <v>81</v>
      </c>
      <c r="C54" s="9"/>
      <c r="D54" s="70"/>
      <c r="E54" s="70"/>
      <c r="F54" s="70"/>
      <c r="G54" s="70"/>
      <c r="H54" s="70"/>
      <c r="I54" s="70"/>
      <c r="J54" s="70"/>
      <c r="K54" s="70"/>
      <c r="L54" s="442" t="s">
        <v>27</v>
      </c>
      <c r="M54" s="442"/>
      <c r="N54" s="442"/>
      <c r="O54" s="442"/>
      <c r="P54" s="442"/>
      <c r="Q54" s="442"/>
      <c r="R54" s="442"/>
      <c r="S54" s="442"/>
      <c r="T54" s="290"/>
      <c r="U54" s="70"/>
      <c r="V54" s="70"/>
      <c r="W54" s="70"/>
      <c r="X54" s="70"/>
      <c r="Y54" s="70"/>
      <c r="Z54" s="70"/>
      <c r="AA54" s="70"/>
      <c r="AB54" s="422" t="s">
        <v>19</v>
      </c>
      <c r="AC54" s="423"/>
      <c r="AD54" s="423"/>
      <c r="AE54" s="423"/>
      <c r="AF54" s="423"/>
      <c r="AG54" s="424"/>
      <c r="AH54" s="442" t="s">
        <v>159</v>
      </c>
      <c r="AI54" s="442"/>
      <c r="AJ54" s="442"/>
      <c r="AK54" s="442"/>
      <c r="AL54" s="442"/>
      <c r="AM54" s="442"/>
      <c r="AN54" s="70"/>
      <c r="AO54" s="70"/>
      <c r="AP54" s="70"/>
      <c r="AQ54" s="70"/>
      <c r="AR54" s="70"/>
      <c r="AS54" s="70"/>
      <c r="AT54" s="70"/>
      <c r="AU54" s="290"/>
      <c r="AV54" s="442" t="s">
        <v>161</v>
      </c>
      <c r="AW54" s="442"/>
      <c r="AX54" s="442"/>
      <c r="AY54" s="442"/>
      <c r="AZ54" s="442"/>
      <c r="BA54" s="442"/>
      <c r="BB54" s="442"/>
      <c r="BC54" s="442"/>
      <c r="BD54" s="24"/>
      <c r="BE54" s="1" t="s">
        <v>60</v>
      </c>
      <c r="BF54" s="26">
        <f>24/52</f>
        <v>0.46153846153846156</v>
      </c>
      <c r="BH54" s="1"/>
      <c r="BI54" s="1"/>
      <c r="BK54" s="52" t="s">
        <v>134</v>
      </c>
    </row>
    <row r="55" spans="1:78" ht="14" customHeight="1">
      <c r="A55" s="8"/>
      <c r="B55" s="9" t="s">
        <v>5</v>
      </c>
      <c r="C55" s="9"/>
      <c r="D55" s="290"/>
      <c r="E55" s="290"/>
      <c r="F55" s="290"/>
      <c r="G55" s="290"/>
      <c r="H55" s="290"/>
      <c r="I55" s="290"/>
      <c r="J55" s="290"/>
      <c r="K55" s="290"/>
      <c r="L55" s="29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24"/>
      <c r="BE55" s="1" t="s">
        <v>62</v>
      </c>
      <c r="BF55" s="22">
        <f>12/52</f>
        <v>0.23076923076923078</v>
      </c>
      <c r="BG55" s="22"/>
      <c r="BH55" s="1"/>
    </row>
    <row r="56" spans="1:78" s="1" customFormat="1" ht="14" customHeight="1">
      <c r="A56" s="8"/>
      <c r="B56" s="9" t="s">
        <v>61</v>
      </c>
      <c r="C56" s="9"/>
      <c r="D56" s="699" t="s">
        <v>164</v>
      </c>
      <c r="E56" s="699"/>
      <c r="F56" s="699"/>
      <c r="G56" s="699"/>
      <c r="H56" s="699" t="s">
        <v>162</v>
      </c>
      <c r="I56" s="699"/>
      <c r="J56" s="699"/>
      <c r="K56" s="699"/>
      <c r="L56" s="290"/>
      <c r="M56" s="290"/>
      <c r="N56" s="290"/>
      <c r="O56" s="290"/>
      <c r="P56" s="290"/>
      <c r="Q56" s="70"/>
      <c r="R56" s="70"/>
      <c r="S56" s="70"/>
      <c r="T56" s="70"/>
      <c r="U56" s="290"/>
      <c r="V56" s="701" t="s">
        <v>162</v>
      </c>
      <c r="W56" s="702"/>
      <c r="X56" s="702"/>
      <c r="Y56" s="702"/>
      <c r="Z56" s="702"/>
      <c r="AA56" s="707"/>
      <c r="AB56" s="701" t="s">
        <v>163</v>
      </c>
      <c r="AC56" s="702"/>
      <c r="AD56" s="702"/>
      <c r="AE56" s="702"/>
      <c r="AF56" s="702"/>
      <c r="AG56" s="702"/>
      <c r="AH56" s="702"/>
      <c r="AI56" s="702"/>
      <c r="AJ56" s="702"/>
      <c r="AK56" s="707"/>
      <c r="AL56" s="70"/>
      <c r="AM56" s="70"/>
      <c r="AN56" s="70"/>
      <c r="AO56" s="70"/>
      <c r="AP56" s="70"/>
      <c r="AQ56" s="70"/>
      <c r="AR56" s="70"/>
      <c r="AS56" s="70"/>
      <c r="AT56" s="70"/>
      <c r="AV56" s="422" t="s">
        <v>164</v>
      </c>
      <c r="AW56" s="423"/>
      <c r="AX56" s="423"/>
      <c r="AY56" s="423"/>
      <c r="AZ56" s="423"/>
      <c r="BA56" s="423"/>
      <c r="BB56" s="423"/>
      <c r="BC56" s="424"/>
      <c r="BD56" s="24"/>
      <c r="BE56" s="1" t="s">
        <v>64</v>
      </c>
      <c r="BF56" s="22">
        <f>33/52</f>
        <v>0.63461538461538458</v>
      </c>
      <c r="BI5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Z56"/>
    </row>
    <row r="57" spans="1:78" ht="14" customHeight="1">
      <c r="A57" s="8"/>
      <c r="B57" s="71" t="s">
        <v>63</v>
      </c>
      <c r="C57" s="71"/>
      <c r="D57" s="70"/>
      <c r="E57" s="70"/>
      <c r="F57" s="70"/>
      <c r="G57" s="70"/>
      <c r="H57" s="70"/>
      <c r="I57" s="70"/>
      <c r="J57" s="70"/>
      <c r="K57" s="70"/>
      <c r="L57" s="699" t="s">
        <v>306</v>
      </c>
      <c r="M57" s="699"/>
      <c r="N57" s="699"/>
      <c r="O57" s="699"/>
      <c r="P57" s="699"/>
      <c r="Q57" s="699" t="s">
        <v>307</v>
      </c>
      <c r="R57" s="699"/>
      <c r="S57" s="699"/>
      <c r="T57" s="699"/>
      <c r="U57" s="699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1" t="s">
        <v>304</v>
      </c>
      <c r="AM57" s="702"/>
      <c r="AN57" s="702"/>
      <c r="AO57" s="702"/>
      <c r="AP57" s="699" t="s">
        <v>305</v>
      </c>
      <c r="AQ57" s="699"/>
      <c r="AR57" s="699"/>
      <c r="AS57" s="699"/>
      <c r="AT57" s="699"/>
      <c r="AU57" s="699"/>
      <c r="AV57" s="70"/>
      <c r="AW57" s="70"/>
      <c r="AX57" s="70"/>
      <c r="AY57" s="70"/>
      <c r="AZ57" s="70"/>
      <c r="BA57" s="70"/>
      <c r="BB57" s="70"/>
      <c r="BC57" s="70"/>
      <c r="BD57" s="24"/>
      <c r="BE57" s="1" t="s">
        <v>66</v>
      </c>
      <c r="BF57" s="16">
        <f>19/52</f>
        <v>0.36538461538461536</v>
      </c>
      <c r="BH57" s="1"/>
    </row>
    <row r="58" spans="1:78" ht="14" customHeight="1">
      <c r="A58" s="8"/>
      <c r="B58" s="9"/>
      <c r="C58" s="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24"/>
      <c r="BE58" s="1"/>
      <c r="BF58" s="1"/>
      <c r="BG58" s="1"/>
      <c r="BH58" s="1"/>
    </row>
    <row r="59" spans="1:78" ht="14" customHeight="1">
      <c r="A59" s="8"/>
      <c r="B59" s="9"/>
      <c r="C59" s="9"/>
      <c r="D59" s="559" t="s">
        <v>82</v>
      </c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  <c r="X59" s="559"/>
      <c r="Y59" s="559"/>
      <c r="Z59" s="559"/>
      <c r="AA59" s="559"/>
      <c r="AB59" s="559"/>
      <c r="AC59" s="559"/>
      <c r="AD59" s="559"/>
      <c r="AE59" s="559"/>
      <c r="AF59" s="559"/>
      <c r="AG59" s="559"/>
      <c r="AH59" s="559"/>
      <c r="AI59" s="559"/>
      <c r="AJ59" s="559"/>
      <c r="AK59" s="559"/>
      <c r="AL59" s="559"/>
      <c r="AM59" s="559"/>
      <c r="AN59" s="559"/>
      <c r="AO59" s="559"/>
      <c r="AP59" s="559"/>
      <c r="AQ59" s="559"/>
      <c r="AR59" s="559"/>
      <c r="AS59" s="559"/>
      <c r="AT59" s="559"/>
      <c r="AU59" s="559"/>
      <c r="AV59" s="559"/>
      <c r="AW59" s="559"/>
      <c r="AX59" s="559"/>
      <c r="AY59" s="559"/>
      <c r="AZ59" s="559"/>
      <c r="BA59" s="559"/>
      <c r="BB59" s="559"/>
      <c r="BC59" s="559"/>
      <c r="BD59" s="24"/>
      <c r="BE59" s="1"/>
      <c r="BF59" s="1"/>
      <c r="BG59" s="1"/>
      <c r="BH59" s="1"/>
      <c r="BI59" s="1"/>
    </row>
    <row r="60" spans="1:78" ht="14" customHeight="1">
      <c r="A60" s="8"/>
      <c r="B60" s="9" t="s">
        <v>92</v>
      </c>
      <c r="C60" s="9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24"/>
      <c r="BE60" s="1"/>
      <c r="BF60" s="1"/>
      <c r="BG60" s="1"/>
      <c r="BH60" s="1"/>
      <c r="BZ60" s="1"/>
    </row>
    <row r="61" spans="1:78" ht="14" customHeight="1">
      <c r="A61" s="8"/>
      <c r="B61" s="9" t="s">
        <v>93</v>
      </c>
      <c r="C61" s="9"/>
      <c r="D61" s="433" t="s">
        <v>161</v>
      </c>
      <c r="E61" s="433"/>
      <c r="F61" s="433"/>
      <c r="G61" s="433"/>
      <c r="H61" s="433"/>
      <c r="I61" s="433"/>
      <c r="J61" s="433"/>
      <c r="K61" s="433"/>
      <c r="L61" s="433"/>
      <c r="M61" s="433"/>
      <c r="N61" s="433"/>
      <c r="O61" s="70"/>
      <c r="P61" s="433" t="s">
        <v>159</v>
      </c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33"/>
      <c r="AC61" s="433"/>
      <c r="AD61" s="425" t="s">
        <v>27</v>
      </c>
      <c r="AE61" s="426"/>
      <c r="AF61" s="426"/>
      <c r="AG61" s="427"/>
      <c r="AH61" s="433" t="s">
        <v>19</v>
      </c>
      <c r="AI61" s="433"/>
      <c r="AJ61" s="433"/>
      <c r="AK61" s="433"/>
      <c r="AL61" s="433"/>
      <c r="AM61" s="433"/>
      <c r="AN61" s="433"/>
      <c r="AO61" s="433"/>
      <c r="AP61" s="433"/>
      <c r="AQ61" s="433"/>
      <c r="AR61" s="433"/>
      <c r="AS61" s="70"/>
      <c r="AT61" s="70"/>
      <c r="AU61" s="70"/>
      <c r="AV61" s="433" t="s">
        <v>27</v>
      </c>
      <c r="AW61" s="433"/>
      <c r="AX61" s="433"/>
      <c r="AY61" s="433"/>
      <c r="AZ61" s="433"/>
      <c r="BA61" s="433"/>
      <c r="BB61" s="433"/>
      <c r="BC61" s="433"/>
      <c r="BD61" s="24"/>
      <c r="BE61" s="1" t="s">
        <v>60</v>
      </c>
      <c r="BF61" s="16">
        <f>26/52</f>
        <v>0.5</v>
      </c>
      <c r="BH61" s="1"/>
      <c r="BJ61" s="1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1"/>
      <c r="BY61" s="1"/>
    </row>
    <row r="62" spans="1:78" ht="14" customHeight="1">
      <c r="A62" s="8"/>
      <c r="B62" s="9" t="s">
        <v>61</v>
      </c>
      <c r="C62" s="9"/>
      <c r="D62" s="70"/>
      <c r="E62" s="70"/>
      <c r="F62" s="70"/>
      <c r="G62" s="70"/>
      <c r="H62" s="70"/>
      <c r="I62" s="70"/>
      <c r="J62" s="70"/>
      <c r="K62" s="70"/>
      <c r="L62" s="433" t="s">
        <v>164</v>
      </c>
      <c r="M62" s="433"/>
      <c r="N62" s="433"/>
      <c r="O62" s="433"/>
      <c r="P62" s="433" t="s">
        <v>163</v>
      </c>
      <c r="Q62" s="433"/>
      <c r="R62" s="433"/>
      <c r="S62" s="433"/>
      <c r="T62" s="433"/>
      <c r="U62" s="433"/>
      <c r="V62" s="433"/>
      <c r="W62" s="433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Q62" s="729" t="s">
        <v>162</v>
      </c>
      <c r="AR62" s="730"/>
      <c r="AS62" s="426"/>
      <c r="AT62" s="426"/>
      <c r="AU62" s="427"/>
      <c r="AV62" s="70"/>
      <c r="AW62" s="70"/>
      <c r="AX62" s="70"/>
      <c r="AY62" s="70"/>
      <c r="AZ62" s="70"/>
      <c r="BA62" s="70"/>
      <c r="BB62" s="70"/>
      <c r="BC62" s="70"/>
      <c r="BD62" s="24"/>
      <c r="BE62" s="1" t="s">
        <v>62</v>
      </c>
      <c r="BF62" s="16">
        <f>25/52</f>
        <v>0.48076923076923078</v>
      </c>
      <c r="BH62" s="1"/>
    </row>
    <row r="63" spans="1:78" ht="14" customHeight="1" thickBot="1">
      <c r="A63" s="8"/>
      <c r="B63" s="9" t="s">
        <v>63</v>
      </c>
      <c r="C63" s="9"/>
      <c r="D63" s="433" t="s">
        <v>306</v>
      </c>
      <c r="E63" s="433"/>
      <c r="F63" s="433"/>
      <c r="G63" s="433"/>
      <c r="H63" s="433"/>
      <c r="I63" s="433"/>
      <c r="J63" s="433"/>
      <c r="K63" s="433"/>
      <c r="L63" s="70"/>
      <c r="M63" s="70"/>
      <c r="N63" s="70"/>
      <c r="O63" s="297">
        <v>1</v>
      </c>
      <c r="P63" s="70"/>
      <c r="Q63" s="70"/>
      <c r="R63" s="70"/>
      <c r="S63" s="70"/>
      <c r="T63" s="70"/>
      <c r="U63" s="70"/>
      <c r="V63" s="70"/>
      <c r="W63" s="70"/>
      <c r="X63" s="425" t="s">
        <v>304</v>
      </c>
      <c r="Y63" s="426"/>
      <c r="Z63" s="426"/>
      <c r="AA63" s="426"/>
      <c r="AB63" s="426"/>
      <c r="AC63" s="426"/>
      <c r="AD63" s="426"/>
      <c r="AE63" s="426"/>
      <c r="AF63" s="426"/>
      <c r="AG63" s="427"/>
      <c r="AH63" s="433" t="s">
        <v>307</v>
      </c>
      <c r="AI63" s="433"/>
      <c r="AJ63" s="433"/>
      <c r="AK63" s="433"/>
      <c r="AL63" s="433"/>
      <c r="AM63" s="433"/>
      <c r="AN63" s="433"/>
      <c r="AO63" s="433"/>
      <c r="AP63" s="433"/>
      <c r="AQ63" s="70"/>
      <c r="AR63" s="70"/>
      <c r="AS63" s="425" t="s">
        <v>164</v>
      </c>
      <c r="AT63" s="426"/>
      <c r="AU63" s="427"/>
      <c r="AV63" s="425" t="s">
        <v>305</v>
      </c>
      <c r="AW63" s="426"/>
      <c r="AX63" s="426"/>
      <c r="AY63" s="426"/>
      <c r="AZ63" s="426"/>
      <c r="BA63" s="426"/>
      <c r="BB63" s="426"/>
      <c r="BC63" s="427"/>
      <c r="BD63" s="24"/>
      <c r="BE63" s="1" t="s">
        <v>64</v>
      </c>
      <c r="BF63" s="16">
        <f>17/52</f>
        <v>0.32692307692307693</v>
      </c>
      <c r="BG63" s="16"/>
      <c r="BH63" s="1"/>
    </row>
    <row r="64" spans="1:78" ht="14" customHeight="1">
      <c r="A64" s="8"/>
      <c r="B64" s="9"/>
      <c r="C64" s="9"/>
      <c r="D64" s="70"/>
      <c r="E64" s="70"/>
      <c r="F64" s="70"/>
      <c r="G64" s="70"/>
      <c r="H64" s="70"/>
      <c r="I64" s="70"/>
      <c r="J64" s="291"/>
      <c r="K64" s="291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24"/>
      <c r="BE64" s="1" t="s">
        <v>66</v>
      </c>
      <c r="BF64" s="16">
        <f>35/52</f>
        <v>0.67307692307692313</v>
      </c>
      <c r="BH64" s="1"/>
    </row>
    <row r="65" spans="1:85" ht="14" customHeight="1">
      <c r="A65" s="8"/>
      <c r="B65" s="9"/>
      <c r="C65" s="9"/>
      <c r="D65" s="559" t="s">
        <v>83</v>
      </c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9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9"/>
      <c r="BD65" s="24"/>
      <c r="BE65" s="1"/>
      <c r="BF65" s="1"/>
      <c r="BH65" s="1"/>
      <c r="BZ65" s="1"/>
    </row>
    <row r="66" spans="1:85" ht="14" customHeight="1">
      <c r="A66" s="8"/>
      <c r="B66" s="9" t="s">
        <v>81</v>
      </c>
      <c r="C66" s="9"/>
      <c r="D66" s="454" t="s">
        <v>27</v>
      </c>
      <c r="E66" s="455"/>
      <c r="F66" s="455"/>
      <c r="G66" s="455"/>
      <c r="H66" s="455"/>
      <c r="I66" s="455"/>
      <c r="J66" s="455"/>
      <c r="K66" s="456"/>
      <c r="L66" s="440" t="s">
        <v>19</v>
      </c>
      <c r="M66" s="440"/>
      <c r="N66" s="440"/>
      <c r="O66" s="440"/>
      <c r="P66" s="440"/>
      <c r="Q66" s="440"/>
      <c r="R66" s="440"/>
      <c r="S66" s="440" t="s">
        <v>397</v>
      </c>
      <c r="T66" s="440"/>
      <c r="U66" s="440"/>
      <c r="V66" s="440"/>
      <c r="W66" s="16"/>
      <c r="X66" s="16"/>
      <c r="Y66" s="16"/>
      <c r="Z66" s="16"/>
      <c r="AA66" s="16"/>
      <c r="AB66" s="16"/>
      <c r="AC66" s="16"/>
      <c r="AD66" s="440" t="s">
        <v>159</v>
      </c>
      <c r="AE66" s="440"/>
      <c r="AF66" s="440"/>
      <c r="AG66" s="440"/>
      <c r="AH66" s="16"/>
      <c r="AI66" s="16"/>
      <c r="AJ66" s="16"/>
      <c r="AK66" s="16"/>
      <c r="AL66" s="70"/>
      <c r="AM66" s="70"/>
      <c r="AN66" s="70"/>
      <c r="AO66" s="70"/>
      <c r="AP66" s="70"/>
      <c r="AQ66" s="70"/>
      <c r="AR66" s="70"/>
      <c r="AS66" s="70"/>
      <c r="AT66" s="70"/>
      <c r="AU66" s="16"/>
      <c r="AV66" s="16"/>
      <c r="AW66" s="16"/>
      <c r="AX66" s="16"/>
      <c r="AY66" s="16"/>
      <c r="AZ66" s="16"/>
      <c r="BA66" s="16"/>
      <c r="BB66" s="16"/>
      <c r="BC66" s="16"/>
      <c r="BD66" s="24"/>
      <c r="BE66" s="1" t="s">
        <v>60</v>
      </c>
      <c r="BF66" s="16">
        <f>15/52</f>
        <v>0.28846153846153844</v>
      </c>
      <c r="BG66" s="16"/>
      <c r="BH66" s="1"/>
    </row>
    <row r="67" spans="1:85" s="1" customFormat="1" ht="14" customHeight="1">
      <c r="A67" s="8"/>
      <c r="B67" s="9" t="s">
        <v>5</v>
      </c>
      <c r="C67" s="9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454" t="s">
        <v>393</v>
      </c>
      <c r="AR67" s="455"/>
      <c r="AS67" s="455"/>
      <c r="AT67" s="455"/>
      <c r="AU67" s="455"/>
      <c r="AV67" s="455"/>
      <c r="AW67" s="455"/>
      <c r="AX67" s="455"/>
      <c r="AY67" s="455"/>
      <c r="AZ67" s="455"/>
      <c r="BA67" s="456"/>
      <c r="BB67" s="290"/>
      <c r="BC67" s="290"/>
      <c r="BD67" s="24"/>
      <c r="BE67" s="1" t="s">
        <v>62</v>
      </c>
      <c r="BF67" s="16">
        <f>8/52</f>
        <v>0.15384615384615385</v>
      </c>
      <c r="BI67"/>
      <c r="BJ67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/>
      <c r="BY67"/>
      <c r="BZ67"/>
    </row>
    <row r="68" spans="1:85" ht="14" customHeight="1">
      <c r="A68" s="8"/>
      <c r="B68" s="9" t="s">
        <v>61</v>
      </c>
      <c r="C68" s="9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70"/>
      <c r="V68" s="70"/>
      <c r="W68" s="454" t="s">
        <v>164</v>
      </c>
      <c r="X68" s="455"/>
      <c r="Y68" s="455"/>
      <c r="Z68" s="455"/>
      <c r="AA68" s="455"/>
      <c r="AB68" s="455"/>
      <c r="AC68" s="456"/>
      <c r="AD68" s="70"/>
      <c r="AE68" s="70"/>
      <c r="AF68" s="70"/>
      <c r="AG68" s="70"/>
      <c r="AH68" s="440" t="s">
        <v>162</v>
      </c>
      <c r="AI68" s="440"/>
      <c r="AJ68" s="440"/>
      <c r="AK68" s="440"/>
      <c r="AL68" s="440"/>
      <c r="AM68" s="440"/>
      <c r="AN68" s="440"/>
      <c r="AO68" s="440"/>
      <c r="AP68" s="440"/>
      <c r="AQ68" s="16"/>
      <c r="AR68" s="16"/>
      <c r="AS68" s="16"/>
      <c r="AT68" s="16"/>
      <c r="AU68" s="70"/>
      <c r="AV68" s="70"/>
      <c r="AW68" s="70"/>
      <c r="AX68" s="440" t="s">
        <v>163</v>
      </c>
      <c r="AY68" s="440"/>
      <c r="AZ68" s="440"/>
      <c r="BA68" s="440"/>
      <c r="BB68" s="440"/>
      <c r="BC68" s="440"/>
      <c r="BD68" s="24"/>
      <c r="BE68" s="1" t="s">
        <v>64</v>
      </c>
      <c r="BF68" s="16">
        <f>22/52</f>
        <v>0.42307692307692307</v>
      </c>
      <c r="BG68" s="16"/>
      <c r="BH68" s="1"/>
      <c r="BI68" s="1"/>
    </row>
    <row r="69" spans="1:85" ht="14" customHeight="1" thickBot="1">
      <c r="A69" s="8"/>
      <c r="B69" s="71" t="s">
        <v>63</v>
      </c>
      <c r="C69" s="71"/>
      <c r="D69" s="440" t="s">
        <v>307</v>
      </c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 t="s">
        <v>306</v>
      </c>
      <c r="R69" s="440"/>
      <c r="S69" s="440"/>
      <c r="T69" s="440"/>
      <c r="U69" s="440"/>
      <c r="V69" s="440"/>
      <c r="W69" s="440"/>
      <c r="X69" s="440"/>
      <c r="Y69" s="440"/>
      <c r="Z69" s="440" t="s">
        <v>305</v>
      </c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440"/>
      <c r="AL69" s="454" t="s">
        <v>306</v>
      </c>
      <c r="AM69" s="455"/>
      <c r="AN69" s="455"/>
      <c r="AO69" s="456"/>
      <c r="AP69" s="70"/>
      <c r="AQ69" s="70"/>
      <c r="AR69" s="70"/>
      <c r="AS69" s="70"/>
      <c r="AT69" s="454" t="s">
        <v>304</v>
      </c>
      <c r="AU69" s="455"/>
      <c r="AV69" s="455"/>
      <c r="AW69" s="456"/>
      <c r="AX69" s="70"/>
      <c r="AY69" s="70"/>
      <c r="AZ69" s="70"/>
      <c r="BA69" s="70"/>
      <c r="BB69" s="454" t="s">
        <v>304</v>
      </c>
      <c r="BC69" s="456"/>
      <c r="BD69" s="25"/>
      <c r="BE69" s="1" t="s">
        <v>66</v>
      </c>
      <c r="BF69" s="16">
        <f>48/52</f>
        <v>0.92307692307692313</v>
      </c>
      <c r="BG69" s="16"/>
      <c r="BH69" s="1"/>
    </row>
    <row r="70" spans="1:85" s="1" customFormat="1" ht="14" customHeight="1">
      <c r="A70" s="8"/>
      <c r="B70" s="9"/>
      <c r="C70" s="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313"/>
      <c r="AQ70" s="314"/>
      <c r="AR70" s="314"/>
      <c r="AS70" s="315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24"/>
      <c r="BF70" s="16"/>
      <c r="BG70"/>
      <c r="BI70"/>
      <c r="BJ70" t="s">
        <v>402</v>
      </c>
      <c r="BK70" s="102">
        <v>45103</v>
      </c>
      <c r="BL70" s="45">
        <v>45134</v>
      </c>
      <c r="BM70" s="45">
        <f t="shared" ref="BM70:BW70" si="5">BL70+28</f>
        <v>45162</v>
      </c>
      <c r="BN70" s="45">
        <f t="shared" si="5"/>
        <v>45190</v>
      </c>
      <c r="BO70" s="45">
        <f t="shared" si="5"/>
        <v>45218</v>
      </c>
      <c r="BP70" s="45">
        <f t="shared" si="5"/>
        <v>45246</v>
      </c>
      <c r="BQ70" s="45">
        <f t="shared" si="5"/>
        <v>45274</v>
      </c>
      <c r="BR70" s="45">
        <f t="shared" si="5"/>
        <v>45302</v>
      </c>
      <c r="BS70" s="45">
        <f t="shared" si="5"/>
        <v>45330</v>
      </c>
      <c r="BT70" s="45">
        <f t="shared" si="5"/>
        <v>45358</v>
      </c>
      <c r="BU70" s="45">
        <f t="shared" si="5"/>
        <v>45386</v>
      </c>
      <c r="BV70" s="45">
        <f t="shared" si="5"/>
        <v>45414</v>
      </c>
      <c r="BW70" s="45">
        <f t="shared" si="5"/>
        <v>45442</v>
      </c>
      <c r="BY70" s="34" t="s">
        <v>0</v>
      </c>
      <c r="BZ70" s="35" t="s">
        <v>2</v>
      </c>
      <c r="CA70" s="35" t="s">
        <v>1</v>
      </c>
      <c r="CB70" s="36" t="s">
        <v>40</v>
      </c>
    </row>
    <row r="71" spans="1:85" s="1" customFormat="1" ht="14" customHeight="1">
      <c r="A71" s="8"/>
      <c r="B71" s="9"/>
      <c r="C71" s="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24"/>
      <c r="BF71" s="22"/>
      <c r="BG71"/>
      <c r="BI71"/>
      <c r="BJ71"/>
      <c r="BK71" s="103" t="s">
        <v>121</v>
      </c>
      <c r="BL71" s="103" t="s">
        <v>121</v>
      </c>
      <c r="BM71" s="104" t="s">
        <v>119</v>
      </c>
      <c r="BN71" s="104" t="s">
        <v>267</v>
      </c>
      <c r="BO71" s="105" t="s">
        <v>117</v>
      </c>
      <c r="BP71" s="99" t="s">
        <v>29</v>
      </c>
      <c r="BQ71" s="99" t="s">
        <v>29</v>
      </c>
      <c r="BR71" s="103" t="s">
        <v>266</v>
      </c>
      <c r="BS71" s="103" t="s">
        <v>118</v>
      </c>
      <c r="BT71" s="98" t="s">
        <v>98</v>
      </c>
      <c r="BU71" s="98" t="s">
        <v>99</v>
      </c>
      <c r="BV71" s="106" t="s">
        <v>2</v>
      </c>
      <c r="BW71" s="107" t="s">
        <v>1</v>
      </c>
      <c r="BX71"/>
      <c r="BY71" s="38">
        <v>12</v>
      </c>
      <c r="BZ71" s="50">
        <v>4</v>
      </c>
      <c r="CA71" s="50">
        <v>12</v>
      </c>
      <c r="CB71" s="39">
        <v>24</v>
      </c>
    </row>
    <row r="72" spans="1:85" ht="14" customHeight="1">
      <c r="A72" s="8"/>
      <c r="B72" s="9"/>
      <c r="C72" s="9"/>
      <c r="D72" s="559" t="s">
        <v>84</v>
      </c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59"/>
      <c r="AI72" s="559"/>
      <c r="AJ72" s="559"/>
      <c r="AK72" s="559"/>
      <c r="AL72" s="559"/>
      <c r="AM72" s="559"/>
      <c r="AN72" s="559"/>
      <c r="AO72" s="559"/>
      <c r="AP72" s="559"/>
      <c r="AQ72" s="559"/>
      <c r="AR72" s="559"/>
      <c r="AS72" s="559"/>
      <c r="AT72" s="559"/>
      <c r="AU72" s="559"/>
      <c r="AV72" s="559"/>
      <c r="AW72" s="559"/>
      <c r="AX72" s="559"/>
      <c r="AY72" s="559"/>
      <c r="AZ72" s="559"/>
      <c r="BA72" s="559"/>
      <c r="BB72" s="559"/>
      <c r="BC72" s="559"/>
      <c r="BD72" s="24"/>
      <c r="BE72" s="1" t="s">
        <v>60</v>
      </c>
      <c r="BF72" s="16">
        <f>12/52</f>
        <v>0.23076923076923078</v>
      </c>
      <c r="BG72" s="16"/>
      <c r="BH72" s="1"/>
      <c r="BK72" s="104" t="s">
        <v>1</v>
      </c>
      <c r="BL72" s="103" t="s">
        <v>265</v>
      </c>
      <c r="BM72" s="103" t="s">
        <v>123</v>
      </c>
      <c r="BN72" s="104" t="s">
        <v>119</v>
      </c>
      <c r="BO72" s="106" t="s">
        <v>2</v>
      </c>
      <c r="BP72" s="98" t="s">
        <v>98</v>
      </c>
      <c r="BQ72" s="98" t="s">
        <v>99</v>
      </c>
      <c r="BR72" s="108" t="s">
        <v>122</v>
      </c>
      <c r="BS72" s="103" t="s">
        <v>118</v>
      </c>
      <c r="BT72" s="99" t="s">
        <v>29</v>
      </c>
      <c r="BU72" s="99" t="s">
        <v>29</v>
      </c>
      <c r="BV72" s="103" t="s">
        <v>121</v>
      </c>
      <c r="BW72" s="109" t="s">
        <v>266</v>
      </c>
      <c r="BY72" s="38">
        <v>8</v>
      </c>
      <c r="BZ72" s="50">
        <v>4</v>
      </c>
      <c r="CA72" s="50">
        <v>8</v>
      </c>
      <c r="CB72" s="39">
        <v>32</v>
      </c>
    </row>
    <row r="73" spans="1:85" ht="14" customHeight="1">
      <c r="A73" s="8"/>
      <c r="B73" s="9" t="s">
        <v>73</v>
      </c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31" t="s">
        <v>27</v>
      </c>
      <c r="AH73" s="731"/>
      <c r="AI73" s="731"/>
      <c r="AJ73" s="731"/>
      <c r="AK73" s="731"/>
      <c r="AL73" s="731"/>
      <c r="AM73" s="731"/>
      <c r="AN73" s="731"/>
      <c r="AO73" s="690" t="s">
        <v>161</v>
      </c>
      <c r="AP73" s="691"/>
      <c r="AQ73" s="691"/>
      <c r="AR73" s="691"/>
      <c r="AS73" s="691"/>
      <c r="AT73" s="691"/>
      <c r="AU73" s="732"/>
      <c r="AV73" s="731" t="s">
        <v>159</v>
      </c>
      <c r="AW73" s="731"/>
      <c r="AX73" s="731"/>
      <c r="AY73" s="731"/>
      <c r="AZ73" s="731"/>
      <c r="BA73" s="731"/>
      <c r="BB73" s="731"/>
      <c r="BC73" s="731"/>
      <c r="BD73" s="24"/>
      <c r="BE73" s="1" t="s">
        <v>62</v>
      </c>
      <c r="BF73" s="22">
        <f>14/52</f>
        <v>0.26923076923076922</v>
      </c>
      <c r="BG73" s="16"/>
      <c r="BH73" s="1"/>
      <c r="BK73" s="110" t="s">
        <v>120</v>
      </c>
      <c r="BL73" s="105" t="s">
        <v>117</v>
      </c>
      <c r="BM73" s="110" t="s">
        <v>1</v>
      </c>
      <c r="BN73" s="108" t="s">
        <v>118</v>
      </c>
      <c r="BO73" s="108" t="s">
        <v>266</v>
      </c>
      <c r="BP73" s="106" t="s">
        <v>2</v>
      </c>
      <c r="BQ73" s="110" t="s">
        <v>119</v>
      </c>
      <c r="BR73" s="99" t="s">
        <v>29</v>
      </c>
      <c r="BS73" s="99" t="s">
        <v>29</v>
      </c>
      <c r="BT73" s="108" t="s">
        <v>121</v>
      </c>
      <c r="BU73" s="108" t="s">
        <v>121</v>
      </c>
      <c r="BV73" s="98" t="s">
        <v>98</v>
      </c>
      <c r="BW73" s="101" t="s">
        <v>99</v>
      </c>
      <c r="BY73" s="38">
        <v>12</v>
      </c>
      <c r="BZ73" s="50">
        <v>4</v>
      </c>
      <c r="CA73" s="50">
        <v>12</v>
      </c>
      <c r="CB73" s="39">
        <v>24</v>
      </c>
    </row>
    <row r="74" spans="1:85" ht="14" customHeight="1" thickBot="1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24"/>
      <c r="BE74" s="1"/>
      <c r="BF74" s="26"/>
      <c r="BG74" s="22"/>
      <c r="BH74" s="1"/>
      <c r="BK74" s="108" t="s">
        <v>266</v>
      </c>
      <c r="BL74" s="108" t="s">
        <v>118</v>
      </c>
      <c r="BM74" s="110" t="s">
        <v>120</v>
      </c>
      <c r="BN74" s="105" t="s">
        <v>117</v>
      </c>
      <c r="BO74" s="108" t="s">
        <v>121</v>
      </c>
      <c r="BP74" s="108" t="s">
        <v>121</v>
      </c>
      <c r="BQ74" s="110" t="s">
        <v>1</v>
      </c>
      <c r="BR74" s="98" t="s">
        <v>98</v>
      </c>
      <c r="BS74" s="98" t="s">
        <v>99</v>
      </c>
      <c r="BT74" s="106" t="s">
        <v>2</v>
      </c>
      <c r="BU74" s="110" t="s">
        <v>119</v>
      </c>
      <c r="BV74" s="99" t="s">
        <v>29</v>
      </c>
      <c r="BW74" s="100" t="s">
        <v>29</v>
      </c>
      <c r="BY74" s="40">
        <v>12</v>
      </c>
      <c r="BZ74" s="41">
        <v>4</v>
      </c>
      <c r="CA74" s="41">
        <v>12</v>
      </c>
      <c r="CB74" s="42">
        <v>24</v>
      </c>
    </row>
    <row r="75" spans="1:85" ht="14" customHeight="1">
      <c r="A75" s="8"/>
      <c r="B75" s="9"/>
      <c r="C75" s="9"/>
      <c r="D75" s="559" t="s">
        <v>364</v>
      </c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559"/>
      <c r="AG75" s="559"/>
      <c r="AH75" s="559"/>
      <c r="AI75" s="559"/>
      <c r="AJ75" s="559"/>
      <c r="AK75" s="559"/>
      <c r="AL75" s="559"/>
      <c r="AM75" s="559"/>
      <c r="AN75" s="559"/>
      <c r="AO75" s="559"/>
      <c r="AP75" s="559"/>
      <c r="AQ75" s="559"/>
      <c r="AR75" s="559"/>
      <c r="AS75" s="559"/>
      <c r="AT75" s="559"/>
      <c r="AU75" s="559"/>
      <c r="AV75" s="559"/>
      <c r="AW75" s="559"/>
      <c r="AX75" s="559"/>
      <c r="AY75" s="559"/>
      <c r="AZ75" s="559"/>
      <c r="BA75" s="559"/>
      <c r="BB75" s="559"/>
      <c r="BC75" s="559"/>
      <c r="BD75" s="24"/>
      <c r="BE75" s="1"/>
      <c r="BF75" s="22"/>
      <c r="BG75" s="22"/>
      <c r="BH75" s="1"/>
      <c r="BI75" s="1"/>
      <c r="BY75">
        <f>SUM(BY71:BY74)</f>
        <v>44</v>
      </c>
      <c r="BZ75">
        <f>SUM(BZ71:BZ74)</f>
        <v>16</v>
      </c>
      <c r="CA75">
        <f>SUM(CA71:CA74)</f>
        <v>44</v>
      </c>
      <c r="CB75">
        <f>SUM(CB71:CB74)</f>
        <v>104</v>
      </c>
    </row>
    <row r="76" spans="1:85" ht="14" customHeight="1" thickBot="1">
      <c r="A76" s="65"/>
      <c r="B76" s="9" t="s">
        <v>5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445" t="s">
        <v>401</v>
      </c>
      <c r="BC76" s="447"/>
      <c r="BD76" s="24"/>
      <c r="BE76" s="1"/>
      <c r="BF76" s="26"/>
      <c r="BG76" t="s">
        <v>180</v>
      </c>
      <c r="BH76" s="1" t="s">
        <v>2</v>
      </c>
      <c r="BI76" t="s">
        <v>404</v>
      </c>
      <c r="BY76" s="26">
        <f>BY75/52</f>
        <v>0.84615384615384615</v>
      </c>
      <c r="BZ76" s="26">
        <f>BZ75/52</f>
        <v>0.30769230769230771</v>
      </c>
      <c r="CA76" s="26">
        <f>CA75/52</f>
        <v>0.84615384615384615</v>
      </c>
      <c r="CB76" s="26">
        <f>CB75/52</f>
        <v>2</v>
      </c>
      <c r="CD76" s="733" t="s">
        <v>116</v>
      </c>
      <c r="CE76" s="733"/>
      <c r="CF76" s="733"/>
      <c r="CG76" s="733"/>
    </row>
    <row r="77" spans="1:85" ht="14" customHeight="1">
      <c r="A77" s="65"/>
      <c r="B77" s="9" t="s">
        <v>75</v>
      </c>
      <c r="C77" s="9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445" t="s">
        <v>160</v>
      </c>
      <c r="Q77" s="446"/>
      <c r="R77" s="447"/>
      <c r="S77" s="445" t="s">
        <v>201</v>
      </c>
      <c r="T77" s="446"/>
      <c r="U77" s="447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5"/>
      <c r="BE77" s="1" t="s">
        <v>62</v>
      </c>
      <c r="BF77" s="26">
        <f>6/52</f>
        <v>0.11538461538461539</v>
      </c>
      <c r="BG77" s="22">
        <f>BF77*0.3333</f>
        <v>3.8457692307692311E-2</v>
      </c>
      <c r="BH77" s="16">
        <f>BF77*0.33333</f>
        <v>3.8461153846153853E-2</v>
      </c>
      <c r="BI77" s="22">
        <f>BF77*0.33333</f>
        <v>3.8461153846153853E-2</v>
      </c>
      <c r="BJ77" s="1"/>
      <c r="BK77" s="102">
        <v>44736</v>
      </c>
      <c r="BL77" s="45">
        <f>BK77+27</f>
        <v>44763</v>
      </c>
      <c r="BM77" s="45">
        <f t="shared" ref="BM77:BW77" si="6">BL77+28</f>
        <v>44791</v>
      </c>
      <c r="BN77" s="45">
        <f t="shared" si="6"/>
        <v>44819</v>
      </c>
      <c r="BO77" s="45">
        <f t="shared" si="6"/>
        <v>44847</v>
      </c>
      <c r="BP77" s="45">
        <f t="shared" si="6"/>
        <v>44875</v>
      </c>
      <c r="BQ77" s="45">
        <f t="shared" si="6"/>
        <v>44903</v>
      </c>
      <c r="BR77" s="45">
        <f t="shared" si="6"/>
        <v>44931</v>
      </c>
      <c r="BS77" s="45">
        <f t="shared" si="6"/>
        <v>44959</v>
      </c>
      <c r="BT77" s="45">
        <f t="shared" si="6"/>
        <v>44987</v>
      </c>
      <c r="BU77" s="45">
        <f t="shared" si="6"/>
        <v>45015</v>
      </c>
      <c r="BV77" s="45">
        <f t="shared" si="6"/>
        <v>45043</v>
      </c>
      <c r="BW77" s="45">
        <f t="shared" si="6"/>
        <v>45071</v>
      </c>
      <c r="BY77" s="34" t="s">
        <v>0</v>
      </c>
      <c r="BZ77" s="35" t="s">
        <v>2</v>
      </c>
      <c r="CA77" s="35" t="s">
        <v>1</v>
      </c>
      <c r="CB77" s="36" t="s">
        <v>40</v>
      </c>
      <c r="CD77" s="50" t="s">
        <v>0</v>
      </c>
      <c r="CE77" s="50" t="s">
        <v>2</v>
      </c>
      <c r="CF77" s="50" t="s">
        <v>1</v>
      </c>
      <c r="CG77" s="50" t="s">
        <v>40</v>
      </c>
    </row>
    <row r="78" spans="1:85" s="1" customFormat="1" ht="14" customHeight="1">
      <c r="A78" s="65"/>
      <c r="B78" s="9" t="s">
        <v>61</v>
      </c>
      <c r="C78" s="71"/>
      <c r="D78" s="577" t="s">
        <v>162</v>
      </c>
      <c r="E78" s="577"/>
      <c r="F78" s="577"/>
      <c r="G78" s="577"/>
      <c r="H78" s="577" t="s">
        <v>164</v>
      </c>
      <c r="I78" s="577"/>
      <c r="J78" s="577"/>
      <c r="K78" s="577"/>
      <c r="L78" s="577" t="s">
        <v>163</v>
      </c>
      <c r="M78" s="577"/>
      <c r="N78" s="577"/>
      <c r="O78" s="577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5"/>
      <c r="BE78" s="1" t="s">
        <v>168</v>
      </c>
      <c r="BF78" s="16">
        <f>12/52</f>
        <v>0.23076923076923078</v>
      </c>
      <c r="BG78" s="22">
        <f t="shared" ref="BG78:BG79" si="7">BF78*0.3333</f>
        <v>7.6915384615384622E-2</v>
      </c>
      <c r="BH78" s="16">
        <f t="shared" ref="BH78:BH79" si="8">BF78*0.33333</f>
        <v>7.6922307692307706E-2</v>
      </c>
      <c r="BI78" s="22">
        <f t="shared" ref="BI78:BI79" si="9">BF78*0.33333</f>
        <v>7.6922307692307706E-2</v>
      </c>
      <c r="BJ78"/>
      <c r="BK78" s="103" t="s">
        <v>121</v>
      </c>
      <c r="BL78" s="103" t="s">
        <v>121</v>
      </c>
      <c r="BM78" s="104" t="s">
        <v>119</v>
      </c>
      <c r="BN78" s="104" t="s">
        <v>267</v>
      </c>
      <c r="BO78" s="105" t="s">
        <v>117</v>
      </c>
      <c r="BP78" s="99" t="s">
        <v>29</v>
      </c>
      <c r="BQ78" s="99" t="s">
        <v>29</v>
      </c>
      <c r="BR78" s="104" t="s">
        <v>120</v>
      </c>
      <c r="BS78" s="103" t="s">
        <v>118</v>
      </c>
      <c r="BT78" s="98" t="s">
        <v>98</v>
      </c>
      <c r="BU78" s="98" t="s">
        <v>99</v>
      </c>
      <c r="BV78" s="106" t="s">
        <v>2</v>
      </c>
      <c r="BW78" s="107" t="s">
        <v>1</v>
      </c>
      <c r="BX78"/>
      <c r="BY78" s="38">
        <v>12</v>
      </c>
      <c r="BZ78" s="50">
        <v>4</v>
      </c>
      <c r="CA78" s="50">
        <v>16</v>
      </c>
      <c r="CB78" s="39">
        <v>20</v>
      </c>
      <c r="CC78"/>
      <c r="CD78" s="50">
        <v>3</v>
      </c>
      <c r="CE78" s="50">
        <v>1</v>
      </c>
      <c r="CF78" s="50">
        <v>4</v>
      </c>
      <c r="CG78" s="50">
        <v>5</v>
      </c>
    </row>
    <row r="79" spans="1:85" ht="14" customHeight="1">
      <c r="A79" s="65"/>
      <c r="B79" s="71" t="s">
        <v>63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577" t="s">
        <v>305</v>
      </c>
      <c r="W79" s="577"/>
      <c r="X79" s="577"/>
      <c r="Y79" s="577"/>
      <c r="Z79" s="577" t="s">
        <v>306</v>
      </c>
      <c r="AA79" s="577"/>
      <c r="AB79" s="577"/>
      <c r="AC79" s="577"/>
      <c r="AD79" s="577" t="s">
        <v>307</v>
      </c>
      <c r="AE79" s="577"/>
      <c r="AF79" s="577"/>
      <c r="AG79" s="577"/>
      <c r="AH79" s="577" t="s">
        <v>304</v>
      </c>
      <c r="AI79" s="577"/>
      <c r="AJ79" s="577"/>
      <c r="AK79" s="577"/>
      <c r="AL79" s="577" t="s">
        <v>305</v>
      </c>
      <c r="AM79" s="577"/>
      <c r="AN79" s="577"/>
      <c r="AO79" s="577"/>
      <c r="AP79" s="577" t="s">
        <v>306</v>
      </c>
      <c r="AQ79" s="577"/>
      <c r="AR79" s="577"/>
      <c r="AS79" s="577"/>
      <c r="AT79" s="577" t="s">
        <v>307</v>
      </c>
      <c r="AU79" s="577"/>
      <c r="AV79" s="577"/>
      <c r="AW79" s="577"/>
      <c r="AX79" s="577" t="s">
        <v>304</v>
      </c>
      <c r="AY79" s="577"/>
      <c r="AZ79" s="577"/>
      <c r="BA79" s="577"/>
      <c r="BB79" s="1"/>
      <c r="BC79" s="1"/>
      <c r="BD79" s="64"/>
      <c r="BE79" s="1" t="s">
        <v>167</v>
      </c>
      <c r="BF79" s="26">
        <f>32/52</f>
        <v>0.61538461538461542</v>
      </c>
      <c r="BG79" s="22">
        <f t="shared" si="7"/>
        <v>0.2051076923076923</v>
      </c>
      <c r="BH79" s="16">
        <f t="shared" si="8"/>
        <v>0.20512615384615387</v>
      </c>
      <c r="BI79" s="22">
        <f t="shared" si="9"/>
        <v>0.20512615384615387</v>
      </c>
      <c r="BK79" s="104" t="s">
        <v>1</v>
      </c>
      <c r="BL79" s="103" t="s">
        <v>265</v>
      </c>
      <c r="BM79" s="103" t="s">
        <v>123</v>
      </c>
      <c r="BN79" s="104" t="s">
        <v>119</v>
      </c>
      <c r="BO79" s="106" t="s">
        <v>2</v>
      </c>
      <c r="BP79" s="98" t="s">
        <v>98</v>
      </c>
      <c r="BQ79" s="98" t="s">
        <v>99</v>
      </c>
      <c r="BR79" s="108" t="s">
        <v>122</v>
      </c>
      <c r="BS79" s="103" t="s">
        <v>118</v>
      </c>
      <c r="BT79" s="99" t="s">
        <v>29</v>
      </c>
      <c r="BU79" s="99" t="s">
        <v>29</v>
      </c>
      <c r="BV79" s="103" t="s">
        <v>121</v>
      </c>
      <c r="BW79" s="109" t="s">
        <v>121</v>
      </c>
      <c r="BY79" s="38">
        <v>8</v>
      </c>
      <c r="BZ79" s="50">
        <v>4</v>
      </c>
      <c r="CA79" s="50">
        <v>8</v>
      </c>
      <c r="CB79" s="39">
        <v>32</v>
      </c>
      <c r="CD79" s="50">
        <v>2</v>
      </c>
      <c r="CE79" s="50">
        <v>1</v>
      </c>
      <c r="CF79" s="50">
        <v>2</v>
      </c>
      <c r="CG79" s="50">
        <v>8</v>
      </c>
    </row>
    <row r="80" spans="1:85" ht="14" customHeight="1" thickBot="1">
      <c r="A80" s="294"/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295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295"/>
      <c r="BD80" s="296"/>
      <c r="BF80" s="51"/>
      <c r="BG80">
        <f>SUM(BG77:BG79)</f>
        <v>0.32048076923076924</v>
      </c>
      <c r="BH80">
        <f>SUM(BH77:BH79)</f>
        <v>0.32050961538461542</v>
      </c>
      <c r="BI80">
        <f>SUM(BI77:BI79)</f>
        <v>0.32050961538461542</v>
      </c>
      <c r="BK80" s="110" t="s">
        <v>120</v>
      </c>
      <c r="BL80" s="105" t="s">
        <v>117</v>
      </c>
      <c r="BM80" s="110" t="s">
        <v>1</v>
      </c>
      <c r="BN80" s="108" t="s">
        <v>118</v>
      </c>
      <c r="BO80" s="108" t="s">
        <v>266</v>
      </c>
      <c r="BP80" s="106" t="s">
        <v>2</v>
      </c>
      <c r="BQ80" s="110" t="s">
        <v>119</v>
      </c>
      <c r="BR80" s="99" t="s">
        <v>29</v>
      </c>
      <c r="BS80" s="99" t="s">
        <v>29</v>
      </c>
      <c r="BT80" s="108" t="s">
        <v>121</v>
      </c>
      <c r="BU80" s="108" t="s">
        <v>121</v>
      </c>
      <c r="BV80" s="98" t="s">
        <v>98</v>
      </c>
      <c r="BW80" s="101" t="s">
        <v>99</v>
      </c>
      <c r="BY80" s="38">
        <v>12</v>
      </c>
      <c r="BZ80" s="50">
        <v>4</v>
      </c>
      <c r="CA80" s="50">
        <v>12</v>
      </c>
      <c r="CB80" s="39">
        <v>24</v>
      </c>
      <c r="CD80" s="50">
        <v>3</v>
      </c>
      <c r="CE80" s="50">
        <v>1</v>
      </c>
      <c r="CF80" s="50">
        <v>3</v>
      </c>
      <c r="CG80" s="50">
        <v>6</v>
      </c>
    </row>
    <row r="81" spans="1:90" ht="13" customHeight="1" thickBot="1">
      <c r="BE81" s="1"/>
      <c r="BF81" s="26"/>
      <c r="BG81" t="s">
        <v>180</v>
      </c>
      <c r="BH81" s="1" t="s">
        <v>2</v>
      </c>
      <c r="BI81" t="s">
        <v>404</v>
      </c>
      <c r="BK81" s="108" t="s">
        <v>266</v>
      </c>
      <c r="BL81" s="108" t="s">
        <v>118</v>
      </c>
      <c r="BM81" s="110" t="s">
        <v>120</v>
      </c>
      <c r="BN81" s="105" t="s">
        <v>117</v>
      </c>
      <c r="BO81" s="108" t="s">
        <v>121</v>
      </c>
      <c r="BP81" s="108" t="s">
        <v>121</v>
      </c>
      <c r="BQ81" s="110" t="s">
        <v>119</v>
      </c>
      <c r="BR81" s="98" t="s">
        <v>98</v>
      </c>
      <c r="BS81" s="98" t="s">
        <v>99</v>
      </c>
      <c r="BT81" s="106" t="s">
        <v>2</v>
      </c>
      <c r="BU81" s="110" t="s">
        <v>119</v>
      </c>
      <c r="BV81" s="99" t="s">
        <v>29</v>
      </c>
      <c r="BW81" s="100" t="s">
        <v>29</v>
      </c>
      <c r="BY81" s="40">
        <v>12</v>
      </c>
      <c r="BZ81" s="41">
        <v>4</v>
      </c>
      <c r="CA81" s="41">
        <v>12</v>
      </c>
      <c r="CB81" s="42">
        <v>24</v>
      </c>
      <c r="CD81" s="50">
        <v>3</v>
      </c>
      <c r="CE81" s="50">
        <v>1</v>
      </c>
      <c r="CF81" s="50">
        <v>3</v>
      </c>
      <c r="CG81" s="50">
        <v>6</v>
      </c>
    </row>
    <row r="82" spans="1:90" ht="13" customHeight="1">
      <c r="BE82" s="1" t="s">
        <v>62</v>
      </c>
      <c r="BF82" s="26">
        <f>6/52</f>
        <v>0.11538461538461539</v>
      </c>
      <c r="BG82" s="22">
        <f>BF82*0.4</f>
        <v>4.6153846153846156E-2</v>
      </c>
      <c r="BH82" s="16">
        <f>BF82*0.2</f>
        <v>2.3076923076923078E-2</v>
      </c>
      <c r="BI82" s="22">
        <f>BF82*0.4</f>
        <v>4.6153846153846156E-2</v>
      </c>
      <c r="BY82">
        <f>SUM(BY78:BY81)</f>
        <v>44</v>
      </c>
      <c r="BZ82">
        <f>SUM(BZ78:BZ81)</f>
        <v>16</v>
      </c>
      <c r="CA82">
        <f>SUM(CA78:CA81)</f>
        <v>48</v>
      </c>
      <c r="CB82">
        <f>SUM(CB78:CB81)</f>
        <v>100</v>
      </c>
    </row>
    <row r="83" spans="1:90" s="1" customFormat="1" ht="13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s="1" t="s">
        <v>168</v>
      </c>
      <c r="BF83" s="16">
        <f>12/52</f>
        <v>0.23076923076923078</v>
      </c>
      <c r="BG83" s="22">
        <f t="shared" ref="BG83:BG84" si="10">BF83*0.4</f>
        <v>9.2307692307692313E-2</v>
      </c>
      <c r="BH83" s="16">
        <f t="shared" ref="BH83:BH84" si="11">BF83*0.2</f>
        <v>4.6153846153846156E-2</v>
      </c>
      <c r="BI83" s="22">
        <f t="shared" ref="BI83:BI84" si="12">BF83*0.4</f>
        <v>9.2307692307692313E-2</v>
      </c>
      <c r="BJ83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/>
      <c r="BY83" s="26">
        <f>BY82/52</f>
        <v>0.84615384615384615</v>
      </c>
      <c r="BZ83" s="26">
        <f>BZ82/52</f>
        <v>0.30769230769230771</v>
      </c>
      <c r="CA83" s="26">
        <f>CA82/52</f>
        <v>0.92307692307692313</v>
      </c>
      <c r="CB83" s="26">
        <f>CB82/52</f>
        <v>1.9230769230769231</v>
      </c>
      <c r="CC83">
        <f>SUM(BY106:CB106)</f>
        <v>0</v>
      </c>
      <c r="CD83"/>
      <c r="CE83"/>
      <c r="CF83"/>
      <c r="CG83"/>
    </row>
    <row r="84" spans="1:90" ht="13" customHeight="1" thickBot="1">
      <c r="BE84" s="1" t="s">
        <v>167</v>
      </c>
      <c r="BF84" s="26">
        <f>32/52</f>
        <v>0.61538461538461542</v>
      </c>
      <c r="BG84" s="22">
        <f t="shared" si="10"/>
        <v>0.24615384615384617</v>
      </c>
      <c r="BH84" s="16">
        <f t="shared" si="11"/>
        <v>0.12307692307692308</v>
      </c>
      <c r="BI84" s="22">
        <f t="shared" si="12"/>
        <v>0.24615384615384617</v>
      </c>
      <c r="BJ84" t="s">
        <v>114</v>
      </c>
      <c r="BY84" s="50" t="s">
        <v>115</v>
      </c>
      <c r="BZ84" s="50"/>
      <c r="CA84" s="50"/>
      <c r="CB84" s="50"/>
      <c r="CD84" s="733" t="s">
        <v>116</v>
      </c>
      <c r="CE84" s="733"/>
      <c r="CF84" s="733"/>
      <c r="CG84" s="733"/>
    </row>
    <row r="85" spans="1:90" ht="13" customHeight="1">
      <c r="BG85">
        <f>SUM(BG82:BG84)</f>
        <v>0.38461538461538464</v>
      </c>
      <c r="BH85">
        <f>SUM(BH82:BH84)</f>
        <v>0.19230769230769232</v>
      </c>
      <c r="BI85">
        <f>SUM(BI82:BI84)</f>
        <v>0.38461538461538464</v>
      </c>
      <c r="BJ85" s="33"/>
      <c r="BK85" s="102">
        <v>44736</v>
      </c>
      <c r="BL85" s="45">
        <f>BK85+27</f>
        <v>44763</v>
      </c>
      <c r="BM85" s="45">
        <f t="shared" ref="BM85:BW85" si="13">BL85+28</f>
        <v>44791</v>
      </c>
      <c r="BN85" s="45">
        <f t="shared" si="13"/>
        <v>44819</v>
      </c>
      <c r="BO85" s="45">
        <f t="shared" si="13"/>
        <v>44847</v>
      </c>
      <c r="BP85" s="45">
        <f t="shared" si="13"/>
        <v>44875</v>
      </c>
      <c r="BQ85" s="45">
        <f t="shared" si="13"/>
        <v>44903</v>
      </c>
      <c r="BR85" s="45">
        <f t="shared" si="13"/>
        <v>44931</v>
      </c>
      <c r="BS85" s="45">
        <f t="shared" si="13"/>
        <v>44959</v>
      </c>
      <c r="BT85" s="45">
        <f t="shared" si="13"/>
        <v>44987</v>
      </c>
      <c r="BU85" s="45">
        <f t="shared" si="13"/>
        <v>45015</v>
      </c>
      <c r="BV85" s="45">
        <f t="shared" si="13"/>
        <v>45043</v>
      </c>
      <c r="BW85" s="45">
        <f t="shared" si="13"/>
        <v>45071</v>
      </c>
      <c r="BY85" s="34" t="s">
        <v>0</v>
      </c>
      <c r="BZ85" s="35" t="s">
        <v>2</v>
      </c>
      <c r="CA85" s="35" t="s">
        <v>1</v>
      </c>
      <c r="CB85" s="36" t="s">
        <v>40</v>
      </c>
      <c r="CD85" s="50" t="s">
        <v>0</v>
      </c>
      <c r="CE85" s="50" t="s">
        <v>2</v>
      </c>
      <c r="CF85" s="50" t="s">
        <v>1</v>
      </c>
      <c r="CG85" s="50" t="s">
        <v>40</v>
      </c>
    </row>
    <row r="86" spans="1:90" ht="13" customHeight="1">
      <c r="BE86" s="1"/>
      <c r="BF86" s="26"/>
      <c r="BG86" t="s">
        <v>180</v>
      </c>
      <c r="BH86" s="1" t="s">
        <v>2</v>
      </c>
      <c r="BI86" t="s">
        <v>404</v>
      </c>
      <c r="BJ86" s="37">
        <v>1</v>
      </c>
      <c r="BK86" s="49" t="s">
        <v>123</v>
      </c>
      <c r="BL86" s="48" t="s">
        <v>1</v>
      </c>
      <c r="BM86" s="49" t="s">
        <v>124</v>
      </c>
      <c r="BN86" s="48" t="s">
        <v>119</v>
      </c>
      <c r="BO86" s="46" t="s">
        <v>2</v>
      </c>
      <c r="BP86" s="49" t="s">
        <v>121</v>
      </c>
      <c r="BQ86" s="49" t="s">
        <v>121</v>
      </c>
      <c r="BR86" s="48" t="s">
        <v>120</v>
      </c>
      <c r="BS86" s="47" t="s">
        <v>117</v>
      </c>
      <c r="BT86" s="47" t="s">
        <v>29</v>
      </c>
      <c r="BU86" s="47" t="s">
        <v>29</v>
      </c>
      <c r="BV86" s="49" t="s">
        <v>28</v>
      </c>
      <c r="BW86" s="49" t="s">
        <v>28</v>
      </c>
      <c r="BY86" s="38">
        <v>12</v>
      </c>
      <c r="BZ86" s="50">
        <f>CE86*4</f>
        <v>4</v>
      </c>
      <c r="CA86" s="50">
        <v>12</v>
      </c>
      <c r="CB86" s="39">
        <v>24</v>
      </c>
      <c r="CC86" s="50"/>
      <c r="CD86" s="50">
        <v>3</v>
      </c>
      <c r="CE86" s="50">
        <v>1</v>
      </c>
      <c r="CF86" s="50">
        <v>3</v>
      </c>
      <c r="CG86" s="50">
        <v>6</v>
      </c>
    </row>
    <row r="87" spans="1:90" ht="13" customHeight="1">
      <c r="BB87" t="s">
        <v>291</v>
      </c>
      <c r="BE87" s="1" t="s">
        <v>62</v>
      </c>
      <c r="BF87" s="26">
        <f>6/52</f>
        <v>0.11538461538461539</v>
      </c>
      <c r="BG87" s="22">
        <f>BF87*0.5</f>
        <v>5.7692307692307696E-2</v>
      </c>
      <c r="BH87" s="16">
        <f>BF87*0</f>
        <v>0</v>
      </c>
      <c r="BI87" s="22">
        <f>BF87*0.5</f>
        <v>5.7692307692307696E-2</v>
      </c>
      <c r="BJ87" s="37">
        <v>2</v>
      </c>
      <c r="BK87" s="48" t="s">
        <v>1</v>
      </c>
      <c r="BL87" s="49" t="s">
        <v>121</v>
      </c>
      <c r="BM87" s="49" t="s">
        <v>121</v>
      </c>
      <c r="BN87" s="46" t="s">
        <v>2</v>
      </c>
      <c r="BO87" s="47" t="s">
        <v>117</v>
      </c>
      <c r="BP87" s="48" t="s">
        <v>120</v>
      </c>
      <c r="BQ87" s="48" t="s">
        <v>119</v>
      </c>
      <c r="BR87" s="47" t="s">
        <v>29</v>
      </c>
      <c r="BS87" s="47" t="s">
        <v>29</v>
      </c>
      <c r="BT87" s="49" t="s">
        <v>28</v>
      </c>
      <c r="BU87" s="49" t="s">
        <v>28</v>
      </c>
      <c r="BV87" s="49" t="s">
        <v>118</v>
      </c>
      <c r="BW87" s="49" t="s">
        <v>123</v>
      </c>
      <c r="BY87" s="38">
        <v>12</v>
      </c>
      <c r="BZ87" s="50">
        <f>CE87*4</f>
        <v>4</v>
      </c>
      <c r="CA87" s="50">
        <v>12</v>
      </c>
      <c r="CB87" s="39">
        <v>24</v>
      </c>
      <c r="CC87" s="50"/>
      <c r="CD87" s="50">
        <v>3</v>
      </c>
      <c r="CE87" s="50">
        <v>1</v>
      </c>
      <c r="CF87" s="50">
        <v>3</v>
      </c>
      <c r="CG87" s="50">
        <v>6</v>
      </c>
    </row>
    <row r="88" spans="1:90" ht="13" customHeight="1" thickBot="1">
      <c r="BE88" s="1" t="s">
        <v>168</v>
      </c>
      <c r="BF88" s="16">
        <f>12/52</f>
        <v>0.23076923076923078</v>
      </c>
      <c r="BG88" s="22">
        <f t="shared" ref="BG88:BG89" si="14">BF88*0.5</f>
        <v>0.11538461538461539</v>
      </c>
      <c r="BH88" s="16">
        <f t="shared" ref="BH88:BH89" si="15">BF88*0</f>
        <v>0</v>
      </c>
      <c r="BI88" s="22">
        <f t="shared" ref="BI88:BI89" si="16">BF88*0.5</f>
        <v>0.11538461538461539</v>
      </c>
      <c r="BJ88" s="37">
        <v>3</v>
      </c>
      <c r="BK88" s="46" t="s">
        <v>2</v>
      </c>
      <c r="BL88" s="48" t="s">
        <v>120</v>
      </c>
      <c r="BM88" s="49" t="s">
        <v>118</v>
      </c>
      <c r="BN88" s="48" t="s">
        <v>119</v>
      </c>
      <c r="BO88" s="49" t="s">
        <v>124</v>
      </c>
      <c r="BP88" s="47" t="s">
        <v>29</v>
      </c>
      <c r="BQ88" s="47" t="s">
        <v>29</v>
      </c>
      <c r="BR88" s="49" t="s">
        <v>28</v>
      </c>
      <c r="BS88" s="49" t="s">
        <v>28</v>
      </c>
      <c r="BT88" s="47" t="s">
        <v>117</v>
      </c>
      <c r="BU88" s="49" t="s">
        <v>121</v>
      </c>
      <c r="BV88" s="49" t="s">
        <v>121</v>
      </c>
      <c r="BW88" s="48" t="s">
        <v>1</v>
      </c>
      <c r="BY88" s="40">
        <v>12</v>
      </c>
      <c r="BZ88" s="41">
        <f>CE88*4</f>
        <v>4</v>
      </c>
      <c r="CA88" s="41">
        <v>12</v>
      </c>
      <c r="CB88" s="42">
        <v>24</v>
      </c>
      <c r="CC88" s="50"/>
      <c r="CD88" s="50">
        <v>3</v>
      </c>
      <c r="CE88" s="50">
        <v>1</v>
      </c>
      <c r="CF88" s="50">
        <v>3</v>
      </c>
      <c r="CG88" s="50">
        <v>6</v>
      </c>
    </row>
    <row r="89" spans="1:90" ht="13" customHeight="1">
      <c r="BE89" s="1" t="s">
        <v>167</v>
      </c>
      <c r="BF89" s="26">
        <f>32/52</f>
        <v>0.61538461538461542</v>
      </c>
      <c r="BG89" s="22">
        <f t="shared" si="14"/>
        <v>0.30769230769230771</v>
      </c>
      <c r="BH89" s="16">
        <f t="shared" si="15"/>
        <v>0</v>
      </c>
      <c r="BI89" s="22">
        <f t="shared" si="16"/>
        <v>0.30769230769230771</v>
      </c>
      <c r="BY89">
        <f>SUM(BY86:BY88)</f>
        <v>36</v>
      </c>
      <c r="BZ89">
        <f>SUM(BZ86:BZ88)</f>
        <v>12</v>
      </c>
      <c r="CA89">
        <f>SUM(CA86:CA88)</f>
        <v>36</v>
      </c>
      <c r="CB89">
        <f>SUM(CB86:CB88)</f>
        <v>72</v>
      </c>
    </row>
    <row r="90" spans="1:90" ht="13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G90">
        <f>SUM(BG87:BG89)</f>
        <v>0.48076923076923078</v>
      </c>
      <c r="BH90">
        <f>SUM(BH87:BH89)</f>
        <v>0</v>
      </c>
      <c r="BI90">
        <f>SUM(BI87:BI89)</f>
        <v>0.48076923076923078</v>
      </c>
      <c r="BY90" s="51">
        <f>BY89/52</f>
        <v>0.69230769230769229</v>
      </c>
      <c r="BZ90" s="51">
        <f>BZ89/52</f>
        <v>0.23076923076923078</v>
      </c>
      <c r="CA90" s="51">
        <f>CA89/52</f>
        <v>0.69230769230769229</v>
      </c>
      <c r="CB90" s="51">
        <f>CB89/52</f>
        <v>1.3846153846153846</v>
      </c>
      <c r="CC90">
        <f>SUM(BY113:CB113)</f>
        <v>0</v>
      </c>
    </row>
    <row r="91" spans="1:90" ht="13" customHeight="1"/>
    <row r="92" spans="1:90" ht="13" customHeight="1">
      <c r="BJ92" t="s">
        <v>403</v>
      </c>
      <c r="BK92" t="s">
        <v>165</v>
      </c>
      <c r="BL92"/>
      <c r="BM92"/>
      <c r="BN92"/>
      <c r="BO92"/>
      <c r="BP92"/>
      <c r="BQ92"/>
      <c r="BR92"/>
      <c r="BS92"/>
      <c r="BT92"/>
      <c r="BU92"/>
      <c r="BV92"/>
      <c r="BW92"/>
      <c r="BZ92" t="s">
        <v>166</v>
      </c>
    </row>
    <row r="93" spans="1:90" s="1" customFormat="1" ht="13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</row>
    <row r="94" spans="1:90" ht="13" customHeight="1">
      <c r="BF94">
        <f>9/52</f>
        <v>0.17307692307692307</v>
      </c>
      <c r="BK94" t="s">
        <v>91</v>
      </c>
      <c r="BL94" t="s">
        <v>167</v>
      </c>
      <c r="BM94" t="s">
        <v>168</v>
      </c>
      <c r="BN94" t="s">
        <v>88</v>
      </c>
      <c r="BO94" t="s">
        <v>169</v>
      </c>
      <c r="BP94" t="s">
        <v>170</v>
      </c>
      <c r="BQ94" t="s">
        <v>171</v>
      </c>
      <c r="BR94" t="s">
        <v>172</v>
      </c>
      <c r="BS94" t="s">
        <v>173</v>
      </c>
      <c r="BT94" t="s">
        <v>174</v>
      </c>
      <c r="BU94"/>
      <c r="BV94" t="s">
        <v>175</v>
      </c>
      <c r="BW94" t="s">
        <v>176</v>
      </c>
      <c r="BY94" s="58" t="s">
        <v>403</v>
      </c>
      <c r="BZ94" s="58" t="s">
        <v>91</v>
      </c>
      <c r="CA94" s="58" t="s">
        <v>167</v>
      </c>
      <c r="CB94" s="58" t="s">
        <v>168</v>
      </c>
      <c r="CC94" s="58" t="s">
        <v>88</v>
      </c>
      <c r="CD94" s="58" t="s">
        <v>169</v>
      </c>
      <c r="CE94" s="58" t="s">
        <v>170</v>
      </c>
      <c r="CF94" s="58" t="s">
        <v>171</v>
      </c>
      <c r="CG94" s="58" t="s">
        <v>172</v>
      </c>
      <c r="CH94" s="58" t="s">
        <v>173</v>
      </c>
      <c r="CI94" s="58" t="s">
        <v>174</v>
      </c>
      <c r="CJ94" s="59"/>
      <c r="CK94" s="59" t="s">
        <v>175</v>
      </c>
      <c r="CL94" s="59" t="s">
        <v>176</v>
      </c>
    </row>
    <row r="95" spans="1:90" ht="13" customHeight="1">
      <c r="BJ95" t="s">
        <v>177</v>
      </c>
      <c r="BK95" s="61" t="s">
        <v>178</v>
      </c>
      <c r="BL95" s="61"/>
      <c r="BM95" s="60">
        <v>0.17299999999999999</v>
      </c>
      <c r="BN95" s="60">
        <f>0.96+0.269</f>
        <v>1.2290000000000001</v>
      </c>
      <c r="BO95" s="60">
        <v>0.23100000000000001</v>
      </c>
      <c r="BP95" s="61"/>
      <c r="BQ95" s="61" t="s">
        <v>178</v>
      </c>
      <c r="BR95" s="61" t="s">
        <v>178</v>
      </c>
      <c r="BS95" s="61">
        <f t="shared" ref="BS95:BS102" si="17">SUM(BK95:BR95)</f>
        <v>1.6330000000000002</v>
      </c>
      <c r="BT95" s="61">
        <v>1</v>
      </c>
      <c r="BU95"/>
      <c r="BV95" s="22">
        <v>1.63</v>
      </c>
      <c r="BW95">
        <f t="shared" ref="BW95:BW102" si="18">BV95-BS95</f>
        <v>-3.0000000000003357E-3</v>
      </c>
      <c r="BY95" s="62" t="s">
        <v>177</v>
      </c>
      <c r="BZ95" s="60" t="s">
        <v>178</v>
      </c>
      <c r="CA95" s="60"/>
      <c r="CB95" s="60">
        <v>0.18</v>
      </c>
      <c r="CC95" s="60">
        <v>1.23</v>
      </c>
      <c r="CD95" s="60">
        <v>0.24</v>
      </c>
      <c r="CE95" s="60"/>
      <c r="CF95" s="60" t="s">
        <v>178</v>
      </c>
      <c r="CG95" s="60" t="s">
        <v>178</v>
      </c>
      <c r="CH95" s="306">
        <f>SUM(BZ95:CE95)</f>
        <v>1.65</v>
      </c>
      <c r="CI95" s="61">
        <v>1</v>
      </c>
      <c r="CJ95" s="59"/>
      <c r="CK95" s="59">
        <v>1.63</v>
      </c>
      <c r="CL95" s="59">
        <f t="shared" ref="CL95:CL103" si="19">CK95-CH95</f>
        <v>-2.0000000000000018E-2</v>
      </c>
    </row>
    <row r="96" spans="1:90" ht="13" customHeight="1">
      <c r="BJ96" t="s">
        <v>1</v>
      </c>
      <c r="BK96" s="115">
        <v>0.84599999999999997</v>
      </c>
      <c r="BL96" s="60">
        <v>0.36499999999999999</v>
      </c>
      <c r="BM96" s="60">
        <v>0.63500000000000001</v>
      </c>
      <c r="BN96" s="60">
        <v>0.23100000000000001</v>
      </c>
      <c r="BO96" s="60">
        <v>0.46200000000000002</v>
      </c>
      <c r="BP96" s="60">
        <v>0.308</v>
      </c>
      <c r="BQ96" s="61" t="s">
        <v>178</v>
      </c>
      <c r="BR96" s="61" t="s">
        <v>178</v>
      </c>
      <c r="BS96" s="61">
        <f t="shared" si="17"/>
        <v>2.847</v>
      </c>
      <c r="BT96" s="61">
        <v>1</v>
      </c>
      <c r="BU96"/>
      <c r="BV96" s="22">
        <v>3.06</v>
      </c>
      <c r="BW96">
        <f t="shared" si="18"/>
        <v>0.21300000000000008</v>
      </c>
      <c r="BY96" s="62" t="s">
        <v>1</v>
      </c>
      <c r="BZ96" s="60">
        <v>0.9</v>
      </c>
      <c r="CA96" s="60">
        <v>0.4</v>
      </c>
      <c r="CB96" s="60">
        <v>0.66</v>
      </c>
      <c r="CC96" s="60">
        <v>0.25</v>
      </c>
      <c r="CD96" s="60">
        <v>0.5</v>
      </c>
      <c r="CE96" s="60">
        <v>0.35</v>
      </c>
      <c r="CF96" s="60" t="s">
        <v>178</v>
      </c>
      <c r="CG96" s="60" t="s">
        <v>178</v>
      </c>
      <c r="CH96" s="306">
        <f t="shared" ref="CH96:CH101" si="20">SUM(BZ96:CE96)</f>
        <v>3.06</v>
      </c>
      <c r="CI96" s="61">
        <v>1</v>
      </c>
      <c r="CJ96" s="59"/>
      <c r="CK96" s="59">
        <v>3.06</v>
      </c>
      <c r="CL96" s="59">
        <f t="shared" si="19"/>
        <v>0</v>
      </c>
    </row>
    <row r="97" spans="1:90" ht="13" customHeight="1">
      <c r="BJ97" t="s">
        <v>41</v>
      </c>
      <c r="BK97" s="60" t="s">
        <v>178</v>
      </c>
      <c r="BL97" s="60">
        <f>0.673+0.31</f>
        <v>0.9830000000000001</v>
      </c>
      <c r="BM97" s="60">
        <f>0.327+0.12</f>
        <v>0.44700000000000001</v>
      </c>
      <c r="BN97" s="60">
        <f>0.481+0.06</f>
        <v>0.54099999999999993</v>
      </c>
      <c r="BO97" s="60">
        <v>0.5</v>
      </c>
      <c r="BP97" s="61"/>
      <c r="BQ97" s="61" t="s">
        <v>178</v>
      </c>
      <c r="BR97" s="61" t="s">
        <v>178</v>
      </c>
      <c r="BS97" s="61">
        <f t="shared" si="17"/>
        <v>2.4710000000000001</v>
      </c>
      <c r="BT97" s="61"/>
      <c r="BU97"/>
      <c r="BV97">
        <v>3</v>
      </c>
      <c r="BW97">
        <f t="shared" si="18"/>
        <v>0.52899999999999991</v>
      </c>
      <c r="BY97" s="62" t="s">
        <v>41</v>
      </c>
      <c r="BZ97" s="60" t="s">
        <v>178</v>
      </c>
      <c r="CA97" s="60">
        <v>1.1000000000000001</v>
      </c>
      <c r="CB97" s="60">
        <v>0.55000000000000004</v>
      </c>
      <c r="CC97" s="60">
        <v>0.65</v>
      </c>
      <c r="CD97" s="60">
        <v>0.7</v>
      </c>
      <c r="CE97" s="60"/>
      <c r="CF97" s="60" t="s">
        <v>178</v>
      </c>
      <c r="CG97" s="60" t="s">
        <v>178</v>
      </c>
      <c r="CH97" s="306">
        <f t="shared" si="20"/>
        <v>3</v>
      </c>
      <c r="CI97" s="61"/>
      <c r="CJ97" s="59"/>
      <c r="CK97" s="59">
        <v>2</v>
      </c>
      <c r="CL97" s="59">
        <f t="shared" si="19"/>
        <v>-1</v>
      </c>
    </row>
    <row r="98" spans="1:90" ht="13" customHeight="1">
      <c r="BJ98" t="s">
        <v>2</v>
      </c>
      <c r="BK98" s="115">
        <v>0.308</v>
      </c>
      <c r="BL98" s="60">
        <f>0.923</f>
        <v>0.92300000000000004</v>
      </c>
      <c r="BM98" s="60">
        <f>0.423</f>
        <v>0.42299999999999999</v>
      </c>
      <c r="BN98" s="60">
        <f>0.154</f>
        <v>0.154</v>
      </c>
      <c r="BO98" s="60">
        <v>0.28799999999999998</v>
      </c>
      <c r="BP98" s="61"/>
      <c r="BQ98" s="61" t="s">
        <v>178</v>
      </c>
      <c r="BR98" s="61" t="s">
        <v>178</v>
      </c>
      <c r="BS98" s="61">
        <f t="shared" si="17"/>
        <v>2.0960000000000001</v>
      </c>
      <c r="BT98" s="61"/>
      <c r="BU98"/>
      <c r="BV98" s="22">
        <v>2.23</v>
      </c>
      <c r="BW98">
        <f t="shared" si="18"/>
        <v>0.1339999999999999</v>
      </c>
      <c r="BY98" s="62" t="s">
        <v>2</v>
      </c>
      <c r="BZ98" s="60">
        <v>0.31</v>
      </c>
      <c r="CA98" s="60">
        <v>0.97</v>
      </c>
      <c r="CB98" s="60">
        <v>0.48</v>
      </c>
      <c r="CC98" s="60">
        <v>0.18</v>
      </c>
      <c r="CD98" s="60">
        <v>0.28999999999999998</v>
      </c>
      <c r="CE98" s="60"/>
      <c r="CF98" s="60" t="s">
        <v>178</v>
      </c>
      <c r="CG98" s="60" t="s">
        <v>178</v>
      </c>
      <c r="CH98" s="306">
        <f t="shared" si="20"/>
        <v>2.23</v>
      </c>
      <c r="CI98" s="61"/>
      <c r="CJ98" s="59"/>
      <c r="CK98" s="59">
        <v>2.23</v>
      </c>
      <c r="CL98" s="59">
        <f t="shared" si="19"/>
        <v>0</v>
      </c>
    </row>
    <row r="99" spans="1:90" ht="13" customHeight="1">
      <c r="BJ99" t="s">
        <v>179</v>
      </c>
      <c r="BK99" s="60" t="s">
        <v>178</v>
      </c>
      <c r="BL99" s="61"/>
      <c r="BM99" s="61"/>
      <c r="BN99" s="60">
        <v>1</v>
      </c>
      <c r="BO99" s="61"/>
      <c r="BP99" s="61"/>
      <c r="BQ99" s="61" t="s">
        <v>178</v>
      </c>
      <c r="BR99" s="61" t="s">
        <v>178</v>
      </c>
      <c r="BS99" s="61">
        <f t="shared" si="17"/>
        <v>1</v>
      </c>
      <c r="BT99" s="61"/>
      <c r="BU99"/>
      <c r="BV99" s="22">
        <v>1</v>
      </c>
      <c r="BW99">
        <f t="shared" si="18"/>
        <v>0</v>
      </c>
      <c r="BY99" s="62" t="s">
        <v>179</v>
      </c>
      <c r="BZ99" s="61" t="s">
        <v>178</v>
      </c>
      <c r="CA99" s="61"/>
      <c r="CB99" s="61"/>
      <c r="CC99" s="60">
        <v>1</v>
      </c>
      <c r="CD99" s="61"/>
      <c r="CE99" s="61"/>
      <c r="CF99" s="61" t="s">
        <v>178</v>
      </c>
      <c r="CG99" s="61" t="s">
        <v>178</v>
      </c>
      <c r="CH99" s="306">
        <f t="shared" si="20"/>
        <v>1</v>
      </c>
      <c r="CI99" s="61"/>
      <c r="CJ99" s="59"/>
      <c r="CK99" s="59">
        <v>1</v>
      </c>
      <c r="CL99" s="59">
        <f t="shared" si="19"/>
        <v>0</v>
      </c>
    </row>
    <row r="100" spans="1:90" s="1" customFormat="1" ht="13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 t="s">
        <v>180</v>
      </c>
      <c r="BK100" s="115">
        <v>2</v>
      </c>
      <c r="BL100" s="60">
        <f>0.712+0.31</f>
        <v>1.022</v>
      </c>
      <c r="BM100" s="60">
        <f>0.654+0.12</f>
        <v>0.77400000000000002</v>
      </c>
      <c r="BN100" s="60">
        <f>0.712+0.06+0.2</f>
        <v>0.97199999999999998</v>
      </c>
      <c r="BO100" s="60">
        <v>1.212</v>
      </c>
      <c r="BP100" s="60">
        <f>BF34</f>
        <v>1</v>
      </c>
      <c r="BQ100" s="61" t="s">
        <v>178</v>
      </c>
      <c r="BR100" s="61" t="s">
        <v>178</v>
      </c>
      <c r="BS100" s="61">
        <f t="shared" si="17"/>
        <v>6.98</v>
      </c>
      <c r="BT100" s="60">
        <v>1</v>
      </c>
      <c r="BU100"/>
      <c r="BV100" s="22">
        <v>7.18</v>
      </c>
      <c r="BW100">
        <f t="shared" si="18"/>
        <v>0.19999999999999929</v>
      </c>
      <c r="BX100"/>
      <c r="BY100" s="62" t="s">
        <v>180</v>
      </c>
      <c r="BZ100" s="60">
        <v>2.0299999999999998</v>
      </c>
      <c r="CA100" s="60">
        <v>1.1000000000000001</v>
      </c>
      <c r="CB100" s="60">
        <v>0.8</v>
      </c>
      <c r="CC100" s="60">
        <v>1</v>
      </c>
      <c r="CD100" s="60">
        <v>1.25</v>
      </c>
      <c r="CE100" s="60">
        <v>1</v>
      </c>
      <c r="CF100" s="60" t="s">
        <v>178</v>
      </c>
      <c r="CG100" s="60" t="s">
        <v>178</v>
      </c>
      <c r="CH100" s="306">
        <f t="shared" si="20"/>
        <v>7.18</v>
      </c>
      <c r="CI100" s="60">
        <v>1</v>
      </c>
      <c r="CJ100" s="59"/>
      <c r="CK100" s="59">
        <v>7.18</v>
      </c>
      <c r="CL100" s="59">
        <f t="shared" si="19"/>
        <v>0</v>
      </c>
    </row>
    <row r="101" spans="1:90" ht="13" customHeight="1">
      <c r="BJ101" t="s">
        <v>181</v>
      </c>
      <c r="BK101" s="115">
        <v>0.84599999999999997</v>
      </c>
      <c r="BL101" s="60">
        <v>0.69199999999999995</v>
      </c>
      <c r="BM101" s="60">
        <v>0.65400000000000003</v>
      </c>
      <c r="BN101" s="61"/>
      <c r="BO101" s="60">
        <v>0.308</v>
      </c>
      <c r="BP101" s="60">
        <v>0.69199999999999995</v>
      </c>
      <c r="BQ101" s="61" t="s">
        <v>178</v>
      </c>
      <c r="BR101" s="61" t="s">
        <v>178</v>
      </c>
      <c r="BS101" s="61">
        <f t="shared" si="17"/>
        <v>3.1919999999999993</v>
      </c>
      <c r="BT101" s="61"/>
      <c r="BU101"/>
      <c r="BV101" s="22">
        <v>3.23</v>
      </c>
      <c r="BW101">
        <f t="shared" si="18"/>
        <v>3.80000000000007E-2</v>
      </c>
      <c r="BY101" s="62" t="s">
        <v>181</v>
      </c>
      <c r="BZ101" s="60">
        <v>0.85</v>
      </c>
      <c r="CA101" s="60">
        <v>0.7</v>
      </c>
      <c r="CB101" s="60">
        <v>0.66</v>
      </c>
      <c r="CC101" s="60"/>
      <c r="CD101" s="60">
        <v>0.32</v>
      </c>
      <c r="CE101" s="60">
        <v>0.7</v>
      </c>
      <c r="CF101" s="60" t="s">
        <v>178</v>
      </c>
      <c r="CG101" s="60" t="s">
        <v>178</v>
      </c>
      <c r="CH101" s="306">
        <f t="shared" si="20"/>
        <v>3.2299999999999995</v>
      </c>
      <c r="CI101" s="61"/>
      <c r="CJ101" s="59"/>
      <c r="CK101" s="59">
        <v>3.23</v>
      </c>
      <c r="CL101" s="59">
        <f t="shared" si="19"/>
        <v>0</v>
      </c>
    </row>
    <row r="102" spans="1:90" ht="13" customHeight="1">
      <c r="BK102" s="60" t="s">
        <v>178</v>
      </c>
      <c r="BL102" s="61"/>
      <c r="BM102" s="61"/>
      <c r="BN102" s="61"/>
      <c r="BO102" s="61"/>
      <c r="BP102" s="61"/>
      <c r="BQ102" s="61" t="s">
        <v>178</v>
      </c>
      <c r="BR102" s="61" t="s">
        <v>178</v>
      </c>
      <c r="BS102" s="61">
        <f t="shared" si="17"/>
        <v>0</v>
      </c>
      <c r="BT102" s="61"/>
      <c r="BU102"/>
      <c r="BV102"/>
      <c r="BW102">
        <f t="shared" si="18"/>
        <v>0</v>
      </c>
      <c r="BY102" s="62"/>
      <c r="BZ102" s="61" t="s">
        <v>178</v>
      </c>
      <c r="CA102" s="61"/>
      <c r="CB102" s="61"/>
      <c r="CC102" s="61"/>
      <c r="CD102" s="61"/>
      <c r="CE102" s="61"/>
      <c r="CF102" s="60" t="s">
        <v>178</v>
      </c>
      <c r="CG102" s="60" t="s">
        <v>178</v>
      </c>
      <c r="CH102" s="304"/>
      <c r="CI102" s="61"/>
      <c r="CJ102" s="59"/>
      <c r="CK102" s="59">
        <v>1</v>
      </c>
      <c r="CL102" s="59">
        <f t="shared" si="19"/>
        <v>1</v>
      </c>
    </row>
    <row r="103" spans="1:90" ht="13" customHeight="1">
      <c r="BF103">
        <f>0.9+0.9+0.08+0.08</f>
        <v>1.9600000000000002</v>
      </c>
      <c r="BK103" s="60">
        <f t="shared" ref="BK103:BP103" si="21">SUM(BK95:BK102)</f>
        <v>4</v>
      </c>
      <c r="BL103" s="61">
        <f t="shared" si="21"/>
        <v>3.9850000000000003</v>
      </c>
      <c r="BM103" s="61">
        <f t="shared" si="21"/>
        <v>3.1059999999999999</v>
      </c>
      <c r="BN103" s="61">
        <f t="shared" si="21"/>
        <v>4.1270000000000007</v>
      </c>
      <c r="BO103" s="61">
        <f t="shared" si="21"/>
        <v>3.0009999999999999</v>
      </c>
      <c r="BP103" s="61">
        <f t="shared" si="21"/>
        <v>2</v>
      </c>
      <c r="BQ103" s="61"/>
      <c r="BR103" s="61"/>
      <c r="BS103" s="61">
        <f>SUM(BS95:BS102)</f>
        <v>20.219000000000001</v>
      </c>
      <c r="BT103" s="61"/>
      <c r="BU103"/>
      <c r="BV103">
        <f>SUM(BV95:BV102)</f>
        <v>21.330000000000002</v>
      </c>
      <c r="BW103"/>
      <c r="BY103" s="58" t="s">
        <v>173</v>
      </c>
      <c r="BZ103" s="58">
        <f t="shared" ref="BZ103:CE103" si="22">SUM(BZ95:BZ102)</f>
        <v>4.09</v>
      </c>
      <c r="CA103" s="58">
        <f t="shared" si="22"/>
        <v>4.2699999999999996</v>
      </c>
      <c r="CB103" s="58">
        <f t="shared" si="22"/>
        <v>3.33</v>
      </c>
      <c r="CC103" s="58">
        <f t="shared" si="22"/>
        <v>4.3100000000000005</v>
      </c>
      <c r="CD103" s="58">
        <f t="shared" si="22"/>
        <v>3.3</v>
      </c>
      <c r="CE103" s="58">
        <f t="shared" si="22"/>
        <v>2.0499999999999998</v>
      </c>
      <c r="CF103" s="58"/>
      <c r="CG103" s="58"/>
      <c r="CH103" s="305">
        <f>SUM(CH95:CH102)</f>
        <v>21.349999999999998</v>
      </c>
      <c r="CI103" s="58"/>
      <c r="CJ103" s="59"/>
      <c r="CK103" s="59"/>
      <c r="CL103" s="59">
        <f t="shared" si="19"/>
        <v>-21.349999999999998</v>
      </c>
    </row>
    <row r="104" spans="1:90" ht="13" customHeight="1">
      <c r="BJ104" t="s">
        <v>183</v>
      </c>
      <c r="BK104">
        <v>4</v>
      </c>
      <c r="BL104">
        <v>4</v>
      </c>
      <c r="BM104">
        <v>3</v>
      </c>
      <c r="BN104">
        <v>4</v>
      </c>
      <c r="BO104">
        <v>3</v>
      </c>
      <c r="BP104">
        <v>2</v>
      </c>
      <c r="BQ104">
        <v>0</v>
      </c>
      <c r="BR104">
        <v>0</v>
      </c>
      <c r="BS104"/>
      <c r="BT104"/>
      <c r="BU104"/>
      <c r="BV104"/>
      <c r="BW104"/>
      <c r="BY104" s="59" t="s">
        <v>183</v>
      </c>
      <c r="BZ104" s="59">
        <v>3</v>
      </c>
      <c r="CA104" s="59">
        <v>4</v>
      </c>
      <c r="CB104" s="59">
        <v>3</v>
      </c>
      <c r="CC104" s="59">
        <v>3</v>
      </c>
      <c r="CD104" s="59">
        <v>4</v>
      </c>
      <c r="CE104" s="59">
        <v>2</v>
      </c>
      <c r="CF104" s="59">
        <v>0</v>
      </c>
      <c r="CG104" s="59">
        <v>0</v>
      </c>
      <c r="CH104" s="59"/>
      <c r="CI104" s="59"/>
      <c r="CJ104" s="59"/>
      <c r="CK104" s="59"/>
      <c r="CL104" s="59"/>
    </row>
    <row r="105" spans="1:90" ht="13" customHeight="1">
      <c r="BN105" s="52" t="s">
        <v>407</v>
      </c>
    </row>
    <row r="106" spans="1:90" ht="13" customHeight="1">
      <c r="BM106" s="52" t="s">
        <v>406</v>
      </c>
    </row>
    <row r="107" spans="1:90">
      <c r="BO107" s="52" t="s">
        <v>408</v>
      </c>
    </row>
    <row r="108" spans="1:90">
      <c r="BN108" s="52" t="s">
        <v>191</v>
      </c>
    </row>
  </sheetData>
  <mergeCells count="301">
    <mergeCell ref="AT79:AW79"/>
    <mergeCell ref="AX79:BA79"/>
    <mergeCell ref="CD84:CG84"/>
    <mergeCell ref="X18:AA18"/>
    <mergeCell ref="X45:AG45"/>
    <mergeCell ref="V79:Y79"/>
    <mergeCell ref="Z79:AC79"/>
    <mergeCell ref="AD79:AG79"/>
    <mergeCell ref="AH79:AK79"/>
    <mergeCell ref="AL79:AO79"/>
    <mergeCell ref="AP79:AS79"/>
    <mergeCell ref="CD76:CG76"/>
    <mergeCell ref="AQ67:BA67"/>
    <mergeCell ref="W68:AC68"/>
    <mergeCell ref="AH68:AP68"/>
    <mergeCell ref="AX68:BC68"/>
    <mergeCell ref="AU50:AX50"/>
    <mergeCell ref="AY50:BB50"/>
    <mergeCell ref="D52:BC52"/>
    <mergeCell ref="D53:K53"/>
    <mergeCell ref="T53:AA53"/>
    <mergeCell ref="AN53:AU53"/>
    <mergeCell ref="D49:M49"/>
    <mergeCell ref="N49:U49"/>
    <mergeCell ref="P77:R77"/>
    <mergeCell ref="S77:U77"/>
    <mergeCell ref="D78:G78"/>
    <mergeCell ref="H78:K78"/>
    <mergeCell ref="L78:O78"/>
    <mergeCell ref="D72:BC72"/>
    <mergeCell ref="AG73:AN73"/>
    <mergeCell ref="AO73:AU73"/>
    <mergeCell ref="AV73:BC73"/>
    <mergeCell ref="D75:BC75"/>
    <mergeCell ref="BB76:BC76"/>
    <mergeCell ref="D69:P69"/>
    <mergeCell ref="Q69:Y69"/>
    <mergeCell ref="Z69:AK69"/>
    <mergeCell ref="AL69:AO69"/>
    <mergeCell ref="BB69:BC69"/>
    <mergeCell ref="AV63:BC63"/>
    <mergeCell ref="D65:BC65"/>
    <mergeCell ref="D66:K66"/>
    <mergeCell ref="L66:R66"/>
    <mergeCell ref="S66:V66"/>
    <mergeCell ref="AD66:AG66"/>
    <mergeCell ref="AT69:AW69"/>
    <mergeCell ref="L62:O62"/>
    <mergeCell ref="P62:W62"/>
    <mergeCell ref="AQ62:AU62"/>
    <mergeCell ref="D63:K63"/>
    <mergeCell ref="X63:AG63"/>
    <mergeCell ref="AH63:AP63"/>
    <mergeCell ref="AS63:AU63"/>
    <mergeCell ref="L57:P57"/>
    <mergeCell ref="Q57:U57"/>
    <mergeCell ref="AL57:AO57"/>
    <mergeCell ref="AP57:AU57"/>
    <mergeCell ref="D59:BC59"/>
    <mergeCell ref="D61:N61"/>
    <mergeCell ref="P61:AC61"/>
    <mergeCell ref="AD61:AG61"/>
    <mergeCell ref="AH61:AR61"/>
    <mergeCell ref="AV61:BC61"/>
    <mergeCell ref="L54:S54"/>
    <mergeCell ref="AB54:AG54"/>
    <mergeCell ref="AH54:AM54"/>
    <mergeCell ref="AV54:BC54"/>
    <mergeCell ref="D56:G56"/>
    <mergeCell ref="H56:K56"/>
    <mergeCell ref="V56:AA56"/>
    <mergeCell ref="AB56:AK56"/>
    <mergeCell ref="AV56:BC56"/>
    <mergeCell ref="V49:AC49"/>
    <mergeCell ref="AT49:BC49"/>
    <mergeCell ref="W50:Z50"/>
    <mergeCell ref="AA50:AD50"/>
    <mergeCell ref="AE50:AH50"/>
    <mergeCell ref="AI50:AL50"/>
    <mergeCell ref="AM50:AP50"/>
    <mergeCell ref="AQ50:AT50"/>
    <mergeCell ref="D46:BC46"/>
    <mergeCell ref="D47:S47"/>
    <mergeCell ref="T47:AK47"/>
    <mergeCell ref="AL47:BC47"/>
    <mergeCell ref="D48:K48"/>
    <mergeCell ref="L48:U48"/>
    <mergeCell ref="AD48:AR48"/>
    <mergeCell ref="AH45:AK45"/>
    <mergeCell ref="AL45:AO45"/>
    <mergeCell ref="AQ45:AS45"/>
    <mergeCell ref="AT45:AW45"/>
    <mergeCell ref="AX45:AY45"/>
    <mergeCell ref="AZ45:BB45"/>
    <mergeCell ref="D44:K44"/>
    <mergeCell ref="T44:AA44"/>
    <mergeCell ref="AL44:AN44"/>
    <mergeCell ref="AO44:AU44"/>
    <mergeCell ref="D45:K45"/>
    <mergeCell ref="L45:O45"/>
    <mergeCell ref="P45:R45"/>
    <mergeCell ref="S45:V45"/>
    <mergeCell ref="L43:S43"/>
    <mergeCell ref="AB43:AK43"/>
    <mergeCell ref="AV43:BC43"/>
    <mergeCell ref="D39:M39"/>
    <mergeCell ref="N39:W39"/>
    <mergeCell ref="AD39:AK39"/>
    <mergeCell ref="AQ39:AS39"/>
    <mergeCell ref="AX39:BC39"/>
    <mergeCell ref="W40:Z40"/>
    <mergeCell ref="AA40:AD40"/>
    <mergeCell ref="AE40:AH40"/>
    <mergeCell ref="AI40:AL40"/>
    <mergeCell ref="AM40:AP40"/>
    <mergeCell ref="P38:V38"/>
    <mergeCell ref="X38:AA38"/>
    <mergeCell ref="AB38:AG38"/>
    <mergeCell ref="AL38:AO38"/>
    <mergeCell ref="AT38:AW38"/>
    <mergeCell ref="AQ40:AT40"/>
    <mergeCell ref="AU40:AX40"/>
    <mergeCell ref="AY40:BB40"/>
    <mergeCell ref="D42:BC42"/>
    <mergeCell ref="T36:AC36"/>
    <mergeCell ref="AL36:BC36"/>
    <mergeCell ref="W31:Z31"/>
    <mergeCell ref="AA31:AD31"/>
    <mergeCell ref="AE31:AH31"/>
    <mergeCell ref="AI31:AL31"/>
    <mergeCell ref="AM31:AP31"/>
    <mergeCell ref="AQ31:AT31"/>
    <mergeCell ref="D37:K37"/>
    <mergeCell ref="W37:AK37"/>
    <mergeCell ref="AN37:AU37"/>
    <mergeCell ref="AV37:AY37"/>
    <mergeCell ref="C31:F31"/>
    <mergeCell ref="G31:J31"/>
    <mergeCell ref="K31:N31"/>
    <mergeCell ref="O31:R31"/>
    <mergeCell ref="S31:V31"/>
    <mergeCell ref="AU31:AX31"/>
    <mergeCell ref="AY31:BB31"/>
    <mergeCell ref="D34:BC34"/>
    <mergeCell ref="D35:S35"/>
    <mergeCell ref="T35:AM35"/>
    <mergeCell ref="BS29:BX29"/>
    <mergeCell ref="C30:F30"/>
    <mergeCell ref="G30:J30"/>
    <mergeCell ref="K30:N30"/>
    <mergeCell ref="O30:R30"/>
    <mergeCell ref="S30:V30"/>
    <mergeCell ref="W30:Z30"/>
    <mergeCell ref="AA30:AD30"/>
    <mergeCell ref="AE30:AH30"/>
    <mergeCell ref="AA29:AD29"/>
    <mergeCell ref="AE29:AH29"/>
    <mergeCell ref="AI29:AL29"/>
    <mergeCell ref="AM29:AP29"/>
    <mergeCell ref="AQ29:AT29"/>
    <mergeCell ref="AU29:AX29"/>
    <mergeCell ref="AI30:AL30"/>
    <mergeCell ref="AM30:AP30"/>
    <mergeCell ref="AQ30:AT30"/>
    <mergeCell ref="AU30:AX30"/>
    <mergeCell ref="AY30:BB30"/>
    <mergeCell ref="AU28:AX28"/>
    <mergeCell ref="AY28:BB28"/>
    <mergeCell ref="C29:F29"/>
    <mergeCell ref="G29:J29"/>
    <mergeCell ref="K29:N29"/>
    <mergeCell ref="O29:R29"/>
    <mergeCell ref="S29:V29"/>
    <mergeCell ref="W29:Z29"/>
    <mergeCell ref="AY29:BB29"/>
    <mergeCell ref="AY27:BB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A27:AD27"/>
    <mergeCell ref="AE27:AH27"/>
    <mergeCell ref="AI27:AL27"/>
    <mergeCell ref="AM27:AP27"/>
    <mergeCell ref="AQ27:AT27"/>
    <mergeCell ref="AU27:AX27"/>
    <mergeCell ref="C27:F27"/>
    <mergeCell ref="G27:J27"/>
    <mergeCell ref="K27:N27"/>
    <mergeCell ref="O27:R27"/>
    <mergeCell ref="S27:V27"/>
    <mergeCell ref="W27:Z27"/>
    <mergeCell ref="AM28:AP28"/>
    <mergeCell ref="AQ28:AT28"/>
    <mergeCell ref="AV22:BC22"/>
    <mergeCell ref="D23:M23"/>
    <mergeCell ref="N23:W23"/>
    <mergeCell ref="X23:AG23"/>
    <mergeCell ref="AH23:AK23"/>
    <mergeCell ref="AL23:AO23"/>
    <mergeCell ref="AX23:BA23"/>
    <mergeCell ref="BB23:BC23"/>
    <mergeCell ref="D22:M22"/>
    <mergeCell ref="N22:U22"/>
    <mergeCell ref="V22:Y22"/>
    <mergeCell ref="Z22:AK22"/>
    <mergeCell ref="AL22:AO22"/>
    <mergeCell ref="AP22:AU22"/>
    <mergeCell ref="AP23:AS23"/>
    <mergeCell ref="AT23:AW23"/>
    <mergeCell ref="D21:K21"/>
    <mergeCell ref="L21:P21"/>
    <mergeCell ref="Q21:Y21"/>
    <mergeCell ref="Z21:AC21"/>
    <mergeCell ref="AD21:AK21"/>
    <mergeCell ref="AL21:AO21"/>
    <mergeCell ref="AP21:AS21"/>
    <mergeCell ref="AT21:BC21"/>
    <mergeCell ref="D20:P20"/>
    <mergeCell ref="Q20:U20"/>
    <mergeCell ref="V20:AC20"/>
    <mergeCell ref="AD20:AG20"/>
    <mergeCell ref="AH20:AP20"/>
    <mergeCell ref="AQ20:AS20"/>
    <mergeCell ref="D18:K18"/>
    <mergeCell ref="L18:O18"/>
    <mergeCell ref="P18:W18"/>
    <mergeCell ref="AL18:AO18"/>
    <mergeCell ref="AB18:AK18"/>
    <mergeCell ref="AP18:AS18"/>
    <mergeCell ref="AT18:AW18"/>
    <mergeCell ref="AX18:BC18"/>
    <mergeCell ref="AT20:AW20"/>
    <mergeCell ref="AX20:BC20"/>
    <mergeCell ref="AQ16:AU16"/>
    <mergeCell ref="AV16:AY16"/>
    <mergeCell ref="AZ16:BC16"/>
    <mergeCell ref="D17:G17"/>
    <mergeCell ref="H17:K17"/>
    <mergeCell ref="L17:O17"/>
    <mergeCell ref="P17:V17"/>
    <mergeCell ref="W17:AC17"/>
    <mergeCell ref="AD17:AR17"/>
    <mergeCell ref="AS17:AU17"/>
    <mergeCell ref="D16:G16"/>
    <mergeCell ref="H16:K16"/>
    <mergeCell ref="L16:U16"/>
    <mergeCell ref="V16:AA16"/>
    <mergeCell ref="AB16:AG16"/>
    <mergeCell ref="AH16:AP16"/>
    <mergeCell ref="AV17:BC17"/>
    <mergeCell ref="AV11:BC11"/>
    <mergeCell ref="D13:L13"/>
    <mergeCell ref="AQ13:BA13"/>
    <mergeCell ref="BB13:BC13"/>
    <mergeCell ref="P14:R14"/>
    <mergeCell ref="S14:U14"/>
    <mergeCell ref="D11:K11"/>
    <mergeCell ref="L11:O11"/>
    <mergeCell ref="P11:AC11"/>
    <mergeCell ref="AD11:AG11"/>
    <mergeCell ref="AH11:AM11"/>
    <mergeCell ref="AN11:AU11"/>
    <mergeCell ref="D10:N10"/>
    <mergeCell ref="O10:R10"/>
    <mergeCell ref="S10:V10"/>
    <mergeCell ref="W10:AK10"/>
    <mergeCell ref="AO10:AU10"/>
    <mergeCell ref="AV10:BC10"/>
    <mergeCell ref="AV8:BC8"/>
    <mergeCell ref="D9:K9"/>
    <mergeCell ref="L9:R9"/>
    <mergeCell ref="T9:AA9"/>
    <mergeCell ref="AB9:AG9"/>
    <mergeCell ref="AH9:AR9"/>
    <mergeCell ref="AS9:BC9"/>
    <mergeCell ref="D8:K8"/>
    <mergeCell ref="L8:S8"/>
    <mergeCell ref="T8:AC8"/>
    <mergeCell ref="AD8:AG8"/>
    <mergeCell ref="AH8:AN8"/>
    <mergeCell ref="AO8:AU8"/>
    <mergeCell ref="D5:K5"/>
    <mergeCell ref="L5:S5"/>
    <mergeCell ref="T5:AK5"/>
    <mergeCell ref="AL5:BC5"/>
    <mergeCell ref="D6:S6"/>
    <mergeCell ref="T6:AA6"/>
    <mergeCell ref="AB6:AK6"/>
    <mergeCell ref="AL6:BC6"/>
    <mergeCell ref="A2:B2"/>
    <mergeCell ref="A3:B3"/>
    <mergeCell ref="D4:S4"/>
    <mergeCell ref="T4:AM4"/>
    <mergeCell ref="AN4:AU4"/>
    <mergeCell ref="AV4:BC4"/>
  </mergeCells>
  <pageMargins left="0.2" right="0.2" top="0.25" bottom="0.25" header="0.3" footer="0.3"/>
  <pageSetup scale="57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7750E-4454-5A45-84DC-3E6520A8172E}">
  <sheetPr>
    <pageSetUpPr fitToPage="1"/>
  </sheetPr>
  <dimension ref="A1:CM108"/>
  <sheetViews>
    <sheetView zoomScale="90" zoomScaleNormal="90" workbookViewId="0">
      <selection activeCell="AS51" sqref="AS51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7.1640625" customWidth="1"/>
    <col min="59" max="62" width="5.5" customWidth="1"/>
    <col min="63" max="66" width="8.5" style="50" customWidth="1"/>
    <col min="67" max="69" width="9.5" style="50" customWidth="1"/>
    <col min="70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301"/>
      <c r="B1" s="4"/>
      <c r="C1" s="4"/>
      <c r="D1" s="302">
        <v>45108</v>
      </c>
      <c r="E1" s="302">
        <v>45117</v>
      </c>
      <c r="F1" s="302">
        <v>45124</v>
      </c>
      <c r="G1" s="302">
        <v>45131</v>
      </c>
      <c r="H1" s="302">
        <v>45138</v>
      </c>
      <c r="I1" s="302">
        <v>45145</v>
      </c>
      <c r="J1" s="302">
        <v>45152</v>
      </c>
      <c r="K1" s="302">
        <v>45159</v>
      </c>
      <c r="L1" s="302">
        <v>45166</v>
      </c>
      <c r="M1" s="302">
        <v>45173</v>
      </c>
      <c r="N1" s="302">
        <v>45180</v>
      </c>
      <c r="O1" s="302">
        <v>45187</v>
      </c>
      <c r="P1" s="302">
        <v>45194</v>
      </c>
      <c r="Q1" s="302">
        <v>45201</v>
      </c>
      <c r="R1" s="302">
        <v>45208</v>
      </c>
      <c r="S1" s="302">
        <v>45215</v>
      </c>
      <c r="T1" s="302">
        <v>45222</v>
      </c>
      <c r="U1" s="302">
        <v>45229</v>
      </c>
      <c r="V1" s="302">
        <v>45236</v>
      </c>
      <c r="W1" s="302">
        <v>45243</v>
      </c>
      <c r="X1" s="302">
        <v>45250</v>
      </c>
      <c r="Y1" s="302">
        <v>45257</v>
      </c>
      <c r="Z1" s="302">
        <v>45264</v>
      </c>
      <c r="AA1" s="302">
        <v>45271</v>
      </c>
      <c r="AB1" s="302">
        <v>45278</v>
      </c>
      <c r="AC1" s="302">
        <v>45285</v>
      </c>
      <c r="AD1" s="302">
        <v>45292</v>
      </c>
      <c r="AE1" s="302">
        <v>45299</v>
      </c>
      <c r="AF1" s="302">
        <v>45306</v>
      </c>
      <c r="AG1" s="302">
        <v>45313</v>
      </c>
      <c r="AH1" s="302">
        <v>45320</v>
      </c>
      <c r="AI1" s="302">
        <v>45327</v>
      </c>
      <c r="AJ1" s="302">
        <v>45334</v>
      </c>
      <c r="AK1" s="302">
        <v>45341</v>
      </c>
      <c r="AL1" s="302">
        <v>45348</v>
      </c>
      <c r="AM1" s="302">
        <v>45355</v>
      </c>
      <c r="AN1" s="302">
        <v>45362</v>
      </c>
      <c r="AO1" s="302">
        <v>45369</v>
      </c>
      <c r="AP1" s="302">
        <v>45376</v>
      </c>
      <c r="AQ1" s="302">
        <v>45383</v>
      </c>
      <c r="AR1" s="302">
        <v>45390</v>
      </c>
      <c r="AS1" s="302">
        <v>45397</v>
      </c>
      <c r="AT1" s="302">
        <v>45404</v>
      </c>
      <c r="AU1" s="302">
        <v>45411</v>
      </c>
      <c r="AV1" s="302">
        <v>45418</v>
      </c>
      <c r="AW1" s="302">
        <v>45425</v>
      </c>
      <c r="AX1" s="302">
        <v>45432</v>
      </c>
      <c r="AY1" s="302">
        <v>45439</v>
      </c>
      <c r="AZ1" s="302">
        <v>45446</v>
      </c>
      <c r="BA1" s="302">
        <v>45453</v>
      </c>
      <c r="BB1" s="302">
        <v>45460</v>
      </c>
      <c r="BC1" s="302">
        <v>45467</v>
      </c>
      <c r="BD1" s="303"/>
      <c r="BE1" s="1"/>
      <c r="BF1" s="2" t="s">
        <v>389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 ht="14" customHeigh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F2" s="2" t="s">
        <v>390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91" s="2" customFormat="1" ht="14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/>
      <c r="BT3" s="53"/>
      <c r="BU3" s="53"/>
      <c r="BV3" s="53"/>
      <c r="BW3" s="53"/>
      <c r="BX3" s="85"/>
      <c r="BY3" s="53"/>
    </row>
    <row r="4" spans="1:91" s="1" customFormat="1" ht="14" customHeight="1">
      <c r="A4" s="97" t="s">
        <v>23</v>
      </c>
      <c r="B4" s="96" t="s">
        <v>18</v>
      </c>
      <c r="C4" s="16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0" t="s">
        <v>350</v>
      </c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42" t="s">
        <v>38</v>
      </c>
      <c r="AO4" s="442"/>
      <c r="AP4" s="442"/>
      <c r="AQ4" s="442"/>
      <c r="AR4" s="442"/>
      <c r="AS4" s="442"/>
      <c r="AT4" s="442"/>
      <c r="AU4" s="442"/>
      <c r="AV4" s="669" t="s">
        <v>210</v>
      </c>
      <c r="AW4" s="669"/>
      <c r="AX4" s="669"/>
      <c r="AY4" s="669"/>
      <c r="AZ4" s="669"/>
      <c r="BA4" s="669"/>
      <c r="BB4" s="669"/>
      <c r="BC4" s="669"/>
      <c r="BD4" s="64"/>
      <c r="BI4" s="50">
        <v>28</v>
      </c>
      <c r="BJ4" s="50" t="s">
        <v>178</v>
      </c>
      <c r="BK4" s="50" t="s">
        <v>178</v>
      </c>
      <c r="BL4" s="50">
        <v>8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91" s="1" customFormat="1" ht="14" customHeight="1">
      <c r="A5" s="95"/>
      <c r="B5" s="96" t="s">
        <v>187</v>
      </c>
      <c r="C5" s="16"/>
      <c r="D5" s="442" t="s">
        <v>38</v>
      </c>
      <c r="E5" s="442"/>
      <c r="F5" s="442"/>
      <c r="G5" s="442"/>
      <c r="H5" s="442"/>
      <c r="I5" s="442"/>
      <c r="J5" s="442"/>
      <c r="K5" s="442"/>
      <c r="L5" s="669" t="s">
        <v>210</v>
      </c>
      <c r="M5" s="669"/>
      <c r="N5" s="669"/>
      <c r="O5" s="669"/>
      <c r="P5" s="669"/>
      <c r="Q5" s="669"/>
      <c r="R5" s="669"/>
      <c r="S5" s="669"/>
      <c r="T5" s="421" t="s">
        <v>0</v>
      </c>
      <c r="U5" s="421"/>
      <c r="V5" s="421"/>
      <c r="W5" s="421"/>
      <c r="X5" s="421"/>
      <c r="Y5" s="421"/>
      <c r="Z5" s="421"/>
      <c r="AA5" s="421"/>
      <c r="AB5" s="421"/>
      <c r="AC5" s="421"/>
      <c r="AD5" s="421"/>
      <c r="AE5" s="421"/>
      <c r="AF5" s="421"/>
      <c r="AG5" s="421"/>
      <c r="AH5" s="421"/>
      <c r="AI5" s="421"/>
      <c r="AJ5" s="421"/>
      <c r="AK5" s="421"/>
      <c r="AL5" s="420" t="s">
        <v>350</v>
      </c>
      <c r="AM5" s="420"/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/>
      <c r="AZ5" s="420"/>
      <c r="BA5" s="420"/>
      <c r="BB5" s="420"/>
      <c r="BC5" s="420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91" s="1" customFormat="1" ht="14" customHeight="1">
      <c r="A6" s="95"/>
      <c r="B6" s="96" t="s">
        <v>186</v>
      </c>
      <c r="C6" s="16"/>
      <c r="D6" s="420" t="s">
        <v>350</v>
      </c>
      <c r="E6" s="420"/>
      <c r="F6" s="420"/>
      <c r="G6" s="420"/>
      <c r="H6" s="420"/>
      <c r="I6" s="420"/>
      <c r="J6" s="420"/>
      <c r="K6" s="420"/>
      <c r="L6" s="420"/>
      <c r="M6" s="420"/>
      <c r="N6" s="420"/>
      <c r="O6" s="420"/>
      <c r="P6" s="420"/>
      <c r="Q6" s="420"/>
      <c r="R6" s="420"/>
      <c r="S6" s="420"/>
      <c r="T6" s="442" t="s">
        <v>38</v>
      </c>
      <c r="U6" s="442"/>
      <c r="V6" s="442"/>
      <c r="W6" s="442"/>
      <c r="X6" s="442"/>
      <c r="Y6" s="442"/>
      <c r="Z6" s="442"/>
      <c r="AA6" s="442"/>
      <c r="AB6" s="669" t="s">
        <v>210</v>
      </c>
      <c r="AC6" s="669"/>
      <c r="AD6" s="669"/>
      <c r="AE6" s="669"/>
      <c r="AF6" s="669"/>
      <c r="AG6" s="669"/>
      <c r="AH6" s="669"/>
      <c r="AI6" s="669"/>
      <c r="AJ6" s="669"/>
      <c r="AK6" s="669"/>
      <c r="AL6" s="421" t="s">
        <v>0</v>
      </c>
      <c r="AM6" s="421"/>
      <c r="AN6" s="421"/>
      <c r="AO6" s="421"/>
      <c r="AP6" s="421"/>
      <c r="AQ6" s="421"/>
      <c r="AR6" s="421"/>
      <c r="AS6" s="421"/>
      <c r="AT6" s="421"/>
      <c r="AU6" s="421"/>
      <c r="AV6" s="421"/>
      <c r="AW6" s="421"/>
      <c r="AX6" s="421"/>
      <c r="AY6" s="421"/>
      <c r="AZ6" s="421"/>
      <c r="BA6" s="421"/>
      <c r="BB6" s="421"/>
      <c r="BC6" s="421"/>
      <c r="BD6" s="64"/>
      <c r="BI6" s="54">
        <v>26</v>
      </c>
      <c r="BJ6" s="54" t="s">
        <v>178</v>
      </c>
      <c r="BK6" s="54" t="s">
        <v>178</v>
      </c>
      <c r="BL6" s="54">
        <v>8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 ht="14" customHeight="1">
      <c r="A7" s="95"/>
      <c r="B7" s="16"/>
      <c r="BD7" s="64"/>
      <c r="BH7" s="1" t="s">
        <v>412</v>
      </c>
      <c r="BP7" s="50"/>
      <c r="BQ7" s="54"/>
      <c r="BR7" s="54"/>
      <c r="BS7" s="54"/>
      <c r="BT7" s="54"/>
      <c r="BU7" s="54"/>
      <c r="BV7" s="54"/>
      <c r="BW7" s="54"/>
    </row>
    <row r="8" spans="1:91" ht="14" customHeight="1" thickBot="1">
      <c r="A8" s="97" t="s">
        <v>24</v>
      </c>
      <c r="B8" s="96" t="s">
        <v>27</v>
      </c>
      <c r="C8" s="66"/>
      <c r="D8" s="440" t="s">
        <v>2</v>
      </c>
      <c r="E8" s="440"/>
      <c r="F8" s="440"/>
      <c r="G8" s="440"/>
      <c r="H8" s="440"/>
      <c r="I8" s="440"/>
      <c r="J8" s="440"/>
      <c r="K8" s="440"/>
      <c r="L8" s="442" t="s">
        <v>38</v>
      </c>
      <c r="M8" s="442"/>
      <c r="N8" s="442"/>
      <c r="O8" s="442"/>
      <c r="P8" s="442"/>
      <c r="Q8" s="442"/>
      <c r="R8" s="442"/>
      <c r="S8" s="442"/>
      <c r="T8" s="420" t="s">
        <v>15</v>
      </c>
      <c r="U8" s="420"/>
      <c r="V8" s="420"/>
      <c r="W8" s="420"/>
      <c r="X8" s="420"/>
      <c r="Y8" s="420"/>
      <c r="Z8" s="420"/>
      <c r="AA8" s="420"/>
      <c r="AB8" s="686"/>
      <c r="AC8" s="686"/>
      <c r="AD8" s="687" t="s">
        <v>12</v>
      </c>
      <c r="AE8" s="688"/>
      <c r="AF8" s="688"/>
      <c r="AG8" s="689"/>
      <c r="AH8" s="690" t="s">
        <v>43</v>
      </c>
      <c r="AI8" s="691"/>
      <c r="AJ8" s="691"/>
      <c r="AK8" s="691"/>
      <c r="AL8" s="691"/>
      <c r="AM8" s="691"/>
      <c r="AN8" s="691"/>
      <c r="AO8" s="692" t="s">
        <v>210</v>
      </c>
      <c r="AP8" s="692"/>
      <c r="AQ8" s="692"/>
      <c r="AR8" s="692"/>
      <c r="AS8" s="692"/>
      <c r="AT8" s="692"/>
      <c r="AU8" s="693"/>
      <c r="AV8" s="676" t="s">
        <v>12</v>
      </c>
      <c r="AW8" s="676"/>
      <c r="AX8" s="676"/>
      <c r="AY8" s="676"/>
      <c r="AZ8" s="676"/>
      <c r="BA8" s="676"/>
      <c r="BB8" s="676"/>
      <c r="BC8" s="676"/>
      <c r="BD8" s="64"/>
      <c r="BF8" t="s">
        <v>40</v>
      </c>
      <c r="BG8" t="s">
        <v>41</v>
      </c>
      <c r="BH8">
        <v>7</v>
      </c>
      <c r="BI8">
        <v>17</v>
      </c>
      <c r="BJ8" s="1">
        <v>7</v>
      </c>
      <c r="BK8" s="54">
        <v>12</v>
      </c>
      <c r="BL8" s="54">
        <v>8</v>
      </c>
      <c r="BM8" s="54">
        <v>8</v>
      </c>
      <c r="BN8" s="50" t="s">
        <v>178</v>
      </c>
      <c r="BO8" s="54" t="s">
        <v>178</v>
      </c>
      <c r="BP8" s="50">
        <f>SUM(BI8:BO8)</f>
        <v>52</v>
      </c>
      <c r="CB8" t="s">
        <v>346</v>
      </c>
    </row>
    <row r="9" spans="1:91" ht="14" customHeight="1" thickBot="1">
      <c r="A9" s="95"/>
      <c r="B9" s="96" t="s">
        <v>19</v>
      </c>
      <c r="C9" s="66"/>
      <c r="D9" s="420" t="s">
        <v>15</v>
      </c>
      <c r="E9" s="420"/>
      <c r="F9" s="420"/>
      <c r="G9" s="420"/>
      <c r="H9" s="420"/>
      <c r="I9" s="420"/>
      <c r="J9" s="420"/>
      <c r="K9" s="420"/>
      <c r="L9" s="440" t="s">
        <v>2</v>
      </c>
      <c r="M9" s="440"/>
      <c r="N9" s="440"/>
      <c r="O9" s="440"/>
      <c r="P9" s="440"/>
      <c r="Q9" s="440"/>
      <c r="R9" s="440"/>
      <c r="S9" s="149" t="s">
        <v>15</v>
      </c>
      <c r="T9" s="669" t="s">
        <v>210</v>
      </c>
      <c r="U9" s="669"/>
      <c r="V9" s="669"/>
      <c r="W9" s="669"/>
      <c r="X9" s="669"/>
      <c r="Y9" s="669"/>
      <c r="Z9" s="669"/>
      <c r="AA9" s="677"/>
      <c r="AB9" s="678" t="s">
        <v>38</v>
      </c>
      <c r="AC9" s="679"/>
      <c r="AD9" s="679"/>
      <c r="AE9" s="679"/>
      <c r="AF9" s="679"/>
      <c r="AG9" s="680"/>
      <c r="AH9" s="681" t="s">
        <v>12</v>
      </c>
      <c r="AI9" s="426"/>
      <c r="AJ9" s="426"/>
      <c r="AK9" s="426"/>
      <c r="AL9" s="426"/>
      <c r="AM9" s="426"/>
      <c r="AN9" s="426"/>
      <c r="AO9" s="426"/>
      <c r="AP9" s="426"/>
      <c r="AQ9" s="426"/>
      <c r="AR9" s="682"/>
      <c r="AS9" s="683" t="s">
        <v>411</v>
      </c>
      <c r="AT9" s="684"/>
      <c r="AU9" s="684"/>
      <c r="AV9" s="684"/>
      <c r="AW9" s="684"/>
      <c r="AX9" s="684"/>
      <c r="AY9" s="684"/>
      <c r="AZ9" s="684"/>
      <c r="BA9" s="684"/>
      <c r="BB9" s="684"/>
      <c r="BC9" s="685"/>
      <c r="BD9" s="64"/>
      <c r="BH9">
        <v>8</v>
      </c>
      <c r="BI9">
        <v>17</v>
      </c>
      <c r="BJ9" s="1">
        <v>0</v>
      </c>
      <c r="BK9" s="54">
        <v>11</v>
      </c>
      <c r="BL9" s="282">
        <v>6</v>
      </c>
      <c r="BM9" s="54">
        <v>7</v>
      </c>
      <c r="BN9" s="50" t="s">
        <v>178</v>
      </c>
      <c r="BO9" s="54">
        <v>11</v>
      </c>
      <c r="BP9" s="50">
        <f t="shared" ref="BP9:BP11" si="0">SUM(BI9:BO9)</f>
        <v>52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4" customHeight="1">
      <c r="A10" s="95"/>
      <c r="B10" s="96" t="s">
        <v>161</v>
      </c>
      <c r="C10" s="66"/>
      <c r="D10" s="433" t="s">
        <v>12</v>
      </c>
      <c r="E10" s="433"/>
      <c r="F10" s="433"/>
      <c r="G10" s="433"/>
      <c r="H10" s="433"/>
      <c r="I10" s="433"/>
      <c r="J10" s="433"/>
      <c r="K10" s="433"/>
      <c r="L10" s="433"/>
      <c r="M10" s="433"/>
      <c r="N10" s="433"/>
      <c r="O10" s="637" t="s">
        <v>3</v>
      </c>
      <c r="P10" s="578"/>
      <c r="Q10" s="578"/>
      <c r="R10" s="579"/>
      <c r="S10" s="440" t="s">
        <v>2</v>
      </c>
      <c r="T10" s="440"/>
      <c r="U10" s="440"/>
      <c r="V10" s="440"/>
      <c r="W10" s="494" t="s">
        <v>15</v>
      </c>
      <c r="X10" s="495"/>
      <c r="Y10" s="495"/>
      <c r="Z10" s="495"/>
      <c r="AA10" s="495"/>
      <c r="AB10" s="495"/>
      <c r="AC10" s="495"/>
      <c r="AD10" s="495"/>
      <c r="AE10" s="495"/>
      <c r="AF10" s="495"/>
      <c r="AG10" s="495"/>
      <c r="AH10" s="495"/>
      <c r="AI10" s="495"/>
      <c r="AJ10" s="495"/>
      <c r="AK10" s="496"/>
      <c r="AL10" s="307" t="s">
        <v>210</v>
      </c>
      <c r="AM10" s="307"/>
      <c r="AN10" s="307"/>
      <c r="AO10" s="670" t="s">
        <v>43</v>
      </c>
      <c r="AP10" s="671"/>
      <c r="AQ10" s="671"/>
      <c r="AR10" s="671"/>
      <c r="AS10" s="671"/>
      <c r="AT10" s="671"/>
      <c r="AU10" s="672"/>
      <c r="AV10" s="673" t="s">
        <v>38</v>
      </c>
      <c r="AW10" s="674"/>
      <c r="AX10" s="674"/>
      <c r="AY10" s="674"/>
      <c r="AZ10" s="674"/>
      <c r="BA10" s="674"/>
      <c r="BB10" s="674"/>
      <c r="BC10" s="675"/>
      <c r="BD10" s="64"/>
      <c r="BE10" t="s">
        <v>386</v>
      </c>
      <c r="BH10" s="288">
        <v>3</v>
      </c>
      <c r="BI10" s="288">
        <v>18</v>
      </c>
      <c r="BJ10" s="1">
        <v>7</v>
      </c>
      <c r="BK10" s="54">
        <v>11</v>
      </c>
      <c r="BL10" s="50">
        <v>8</v>
      </c>
      <c r="BM10" s="54">
        <v>4</v>
      </c>
      <c r="BN10" s="50" t="s">
        <v>178</v>
      </c>
      <c r="BO10" s="54">
        <v>4</v>
      </c>
      <c r="BP10" s="50">
        <f t="shared" si="0"/>
        <v>52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4" customHeight="1">
      <c r="A11" s="95"/>
      <c r="B11" s="96" t="s">
        <v>159</v>
      </c>
      <c r="C11" s="66"/>
      <c r="D11" s="669" t="s">
        <v>210</v>
      </c>
      <c r="E11" s="669"/>
      <c r="F11" s="669"/>
      <c r="G11" s="669"/>
      <c r="H11" s="669"/>
      <c r="I11" s="669"/>
      <c r="J11" s="669"/>
      <c r="K11" s="669"/>
      <c r="L11" s="637" t="s">
        <v>3</v>
      </c>
      <c r="M11" s="578"/>
      <c r="N11" s="578"/>
      <c r="O11" s="579"/>
      <c r="P11" s="433" t="s">
        <v>12</v>
      </c>
      <c r="Q11" s="433"/>
      <c r="R11" s="433"/>
      <c r="S11" s="433"/>
      <c r="T11" s="433"/>
      <c r="U11" s="433"/>
      <c r="V11" s="433"/>
      <c r="W11" s="433"/>
      <c r="X11" s="433"/>
      <c r="Y11" s="433"/>
      <c r="Z11" s="433"/>
      <c r="AA11" s="433"/>
      <c r="AB11" s="433"/>
      <c r="AC11" s="433"/>
      <c r="AD11" s="440" t="s">
        <v>2</v>
      </c>
      <c r="AE11" s="440"/>
      <c r="AF11" s="440"/>
      <c r="AG11" s="440"/>
      <c r="AH11" s="442" t="s">
        <v>38</v>
      </c>
      <c r="AI11" s="442"/>
      <c r="AJ11" s="442"/>
      <c r="AK11" s="442"/>
      <c r="AL11" s="442"/>
      <c r="AM11" s="442"/>
      <c r="AN11" s="436" t="s">
        <v>15</v>
      </c>
      <c r="AO11" s="437"/>
      <c r="AP11" s="437"/>
      <c r="AQ11" s="437"/>
      <c r="AR11" s="437"/>
      <c r="AS11" s="437"/>
      <c r="AT11" s="437"/>
      <c r="AU11" s="444"/>
      <c r="AV11" s="670" t="s">
        <v>43</v>
      </c>
      <c r="AW11" s="671"/>
      <c r="AX11" s="671"/>
      <c r="AY11" s="671"/>
      <c r="AZ11" s="671"/>
      <c r="BA11" s="671"/>
      <c r="BB11" s="671"/>
      <c r="BC11" s="672"/>
      <c r="BD11" s="64"/>
      <c r="BE11" t="s">
        <v>387</v>
      </c>
      <c r="BG11" t="s">
        <v>40</v>
      </c>
      <c r="BH11">
        <v>8</v>
      </c>
      <c r="BI11">
        <v>16</v>
      </c>
      <c r="BJ11" s="1">
        <v>8</v>
      </c>
      <c r="BK11" s="282">
        <v>14</v>
      </c>
      <c r="BL11" s="282">
        <v>6</v>
      </c>
      <c r="BM11" s="83">
        <v>4</v>
      </c>
      <c r="BN11" s="50" t="s">
        <v>178</v>
      </c>
      <c r="BO11" s="54">
        <v>4</v>
      </c>
      <c r="BP11" s="50">
        <f t="shared" si="0"/>
        <v>52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 ht="14" customHeight="1" thickBot="1">
      <c r="A12" s="95"/>
      <c r="B12" s="9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73"/>
      <c r="N12" s="73"/>
      <c r="O12" s="299" t="s">
        <v>41</v>
      </c>
      <c r="P12" s="9"/>
      <c r="Q12" s="9"/>
      <c r="R12" s="9"/>
      <c r="S12" s="9"/>
      <c r="T12" s="1"/>
      <c r="U12" s="1"/>
      <c r="V12" s="1"/>
      <c r="W12" s="1"/>
      <c r="X12" s="1"/>
      <c r="Y12" s="1"/>
      <c r="Z12" s="1"/>
      <c r="AA12" s="1"/>
      <c r="AB12" s="1"/>
      <c r="AC12" s="1"/>
      <c r="AD12" s="290"/>
      <c r="AE12" s="290"/>
      <c r="AF12" s="290"/>
      <c r="AG12" s="290"/>
      <c r="AH12" s="21"/>
      <c r="AI12" s="21"/>
      <c r="AJ12" s="21"/>
      <c r="AK12" s="21"/>
      <c r="AL12" s="31"/>
      <c r="AM12" s="31"/>
      <c r="AN12" s="31"/>
      <c r="AO12" s="31"/>
      <c r="AP12" s="16"/>
      <c r="AQ12" s="289"/>
      <c r="AR12" s="1"/>
      <c r="AS12" s="1"/>
      <c r="AT12" s="1"/>
      <c r="AU12" s="1"/>
      <c r="AV12" s="31"/>
      <c r="AW12" s="31"/>
      <c r="AX12" s="31"/>
      <c r="AY12" s="31"/>
      <c r="AZ12" s="31"/>
      <c r="BA12" s="31"/>
      <c r="BB12" s="31"/>
      <c r="BC12" s="31"/>
      <c r="BD12" s="67"/>
      <c r="BM12" s="8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14" customHeight="1">
      <c r="A13" s="97"/>
      <c r="B13" s="94" t="s">
        <v>5</v>
      </c>
      <c r="C13" s="9"/>
      <c r="D13" s="694" t="s">
        <v>4</v>
      </c>
      <c r="E13" s="695"/>
      <c r="F13" s="695"/>
      <c r="G13" s="695"/>
      <c r="H13" s="695"/>
      <c r="I13" s="695"/>
      <c r="J13" s="696"/>
      <c r="K13" s="696"/>
      <c r="L13" s="697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329</v>
      </c>
      <c r="BC13" s="458"/>
      <c r="BD13" s="64"/>
      <c r="BH13">
        <v>2</v>
      </c>
      <c r="BM13" s="50">
        <v>11</v>
      </c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14" customHeight="1">
      <c r="A14" s="95" t="s">
        <v>130</v>
      </c>
      <c r="B14" s="96" t="s">
        <v>321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45" t="s">
        <v>328</v>
      </c>
      <c r="Q14" s="446"/>
      <c r="R14" s="447"/>
      <c r="S14" s="445" t="s">
        <v>328</v>
      </c>
      <c r="T14" s="446"/>
      <c r="U14" s="447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14" customHeight="1" thickBot="1">
      <c r="A15" s="95"/>
      <c r="B15" s="9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64"/>
      <c r="BH15" s="241">
        <f t="shared" ref="BH15:BM15" si="1">SUM(BH16:BH18)</f>
        <v>12</v>
      </c>
      <c r="BI15" s="241">
        <f t="shared" si="1"/>
        <v>22</v>
      </c>
      <c r="BJ15" s="241">
        <f t="shared" si="1"/>
        <v>0</v>
      </c>
      <c r="BK15" s="241">
        <f t="shared" si="1"/>
        <v>20</v>
      </c>
      <c r="BL15" s="241">
        <f t="shared" si="1"/>
        <v>32</v>
      </c>
      <c r="BM15" s="241">
        <f t="shared" si="1"/>
        <v>22</v>
      </c>
      <c r="BN15" s="241">
        <f>SUM(BN16:BN18)</f>
        <v>33</v>
      </c>
      <c r="BO15" s="241">
        <f>SUM(BO16:BO18)</f>
        <v>15</v>
      </c>
      <c r="BQ15" s="50">
        <f>52*3</f>
        <v>156</v>
      </c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14" customHeight="1" thickBot="1">
      <c r="A16" s="97" t="s">
        <v>33</v>
      </c>
      <c r="B16" s="96" t="s">
        <v>162</v>
      </c>
      <c r="C16" s="1"/>
      <c r="D16" s="577" t="s">
        <v>327</v>
      </c>
      <c r="E16" s="577"/>
      <c r="F16" s="577"/>
      <c r="G16" s="577"/>
      <c r="H16" s="699" t="s">
        <v>1</v>
      </c>
      <c r="I16" s="699"/>
      <c r="J16" s="699"/>
      <c r="K16" s="699"/>
      <c r="L16" s="421" t="s">
        <v>0</v>
      </c>
      <c r="M16" s="421"/>
      <c r="N16" s="421"/>
      <c r="O16" s="421"/>
      <c r="P16" s="421"/>
      <c r="Q16" s="421"/>
      <c r="R16" s="421"/>
      <c r="S16" s="421"/>
      <c r="T16" s="421"/>
      <c r="U16" s="421"/>
      <c r="V16" s="701" t="s">
        <v>1</v>
      </c>
      <c r="W16" s="702"/>
      <c r="X16" s="702"/>
      <c r="Y16" s="702"/>
      <c r="Z16" s="702"/>
      <c r="AA16" s="702"/>
      <c r="AB16" s="703" t="s">
        <v>409</v>
      </c>
      <c r="AC16" s="704"/>
      <c r="AD16" s="704"/>
      <c r="AE16" s="704"/>
      <c r="AF16" s="704"/>
      <c r="AG16" s="705"/>
      <c r="AH16" s="456" t="s">
        <v>2</v>
      </c>
      <c r="AI16" s="440"/>
      <c r="AJ16" s="440"/>
      <c r="AK16" s="440"/>
      <c r="AL16" s="440"/>
      <c r="AM16" s="440"/>
      <c r="AN16" s="440"/>
      <c r="AO16" s="440"/>
      <c r="AP16" s="440"/>
      <c r="AQ16" s="425" t="s">
        <v>12</v>
      </c>
      <c r="AR16" s="426"/>
      <c r="AS16" s="426"/>
      <c r="AT16" s="426"/>
      <c r="AU16" s="682"/>
      <c r="AV16" s="698" t="s">
        <v>180</v>
      </c>
      <c r="AW16" s="533"/>
      <c r="AX16" s="533"/>
      <c r="AY16" s="534"/>
      <c r="AZ16" s="551" t="s">
        <v>75</v>
      </c>
      <c r="BA16" s="548"/>
      <c r="BB16" s="548"/>
      <c r="BC16" s="548"/>
      <c r="BD16" s="64"/>
      <c r="BE16" t="s">
        <v>384</v>
      </c>
      <c r="BH16" s="50">
        <v>4</v>
      </c>
      <c r="BI16">
        <v>7</v>
      </c>
      <c r="BJ16" t="s">
        <v>178</v>
      </c>
      <c r="BK16" s="50">
        <v>5</v>
      </c>
      <c r="BL16" s="50">
        <v>10</v>
      </c>
      <c r="BM16" s="50">
        <v>9</v>
      </c>
      <c r="BN16" s="50">
        <v>10</v>
      </c>
      <c r="BO16" s="50">
        <v>7</v>
      </c>
      <c r="BP16" s="50">
        <f>SUM(BH16:BO16)</f>
        <v>52</v>
      </c>
      <c r="CB16" s="124" t="s">
        <v>341</v>
      </c>
      <c r="CC16" s="121">
        <v>0</v>
      </c>
      <c r="CD16" s="122">
        <v>0.85</v>
      </c>
      <c r="CE16" s="121">
        <v>0.67</v>
      </c>
      <c r="CF16" s="121">
        <v>0.6</v>
      </c>
      <c r="CG16" s="121">
        <v>0.55000000000000004</v>
      </c>
      <c r="CH16" s="121"/>
      <c r="CI16" s="122"/>
      <c r="CJ16" s="122"/>
      <c r="CK16" s="122"/>
      <c r="CL16" s="122"/>
      <c r="CM16" s="123">
        <f t="shared" ref="CM16:CM35" si="2">SUM(CC16:CL16)</f>
        <v>2.67</v>
      </c>
    </row>
    <row r="17" spans="1:91" ht="14" customHeight="1">
      <c r="A17" s="95"/>
      <c r="B17" s="96" t="s">
        <v>164</v>
      </c>
      <c r="C17" s="1"/>
      <c r="D17" s="699" t="s">
        <v>1</v>
      </c>
      <c r="E17" s="699"/>
      <c r="F17" s="699"/>
      <c r="G17" s="699"/>
      <c r="H17" s="577" t="s">
        <v>327</v>
      </c>
      <c r="I17" s="577"/>
      <c r="J17" s="577"/>
      <c r="K17" s="577"/>
      <c r="L17" s="433" t="s">
        <v>12</v>
      </c>
      <c r="M17" s="433"/>
      <c r="N17" s="433"/>
      <c r="O17" s="433"/>
      <c r="P17" s="420" t="s">
        <v>180</v>
      </c>
      <c r="Q17" s="420"/>
      <c r="R17" s="420"/>
      <c r="S17" s="420"/>
      <c r="T17" s="420"/>
      <c r="U17" s="420"/>
      <c r="V17" s="420"/>
      <c r="W17" s="440" t="s">
        <v>2</v>
      </c>
      <c r="X17" s="440"/>
      <c r="Y17" s="440"/>
      <c r="Z17" s="440"/>
      <c r="AA17" s="440"/>
      <c r="AB17" s="700"/>
      <c r="AC17" s="700"/>
      <c r="AD17" s="593" t="s">
        <v>0</v>
      </c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55"/>
      <c r="AS17" s="425" t="s">
        <v>12</v>
      </c>
      <c r="AT17" s="426"/>
      <c r="AU17" s="427"/>
      <c r="AV17" s="706" t="s">
        <v>1</v>
      </c>
      <c r="AW17" s="706"/>
      <c r="AX17" s="706"/>
      <c r="AY17" s="706"/>
      <c r="AZ17" s="442"/>
      <c r="BA17" s="442"/>
      <c r="BB17" s="442"/>
      <c r="BC17" s="442"/>
      <c r="BD17" s="64"/>
      <c r="BH17" s="50">
        <v>4</v>
      </c>
      <c r="BI17">
        <v>7</v>
      </c>
      <c r="BJ17" t="s">
        <v>178</v>
      </c>
      <c r="BK17" s="50">
        <v>7</v>
      </c>
      <c r="BL17" s="50">
        <v>12</v>
      </c>
      <c r="BM17" s="50">
        <v>7</v>
      </c>
      <c r="BN17" s="50">
        <v>15</v>
      </c>
      <c r="BP17" s="50">
        <f>SUM(BH17:BO17)</f>
        <v>52</v>
      </c>
      <c r="CB17" s="124" t="s">
        <v>1</v>
      </c>
      <c r="CC17" s="121">
        <v>0.95</v>
      </c>
      <c r="CD17" s="122">
        <v>0.46</v>
      </c>
      <c r="CE17" s="121">
        <v>0.54</v>
      </c>
      <c r="CF17" s="121">
        <v>0.33</v>
      </c>
      <c r="CG17" s="121">
        <v>0.42</v>
      </c>
      <c r="CH17" s="121">
        <v>0.36</v>
      </c>
      <c r="CI17" s="122"/>
      <c r="CJ17" s="122"/>
      <c r="CK17" s="122"/>
      <c r="CL17" s="122"/>
      <c r="CM17" s="123">
        <f t="shared" si="2"/>
        <v>3.0599999999999996</v>
      </c>
    </row>
    <row r="18" spans="1:91" ht="14" customHeight="1">
      <c r="A18" s="95"/>
      <c r="B18" s="96" t="s">
        <v>163</v>
      </c>
      <c r="C18" s="1"/>
      <c r="D18" s="421" t="s">
        <v>0</v>
      </c>
      <c r="E18" s="421"/>
      <c r="F18" s="421"/>
      <c r="G18" s="421"/>
      <c r="H18" s="421"/>
      <c r="I18" s="421"/>
      <c r="J18" s="421"/>
      <c r="K18" s="421"/>
      <c r="L18" s="577" t="s">
        <v>327</v>
      </c>
      <c r="M18" s="577"/>
      <c r="N18" s="577"/>
      <c r="O18" s="577"/>
      <c r="P18" s="433" t="s">
        <v>12</v>
      </c>
      <c r="Q18" s="433"/>
      <c r="R18" s="433"/>
      <c r="S18" s="433"/>
      <c r="T18" s="433"/>
      <c r="U18" s="433"/>
      <c r="V18" s="433"/>
      <c r="W18" s="433"/>
      <c r="X18" s="436" t="s">
        <v>180</v>
      </c>
      <c r="Y18" s="437"/>
      <c r="Z18" s="437"/>
      <c r="AA18" s="444"/>
      <c r="AB18" s="701" t="s">
        <v>1</v>
      </c>
      <c r="AC18" s="702"/>
      <c r="AD18" s="702"/>
      <c r="AE18" s="702"/>
      <c r="AF18" s="702"/>
      <c r="AG18" s="702"/>
      <c r="AH18" s="702"/>
      <c r="AI18" s="702"/>
      <c r="AJ18" s="702"/>
      <c r="AK18" s="707"/>
      <c r="AL18" s="708" t="s">
        <v>409</v>
      </c>
      <c r="AM18" s="709"/>
      <c r="AN18" s="709"/>
      <c r="AO18" s="710"/>
      <c r="AP18" s="551" t="s">
        <v>75</v>
      </c>
      <c r="AQ18" s="548"/>
      <c r="AR18" s="548"/>
      <c r="AS18" s="548"/>
      <c r="AT18" s="708" t="s">
        <v>409</v>
      </c>
      <c r="AU18" s="709"/>
      <c r="AV18" s="709"/>
      <c r="AW18" s="710"/>
      <c r="AX18" s="440" t="s">
        <v>2</v>
      </c>
      <c r="AY18" s="440"/>
      <c r="AZ18" s="440"/>
      <c r="BA18" s="440"/>
      <c r="BB18" s="440"/>
      <c r="BC18" s="440"/>
      <c r="BD18" s="64"/>
      <c r="BH18" s="50">
        <v>4</v>
      </c>
      <c r="BI18" s="22">
        <v>8</v>
      </c>
      <c r="BJ18" t="s">
        <v>178</v>
      </c>
      <c r="BK18" s="84">
        <v>8</v>
      </c>
      <c r="BL18" s="50">
        <v>10</v>
      </c>
      <c r="BM18" s="50">
        <v>6</v>
      </c>
      <c r="BN18" s="50">
        <v>8</v>
      </c>
      <c r="BO18" s="50">
        <v>8</v>
      </c>
      <c r="BP18" s="50">
        <f>SUM(BH18:BO18)</f>
        <v>52</v>
      </c>
      <c r="CB18" s="124" t="s">
        <v>2</v>
      </c>
      <c r="CC18" s="121">
        <v>0.33</v>
      </c>
      <c r="CD18" s="122">
        <v>0.98</v>
      </c>
      <c r="CE18" s="121">
        <v>0.6</v>
      </c>
      <c r="CF18" s="121">
        <v>0.16</v>
      </c>
      <c r="CG18" s="121">
        <v>0.16</v>
      </c>
      <c r="CH18" s="121"/>
      <c r="CI18" s="122"/>
      <c r="CJ18" s="122"/>
      <c r="CK18" s="122"/>
      <c r="CL18" s="122"/>
      <c r="CM18" s="123">
        <f t="shared" si="2"/>
        <v>2.2300000000000004</v>
      </c>
    </row>
    <row r="19" spans="1:91" ht="14" customHeight="1">
      <c r="A19" s="95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64"/>
      <c r="BF19" t="s">
        <v>385</v>
      </c>
      <c r="BH19" s="187" t="s">
        <v>326</v>
      </c>
      <c r="BI19" s="53" t="s">
        <v>40</v>
      </c>
      <c r="BJ19" s="53" t="s">
        <v>43</v>
      </c>
      <c r="BK19" s="53" t="s">
        <v>41</v>
      </c>
      <c r="BL19" s="53" t="s">
        <v>1</v>
      </c>
      <c r="BM19" s="53" t="s">
        <v>2</v>
      </c>
      <c r="BN19" s="85" t="s">
        <v>0</v>
      </c>
      <c r="BO19" s="53" t="s">
        <v>44</v>
      </c>
      <c r="CB19" s="124" t="s">
        <v>0</v>
      </c>
      <c r="CC19" s="121">
        <v>0.85</v>
      </c>
      <c r="CD19" s="122">
        <v>1</v>
      </c>
      <c r="CE19" s="121">
        <v>0.35</v>
      </c>
      <c r="CF19" s="121">
        <v>0.02</v>
      </c>
      <c r="CG19" s="121">
        <v>0.33</v>
      </c>
      <c r="CH19" s="121">
        <v>0.68</v>
      </c>
      <c r="CI19" s="122"/>
      <c r="CJ19" s="122"/>
      <c r="CK19" s="122"/>
      <c r="CL19" s="122"/>
      <c r="CM19" s="123">
        <f t="shared" si="2"/>
        <v>3.2300000000000004</v>
      </c>
    </row>
    <row r="20" spans="1:91" ht="14" customHeight="1">
      <c r="A20" s="97" t="s">
        <v>32</v>
      </c>
      <c r="B20" s="96" t="s">
        <v>307</v>
      </c>
      <c r="C20" s="1"/>
      <c r="D20" s="440" t="s">
        <v>2</v>
      </c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699" t="s">
        <v>1</v>
      </c>
      <c r="R20" s="699"/>
      <c r="S20" s="699"/>
      <c r="T20" s="699"/>
      <c r="U20" s="699"/>
      <c r="V20" s="421" t="s">
        <v>0</v>
      </c>
      <c r="W20" s="421"/>
      <c r="X20" s="421"/>
      <c r="Y20" s="421"/>
      <c r="Z20" s="421"/>
      <c r="AA20" s="421"/>
      <c r="AB20" s="421"/>
      <c r="AC20" s="421"/>
      <c r="AD20" s="577" t="s">
        <v>327</v>
      </c>
      <c r="AE20" s="577"/>
      <c r="AF20" s="577"/>
      <c r="AG20" s="577"/>
      <c r="AH20" s="433" t="s">
        <v>12</v>
      </c>
      <c r="AI20" s="433"/>
      <c r="AJ20" s="433"/>
      <c r="AK20" s="433"/>
      <c r="AL20" s="433"/>
      <c r="AM20" s="433"/>
      <c r="AN20" s="433"/>
      <c r="AO20" s="433"/>
      <c r="AP20" s="433"/>
      <c r="AQ20" s="420" t="s">
        <v>180</v>
      </c>
      <c r="AR20" s="420"/>
      <c r="AS20" s="420"/>
      <c r="AT20" s="577" t="s">
        <v>327</v>
      </c>
      <c r="AU20" s="577"/>
      <c r="AV20" s="577"/>
      <c r="AW20" s="577"/>
      <c r="AX20" s="420" t="s">
        <v>180</v>
      </c>
      <c r="AY20" s="420"/>
      <c r="AZ20" s="420"/>
      <c r="BA20" s="420"/>
      <c r="BB20" s="420"/>
      <c r="BC20" s="420"/>
      <c r="BD20" s="64"/>
      <c r="BE20" t="s">
        <v>381</v>
      </c>
      <c r="BF20" t="s">
        <v>0</v>
      </c>
      <c r="BH20" s="50">
        <v>8</v>
      </c>
      <c r="BI20" s="50">
        <v>9</v>
      </c>
      <c r="BJ20" s="50" t="s">
        <v>178</v>
      </c>
      <c r="BK20" s="50">
        <v>9</v>
      </c>
      <c r="BL20" s="50">
        <v>5</v>
      </c>
      <c r="BM20" s="50">
        <v>13</v>
      </c>
      <c r="BN20" s="84">
        <v>8</v>
      </c>
      <c r="BO20" s="50" t="s">
        <v>178</v>
      </c>
      <c r="BP20" s="50">
        <f>SUM(BH20:BO20)</f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14" customHeight="1">
      <c r="A21" s="95"/>
      <c r="B21" s="96" t="s">
        <v>396</v>
      </c>
      <c r="C21" s="1"/>
      <c r="D21" s="433" t="s">
        <v>12</v>
      </c>
      <c r="E21" s="433"/>
      <c r="F21" s="433"/>
      <c r="G21" s="433"/>
      <c r="H21" s="433"/>
      <c r="I21" s="433"/>
      <c r="J21" s="433"/>
      <c r="K21" s="433"/>
      <c r="L21" s="699" t="s">
        <v>1</v>
      </c>
      <c r="M21" s="699"/>
      <c r="N21" s="699"/>
      <c r="O21" s="699"/>
      <c r="P21" s="699"/>
      <c r="Q21" s="440" t="s">
        <v>2</v>
      </c>
      <c r="R21" s="440"/>
      <c r="S21" s="440"/>
      <c r="T21" s="440"/>
      <c r="U21" s="440"/>
      <c r="V21" s="440"/>
      <c r="W21" s="440"/>
      <c r="X21" s="440"/>
      <c r="Y21" s="440"/>
      <c r="Z21" s="577" t="s">
        <v>327</v>
      </c>
      <c r="AA21" s="577"/>
      <c r="AB21" s="577"/>
      <c r="AC21" s="577"/>
      <c r="AD21" s="420" t="s">
        <v>180</v>
      </c>
      <c r="AE21" s="420"/>
      <c r="AF21" s="420"/>
      <c r="AG21" s="420"/>
      <c r="AH21" s="420"/>
      <c r="AI21" s="420"/>
      <c r="AJ21" s="420"/>
      <c r="AK21" s="420"/>
      <c r="AL21" s="440" t="s">
        <v>2</v>
      </c>
      <c r="AM21" s="440"/>
      <c r="AN21" s="440"/>
      <c r="AO21" s="440"/>
      <c r="AP21" s="577" t="s">
        <v>327</v>
      </c>
      <c r="AQ21" s="577"/>
      <c r="AR21" s="577"/>
      <c r="AS21" s="577"/>
      <c r="AT21" s="421" t="s">
        <v>0</v>
      </c>
      <c r="AU21" s="421"/>
      <c r="AV21" s="421"/>
      <c r="AW21" s="421"/>
      <c r="AX21" s="421"/>
      <c r="AY21" s="421"/>
      <c r="AZ21" s="421"/>
      <c r="BA21" s="421"/>
      <c r="BB21" s="421"/>
      <c r="BC21" s="421"/>
      <c r="BD21" s="64"/>
      <c r="BF21" t="s">
        <v>40</v>
      </c>
      <c r="BH21" s="50">
        <v>8</v>
      </c>
      <c r="BI21" s="50">
        <v>8</v>
      </c>
      <c r="BJ21" s="50" t="s">
        <v>178</v>
      </c>
      <c r="BK21" s="50">
        <v>8</v>
      </c>
      <c r="BL21" s="50">
        <v>5</v>
      </c>
      <c r="BM21" s="50">
        <v>13</v>
      </c>
      <c r="BN21" s="50">
        <v>10</v>
      </c>
      <c r="BO21" s="50" t="s">
        <v>178</v>
      </c>
      <c r="BP21" s="50">
        <f t="shared" ref="BP21:BP23" si="3">SUM(BH21:BO21)</f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4" customHeight="1">
      <c r="A22" s="95"/>
      <c r="B22" s="96" t="s">
        <v>305</v>
      </c>
      <c r="C22" s="1"/>
      <c r="D22" s="420" t="s">
        <v>180</v>
      </c>
      <c r="E22" s="420"/>
      <c r="F22" s="420"/>
      <c r="G22" s="420"/>
      <c r="H22" s="420"/>
      <c r="I22" s="420"/>
      <c r="J22" s="420"/>
      <c r="K22" s="420"/>
      <c r="L22" s="420"/>
      <c r="M22" s="420"/>
      <c r="N22" s="421" t="s">
        <v>0</v>
      </c>
      <c r="O22" s="421"/>
      <c r="P22" s="421"/>
      <c r="Q22" s="421"/>
      <c r="R22" s="421"/>
      <c r="S22" s="421"/>
      <c r="T22" s="421"/>
      <c r="U22" s="421"/>
      <c r="V22" s="577" t="s">
        <v>327</v>
      </c>
      <c r="W22" s="577"/>
      <c r="X22" s="577"/>
      <c r="Y22" s="577"/>
      <c r="Z22" s="440" t="s">
        <v>2</v>
      </c>
      <c r="AA22" s="440"/>
      <c r="AB22" s="440"/>
      <c r="AC22" s="440"/>
      <c r="AD22" s="440"/>
      <c r="AE22" s="440"/>
      <c r="AF22" s="440"/>
      <c r="AG22" s="440"/>
      <c r="AH22" s="440"/>
      <c r="AI22" s="440"/>
      <c r="AJ22" s="440"/>
      <c r="AK22" s="440"/>
      <c r="AL22" s="577" t="s">
        <v>327</v>
      </c>
      <c r="AM22" s="577"/>
      <c r="AN22" s="577"/>
      <c r="AO22" s="577"/>
      <c r="AP22" s="699" t="s">
        <v>1</v>
      </c>
      <c r="AQ22" s="699"/>
      <c r="AR22" s="699"/>
      <c r="AS22" s="699"/>
      <c r="AT22" s="699"/>
      <c r="AU22" s="699"/>
      <c r="AV22" s="433" t="s">
        <v>12</v>
      </c>
      <c r="AW22" s="433"/>
      <c r="AX22" s="433"/>
      <c r="AY22" s="433"/>
      <c r="AZ22" s="433"/>
      <c r="BA22" s="433"/>
      <c r="BB22" s="433"/>
      <c r="BC22" s="433"/>
      <c r="BD22" s="64"/>
      <c r="BF22" t="s">
        <v>0</v>
      </c>
      <c r="BH22" s="50">
        <v>8</v>
      </c>
      <c r="BI22" s="50">
        <v>10</v>
      </c>
      <c r="BJ22" s="50" t="s">
        <v>178</v>
      </c>
      <c r="BK22" s="50">
        <v>8</v>
      </c>
      <c r="BL22" s="50">
        <v>6</v>
      </c>
      <c r="BM22" s="50">
        <v>12</v>
      </c>
      <c r="BN22" s="84">
        <v>8</v>
      </c>
      <c r="BO22" s="50" t="s">
        <v>178</v>
      </c>
      <c r="BP22" s="50">
        <f t="shared" si="3"/>
        <v>52</v>
      </c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4" customHeight="1">
      <c r="A23" s="95"/>
      <c r="B23" s="96" t="s">
        <v>304</v>
      </c>
      <c r="C23" s="1"/>
      <c r="D23" s="421" t="s">
        <v>0</v>
      </c>
      <c r="E23" s="421"/>
      <c r="F23" s="421"/>
      <c r="G23" s="421"/>
      <c r="H23" s="421"/>
      <c r="I23" s="421"/>
      <c r="J23" s="421"/>
      <c r="K23" s="421"/>
      <c r="L23" s="421"/>
      <c r="M23" s="421"/>
      <c r="N23" s="420" t="s">
        <v>180</v>
      </c>
      <c r="O23" s="420"/>
      <c r="P23" s="420"/>
      <c r="Q23" s="420"/>
      <c r="R23" s="420"/>
      <c r="S23" s="420"/>
      <c r="T23" s="420"/>
      <c r="U23" s="420"/>
      <c r="V23" s="420"/>
      <c r="W23" s="420"/>
      <c r="X23" s="433" t="s">
        <v>12</v>
      </c>
      <c r="Y23" s="433"/>
      <c r="Z23" s="433"/>
      <c r="AA23" s="433"/>
      <c r="AB23" s="433"/>
      <c r="AC23" s="433"/>
      <c r="AD23" s="433"/>
      <c r="AE23" s="433"/>
      <c r="AF23" s="433"/>
      <c r="AG23" s="433"/>
      <c r="AH23" s="577" t="s">
        <v>327</v>
      </c>
      <c r="AI23" s="577"/>
      <c r="AJ23" s="577"/>
      <c r="AK23" s="577"/>
      <c r="AL23" s="699" t="s">
        <v>1</v>
      </c>
      <c r="AM23" s="699"/>
      <c r="AN23" s="699"/>
      <c r="AO23" s="699"/>
      <c r="AP23" s="440" t="s">
        <v>2</v>
      </c>
      <c r="AQ23" s="440"/>
      <c r="AR23" s="440"/>
      <c r="AS23" s="440"/>
      <c r="AT23" s="440"/>
      <c r="AU23" s="440"/>
      <c r="AV23" s="440"/>
      <c r="AW23" s="440"/>
      <c r="AX23" s="577" t="s">
        <v>327</v>
      </c>
      <c r="AY23" s="577"/>
      <c r="AZ23" s="577"/>
      <c r="BA23" s="577"/>
      <c r="BB23" s="440" t="s">
        <v>2</v>
      </c>
      <c r="BC23" s="440"/>
      <c r="BD23" s="64"/>
      <c r="BF23" t="s">
        <v>2</v>
      </c>
      <c r="BH23" s="241">
        <v>8</v>
      </c>
      <c r="BI23" s="241">
        <v>10</v>
      </c>
      <c r="BJ23" s="241" t="s">
        <v>178</v>
      </c>
      <c r="BK23" s="241">
        <v>10</v>
      </c>
      <c r="BL23" s="241">
        <v>4</v>
      </c>
      <c r="BM23" s="245">
        <v>10</v>
      </c>
      <c r="BN23" s="241">
        <v>10</v>
      </c>
      <c r="BO23" s="241" t="s">
        <v>178</v>
      </c>
      <c r="BP23" s="50">
        <f t="shared" si="3"/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4" customHeight="1" thickBot="1">
      <c r="A24" s="95"/>
      <c r="B24" s="9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98" t="s">
        <v>0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64"/>
      <c r="BH24" s="50"/>
      <c r="BI24" s="50"/>
      <c r="BJ24" s="50"/>
      <c r="BM24" s="8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4" customHeight="1" thickBot="1">
      <c r="A25" s="95"/>
      <c r="B25" s="96"/>
      <c r="C25" s="1"/>
      <c r="D25" s="1">
        <v>4</v>
      </c>
      <c r="E25" s="1">
        <v>4</v>
      </c>
      <c r="F25" s="1">
        <v>4</v>
      </c>
      <c r="G25" s="1">
        <v>4</v>
      </c>
      <c r="H25" s="1">
        <v>4</v>
      </c>
      <c r="I25" s="1">
        <v>4</v>
      </c>
      <c r="J25" s="1">
        <v>4</v>
      </c>
      <c r="K25" s="1">
        <v>4</v>
      </c>
      <c r="L25" s="279">
        <v>3</v>
      </c>
      <c r="M25" s="280">
        <v>3</v>
      </c>
      <c r="N25" s="280">
        <v>3</v>
      </c>
      <c r="O25" s="281">
        <v>3</v>
      </c>
      <c r="P25" s="1">
        <v>4</v>
      </c>
      <c r="Q25" s="1">
        <v>4</v>
      </c>
      <c r="R25" s="1">
        <v>4</v>
      </c>
      <c r="S25" s="1">
        <v>5</v>
      </c>
      <c r="T25" s="1">
        <v>5</v>
      </c>
      <c r="U25" s="1">
        <v>5</v>
      </c>
      <c r="V25" s="1">
        <v>5</v>
      </c>
      <c r="W25" s="250">
        <v>6</v>
      </c>
      <c r="X25" s="251">
        <v>6</v>
      </c>
      <c r="Y25" s="251">
        <v>6</v>
      </c>
      <c r="Z25" s="251">
        <v>6</v>
      </c>
      <c r="AA25" s="252">
        <v>6</v>
      </c>
      <c r="AB25" s="1">
        <v>5.5</v>
      </c>
      <c r="AC25" s="1">
        <v>5.5</v>
      </c>
      <c r="AD25" s="1">
        <v>5.5</v>
      </c>
      <c r="AE25" s="1">
        <v>5.5</v>
      </c>
      <c r="AF25" s="1">
        <v>5.5</v>
      </c>
      <c r="AG25" s="1">
        <v>5.5</v>
      </c>
      <c r="AH25" s="1">
        <v>5</v>
      </c>
      <c r="AI25" s="1">
        <v>5</v>
      </c>
      <c r="AJ25" s="1">
        <v>5</v>
      </c>
      <c r="AK25" s="1">
        <v>5</v>
      </c>
      <c r="AL25" s="1">
        <v>4.5</v>
      </c>
      <c r="AM25" s="1">
        <v>4.5</v>
      </c>
      <c r="AN25" s="1">
        <v>4.5</v>
      </c>
      <c r="AO25" s="1">
        <v>4.5</v>
      </c>
      <c r="AP25" s="1">
        <v>4</v>
      </c>
      <c r="AQ25" s="1">
        <v>5</v>
      </c>
      <c r="AR25" s="1">
        <v>5</v>
      </c>
      <c r="AS25" s="1">
        <v>5</v>
      </c>
      <c r="AT25" s="1">
        <v>4.5</v>
      </c>
      <c r="AU25" s="1">
        <v>4.5</v>
      </c>
      <c r="AV25" s="1">
        <v>4.5</v>
      </c>
      <c r="AW25" s="1">
        <v>4.5</v>
      </c>
      <c r="AX25" s="1">
        <v>5</v>
      </c>
      <c r="AY25" s="1">
        <v>5</v>
      </c>
      <c r="AZ25" s="1">
        <v>4</v>
      </c>
      <c r="BA25" s="1">
        <v>4</v>
      </c>
      <c r="BB25" s="1">
        <v>4</v>
      </c>
      <c r="BC25" s="1">
        <v>3</v>
      </c>
      <c r="BD25" s="64"/>
      <c r="BH25" s="50"/>
      <c r="BI25" s="50"/>
      <c r="BJ25" s="50"/>
      <c r="BM25" s="8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4" customHeight="1">
      <c r="A26" s="95"/>
      <c r="B26" s="96"/>
      <c r="C26" s="1"/>
      <c r="D26" s="1"/>
      <c r="E26" s="1"/>
      <c r="F26" s="1"/>
      <c r="G26" s="1"/>
      <c r="H26" s="1"/>
      <c r="I26" s="1"/>
      <c r="J26" s="1"/>
      <c r="K26" s="1"/>
      <c r="L26" s="16"/>
      <c r="M26" s="16"/>
      <c r="N26" s="293"/>
      <c r="O26" s="1"/>
      <c r="P26" s="1"/>
      <c r="Q26" s="1"/>
      <c r="R26" s="1"/>
      <c r="S26" s="1"/>
      <c r="T26" s="292"/>
      <c r="U26" s="1"/>
      <c r="V26" s="1"/>
      <c r="W26" s="16"/>
      <c r="X26" s="16"/>
      <c r="Y26" s="16"/>
      <c r="Z26" s="16"/>
      <c r="AA26" s="16"/>
      <c r="AB26" s="16"/>
      <c r="AC26" s="16"/>
      <c r="AD26" s="1"/>
      <c r="AE26" s="1"/>
      <c r="AF26" s="1"/>
      <c r="AG26" s="292"/>
      <c r="AH26" s="1"/>
      <c r="AI26" s="1"/>
      <c r="AJ26" s="1"/>
      <c r="AK26" s="1"/>
      <c r="AL26" s="1"/>
      <c r="AM26" s="1"/>
      <c r="AN26" s="1"/>
      <c r="AO26" s="1"/>
      <c r="AP26" s="16"/>
      <c r="AQ26" s="16"/>
      <c r="AR26" s="16"/>
      <c r="AS26" s="16"/>
      <c r="AT26" s="1"/>
      <c r="AU26" s="1"/>
      <c r="AV26" s="1"/>
      <c r="AW26" s="1"/>
      <c r="AX26" s="16"/>
      <c r="AY26" s="16"/>
      <c r="AZ26" s="16"/>
      <c r="BA26" s="16"/>
      <c r="BB26" s="16"/>
      <c r="BC26" s="1"/>
      <c r="BD26" s="64"/>
      <c r="BH26" s="50"/>
      <c r="BI26" s="50"/>
      <c r="BJ26" s="50"/>
      <c r="BM26" s="8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4" customHeight="1">
      <c r="A27" s="95" t="s">
        <v>34</v>
      </c>
      <c r="B27" s="96" t="s">
        <v>322</v>
      </c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548"/>
      <c r="T27" s="548"/>
      <c r="U27" s="548"/>
      <c r="V27" s="548"/>
      <c r="W27" s="552" t="s">
        <v>29</v>
      </c>
      <c r="X27" s="553"/>
      <c r="Y27" s="553"/>
      <c r="Z27" s="554"/>
      <c r="AA27" s="552" t="s">
        <v>29</v>
      </c>
      <c r="AB27" s="553"/>
      <c r="AC27" s="553"/>
      <c r="AD27" s="554"/>
      <c r="AE27" s="548"/>
      <c r="AF27" s="548"/>
      <c r="AG27" s="548"/>
      <c r="AH27" s="548"/>
      <c r="AI27" s="548"/>
      <c r="AJ27" s="548"/>
      <c r="AK27" s="548"/>
      <c r="AL27" s="548"/>
      <c r="AM27" s="436" t="s">
        <v>98</v>
      </c>
      <c r="AN27" s="437"/>
      <c r="AO27" s="437"/>
      <c r="AP27" s="444"/>
      <c r="AQ27" s="436" t="s">
        <v>99</v>
      </c>
      <c r="AR27" s="437"/>
      <c r="AS27" s="437"/>
      <c r="AT27" s="444"/>
      <c r="AU27" s="548"/>
      <c r="AV27" s="548"/>
      <c r="AW27" s="548"/>
      <c r="AX27" s="548"/>
      <c r="AY27" s="549"/>
      <c r="AZ27" s="550"/>
      <c r="BA27" s="550"/>
      <c r="BB27" s="550"/>
      <c r="BC27" s="113" t="s">
        <v>300</v>
      </c>
      <c r="BD27" s="64"/>
      <c r="BJ27">
        <v>8</v>
      </c>
      <c r="BN27" s="50">
        <v>8</v>
      </c>
      <c r="BP27" s="50">
        <f>SUM(BI27:BO27)</f>
        <v>16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14" customHeight="1" thickBot="1">
      <c r="A28" s="95"/>
      <c r="B28" s="96" t="s">
        <v>323</v>
      </c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436" t="s">
        <v>98</v>
      </c>
      <c r="X28" s="437"/>
      <c r="Y28" s="437"/>
      <c r="Z28" s="444"/>
      <c r="AA28" s="436" t="s">
        <v>99</v>
      </c>
      <c r="AB28" s="437"/>
      <c r="AC28" s="437"/>
      <c r="AD28" s="444"/>
      <c r="AE28" s="548"/>
      <c r="AF28" s="548"/>
      <c r="AG28" s="548"/>
      <c r="AH28" s="548"/>
      <c r="AI28" s="548"/>
      <c r="AJ28" s="548"/>
      <c r="AK28" s="548"/>
      <c r="AL28" s="548"/>
      <c r="AM28" s="552" t="s">
        <v>29</v>
      </c>
      <c r="AN28" s="553"/>
      <c r="AO28" s="553"/>
      <c r="AP28" s="554"/>
      <c r="AQ28" s="552" t="s">
        <v>29</v>
      </c>
      <c r="AR28" s="553"/>
      <c r="AS28" s="553"/>
      <c r="AT28" s="554"/>
      <c r="AU28" s="548"/>
      <c r="AV28" s="548"/>
      <c r="AW28" s="548"/>
      <c r="AX28" s="548"/>
      <c r="AY28" s="549"/>
      <c r="AZ28" s="550"/>
      <c r="BA28" s="550"/>
      <c r="BB28" s="550"/>
      <c r="BC28" s="113" t="s">
        <v>300</v>
      </c>
      <c r="BD28" s="64"/>
      <c r="BJ28">
        <v>8</v>
      </c>
      <c r="BN28" s="50">
        <v>8</v>
      </c>
      <c r="BP28" s="50">
        <f>SUM(BI28:BO28)</f>
        <v>16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14" customHeight="1" thickBot="1">
      <c r="A29" s="95"/>
      <c r="B29" s="96" t="s">
        <v>324</v>
      </c>
      <c r="C29" s="548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552" t="s">
        <v>29</v>
      </c>
      <c r="AF29" s="553"/>
      <c r="AG29" s="553"/>
      <c r="AH29" s="554"/>
      <c r="AI29" s="552" t="s">
        <v>29</v>
      </c>
      <c r="AJ29" s="553"/>
      <c r="AK29" s="553"/>
      <c r="AL29" s="554"/>
      <c r="AM29" s="548"/>
      <c r="AN29" s="548"/>
      <c r="AO29" s="548"/>
      <c r="AP29" s="548"/>
      <c r="AQ29" s="548"/>
      <c r="AR29" s="548"/>
      <c r="AS29" s="548"/>
      <c r="AT29" s="548"/>
      <c r="AU29" s="436" t="s">
        <v>98</v>
      </c>
      <c r="AV29" s="437"/>
      <c r="AW29" s="437"/>
      <c r="AX29" s="444"/>
      <c r="AY29" s="436" t="s">
        <v>99</v>
      </c>
      <c r="AZ29" s="437"/>
      <c r="BA29" s="437"/>
      <c r="BB29" s="437"/>
      <c r="BC29" s="113" t="s">
        <v>300</v>
      </c>
      <c r="BD29" s="64"/>
      <c r="BJ29">
        <v>8</v>
      </c>
      <c r="BN29" s="50">
        <v>8</v>
      </c>
      <c r="BP29" s="50">
        <f>SUM(BI29:BO29)</f>
        <v>16</v>
      </c>
      <c r="BS29" s="714"/>
      <c r="BT29" s="715"/>
      <c r="BU29" s="715"/>
      <c r="BV29" s="715"/>
      <c r="BW29" s="715"/>
      <c r="BX29" s="716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4" customHeight="1">
      <c r="A30" s="95"/>
      <c r="B30" s="96" t="s">
        <v>325</v>
      </c>
      <c r="C30" s="548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436" t="s">
        <v>98</v>
      </c>
      <c r="AF30" s="437"/>
      <c r="AG30" s="437"/>
      <c r="AH30" s="444"/>
      <c r="AI30" s="436" t="s">
        <v>99</v>
      </c>
      <c r="AJ30" s="437"/>
      <c r="AK30" s="437"/>
      <c r="AL30" s="444"/>
      <c r="AM30" s="548"/>
      <c r="AN30" s="548"/>
      <c r="AO30" s="548"/>
      <c r="AP30" s="548"/>
      <c r="AQ30" s="548"/>
      <c r="AR30" s="548"/>
      <c r="AS30" s="548"/>
      <c r="AT30" s="548"/>
      <c r="AU30" s="552" t="s">
        <v>29</v>
      </c>
      <c r="AV30" s="553"/>
      <c r="AW30" s="553"/>
      <c r="AX30" s="554"/>
      <c r="AY30" s="480" t="s">
        <v>29</v>
      </c>
      <c r="AZ30" s="481"/>
      <c r="BA30" s="481"/>
      <c r="BB30" s="481"/>
      <c r="BC30" s="113" t="s">
        <v>300</v>
      </c>
      <c r="BD30" s="64"/>
      <c r="BJ30">
        <v>8</v>
      </c>
      <c r="BN30" s="50">
        <v>8</v>
      </c>
      <c r="BP30" s="50">
        <f>SUM(BI30:BO30)</f>
        <v>16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4" customHeight="1">
      <c r="A31" s="95"/>
      <c r="B31" s="96"/>
      <c r="C31" s="560" t="s">
        <v>268</v>
      </c>
      <c r="D31" s="560"/>
      <c r="E31" s="560"/>
      <c r="F31" s="560"/>
      <c r="G31" s="561" t="s">
        <v>269</v>
      </c>
      <c r="H31" s="561"/>
      <c r="I31" s="561"/>
      <c r="J31" s="561"/>
      <c r="K31" s="558" t="s">
        <v>270</v>
      </c>
      <c r="L31" s="558"/>
      <c r="M31" s="558"/>
      <c r="N31" s="558"/>
      <c r="O31" s="558" t="s">
        <v>271</v>
      </c>
      <c r="P31" s="558"/>
      <c r="Q31" s="558"/>
      <c r="R31" s="558"/>
      <c r="S31" s="558" t="s">
        <v>272</v>
      </c>
      <c r="T31" s="558"/>
      <c r="U31" s="558"/>
      <c r="V31" s="558"/>
      <c r="W31" s="558" t="s">
        <v>273</v>
      </c>
      <c r="X31" s="558"/>
      <c r="Y31" s="558"/>
      <c r="Z31" s="558"/>
      <c r="AA31" s="558" t="s">
        <v>274</v>
      </c>
      <c r="AB31" s="558"/>
      <c r="AC31" s="558"/>
      <c r="AD31" s="558"/>
      <c r="AE31" s="558" t="s">
        <v>275</v>
      </c>
      <c r="AF31" s="558"/>
      <c r="AG31" s="558"/>
      <c r="AH31" s="558"/>
      <c r="AI31" s="558" t="s">
        <v>276</v>
      </c>
      <c r="AJ31" s="558"/>
      <c r="AK31" s="558"/>
      <c r="AL31" s="558"/>
      <c r="AM31" s="558" t="s">
        <v>277</v>
      </c>
      <c r="AN31" s="558"/>
      <c r="AO31" s="558"/>
      <c r="AP31" s="558"/>
      <c r="AQ31" s="558" t="s">
        <v>278</v>
      </c>
      <c r="AR31" s="558"/>
      <c r="AS31" s="558"/>
      <c r="AT31" s="558"/>
      <c r="AU31" s="558" t="s">
        <v>279</v>
      </c>
      <c r="AV31" s="558"/>
      <c r="AW31" s="558"/>
      <c r="AX31" s="558"/>
      <c r="AY31" s="559" t="s">
        <v>280</v>
      </c>
      <c r="AZ31" s="559"/>
      <c r="BA31" s="559"/>
      <c r="BB31" s="559"/>
      <c r="BC31" s="22"/>
      <c r="BD31" s="64"/>
      <c r="CB31" s="124" t="s">
        <v>342</v>
      </c>
      <c r="CC31" s="122"/>
      <c r="CD31" s="122"/>
      <c r="CE31" s="121"/>
      <c r="CF31" s="121"/>
      <c r="CG31" s="121"/>
      <c r="CH31" s="122"/>
      <c r="CI31" s="122"/>
      <c r="CJ31" s="122"/>
      <c r="CK31" s="122"/>
      <c r="CL31" s="122"/>
      <c r="CM31" s="123">
        <f t="shared" si="2"/>
        <v>0</v>
      </c>
    </row>
    <row r="32" spans="1:91" ht="14" customHeight="1">
      <c r="A32" s="65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5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CB32" s="124" t="s">
        <v>343</v>
      </c>
      <c r="CC32" s="122"/>
      <c r="CD32" s="122"/>
      <c r="CE32" s="121">
        <v>0.16</v>
      </c>
      <c r="CF32" s="121">
        <v>1.05</v>
      </c>
      <c r="CG32" s="121">
        <v>0.25</v>
      </c>
      <c r="CH32" s="122"/>
      <c r="CI32" s="122"/>
      <c r="CJ32" s="122"/>
      <c r="CK32" s="122"/>
      <c r="CL32" s="122"/>
      <c r="CM32" s="123">
        <f t="shared" si="2"/>
        <v>1.46</v>
      </c>
    </row>
    <row r="33" spans="1:91" ht="14" customHeight="1">
      <c r="A33" s="68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69"/>
      <c r="BE33" s="30"/>
      <c r="BF33" s="1"/>
      <c r="BG33" s="1"/>
      <c r="BH33" s="1"/>
      <c r="BI33" s="1"/>
      <c r="BJ33" s="1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1"/>
      <c r="BY33" s="1"/>
      <c r="CB33" s="124" t="s">
        <v>75</v>
      </c>
      <c r="CC33" s="122"/>
      <c r="CD33" s="122"/>
      <c r="CE33" s="122"/>
      <c r="CF33" s="121"/>
      <c r="CG33" s="121"/>
      <c r="CH33" s="122"/>
      <c r="CI33" s="122"/>
      <c r="CJ33" s="122"/>
      <c r="CK33" s="122"/>
      <c r="CL33" s="122"/>
      <c r="CM33" s="123">
        <f t="shared" si="2"/>
        <v>0</v>
      </c>
    </row>
    <row r="34" spans="1:91" s="1" customFormat="1" ht="14" customHeight="1">
      <c r="A34" s="8"/>
      <c r="B34" s="57"/>
      <c r="C34" s="57"/>
      <c r="D34" s="559" t="s">
        <v>15</v>
      </c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  <c r="X34" s="559"/>
      <c r="Y34" s="559"/>
      <c r="Z34" s="559"/>
      <c r="AA34" s="559"/>
      <c r="AB34" s="559"/>
      <c r="AC34" s="559"/>
      <c r="AD34" s="559"/>
      <c r="AE34" s="559"/>
      <c r="AF34" s="559"/>
      <c r="AG34" s="559"/>
      <c r="AH34" s="559"/>
      <c r="AI34" s="559"/>
      <c r="AJ34" s="559"/>
      <c r="AK34" s="559"/>
      <c r="AL34" s="559"/>
      <c r="AM34" s="559"/>
      <c r="AN34" s="559"/>
      <c r="AO34" s="559"/>
      <c r="AP34" s="559"/>
      <c r="AQ34" s="559"/>
      <c r="AR34" s="559"/>
      <c r="AS34" s="559"/>
      <c r="AT34" s="559"/>
      <c r="AU34" s="559"/>
      <c r="AV34" s="559"/>
      <c r="AW34" s="559"/>
      <c r="AX34" s="559"/>
      <c r="AY34" s="559"/>
      <c r="AZ34" s="559"/>
      <c r="BA34" s="559"/>
      <c r="BB34" s="559"/>
      <c r="BC34" s="559"/>
      <c r="BD34" s="24"/>
      <c r="BE34" s="1" t="s">
        <v>58</v>
      </c>
      <c r="BF34" s="16">
        <v>1</v>
      </c>
      <c r="BG34" s="16"/>
      <c r="BI34"/>
      <c r="BJ34"/>
      <c r="BK34" s="50" t="s">
        <v>40</v>
      </c>
      <c r="BL34" s="50">
        <v>7.18</v>
      </c>
      <c r="BM34" s="50">
        <f>BF42+BF44</f>
        <v>0.1</v>
      </c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/>
      <c r="BY34"/>
      <c r="BZ34"/>
      <c r="CB34" s="125" t="s">
        <v>344</v>
      </c>
      <c r="CC34" s="126"/>
      <c r="CD34" s="126"/>
      <c r="CE34" s="126"/>
      <c r="CF34" s="127">
        <v>1</v>
      </c>
      <c r="CG34" s="127"/>
      <c r="CH34" s="126"/>
      <c r="CI34" s="126"/>
      <c r="CJ34" s="126"/>
      <c r="CK34" s="126"/>
      <c r="CL34" s="126"/>
      <c r="CM34" s="128">
        <f t="shared" si="2"/>
        <v>1</v>
      </c>
    </row>
    <row r="35" spans="1:91" s="1" customFormat="1" ht="14" customHeight="1" thickBot="1">
      <c r="A35" s="8"/>
      <c r="B35" s="9" t="s">
        <v>59</v>
      </c>
      <c r="C35" s="31"/>
      <c r="D35" s="436" t="s">
        <v>186</v>
      </c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44"/>
      <c r="T35" s="420" t="s">
        <v>18</v>
      </c>
      <c r="U35" s="420"/>
      <c r="V35" s="420"/>
      <c r="W35" s="420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24"/>
      <c r="BE35" s="1" t="s">
        <v>60</v>
      </c>
      <c r="BF35" s="16">
        <f>63/52</f>
        <v>1.2115384615384615</v>
      </c>
      <c r="BG35" s="22"/>
      <c r="BI35"/>
      <c r="BJ35"/>
      <c r="BK35" s="50" t="s">
        <v>0</v>
      </c>
      <c r="BL35" s="50">
        <v>3.23</v>
      </c>
      <c r="BM35" s="114">
        <f>BF54</f>
        <v>0.46153846153846156</v>
      </c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/>
      <c r="BY35"/>
      <c r="BZ35"/>
      <c r="CB35" s="129" t="s">
        <v>345</v>
      </c>
      <c r="CC35" s="130">
        <f t="shared" ref="CC35:CL35" si="4">SUM(CC11:CC34)</f>
        <v>4.13</v>
      </c>
      <c r="CD35" s="130">
        <f t="shared" si="4"/>
        <v>4.29</v>
      </c>
      <c r="CE35" s="130">
        <f t="shared" si="4"/>
        <v>3.0900000000000003</v>
      </c>
      <c r="CF35" s="130">
        <f t="shared" si="4"/>
        <v>4.1400000000000006</v>
      </c>
      <c r="CG35" s="130">
        <f t="shared" si="4"/>
        <v>3.0400000000000005</v>
      </c>
      <c r="CH35" s="130">
        <f t="shared" si="4"/>
        <v>2.14</v>
      </c>
      <c r="CI35" s="130">
        <f t="shared" si="4"/>
        <v>0</v>
      </c>
      <c r="CJ35" s="130">
        <f t="shared" si="4"/>
        <v>0</v>
      </c>
      <c r="CK35" s="130">
        <f t="shared" si="4"/>
        <v>0</v>
      </c>
      <c r="CL35" s="130">
        <f t="shared" si="4"/>
        <v>0</v>
      </c>
      <c r="CM35" s="131">
        <f t="shared" si="2"/>
        <v>20.830000000000002</v>
      </c>
    </row>
    <row r="36" spans="1:91" ht="14" customHeight="1">
      <c r="A36" s="8"/>
      <c r="B36" s="9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420" t="s">
        <v>27</v>
      </c>
      <c r="U36" s="420"/>
      <c r="V36" s="420"/>
      <c r="W36" s="420"/>
      <c r="X36" s="420"/>
      <c r="Y36" s="420"/>
      <c r="Z36" s="420"/>
      <c r="AA36" s="420"/>
      <c r="AB36" s="420"/>
      <c r="AC36" s="420"/>
      <c r="AD36" s="31"/>
      <c r="AE36" s="31"/>
      <c r="AF36" s="31"/>
      <c r="AG36" s="31"/>
      <c r="AH36" s="31"/>
      <c r="AI36" s="31"/>
      <c r="AJ36" s="31"/>
      <c r="AK36" s="31"/>
      <c r="AL36" s="436" t="s">
        <v>187</v>
      </c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44"/>
      <c r="BD36" s="24"/>
      <c r="BE36" s="1"/>
      <c r="BF36" s="1"/>
      <c r="BG36" s="16"/>
      <c r="BH36" s="1"/>
      <c r="BK36" s="50" t="s">
        <v>1</v>
      </c>
      <c r="BL36" s="50">
        <v>3.06</v>
      </c>
      <c r="BM36" s="50">
        <f>BF62</f>
        <v>0.48076923076923078</v>
      </c>
    </row>
    <row r="37" spans="1:91" s="1" customFormat="1" ht="14" customHeight="1">
      <c r="A37" s="8"/>
      <c r="B37" s="9" t="s">
        <v>73</v>
      </c>
      <c r="C37" s="31"/>
      <c r="D37" s="474" t="s">
        <v>19</v>
      </c>
      <c r="E37" s="475"/>
      <c r="F37" s="475"/>
      <c r="G37" s="475"/>
      <c r="H37" s="475"/>
      <c r="I37" s="475"/>
      <c r="J37" s="475"/>
      <c r="K37" s="476"/>
      <c r="L37" s="31"/>
      <c r="M37" s="31"/>
      <c r="N37" s="31"/>
      <c r="O37" s="31"/>
      <c r="P37" s="31"/>
      <c r="Q37" s="31"/>
      <c r="R37" s="31"/>
      <c r="S37" s="150" t="s">
        <v>398</v>
      </c>
      <c r="T37" s="31"/>
      <c r="U37" s="31"/>
      <c r="V37" s="31"/>
      <c r="W37" s="522" t="s">
        <v>161</v>
      </c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23"/>
      <c r="AL37" s="31"/>
      <c r="AM37" s="31"/>
      <c r="AN37" s="436" t="s">
        <v>159</v>
      </c>
      <c r="AO37" s="437"/>
      <c r="AP37" s="437"/>
      <c r="AQ37" s="437"/>
      <c r="AR37" s="437"/>
      <c r="AS37" s="437"/>
      <c r="AT37" s="437"/>
      <c r="AU37" s="437"/>
      <c r="AV37" s="420" t="s">
        <v>162</v>
      </c>
      <c r="AW37" s="420"/>
      <c r="AX37" s="420"/>
      <c r="AY37" s="420"/>
      <c r="AZ37" s="31"/>
      <c r="BA37" s="31"/>
      <c r="BB37" s="31"/>
      <c r="BC37" s="31"/>
      <c r="BD37" s="24"/>
      <c r="BE37" s="1" t="s">
        <v>62</v>
      </c>
      <c r="BF37" s="16">
        <f>37/52</f>
        <v>0.71153846153846156</v>
      </c>
      <c r="BG37" s="16"/>
      <c r="BI37"/>
      <c r="BJ37"/>
      <c r="BK37" s="50" t="s">
        <v>41</v>
      </c>
      <c r="BL37" s="50">
        <v>2</v>
      </c>
      <c r="BM37" s="50" t="e">
        <f>#REF!</f>
        <v>#REF!</v>
      </c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/>
      <c r="BY37"/>
    </row>
    <row r="38" spans="1:91" s="1" customFormat="1" ht="14" customHeight="1">
      <c r="A38" s="8"/>
      <c r="B38" s="9" t="s">
        <v>61</v>
      </c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495" t="s">
        <v>164</v>
      </c>
      <c r="Q38" s="495"/>
      <c r="R38" s="495"/>
      <c r="S38" s="495"/>
      <c r="T38" s="495"/>
      <c r="U38" s="495"/>
      <c r="V38" s="496"/>
      <c r="W38" s="31"/>
      <c r="X38" s="420" t="s">
        <v>163</v>
      </c>
      <c r="Y38" s="420"/>
      <c r="Z38" s="420"/>
      <c r="AA38" s="420"/>
      <c r="AB38" s="717" t="s">
        <v>410</v>
      </c>
      <c r="AC38" s="717"/>
      <c r="AD38" s="717"/>
      <c r="AE38" s="717"/>
      <c r="AF38" s="717"/>
      <c r="AG38" s="717"/>
      <c r="AH38" s="31"/>
      <c r="AI38" s="31"/>
      <c r="AJ38" s="31"/>
      <c r="AK38" s="31"/>
      <c r="AL38" s="717" t="s">
        <v>399</v>
      </c>
      <c r="AM38" s="717"/>
      <c r="AN38" s="717"/>
      <c r="AO38" s="717"/>
      <c r="AT38" s="717" t="s">
        <v>399</v>
      </c>
      <c r="AU38" s="717"/>
      <c r="AV38" s="717"/>
      <c r="AW38" s="717"/>
      <c r="BD38" s="24"/>
      <c r="BG38" s="16"/>
      <c r="BI38"/>
      <c r="BJ38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/>
      <c r="BY38"/>
      <c r="BZ38"/>
    </row>
    <row r="39" spans="1:91" ht="14" customHeight="1">
      <c r="A39" s="8"/>
      <c r="B39" s="9" t="s">
        <v>63</v>
      </c>
      <c r="C39" s="31"/>
      <c r="D39" s="436" t="s">
        <v>305</v>
      </c>
      <c r="E39" s="437"/>
      <c r="F39" s="437"/>
      <c r="G39" s="437"/>
      <c r="H39" s="437"/>
      <c r="I39" s="437"/>
      <c r="J39" s="437"/>
      <c r="K39" s="437"/>
      <c r="L39" s="437"/>
      <c r="M39" s="444"/>
      <c r="N39" s="420" t="s">
        <v>304</v>
      </c>
      <c r="O39" s="420"/>
      <c r="P39" s="420"/>
      <c r="Q39" s="420"/>
      <c r="R39" s="420"/>
      <c r="S39" s="420"/>
      <c r="T39" s="420"/>
      <c r="U39" s="420"/>
      <c r="V39" s="420"/>
      <c r="W39" s="420"/>
      <c r="X39" s="31"/>
      <c r="Y39" s="31"/>
      <c r="Z39" s="31"/>
      <c r="AA39" s="31"/>
      <c r="AB39" s="31"/>
      <c r="AC39" s="31"/>
      <c r="AD39" s="495" t="s">
        <v>306</v>
      </c>
      <c r="AE39" s="495"/>
      <c r="AF39" s="495"/>
      <c r="AG39" s="495"/>
      <c r="AH39" s="437"/>
      <c r="AI39" s="437"/>
      <c r="AJ39" s="437"/>
      <c r="AK39" s="444"/>
      <c r="AL39" s="31"/>
      <c r="AM39" s="31"/>
      <c r="AN39" s="31"/>
      <c r="AO39" s="31"/>
      <c r="AQ39" s="495" t="s">
        <v>307</v>
      </c>
      <c r="AR39" s="495"/>
      <c r="AS39" s="496"/>
      <c r="AT39" s="31"/>
      <c r="AU39" s="31"/>
      <c r="AV39" s="31"/>
      <c r="AW39" s="31"/>
      <c r="AX39" s="420" t="s">
        <v>307</v>
      </c>
      <c r="AY39" s="420"/>
      <c r="AZ39" s="420"/>
      <c r="BA39" s="420"/>
      <c r="BB39" s="420"/>
      <c r="BC39" s="420"/>
      <c r="BD39" s="24"/>
      <c r="BE39" s="1" t="s">
        <v>64</v>
      </c>
      <c r="BF39" s="16">
        <f>34/52</f>
        <v>0.65384615384615385</v>
      </c>
      <c r="BG39" s="1"/>
      <c r="BH39" s="1"/>
      <c r="BK39" s="50" t="s">
        <v>2</v>
      </c>
      <c r="BL39" s="50">
        <v>2.23</v>
      </c>
      <c r="BM39" s="50">
        <f>BG74</f>
        <v>0</v>
      </c>
    </row>
    <row r="40" spans="1:91" ht="14" customHeight="1">
      <c r="A40" s="8"/>
      <c r="B40" s="9" t="s">
        <v>65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494" t="s">
        <v>28</v>
      </c>
      <c r="X40" s="437"/>
      <c r="Y40" s="437"/>
      <c r="Z40" s="444"/>
      <c r="AA40" s="436" t="s">
        <v>28</v>
      </c>
      <c r="AB40" s="437"/>
      <c r="AC40" s="437"/>
      <c r="AD40" s="444"/>
      <c r="AE40" s="436" t="s">
        <v>28</v>
      </c>
      <c r="AF40" s="437"/>
      <c r="AG40" s="437"/>
      <c r="AH40" s="444"/>
      <c r="AI40" s="436" t="s">
        <v>28</v>
      </c>
      <c r="AJ40" s="437"/>
      <c r="AK40" s="437"/>
      <c r="AL40" s="444"/>
      <c r="AM40" s="436" t="s">
        <v>28</v>
      </c>
      <c r="AN40" s="437"/>
      <c r="AO40" s="437"/>
      <c r="AP40" s="444"/>
      <c r="AQ40" s="436" t="s">
        <v>28</v>
      </c>
      <c r="AR40" s="437"/>
      <c r="AS40" s="437"/>
      <c r="AT40" s="444"/>
      <c r="AU40" s="436" t="s">
        <v>28</v>
      </c>
      <c r="AV40" s="437"/>
      <c r="AW40" s="437"/>
      <c r="AX40" s="496"/>
      <c r="AY40" s="494" t="s">
        <v>28</v>
      </c>
      <c r="AZ40" s="495"/>
      <c r="BA40" s="495"/>
      <c r="BB40" s="496"/>
      <c r="BC40" s="31"/>
      <c r="BD40" s="24"/>
      <c r="BE40" s="1" t="s">
        <v>66</v>
      </c>
      <c r="BF40" s="16">
        <f>37/52</f>
        <v>0.71153846153846156</v>
      </c>
      <c r="BG40" s="1"/>
      <c r="BH40" s="1"/>
      <c r="BK40" s="50" t="s">
        <v>20</v>
      </c>
      <c r="BL40" s="50">
        <v>1</v>
      </c>
      <c r="BM40" s="50">
        <v>0</v>
      </c>
    </row>
    <row r="41" spans="1:91" ht="14" customHeight="1">
      <c r="A41" s="8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5"/>
      <c r="BE41" s="1"/>
      <c r="BF41" s="51"/>
      <c r="BH41" s="1"/>
      <c r="BK41" s="50" t="s">
        <v>69</v>
      </c>
      <c r="BL41" s="50" t="s">
        <v>70</v>
      </c>
    </row>
    <row r="42" spans="1:91" ht="14" customHeight="1">
      <c r="A42" s="8"/>
      <c r="B42" s="1"/>
      <c r="C42" s="1"/>
      <c r="D42" s="559" t="s">
        <v>15</v>
      </c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  <c r="X42" s="559"/>
      <c r="Y42" s="559"/>
      <c r="Z42" s="559"/>
      <c r="AA42" s="559"/>
      <c r="AB42" s="559"/>
      <c r="AC42" s="559"/>
      <c r="AD42" s="559"/>
      <c r="AE42" s="559"/>
      <c r="AF42" s="559"/>
      <c r="AG42" s="559"/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/>
      <c r="AV42" s="559"/>
      <c r="AW42" s="559"/>
      <c r="AX42" s="559"/>
      <c r="AY42" s="559"/>
      <c r="AZ42" s="559"/>
      <c r="BA42" s="559"/>
      <c r="BB42" s="559"/>
      <c r="BC42" s="559"/>
      <c r="BD42" s="24"/>
      <c r="BH42" s="1"/>
      <c r="BK42" s="50" t="s">
        <v>71</v>
      </c>
      <c r="BL42" s="50">
        <v>1</v>
      </c>
      <c r="BN42" s="50">
        <f>SUM(BL34:BL40)</f>
        <v>18.7</v>
      </c>
      <c r="BO42" s="50" t="s">
        <v>72</v>
      </c>
    </row>
    <row r="43" spans="1:91" ht="14" customHeight="1">
      <c r="A43" s="8"/>
      <c r="B43" s="9" t="s">
        <v>59</v>
      </c>
      <c r="C43" s="9"/>
      <c r="D43" s="31"/>
      <c r="E43" s="31"/>
      <c r="F43" s="31"/>
      <c r="G43" s="31"/>
      <c r="H43" s="31"/>
      <c r="I43" s="31"/>
      <c r="J43" s="31"/>
      <c r="K43" s="31"/>
      <c r="L43" s="677" t="s">
        <v>187</v>
      </c>
      <c r="M43" s="718"/>
      <c r="N43" s="718"/>
      <c r="O43" s="718"/>
      <c r="P43" s="718"/>
      <c r="Q43" s="718"/>
      <c r="R43" s="718"/>
      <c r="S43" s="719"/>
      <c r="T43" s="31"/>
      <c r="U43" s="31"/>
      <c r="V43" s="31"/>
      <c r="W43" s="31"/>
      <c r="X43" s="31"/>
      <c r="Y43" s="31"/>
      <c r="Z43" s="31"/>
      <c r="AA43" s="31"/>
      <c r="AB43" s="677" t="s">
        <v>186</v>
      </c>
      <c r="AC43" s="718"/>
      <c r="AD43" s="718"/>
      <c r="AE43" s="718"/>
      <c r="AF43" s="718"/>
      <c r="AG43" s="718"/>
      <c r="AH43" s="718"/>
      <c r="AI43" s="718"/>
      <c r="AJ43" s="718"/>
      <c r="AK43" s="719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677" t="s">
        <v>18</v>
      </c>
      <c r="AW43" s="718"/>
      <c r="AX43" s="718"/>
      <c r="AY43" s="718"/>
      <c r="AZ43" s="718"/>
      <c r="BA43" s="718"/>
      <c r="BB43" s="718"/>
      <c r="BC43" s="719"/>
      <c r="BD43" s="24"/>
      <c r="BG43" s="1"/>
      <c r="BH43" s="1"/>
      <c r="BN43" s="50">
        <v>0.5</v>
      </c>
      <c r="BO43" s="50" t="s">
        <v>74</v>
      </c>
    </row>
    <row r="44" spans="1:91" ht="14" customHeight="1" thickBot="1">
      <c r="A44" s="8"/>
      <c r="B44" s="9" t="s">
        <v>73</v>
      </c>
      <c r="C44" s="9"/>
      <c r="D44" s="722" t="s">
        <v>159</v>
      </c>
      <c r="E44" s="692"/>
      <c r="F44" s="692"/>
      <c r="G44" s="692"/>
      <c r="H44" s="692"/>
      <c r="I44" s="692"/>
      <c r="J44" s="692"/>
      <c r="K44" s="693"/>
      <c r="L44" s="31"/>
      <c r="M44" s="31"/>
      <c r="N44" s="31"/>
      <c r="O44" s="31"/>
      <c r="P44" s="31"/>
      <c r="Q44" s="31"/>
      <c r="R44" s="31"/>
      <c r="S44" s="31"/>
      <c r="T44" s="723" t="s">
        <v>19</v>
      </c>
      <c r="U44" s="723"/>
      <c r="V44" s="723"/>
      <c r="W44" s="723"/>
      <c r="X44" s="723"/>
      <c r="Y44" s="723"/>
      <c r="Z44" s="723"/>
      <c r="AA44" s="723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722" t="s">
        <v>161</v>
      </c>
      <c r="AM44" s="692"/>
      <c r="AN44" s="693"/>
      <c r="AO44" s="723" t="s">
        <v>27</v>
      </c>
      <c r="AP44" s="723"/>
      <c r="AQ44" s="723"/>
      <c r="AR44" s="723"/>
      <c r="AS44" s="723"/>
      <c r="AT44" s="723"/>
      <c r="AU44" s="723"/>
      <c r="AV44" s="31"/>
      <c r="AW44" s="31"/>
      <c r="AX44" s="31"/>
      <c r="AY44" s="31"/>
      <c r="AZ44" s="31"/>
      <c r="BA44" s="31"/>
      <c r="BB44" s="31"/>
      <c r="BC44" s="31"/>
      <c r="BD44" s="24"/>
      <c r="BE44" s="1" t="s">
        <v>185</v>
      </c>
      <c r="BF44" s="16">
        <v>0.1</v>
      </c>
      <c r="BG44" s="1"/>
      <c r="BH44" s="1"/>
      <c r="BI44" s="1"/>
      <c r="BJ44" s="1"/>
      <c r="BK44" s="54"/>
      <c r="BL44" s="54"/>
      <c r="BM44" s="54"/>
      <c r="BN44" s="54">
        <f>1.8</f>
        <v>1.8</v>
      </c>
      <c r="BO44" s="54" t="s">
        <v>75</v>
      </c>
      <c r="BP44" s="54"/>
      <c r="BQ44" s="54"/>
      <c r="BR44" s="54"/>
      <c r="BS44" s="54"/>
      <c r="BT44" s="54"/>
      <c r="BU44" s="54"/>
      <c r="BV44" s="54"/>
      <c r="BW44" s="54"/>
      <c r="BX44" s="1"/>
      <c r="BY44" s="1"/>
    </row>
    <row r="45" spans="1:91" ht="14" customHeight="1" thickBot="1">
      <c r="A45" s="8"/>
      <c r="B45" s="94" t="s">
        <v>243</v>
      </c>
      <c r="C45" s="1"/>
      <c r="D45" s="721" t="s">
        <v>413</v>
      </c>
      <c r="E45" s="721"/>
      <c r="F45" s="721"/>
      <c r="G45" s="721"/>
      <c r="H45" s="721"/>
      <c r="I45" s="721"/>
      <c r="J45" s="721"/>
      <c r="K45" s="724"/>
      <c r="L45" s="725" t="s">
        <v>392</v>
      </c>
      <c r="M45" s="726"/>
      <c r="N45" s="726"/>
      <c r="O45" s="727"/>
      <c r="P45" s="728" t="s">
        <v>417</v>
      </c>
      <c r="Q45" s="721"/>
      <c r="R45" s="721"/>
      <c r="S45" s="720" t="s">
        <v>416</v>
      </c>
      <c r="T45" s="720"/>
      <c r="U45" s="720"/>
      <c r="V45" s="720"/>
      <c r="W45" s="720" t="s">
        <v>415</v>
      </c>
      <c r="X45" s="720"/>
      <c r="Y45" s="720"/>
      <c r="Z45" s="720"/>
      <c r="AA45" s="720"/>
      <c r="AB45" s="720" t="s">
        <v>414</v>
      </c>
      <c r="AC45" s="720"/>
      <c r="AD45" s="720"/>
      <c r="AE45" s="720"/>
      <c r="AF45" s="720"/>
      <c r="AG45" s="720"/>
      <c r="AH45" s="720" t="s">
        <v>416</v>
      </c>
      <c r="AI45" s="720"/>
      <c r="AJ45" s="720"/>
      <c r="AK45" s="720"/>
      <c r="AL45" s="720" t="s">
        <v>418</v>
      </c>
      <c r="AM45" s="720"/>
      <c r="AN45" s="720"/>
      <c r="AO45" s="720"/>
      <c r="AP45" s="309">
        <v>4</v>
      </c>
      <c r="AQ45" s="720">
        <v>5</v>
      </c>
      <c r="AR45" s="720"/>
      <c r="AS45" s="720"/>
      <c r="AT45" s="720">
        <v>4.5</v>
      </c>
      <c r="AU45" s="720"/>
      <c r="AV45" s="720"/>
      <c r="AW45" s="720"/>
      <c r="AX45" s="720">
        <v>5</v>
      </c>
      <c r="AY45" s="720"/>
      <c r="AZ45" s="721">
        <v>4</v>
      </c>
      <c r="BA45" s="721"/>
      <c r="BB45" s="721"/>
      <c r="BC45" s="308">
        <v>3</v>
      </c>
      <c r="BD45" s="24"/>
      <c r="BE45" s="1" t="s">
        <v>185</v>
      </c>
      <c r="BF45" s="16">
        <v>0.1</v>
      </c>
      <c r="BG45" s="1"/>
      <c r="BH45" s="1"/>
      <c r="BN45" s="44">
        <f>8/52</f>
        <v>0.15384615384615385</v>
      </c>
      <c r="BO45" s="44" t="s">
        <v>76</v>
      </c>
    </row>
    <row r="46" spans="1:91" ht="14" customHeight="1">
      <c r="A46" s="8"/>
      <c r="B46" s="9"/>
      <c r="C46" s="9"/>
      <c r="D46" s="559" t="s">
        <v>0</v>
      </c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559"/>
      <c r="AG46" s="559"/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/>
      <c r="AV46" s="559"/>
      <c r="AW46" s="559"/>
      <c r="AX46" s="559"/>
      <c r="AY46" s="559"/>
      <c r="AZ46" s="559"/>
      <c r="BA46" s="559"/>
      <c r="BB46" s="559"/>
      <c r="BC46" s="559"/>
      <c r="BD46" s="24"/>
      <c r="BE46" s="1"/>
      <c r="BF46" s="63"/>
      <c r="BG46" s="16"/>
      <c r="BH46" s="1"/>
      <c r="BN46" s="50">
        <f>SUM(BN42:BN45)</f>
        <v>21.153846153846153</v>
      </c>
      <c r="BO46" s="50" t="s">
        <v>77</v>
      </c>
    </row>
    <row r="47" spans="1:91" ht="14" customHeight="1">
      <c r="A47" s="8"/>
      <c r="B47" s="9" t="s">
        <v>79</v>
      </c>
      <c r="C47" s="9"/>
      <c r="D47" s="421" t="s">
        <v>18</v>
      </c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/>
      <c r="Q47" s="421"/>
      <c r="R47" s="421"/>
      <c r="S47" s="421"/>
      <c r="T47" s="421" t="s">
        <v>187</v>
      </c>
      <c r="U47" s="421"/>
      <c r="V47" s="421"/>
      <c r="W47" s="421"/>
      <c r="X47" s="421"/>
      <c r="Y47" s="421"/>
      <c r="Z47" s="421"/>
      <c r="AA47" s="421"/>
      <c r="AB47" s="421"/>
      <c r="AC47" s="421"/>
      <c r="AD47" s="421"/>
      <c r="AE47" s="421"/>
      <c r="AF47" s="421"/>
      <c r="AG47" s="421"/>
      <c r="AH47" s="421"/>
      <c r="AI47" s="421"/>
      <c r="AJ47" s="421"/>
      <c r="AK47" s="421"/>
      <c r="AL47" s="421" t="s">
        <v>186</v>
      </c>
      <c r="AM47" s="421"/>
      <c r="AN47" s="421"/>
      <c r="AO47" s="421"/>
      <c r="AP47" s="421"/>
      <c r="AQ47" s="421"/>
      <c r="AR47" s="421"/>
      <c r="AS47" s="421"/>
      <c r="AT47" s="421"/>
      <c r="AU47" s="421"/>
      <c r="AV47" s="421"/>
      <c r="AW47" s="421"/>
      <c r="AX47" s="421"/>
      <c r="AY47" s="421"/>
      <c r="AZ47" s="421"/>
      <c r="BA47" s="421"/>
      <c r="BB47" s="421"/>
      <c r="BC47" s="421"/>
      <c r="BD47" s="24"/>
      <c r="BE47" s="1" t="s">
        <v>58</v>
      </c>
      <c r="BF47" s="16">
        <f>36/52</f>
        <v>0.69230769230769229</v>
      </c>
      <c r="BG47" s="16"/>
      <c r="BH47" s="1"/>
      <c r="BI47" s="1"/>
      <c r="BJ47" s="1"/>
      <c r="BK47" s="53" t="s">
        <v>130</v>
      </c>
      <c r="BL47" s="54"/>
      <c r="BM47" s="54"/>
      <c r="BN47" s="54"/>
      <c r="BO47" s="54" t="s">
        <v>78</v>
      </c>
      <c r="BP47" s="54"/>
      <c r="BQ47" s="54"/>
      <c r="BR47" s="54"/>
      <c r="BS47" s="54"/>
      <c r="BT47" s="54"/>
      <c r="BU47" s="54"/>
      <c r="BV47" s="54"/>
      <c r="BW47" s="54"/>
      <c r="BX47" s="1"/>
      <c r="BY47" s="1"/>
    </row>
    <row r="48" spans="1:91" ht="14" customHeight="1">
      <c r="A48" s="8"/>
      <c r="B48" s="9" t="s">
        <v>61</v>
      </c>
      <c r="C48" s="9"/>
      <c r="D48" s="480" t="s">
        <v>163</v>
      </c>
      <c r="E48" s="481"/>
      <c r="F48" s="481"/>
      <c r="G48" s="481"/>
      <c r="H48" s="481"/>
      <c r="I48" s="481"/>
      <c r="J48" s="481"/>
      <c r="K48" s="481"/>
      <c r="L48" s="421" t="s">
        <v>162</v>
      </c>
      <c r="M48" s="421"/>
      <c r="N48" s="421"/>
      <c r="O48" s="421"/>
      <c r="P48" s="421"/>
      <c r="Q48" s="421"/>
      <c r="R48" s="421"/>
      <c r="S48" s="421"/>
      <c r="T48" s="421"/>
      <c r="U48" s="421"/>
      <c r="V48" s="31"/>
      <c r="W48" s="31"/>
      <c r="X48" s="31"/>
      <c r="Y48" s="31"/>
      <c r="Z48" s="31"/>
      <c r="AA48" s="31"/>
      <c r="AB48" s="31"/>
      <c r="AC48" s="31"/>
      <c r="AD48" s="480" t="s">
        <v>164</v>
      </c>
      <c r="AE48" s="481"/>
      <c r="AF48" s="481"/>
      <c r="AG48" s="481"/>
      <c r="AH48" s="481"/>
      <c r="AI48" s="481"/>
      <c r="AJ48" s="481"/>
      <c r="AK48" s="481"/>
      <c r="AL48" s="481"/>
      <c r="AM48" s="481"/>
      <c r="AN48" s="481"/>
      <c r="AO48" s="481"/>
      <c r="AP48" s="481"/>
      <c r="AQ48" s="481"/>
      <c r="AR48" s="48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24"/>
      <c r="BE48" s="1" t="s">
        <v>60</v>
      </c>
      <c r="BF48" s="16">
        <f>16/52</f>
        <v>0.30769230769230771</v>
      </c>
      <c r="BG48" s="16"/>
      <c r="BH48" s="1"/>
      <c r="BI48" s="1"/>
      <c r="BJ48" s="1"/>
      <c r="BK48" s="53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1"/>
      <c r="BY48" s="1"/>
      <c r="BZ48" s="1"/>
    </row>
    <row r="49" spans="1:78" ht="14" customHeight="1">
      <c r="A49" s="8"/>
      <c r="B49" s="9" t="s">
        <v>63</v>
      </c>
      <c r="C49" s="9"/>
      <c r="D49" s="421" t="s">
        <v>304</v>
      </c>
      <c r="E49" s="421"/>
      <c r="F49" s="421"/>
      <c r="G49" s="421"/>
      <c r="H49" s="421"/>
      <c r="I49" s="421"/>
      <c r="J49" s="421"/>
      <c r="K49" s="421"/>
      <c r="L49" s="421"/>
      <c r="M49" s="421"/>
      <c r="N49" s="421" t="s">
        <v>305</v>
      </c>
      <c r="O49" s="421"/>
      <c r="P49" s="421"/>
      <c r="Q49" s="421"/>
      <c r="R49" s="421"/>
      <c r="S49" s="421"/>
      <c r="T49" s="421"/>
      <c r="U49" s="421"/>
      <c r="V49" s="421" t="s">
        <v>307</v>
      </c>
      <c r="W49" s="421"/>
      <c r="X49" s="421"/>
      <c r="Y49" s="421"/>
      <c r="Z49" s="421"/>
      <c r="AA49" s="421"/>
      <c r="AB49" s="421"/>
      <c r="AC49" s="42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 t="s">
        <v>163</v>
      </c>
      <c r="AR49" s="31"/>
      <c r="AS49" s="31"/>
      <c r="AT49" s="480" t="s">
        <v>306</v>
      </c>
      <c r="AU49" s="481"/>
      <c r="AV49" s="481"/>
      <c r="AW49" s="481"/>
      <c r="AX49" s="481"/>
      <c r="AY49" s="481"/>
      <c r="AZ49" s="481"/>
      <c r="BA49" s="481"/>
      <c r="BB49" s="481"/>
      <c r="BC49" s="481"/>
      <c r="BD49" s="24"/>
      <c r="BE49" s="1" t="s">
        <v>62</v>
      </c>
      <c r="BF49" s="1" t="s">
        <v>405</v>
      </c>
      <c r="BG49" s="16"/>
      <c r="BH49" s="1"/>
      <c r="BJ49" s="1"/>
      <c r="BK49" s="53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1"/>
      <c r="BY49" s="1"/>
    </row>
    <row r="50" spans="1:78" ht="14" customHeight="1" thickBot="1">
      <c r="A50" s="8"/>
      <c r="B50" s="9" t="s">
        <v>65</v>
      </c>
      <c r="C50" s="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593" t="s">
        <v>29</v>
      </c>
      <c r="X50" s="594"/>
      <c r="Y50" s="594"/>
      <c r="Z50" s="555"/>
      <c r="AA50" s="593" t="s">
        <v>29</v>
      </c>
      <c r="AB50" s="594"/>
      <c r="AC50" s="594"/>
      <c r="AD50" s="554"/>
      <c r="AE50" s="552" t="s">
        <v>29</v>
      </c>
      <c r="AF50" s="553"/>
      <c r="AG50" s="553"/>
      <c r="AH50" s="554"/>
      <c r="AI50" s="552" t="s">
        <v>29</v>
      </c>
      <c r="AJ50" s="553"/>
      <c r="AK50" s="553"/>
      <c r="AL50" s="554"/>
      <c r="AM50" s="552" t="s">
        <v>29</v>
      </c>
      <c r="AN50" s="553"/>
      <c r="AO50" s="553"/>
      <c r="AP50" s="554"/>
      <c r="AQ50" s="552" t="s">
        <v>29</v>
      </c>
      <c r="AR50" s="553"/>
      <c r="AS50" s="553"/>
      <c r="AT50" s="554"/>
      <c r="AU50" s="552" t="s">
        <v>29</v>
      </c>
      <c r="AV50" s="553"/>
      <c r="AW50" s="553"/>
      <c r="AX50" s="554"/>
      <c r="AY50" s="552" t="s">
        <v>29</v>
      </c>
      <c r="AZ50" s="553"/>
      <c r="BA50" s="553"/>
      <c r="BB50" s="554"/>
      <c r="BC50" s="31"/>
      <c r="BD50" s="24"/>
      <c r="BE50" s="1" t="s">
        <v>64</v>
      </c>
      <c r="BF50" s="16">
        <f>34/52</f>
        <v>0.65384615384615385</v>
      </c>
      <c r="BG50" s="16"/>
      <c r="BH50" s="1"/>
      <c r="BK50" s="50">
        <v>1.8</v>
      </c>
      <c r="BL50" s="52" t="s">
        <v>131</v>
      </c>
    </row>
    <row r="51" spans="1:78" ht="14" customHeight="1" thickBot="1">
      <c r="A51" s="8"/>
      <c r="B51" s="9"/>
      <c r="C51" s="9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291" t="s">
        <v>220</v>
      </c>
      <c r="V51" s="300" t="s">
        <v>0</v>
      </c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300" t="s">
        <v>0</v>
      </c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24"/>
      <c r="BE51" s="1" t="s">
        <v>66</v>
      </c>
      <c r="BF51" s="26">
        <f>36/52</f>
        <v>0.69230769230769229</v>
      </c>
      <c r="BG51" s="1"/>
      <c r="BH51" s="1"/>
      <c r="BK51" s="50">
        <f>12/52</f>
        <v>0.23076923076923078</v>
      </c>
      <c r="BL51" s="52" t="s">
        <v>132</v>
      </c>
      <c r="BZ51" s="1"/>
    </row>
    <row r="52" spans="1:78" ht="14" customHeight="1">
      <c r="A52" s="8"/>
      <c r="B52" s="9"/>
      <c r="C52" s="9"/>
      <c r="D52" s="559" t="s">
        <v>80</v>
      </c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/>
      <c r="AV52" s="559"/>
      <c r="AW52" s="559"/>
      <c r="AX52" s="559"/>
      <c r="AY52" s="559"/>
      <c r="AZ52" s="559"/>
      <c r="BA52" s="559"/>
      <c r="BB52" s="559"/>
      <c r="BC52" s="559"/>
      <c r="BD52" s="24"/>
      <c r="BG52" s="1"/>
      <c r="BH52" s="1"/>
      <c r="BK52" s="50">
        <f>9/52</f>
        <v>0.17307692307692307</v>
      </c>
      <c r="BL52" s="52" t="s">
        <v>317</v>
      </c>
      <c r="BZ52" s="1"/>
    </row>
    <row r="53" spans="1:78" ht="14" customHeight="1">
      <c r="A53" s="8"/>
      <c r="B53" s="9" t="s">
        <v>79</v>
      </c>
      <c r="C53" s="9"/>
      <c r="D53" s="442" t="s">
        <v>187</v>
      </c>
      <c r="E53" s="442"/>
      <c r="F53" s="442"/>
      <c r="G53" s="442"/>
      <c r="H53" s="442"/>
      <c r="I53" s="442"/>
      <c r="J53" s="442"/>
      <c r="K53" s="442"/>
      <c r="L53" s="70"/>
      <c r="M53" s="70"/>
      <c r="N53" s="70"/>
      <c r="O53" s="70"/>
      <c r="P53" s="70"/>
      <c r="Q53" s="70"/>
      <c r="R53" s="70"/>
      <c r="S53" s="70"/>
      <c r="T53" s="422" t="s">
        <v>186</v>
      </c>
      <c r="U53" s="423"/>
      <c r="V53" s="423"/>
      <c r="W53" s="423"/>
      <c r="X53" s="423"/>
      <c r="Y53" s="423"/>
      <c r="Z53" s="423"/>
      <c r="AA53" s="424"/>
      <c r="AB53" s="290"/>
      <c r="AC53" s="290"/>
      <c r="AD53" s="70"/>
      <c r="AE53" s="70"/>
      <c r="AF53" s="70"/>
      <c r="AG53" s="70"/>
      <c r="AH53" s="70"/>
      <c r="AI53" s="70"/>
      <c r="AJ53" s="70"/>
      <c r="AK53" s="70"/>
      <c r="AL53" s="290"/>
      <c r="AM53" s="290"/>
      <c r="AN53" s="422" t="s">
        <v>18</v>
      </c>
      <c r="AO53" s="423"/>
      <c r="AP53" s="423"/>
      <c r="AQ53" s="423"/>
      <c r="AR53" s="423"/>
      <c r="AS53" s="423"/>
      <c r="AT53" s="423"/>
      <c r="AU53" s="424"/>
      <c r="AV53" s="70"/>
      <c r="AW53" s="70"/>
      <c r="AX53" s="70"/>
      <c r="AY53" s="70"/>
      <c r="AZ53" s="70"/>
      <c r="BA53" s="70"/>
      <c r="BB53" s="70"/>
      <c r="BC53" s="70"/>
      <c r="BD53" s="24"/>
      <c r="BE53" s="1" t="s">
        <v>58</v>
      </c>
      <c r="BF53" s="22">
        <f>16/52</f>
        <v>0.30769230769230771</v>
      </c>
      <c r="BG53" s="1"/>
      <c r="BH53" s="1"/>
      <c r="BZ53" s="1"/>
    </row>
    <row r="54" spans="1:78" ht="14" customHeight="1">
      <c r="A54" s="8"/>
      <c r="B54" s="9" t="s">
        <v>81</v>
      </c>
      <c r="C54" s="9"/>
      <c r="D54" s="70"/>
      <c r="E54" s="70"/>
      <c r="F54" s="70"/>
      <c r="G54" s="70"/>
      <c r="H54" s="70"/>
      <c r="I54" s="70"/>
      <c r="J54" s="70"/>
      <c r="K54" s="70"/>
      <c r="L54" s="442" t="s">
        <v>27</v>
      </c>
      <c r="M54" s="442"/>
      <c r="N54" s="442"/>
      <c r="O54" s="442"/>
      <c r="P54" s="442"/>
      <c r="Q54" s="442"/>
      <c r="R54" s="442"/>
      <c r="S54" s="442"/>
      <c r="T54" s="290"/>
      <c r="U54" s="70"/>
      <c r="V54" s="70"/>
      <c r="W54" s="70"/>
      <c r="X54" s="70"/>
      <c r="Y54" s="70"/>
      <c r="Z54" s="70"/>
      <c r="AA54" s="70"/>
      <c r="AB54" s="422" t="s">
        <v>19</v>
      </c>
      <c r="AC54" s="423"/>
      <c r="AD54" s="423"/>
      <c r="AE54" s="423"/>
      <c r="AF54" s="423"/>
      <c r="AG54" s="424"/>
      <c r="AH54" s="442" t="s">
        <v>159</v>
      </c>
      <c r="AI54" s="442"/>
      <c r="AJ54" s="442"/>
      <c r="AK54" s="442"/>
      <c r="AL54" s="442"/>
      <c r="AM54" s="442"/>
      <c r="AN54" s="70"/>
      <c r="AO54" s="70"/>
      <c r="AP54" s="70"/>
      <c r="AQ54" s="70"/>
      <c r="AR54" s="70"/>
      <c r="AS54" s="70"/>
      <c r="AT54" s="70"/>
      <c r="AU54" s="290"/>
      <c r="AV54" s="442" t="s">
        <v>161</v>
      </c>
      <c r="AW54" s="442"/>
      <c r="AX54" s="442"/>
      <c r="AY54" s="442"/>
      <c r="AZ54" s="442"/>
      <c r="BA54" s="442"/>
      <c r="BB54" s="442"/>
      <c r="BC54" s="442"/>
      <c r="BD54" s="24"/>
      <c r="BE54" s="1" t="s">
        <v>60</v>
      </c>
      <c r="BF54" s="26">
        <f>24/52</f>
        <v>0.46153846153846156</v>
      </c>
      <c r="BH54" s="1"/>
      <c r="BI54" s="1"/>
      <c r="BK54" s="52" t="s">
        <v>134</v>
      </c>
    </row>
    <row r="55" spans="1:78" ht="14" customHeight="1">
      <c r="A55" s="8"/>
      <c r="B55" s="9" t="s">
        <v>5</v>
      </c>
      <c r="C55" s="9"/>
      <c r="D55" s="290"/>
      <c r="E55" s="290"/>
      <c r="F55" s="290"/>
      <c r="G55" s="290"/>
      <c r="H55" s="290"/>
      <c r="I55" s="290"/>
      <c r="J55" s="290"/>
      <c r="K55" s="290"/>
      <c r="L55" s="29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24"/>
      <c r="BE55" s="1" t="s">
        <v>62</v>
      </c>
      <c r="BF55" s="22">
        <f>12/52</f>
        <v>0.23076923076923078</v>
      </c>
      <c r="BG55" s="22"/>
      <c r="BH55" s="1"/>
    </row>
    <row r="56" spans="1:78" s="1" customFormat="1" ht="14" customHeight="1">
      <c r="A56" s="8"/>
      <c r="B56" s="9" t="s">
        <v>61</v>
      </c>
      <c r="C56" s="9"/>
      <c r="D56" s="699" t="s">
        <v>164</v>
      </c>
      <c r="E56" s="699"/>
      <c r="F56" s="699"/>
      <c r="G56" s="699"/>
      <c r="H56" s="699" t="s">
        <v>162</v>
      </c>
      <c r="I56" s="699"/>
      <c r="J56" s="699"/>
      <c r="K56" s="699"/>
      <c r="L56" s="290"/>
      <c r="M56" s="290"/>
      <c r="N56" s="290"/>
      <c r="O56" s="290"/>
      <c r="P56" s="290"/>
      <c r="Q56" s="70"/>
      <c r="R56" s="70"/>
      <c r="S56" s="70"/>
      <c r="T56" s="70"/>
      <c r="U56" s="290"/>
      <c r="V56" s="701" t="s">
        <v>162</v>
      </c>
      <c r="W56" s="702"/>
      <c r="X56" s="702"/>
      <c r="Y56" s="702"/>
      <c r="Z56" s="702"/>
      <c r="AA56" s="707"/>
      <c r="AB56" s="701" t="s">
        <v>163</v>
      </c>
      <c r="AC56" s="702"/>
      <c r="AD56" s="702"/>
      <c r="AE56" s="702"/>
      <c r="AF56" s="702"/>
      <c r="AG56" s="702"/>
      <c r="AH56" s="702"/>
      <c r="AI56" s="702"/>
      <c r="AJ56" s="702"/>
      <c r="AK56" s="707"/>
      <c r="AL56" s="70"/>
      <c r="AM56" s="70"/>
      <c r="AN56" s="70"/>
      <c r="AO56" s="70"/>
      <c r="AP56" s="70"/>
      <c r="AQ56" s="70"/>
      <c r="AR56" s="70"/>
      <c r="AS56" s="70"/>
      <c r="AT56" s="70"/>
      <c r="AV56" s="422" t="s">
        <v>164</v>
      </c>
      <c r="AW56" s="423"/>
      <c r="AX56" s="423"/>
      <c r="AY56" s="423"/>
      <c r="AZ56" s="423"/>
      <c r="BA56" s="423"/>
      <c r="BB56" s="423"/>
      <c r="BC56" s="424"/>
      <c r="BD56" s="24"/>
      <c r="BE56" s="1" t="s">
        <v>64</v>
      </c>
      <c r="BF56" s="22">
        <f>33/52</f>
        <v>0.63461538461538458</v>
      </c>
      <c r="BI5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Z56"/>
    </row>
    <row r="57" spans="1:78" ht="14" customHeight="1">
      <c r="A57" s="8"/>
      <c r="B57" s="71" t="s">
        <v>63</v>
      </c>
      <c r="C57" s="71"/>
      <c r="D57" s="70"/>
      <c r="E57" s="70"/>
      <c r="F57" s="70"/>
      <c r="G57" s="70"/>
      <c r="H57" s="70"/>
      <c r="I57" s="70"/>
      <c r="J57" s="70"/>
      <c r="K57" s="70"/>
      <c r="L57" s="699" t="s">
        <v>306</v>
      </c>
      <c r="M57" s="699"/>
      <c r="N57" s="699"/>
      <c r="O57" s="699"/>
      <c r="P57" s="699"/>
      <c r="Q57" s="699" t="s">
        <v>307</v>
      </c>
      <c r="R57" s="699"/>
      <c r="S57" s="699"/>
      <c r="T57" s="699"/>
      <c r="U57" s="699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1" t="s">
        <v>304</v>
      </c>
      <c r="AM57" s="702"/>
      <c r="AN57" s="702"/>
      <c r="AO57" s="702"/>
      <c r="AP57" s="699" t="s">
        <v>305</v>
      </c>
      <c r="AQ57" s="699"/>
      <c r="AR57" s="699"/>
      <c r="AS57" s="699"/>
      <c r="AT57" s="699"/>
      <c r="AU57" s="699"/>
      <c r="AV57" s="70"/>
      <c r="AW57" s="70"/>
      <c r="AX57" s="70"/>
      <c r="AY57" s="70"/>
      <c r="AZ57" s="70"/>
      <c r="BA57" s="70"/>
      <c r="BB57" s="70"/>
      <c r="BC57" s="70"/>
      <c r="BD57" s="24"/>
      <c r="BE57" s="1" t="s">
        <v>66</v>
      </c>
      <c r="BF57" s="16">
        <f>19/52</f>
        <v>0.36538461538461536</v>
      </c>
      <c r="BH57" s="1"/>
    </row>
    <row r="58" spans="1:78" ht="14" customHeight="1">
      <c r="A58" s="8"/>
      <c r="B58" s="9"/>
      <c r="C58" s="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24"/>
      <c r="BE58" s="1"/>
      <c r="BF58" s="1"/>
      <c r="BG58" s="1"/>
      <c r="BH58" s="1"/>
    </row>
    <row r="59" spans="1:78" ht="14" customHeight="1">
      <c r="A59" s="8"/>
      <c r="B59" s="9"/>
      <c r="C59" s="9"/>
      <c r="D59" s="559" t="s">
        <v>82</v>
      </c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  <c r="X59" s="559"/>
      <c r="Y59" s="559"/>
      <c r="Z59" s="559"/>
      <c r="AA59" s="559"/>
      <c r="AB59" s="559"/>
      <c r="AC59" s="559"/>
      <c r="AD59" s="559"/>
      <c r="AE59" s="559"/>
      <c r="AF59" s="559"/>
      <c r="AG59" s="559"/>
      <c r="AH59" s="559"/>
      <c r="AI59" s="559"/>
      <c r="AJ59" s="559"/>
      <c r="AK59" s="559"/>
      <c r="AL59" s="559"/>
      <c r="AM59" s="559"/>
      <c r="AN59" s="559"/>
      <c r="AO59" s="559"/>
      <c r="AP59" s="559"/>
      <c r="AQ59" s="559"/>
      <c r="AR59" s="559"/>
      <c r="AS59" s="559"/>
      <c r="AT59" s="559"/>
      <c r="AU59" s="559"/>
      <c r="AV59" s="559"/>
      <c r="AW59" s="559"/>
      <c r="AX59" s="559"/>
      <c r="AY59" s="559"/>
      <c r="AZ59" s="559"/>
      <c r="BA59" s="559"/>
      <c r="BB59" s="559"/>
      <c r="BC59" s="559"/>
      <c r="BD59" s="24"/>
      <c r="BE59" s="1"/>
      <c r="BF59" s="1"/>
      <c r="BG59" s="1"/>
      <c r="BH59" s="1"/>
      <c r="BI59" s="1"/>
    </row>
    <row r="60" spans="1:78" ht="14" customHeight="1">
      <c r="A60" s="8"/>
      <c r="B60" s="9" t="s">
        <v>92</v>
      </c>
      <c r="C60" s="9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24"/>
      <c r="BE60" s="1"/>
      <c r="BF60" s="1"/>
      <c r="BG60" s="1"/>
      <c r="BH60" s="1"/>
      <c r="BZ60" s="1"/>
    </row>
    <row r="61" spans="1:78" ht="14" customHeight="1">
      <c r="A61" s="8"/>
      <c r="B61" s="9" t="s">
        <v>93</v>
      </c>
      <c r="C61" s="9"/>
      <c r="D61" s="433" t="s">
        <v>161</v>
      </c>
      <c r="E61" s="433"/>
      <c r="F61" s="433"/>
      <c r="G61" s="433"/>
      <c r="H61" s="433"/>
      <c r="I61" s="433"/>
      <c r="J61" s="433"/>
      <c r="K61" s="433"/>
      <c r="L61" s="433"/>
      <c r="M61" s="433"/>
      <c r="N61" s="433"/>
      <c r="O61" s="70"/>
      <c r="P61" s="433" t="s">
        <v>159</v>
      </c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33"/>
      <c r="AC61" s="433"/>
      <c r="AD61" s="425" t="s">
        <v>27</v>
      </c>
      <c r="AE61" s="426"/>
      <c r="AF61" s="426"/>
      <c r="AG61" s="427"/>
      <c r="AH61" s="433" t="s">
        <v>19</v>
      </c>
      <c r="AI61" s="433"/>
      <c r="AJ61" s="433"/>
      <c r="AK61" s="433"/>
      <c r="AL61" s="433"/>
      <c r="AM61" s="433"/>
      <c r="AN61" s="433"/>
      <c r="AO61" s="433"/>
      <c r="AP61" s="433"/>
      <c r="AQ61" s="433"/>
      <c r="AR61" s="433"/>
      <c r="AS61" s="70"/>
      <c r="AT61" s="70"/>
      <c r="AU61" s="70"/>
      <c r="AV61" s="433" t="s">
        <v>27</v>
      </c>
      <c r="AW61" s="433"/>
      <c r="AX61" s="433"/>
      <c r="AY61" s="433"/>
      <c r="AZ61" s="433"/>
      <c r="BA61" s="433"/>
      <c r="BB61" s="433"/>
      <c r="BC61" s="433"/>
      <c r="BD61" s="24"/>
      <c r="BE61" s="1" t="s">
        <v>60</v>
      </c>
      <c r="BF61" s="16">
        <f>26/52</f>
        <v>0.5</v>
      </c>
      <c r="BH61" s="1"/>
      <c r="BJ61" s="1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1"/>
      <c r="BY61" s="1"/>
    </row>
    <row r="62" spans="1:78" ht="14" customHeight="1">
      <c r="A62" s="8"/>
      <c r="B62" s="9" t="s">
        <v>61</v>
      </c>
      <c r="C62" s="9"/>
      <c r="D62" s="70"/>
      <c r="E62" s="70"/>
      <c r="F62" s="70"/>
      <c r="G62" s="70"/>
      <c r="H62" s="70"/>
      <c r="I62" s="70"/>
      <c r="J62" s="70"/>
      <c r="K62" s="70"/>
      <c r="L62" s="433" t="s">
        <v>164</v>
      </c>
      <c r="M62" s="433"/>
      <c r="N62" s="433"/>
      <c r="O62" s="433"/>
      <c r="P62" s="433" t="s">
        <v>163</v>
      </c>
      <c r="Q62" s="433"/>
      <c r="R62" s="433"/>
      <c r="S62" s="433"/>
      <c r="T62" s="433"/>
      <c r="U62" s="433"/>
      <c r="V62" s="433"/>
      <c r="W62" s="433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Q62" s="729" t="s">
        <v>162</v>
      </c>
      <c r="AR62" s="730"/>
      <c r="AS62" s="426"/>
      <c r="AT62" s="426"/>
      <c r="AU62" s="427"/>
      <c r="AV62" s="70"/>
      <c r="AW62" s="70"/>
      <c r="AX62" s="70"/>
      <c r="AY62" s="70"/>
      <c r="AZ62" s="70"/>
      <c r="BA62" s="70"/>
      <c r="BB62" s="70"/>
      <c r="BC62" s="70"/>
      <c r="BD62" s="24"/>
      <c r="BE62" s="1" t="s">
        <v>62</v>
      </c>
      <c r="BF62" s="16">
        <f>25/52</f>
        <v>0.48076923076923078</v>
      </c>
      <c r="BH62" s="1"/>
    </row>
    <row r="63" spans="1:78" ht="14" customHeight="1" thickBot="1">
      <c r="A63" s="8"/>
      <c r="B63" s="9" t="s">
        <v>63</v>
      </c>
      <c r="C63" s="9"/>
      <c r="D63" s="433" t="s">
        <v>306</v>
      </c>
      <c r="E63" s="433"/>
      <c r="F63" s="433"/>
      <c r="G63" s="433"/>
      <c r="H63" s="433"/>
      <c r="I63" s="433"/>
      <c r="J63" s="433"/>
      <c r="K63" s="433"/>
      <c r="L63" s="70"/>
      <c r="M63" s="70"/>
      <c r="N63" s="70"/>
      <c r="O63" s="297">
        <v>1</v>
      </c>
      <c r="P63" s="70"/>
      <c r="Q63" s="70"/>
      <c r="R63" s="70"/>
      <c r="S63" s="70"/>
      <c r="T63" s="70"/>
      <c r="U63" s="70"/>
      <c r="V63" s="70"/>
      <c r="W63" s="70"/>
      <c r="X63" s="425" t="s">
        <v>304</v>
      </c>
      <c r="Y63" s="426"/>
      <c r="Z63" s="426"/>
      <c r="AA63" s="426"/>
      <c r="AB63" s="426"/>
      <c r="AC63" s="426"/>
      <c r="AD63" s="426"/>
      <c r="AE63" s="426"/>
      <c r="AF63" s="426"/>
      <c r="AG63" s="427"/>
      <c r="AH63" s="433" t="s">
        <v>307</v>
      </c>
      <c r="AI63" s="433"/>
      <c r="AJ63" s="433"/>
      <c r="AK63" s="433"/>
      <c r="AL63" s="433"/>
      <c r="AM63" s="433"/>
      <c r="AN63" s="433"/>
      <c r="AO63" s="433"/>
      <c r="AP63" s="433"/>
      <c r="AQ63" s="70"/>
      <c r="AR63" s="70"/>
      <c r="AS63" s="425" t="s">
        <v>164</v>
      </c>
      <c r="AT63" s="426"/>
      <c r="AU63" s="427"/>
      <c r="AV63" s="425" t="s">
        <v>305</v>
      </c>
      <c r="AW63" s="426"/>
      <c r="AX63" s="426"/>
      <c r="AY63" s="426"/>
      <c r="AZ63" s="426"/>
      <c r="BA63" s="426"/>
      <c r="BB63" s="426"/>
      <c r="BC63" s="427"/>
      <c r="BD63" s="24"/>
      <c r="BE63" s="1" t="s">
        <v>64</v>
      </c>
      <c r="BF63" s="16">
        <f>17/52</f>
        <v>0.32692307692307693</v>
      </c>
      <c r="BG63" s="16"/>
      <c r="BH63" s="1"/>
    </row>
    <row r="64" spans="1:78" ht="14" customHeight="1">
      <c r="A64" s="8"/>
      <c r="B64" s="9"/>
      <c r="C64" s="9"/>
      <c r="D64" s="70"/>
      <c r="E64" s="70"/>
      <c r="F64" s="70"/>
      <c r="G64" s="70"/>
      <c r="H64" s="70"/>
      <c r="I64" s="70"/>
      <c r="J64" s="291"/>
      <c r="K64" s="291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24"/>
      <c r="BE64" s="1" t="s">
        <v>66</v>
      </c>
      <c r="BF64" s="16">
        <f>35/52</f>
        <v>0.67307692307692313</v>
      </c>
      <c r="BH64" s="1"/>
    </row>
    <row r="65" spans="1:85" ht="14" customHeight="1">
      <c r="A65" s="8"/>
      <c r="B65" s="9"/>
      <c r="C65" s="9"/>
      <c r="D65" s="559" t="s">
        <v>83</v>
      </c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9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9"/>
      <c r="BD65" s="24"/>
      <c r="BE65" s="1"/>
      <c r="BF65" s="1"/>
      <c r="BH65" s="1"/>
      <c r="BZ65" s="1"/>
    </row>
    <row r="66" spans="1:85" ht="14" customHeight="1">
      <c r="A66" s="8"/>
      <c r="B66" s="9" t="s">
        <v>81</v>
      </c>
      <c r="C66" s="9"/>
      <c r="D66" s="454" t="s">
        <v>27</v>
      </c>
      <c r="E66" s="455"/>
      <c r="F66" s="455"/>
      <c r="G66" s="455"/>
      <c r="H66" s="455"/>
      <c r="I66" s="455"/>
      <c r="J66" s="455"/>
      <c r="K66" s="456"/>
      <c r="L66" s="440" t="s">
        <v>19</v>
      </c>
      <c r="M66" s="440"/>
      <c r="N66" s="440"/>
      <c r="O66" s="440"/>
      <c r="P66" s="440"/>
      <c r="Q66" s="440"/>
      <c r="R66" s="440"/>
      <c r="S66" s="440" t="s">
        <v>397</v>
      </c>
      <c r="T66" s="440"/>
      <c r="U66" s="440"/>
      <c r="V66" s="440"/>
      <c r="W66" s="16"/>
      <c r="X66" s="16"/>
      <c r="Y66" s="16"/>
      <c r="Z66" s="16"/>
      <c r="AA66" s="16"/>
      <c r="AB66" s="16"/>
      <c r="AC66" s="16"/>
      <c r="AD66" s="440" t="s">
        <v>159</v>
      </c>
      <c r="AE66" s="440"/>
      <c r="AF66" s="440"/>
      <c r="AG66" s="440"/>
      <c r="AH66" s="16"/>
      <c r="AI66" s="16"/>
      <c r="AJ66" s="16"/>
      <c r="AK66" s="16"/>
      <c r="AL66" s="70"/>
      <c r="AM66" s="70"/>
      <c r="AN66" s="70"/>
      <c r="AO66" s="70"/>
      <c r="AP66" s="70"/>
      <c r="AQ66" s="70"/>
      <c r="AR66" s="70"/>
      <c r="AS66" s="70"/>
      <c r="AT66" s="70"/>
      <c r="AU66" s="16"/>
      <c r="AV66" s="16"/>
      <c r="AW66" s="16"/>
      <c r="AX66" s="16"/>
      <c r="AY66" s="16"/>
      <c r="AZ66" s="16"/>
      <c r="BA66" s="16"/>
      <c r="BB66" s="16"/>
      <c r="BC66" s="16"/>
      <c r="BD66" s="24"/>
      <c r="BE66" s="1" t="s">
        <v>60</v>
      </c>
      <c r="BF66" s="16">
        <f>15/52</f>
        <v>0.28846153846153844</v>
      </c>
      <c r="BG66" s="16"/>
      <c r="BH66" s="1"/>
    </row>
    <row r="67" spans="1:85" s="1" customFormat="1" ht="14" customHeight="1">
      <c r="A67" s="8"/>
      <c r="B67" s="9" t="s">
        <v>5</v>
      </c>
      <c r="C67" s="9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454" t="s">
        <v>393</v>
      </c>
      <c r="AR67" s="455"/>
      <c r="AS67" s="455"/>
      <c r="AT67" s="455"/>
      <c r="AU67" s="455"/>
      <c r="AV67" s="455"/>
      <c r="AW67" s="455"/>
      <c r="AX67" s="455"/>
      <c r="AY67" s="455"/>
      <c r="AZ67" s="455"/>
      <c r="BA67" s="456"/>
      <c r="BB67" s="290"/>
      <c r="BC67" s="290"/>
      <c r="BD67" s="24"/>
      <c r="BE67" s="1" t="s">
        <v>62</v>
      </c>
      <c r="BF67" s="16">
        <f>8/52</f>
        <v>0.15384615384615385</v>
      </c>
      <c r="BI67"/>
      <c r="BJ67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/>
      <c r="BY67"/>
      <c r="BZ67"/>
    </row>
    <row r="68" spans="1:85" ht="14" customHeight="1">
      <c r="A68" s="8"/>
      <c r="B68" s="9" t="s">
        <v>61</v>
      </c>
      <c r="C68" s="9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70"/>
      <c r="V68" s="70"/>
      <c r="W68" s="454" t="s">
        <v>164</v>
      </c>
      <c r="X68" s="455"/>
      <c r="Y68" s="455"/>
      <c r="Z68" s="455"/>
      <c r="AA68" s="455"/>
      <c r="AB68" s="455"/>
      <c r="AC68" s="456"/>
      <c r="AD68" s="70"/>
      <c r="AE68" s="70"/>
      <c r="AF68" s="70"/>
      <c r="AG68" s="70"/>
      <c r="AH68" s="440" t="s">
        <v>162</v>
      </c>
      <c r="AI68" s="440"/>
      <c r="AJ68" s="440"/>
      <c r="AK68" s="440"/>
      <c r="AL68" s="440"/>
      <c r="AM68" s="440"/>
      <c r="AN68" s="440"/>
      <c r="AO68" s="440"/>
      <c r="AP68" s="440"/>
      <c r="AQ68" s="16"/>
      <c r="AR68" s="16"/>
      <c r="AS68" s="16"/>
      <c r="AT68" s="16"/>
      <c r="AU68" s="70"/>
      <c r="AV68" s="70"/>
      <c r="AW68" s="70"/>
      <c r="AX68" s="440" t="s">
        <v>163</v>
      </c>
      <c r="AY68" s="440"/>
      <c r="AZ68" s="440"/>
      <c r="BA68" s="440"/>
      <c r="BB68" s="440"/>
      <c r="BC68" s="440"/>
      <c r="BD68" s="24"/>
      <c r="BE68" s="1" t="s">
        <v>64</v>
      </c>
      <c r="BF68" s="16">
        <f>22/52</f>
        <v>0.42307692307692307</v>
      </c>
      <c r="BG68" s="16"/>
      <c r="BH68" s="1"/>
      <c r="BI68" s="1"/>
    </row>
    <row r="69" spans="1:85" ht="14" customHeight="1" thickBot="1">
      <c r="A69" s="8"/>
      <c r="B69" s="71" t="s">
        <v>63</v>
      </c>
      <c r="C69" s="71"/>
      <c r="D69" s="440" t="s">
        <v>307</v>
      </c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 t="s">
        <v>306</v>
      </c>
      <c r="R69" s="440"/>
      <c r="S69" s="440"/>
      <c r="T69" s="440"/>
      <c r="U69" s="440"/>
      <c r="V69" s="440"/>
      <c r="W69" s="440"/>
      <c r="X69" s="440"/>
      <c r="Y69" s="440"/>
      <c r="Z69" s="440" t="s">
        <v>305</v>
      </c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440"/>
      <c r="AL69" s="454" t="s">
        <v>306</v>
      </c>
      <c r="AM69" s="455"/>
      <c r="AN69" s="455"/>
      <c r="AO69" s="456"/>
      <c r="AP69" s="440" t="s">
        <v>304</v>
      </c>
      <c r="AQ69" s="440"/>
      <c r="AR69" s="440"/>
      <c r="AS69" s="440"/>
      <c r="AT69" s="440"/>
      <c r="AU69" s="440"/>
      <c r="AV69" s="440"/>
      <c r="AW69" s="440"/>
      <c r="AX69" s="70"/>
      <c r="AY69" s="70"/>
      <c r="AZ69" s="70"/>
      <c r="BA69" s="70"/>
      <c r="BB69" s="454" t="s">
        <v>304</v>
      </c>
      <c r="BC69" s="456"/>
      <c r="BD69" s="25"/>
      <c r="BE69" s="1" t="s">
        <v>66</v>
      </c>
      <c r="BF69" s="16">
        <f>48/52</f>
        <v>0.92307692307692313</v>
      </c>
      <c r="BG69" s="16"/>
      <c r="BH69" s="1"/>
    </row>
    <row r="70" spans="1:85" s="1" customFormat="1" ht="14" customHeight="1">
      <c r="A70" s="8"/>
      <c r="B70" s="9"/>
      <c r="C70" s="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24"/>
      <c r="BF70" s="16"/>
      <c r="BG70"/>
      <c r="BI70"/>
      <c r="BJ70" t="s">
        <v>402</v>
      </c>
      <c r="BK70" s="102">
        <v>45103</v>
      </c>
      <c r="BL70" s="45">
        <v>45134</v>
      </c>
      <c r="BM70" s="45">
        <f t="shared" ref="BM70:BW70" si="5">BL70+28</f>
        <v>45162</v>
      </c>
      <c r="BN70" s="45">
        <f t="shared" si="5"/>
        <v>45190</v>
      </c>
      <c r="BO70" s="45">
        <f t="shared" si="5"/>
        <v>45218</v>
      </c>
      <c r="BP70" s="45">
        <f t="shared" si="5"/>
        <v>45246</v>
      </c>
      <c r="BQ70" s="45">
        <f t="shared" si="5"/>
        <v>45274</v>
      </c>
      <c r="BR70" s="45">
        <f t="shared" si="5"/>
        <v>45302</v>
      </c>
      <c r="BS70" s="45">
        <f t="shared" si="5"/>
        <v>45330</v>
      </c>
      <c r="BT70" s="45">
        <f t="shared" si="5"/>
        <v>45358</v>
      </c>
      <c r="BU70" s="45">
        <f t="shared" si="5"/>
        <v>45386</v>
      </c>
      <c r="BV70" s="45">
        <f t="shared" si="5"/>
        <v>45414</v>
      </c>
      <c r="BW70" s="45">
        <f t="shared" si="5"/>
        <v>45442</v>
      </c>
      <c r="BY70" s="34" t="s">
        <v>0</v>
      </c>
      <c r="BZ70" s="35" t="s">
        <v>2</v>
      </c>
      <c r="CA70" s="35" t="s">
        <v>1</v>
      </c>
      <c r="CB70" s="36" t="s">
        <v>40</v>
      </c>
    </row>
    <row r="71" spans="1:85" s="1" customFormat="1" ht="14" customHeight="1">
      <c r="A71" s="8"/>
      <c r="B71" s="9"/>
      <c r="C71" s="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24"/>
      <c r="BF71" s="22"/>
      <c r="BG71"/>
      <c r="BI71"/>
      <c r="BJ71"/>
      <c r="BK71" s="103" t="s">
        <v>121</v>
      </c>
      <c r="BL71" s="103" t="s">
        <v>121</v>
      </c>
      <c r="BM71" s="104" t="s">
        <v>119</v>
      </c>
      <c r="BN71" s="104" t="s">
        <v>267</v>
      </c>
      <c r="BO71" s="105" t="s">
        <v>117</v>
      </c>
      <c r="BP71" s="99" t="s">
        <v>29</v>
      </c>
      <c r="BQ71" s="99" t="s">
        <v>29</v>
      </c>
      <c r="BR71" s="103" t="s">
        <v>266</v>
      </c>
      <c r="BS71" s="103" t="s">
        <v>118</v>
      </c>
      <c r="BT71" s="98" t="s">
        <v>98</v>
      </c>
      <c r="BU71" s="98" t="s">
        <v>99</v>
      </c>
      <c r="BV71" s="106" t="s">
        <v>2</v>
      </c>
      <c r="BW71" s="107" t="s">
        <v>1</v>
      </c>
      <c r="BX71"/>
      <c r="BY71" s="38">
        <v>12</v>
      </c>
      <c r="BZ71" s="50">
        <v>4</v>
      </c>
      <c r="CA71" s="50">
        <v>12</v>
      </c>
      <c r="CB71" s="39">
        <v>24</v>
      </c>
    </row>
    <row r="72" spans="1:85" ht="14" customHeight="1">
      <c r="A72" s="8"/>
      <c r="B72" s="9"/>
      <c r="C72" s="9"/>
      <c r="D72" s="559" t="s">
        <v>84</v>
      </c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59"/>
      <c r="AI72" s="559"/>
      <c r="AJ72" s="559"/>
      <c r="AK72" s="559"/>
      <c r="AL72" s="559"/>
      <c r="AM72" s="559"/>
      <c r="AN72" s="559"/>
      <c r="AO72" s="559"/>
      <c r="AP72" s="559"/>
      <c r="AQ72" s="559"/>
      <c r="AR72" s="559"/>
      <c r="AS72" s="559"/>
      <c r="AT72" s="559"/>
      <c r="AU72" s="559"/>
      <c r="AV72" s="559"/>
      <c r="AW72" s="559"/>
      <c r="AX72" s="559"/>
      <c r="AY72" s="559"/>
      <c r="AZ72" s="559"/>
      <c r="BA72" s="559"/>
      <c r="BB72" s="559"/>
      <c r="BC72" s="559"/>
      <c r="BD72" s="24"/>
      <c r="BE72" s="1" t="s">
        <v>60</v>
      </c>
      <c r="BF72" s="16">
        <f>12/52</f>
        <v>0.23076923076923078</v>
      </c>
      <c r="BG72" s="16"/>
      <c r="BH72" s="1"/>
      <c r="BK72" s="104" t="s">
        <v>1</v>
      </c>
      <c r="BL72" s="103" t="s">
        <v>265</v>
      </c>
      <c r="BM72" s="103" t="s">
        <v>123</v>
      </c>
      <c r="BN72" s="104" t="s">
        <v>119</v>
      </c>
      <c r="BO72" s="106" t="s">
        <v>2</v>
      </c>
      <c r="BP72" s="98" t="s">
        <v>98</v>
      </c>
      <c r="BQ72" s="98" t="s">
        <v>99</v>
      </c>
      <c r="BR72" s="108" t="s">
        <v>122</v>
      </c>
      <c r="BS72" s="103" t="s">
        <v>118</v>
      </c>
      <c r="BT72" s="99" t="s">
        <v>29</v>
      </c>
      <c r="BU72" s="99" t="s">
        <v>29</v>
      </c>
      <c r="BV72" s="103" t="s">
        <v>121</v>
      </c>
      <c r="BW72" s="109" t="s">
        <v>266</v>
      </c>
      <c r="BY72" s="38">
        <v>8</v>
      </c>
      <c r="BZ72" s="50">
        <v>4</v>
      </c>
      <c r="CA72" s="50">
        <v>8</v>
      </c>
      <c r="CB72" s="39">
        <v>32</v>
      </c>
    </row>
    <row r="73" spans="1:85" ht="14" customHeight="1">
      <c r="A73" s="8"/>
      <c r="B73" s="9" t="s">
        <v>73</v>
      </c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31" t="s">
        <v>27</v>
      </c>
      <c r="AH73" s="731"/>
      <c r="AI73" s="731"/>
      <c r="AJ73" s="731"/>
      <c r="AK73" s="731"/>
      <c r="AL73" s="731"/>
      <c r="AM73" s="731"/>
      <c r="AN73" s="731"/>
      <c r="AO73" s="690" t="s">
        <v>161</v>
      </c>
      <c r="AP73" s="691"/>
      <c r="AQ73" s="691"/>
      <c r="AR73" s="691"/>
      <c r="AS73" s="691"/>
      <c r="AT73" s="691"/>
      <c r="AU73" s="732"/>
      <c r="AV73" s="731" t="s">
        <v>159</v>
      </c>
      <c r="AW73" s="731"/>
      <c r="AX73" s="731"/>
      <c r="AY73" s="731"/>
      <c r="AZ73" s="731"/>
      <c r="BA73" s="731"/>
      <c r="BB73" s="731"/>
      <c r="BC73" s="731"/>
      <c r="BD73" s="24"/>
      <c r="BE73" s="1" t="s">
        <v>62</v>
      </c>
      <c r="BF73" s="22">
        <f>14/52</f>
        <v>0.26923076923076922</v>
      </c>
      <c r="BG73" s="16"/>
      <c r="BH73" s="1"/>
      <c r="BK73" s="110" t="s">
        <v>120</v>
      </c>
      <c r="BL73" s="105" t="s">
        <v>117</v>
      </c>
      <c r="BM73" s="110" t="s">
        <v>1</v>
      </c>
      <c r="BN73" s="108" t="s">
        <v>118</v>
      </c>
      <c r="BO73" s="108" t="s">
        <v>266</v>
      </c>
      <c r="BP73" s="106" t="s">
        <v>2</v>
      </c>
      <c r="BQ73" s="110" t="s">
        <v>119</v>
      </c>
      <c r="BR73" s="99" t="s">
        <v>29</v>
      </c>
      <c r="BS73" s="99" t="s">
        <v>29</v>
      </c>
      <c r="BT73" s="108" t="s">
        <v>121</v>
      </c>
      <c r="BU73" s="108" t="s">
        <v>121</v>
      </c>
      <c r="BV73" s="98" t="s">
        <v>98</v>
      </c>
      <c r="BW73" s="101" t="s">
        <v>99</v>
      </c>
      <c r="BY73" s="38">
        <v>12</v>
      </c>
      <c r="BZ73" s="50">
        <v>4</v>
      </c>
      <c r="CA73" s="50">
        <v>12</v>
      </c>
      <c r="CB73" s="39">
        <v>24</v>
      </c>
    </row>
    <row r="74" spans="1:85" ht="14" customHeight="1" thickBot="1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24"/>
      <c r="BE74" s="1"/>
      <c r="BF74" s="26"/>
      <c r="BG74" s="22"/>
      <c r="BH74" s="1"/>
      <c r="BK74" s="108" t="s">
        <v>266</v>
      </c>
      <c r="BL74" s="108" t="s">
        <v>118</v>
      </c>
      <c r="BM74" s="110" t="s">
        <v>120</v>
      </c>
      <c r="BN74" s="105" t="s">
        <v>117</v>
      </c>
      <c r="BO74" s="108" t="s">
        <v>121</v>
      </c>
      <c r="BP74" s="108" t="s">
        <v>121</v>
      </c>
      <c r="BQ74" s="110" t="s">
        <v>1</v>
      </c>
      <c r="BR74" s="98" t="s">
        <v>98</v>
      </c>
      <c r="BS74" s="98" t="s">
        <v>99</v>
      </c>
      <c r="BT74" s="106" t="s">
        <v>2</v>
      </c>
      <c r="BU74" s="110" t="s">
        <v>119</v>
      </c>
      <c r="BV74" s="99" t="s">
        <v>29</v>
      </c>
      <c r="BW74" s="100" t="s">
        <v>29</v>
      </c>
      <c r="BY74" s="40">
        <v>12</v>
      </c>
      <c r="BZ74" s="41">
        <v>4</v>
      </c>
      <c r="CA74" s="41">
        <v>12</v>
      </c>
      <c r="CB74" s="42">
        <v>24</v>
      </c>
    </row>
    <row r="75" spans="1:85" ht="14" customHeight="1">
      <c r="A75" s="8"/>
      <c r="B75" s="9"/>
      <c r="C75" s="9"/>
      <c r="D75" s="559" t="s">
        <v>364</v>
      </c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559"/>
      <c r="AG75" s="559"/>
      <c r="AH75" s="559"/>
      <c r="AI75" s="559"/>
      <c r="AJ75" s="559"/>
      <c r="AK75" s="559"/>
      <c r="AL75" s="559"/>
      <c r="AM75" s="559"/>
      <c r="AN75" s="559"/>
      <c r="AO75" s="559"/>
      <c r="AP75" s="559"/>
      <c r="AQ75" s="559"/>
      <c r="AR75" s="559"/>
      <c r="AS75" s="559"/>
      <c r="AT75" s="559"/>
      <c r="AU75" s="559"/>
      <c r="AV75" s="559"/>
      <c r="AW75" s="559"/>
      <c r="AX75" s="559"/>
      <c r="AY75" s="559"/>
      <c r="AZ75" s="559"/>
      <c r="BA75" s="559"/>
      <c r="BB75" s="559"/>
      <c r="BC75" s="559"/>
      <c r="BD75" s="24"/>
      <c r="BE75" s="1"/>
      <c r="BF75" s="22"/>
      <c r="BG75" s="22"/>
      <c r="BH75" s="1"/>
      <c r="BI75" s="1"/>
      <c r="BY75">
        <f>SUM(BY71:BY74)</f>
        <v>44</v>
      </c>
      <c r="BZ75">
        <f>SUM(BZ71:BZ74)</f>
        <v>16</v>
      </c>
      <c r="CA75">
        <f>SUM(CA71:CA74)</f>
        <v>44</v>
      </c>
      <c r="CB75">
        <f>SUM(CB71:CB74)</f>
        <v>104</v>
      </c>
    </row>
    <row r="76" spans="1:85" ht="14" customHeight="1" thickBot="1">
      <c r="A76" s="65"/>
      <c r="B76" s="9" t="s">
        <v>5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445" t="s">
        <v>401</v>
      </c>
      <c r="BC76" s="447"/>
      <c r="BD76" s="24"/>
      <c r="BE76" s="1"/>
      <c r="BF76" s="26"/>
      <c r="BG76" t="s">
        <v>180</v>
      </c>
      <c r="BH76" s="1" t="s">
        <v>2</v>
      </c>
      <c r="BI76" t="s">
        <v>404</v>
      </c>
      <c r="BY76" s="26">
        <f>BY75/52</f>
        <v>0.84615384615384615</v>
      </c>
      <c r="BZ76" s="26">
        <f>BZ75/52</f>
        <v>0.30769230769230771</v>
      </c>
      <c r="CA76" s="26">
        <f>CA75/52</f>
        <v>0.84615384615384615</v>
      </c>
      <c r="CB76" s="26">
        <f>CB75/52</f>
        <v>2</v>
      </c>
      <c r="CD76" s="733" t="s">
        <v>116</v>
      </c>
      <c r="CE76" s="733"/>
      <c r="CF76" s="733"/>
      <c r="CG76" s="733"/>
    </row>
    <row r="77" spans="1:85" ht="14" customHeight="1">
      <c r="A77" s="65"/>
      <c r="B77" s="9" t="s">
        <v>75</v>
      </c>
      <c r="C77" s="9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445" t="s">
        <v>160</v>
      </c>
      <c r="Q77" s="446"/>
      <c r="R77" s="447"/>
      <c r="S77" s="445" t="s">
        <v>201</v>
      </c>
      <c r="T77" s="446"/>
      <c r="U77" s="447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5"/>
      <c r="BE77" s="1" t="s">
        <v>62</v>
      </c>
      <c r="BF77" s="26">
        <f>6/52</f>
        <v>0.11538461538461539</v>
      </c>
      <c r="BG77" s="22">
        <f>BF77*0.3333</f>
        <v>3.8457692307692311E-2</v>
      </c>
      <c r="BH77" s="16">
        <f>BF77*0.33333</f>
        <v>3.8461153846153853E-2</v>
      </c>
      <c r="BI77" s="22">
        <f>BF77*0.33333</f>
        <v>3.8461153846153853E-2</v>
      </c>
      <c r="BJ77" s="1"/>
      <c r="BK77" s="102">
        <v>44736</v>
      </c>
      <c r="BL77" s="45">
        <f>BK77+27</f>
        <v>44763</v>
      </c>
      <c r="BM77" s="45">
        <f t="shared" ref="BM77:BW77" si="6">BL77+28</f>
        <v>44791</v>
      </c>
      <c r="BN77" s="45">
        <f t="shared" si="6"/>
        <v>44819</v>
      </c>
      <c r="BO77" s="45">
        <f t="shared" si="6"/>
        <v>44847</v>
      </c>
      <c r="BP77" s="45">
        <f t="shared" si="6"/>
        <v>44875</v>
      </c>
      <c r="BQ77" s="45">
        <f t="shared" si="6"/>
        <v>44903</v>
      </c>
      <c r="BR77" s="45">
        <f t="shared" si="6"/>
        <v>44931</v>
      </c>
      <c r="BS77" s="45">
        <f t="shared" si="6"/>
        <v>44959</v>
      </c>
      <c r="BT77" s="45">
        <f t="shared" si="6"/>
        <v>44987</v>
      </c>
      <c r="BU77" s="45">
        <f t="shared" si="6"/>
        <v>45015</v>
      </c>
      <c r="BV77" s="45">
        <f t="shared" si="6"/>
        <v>45043</v>
      </c>
      <c r="BW77" s="45">
        <f t="shared" si="6"/>
        <v>45071</v>
      </c>
      <c r="BY77" s="34" t="s">
        <v>0</v>
      </c>
      <c r="BZ77" s="35" t="s">
        <v>2</v>
      </c>
      <c r="CA77" s="35" t="s">
        <v>1</v>
      </c>
      <c r="CB77" s="36" t="s">
        <v>40</v>
      </c>
      <c r="CD77" s="50" t="s">
        <v>0</v>
      </c>
      <c r="CE77" s="50" t="s">
        <v>2</v>
      </c>
      <c r="CF77" s="50" t="s">
        <v>1</v>
      </c>
      <c r="CG77" s="50" t="s">
        <v>40</v>
      </c>
    </row>
    <row r="78" spans="1:85" s="1" customFormat="1" ht="14" customHeight="1">
      <c r="A78" s="65"/>
      <c r="B78" s="9" t="s">
        <v>61</v>
      </c>
      <c r="C78" s="71"/>
      <c r="D78" s="577" t="s">
        <v>162</v>
      </c>
      <c r="E78" s="577"/>
      <c r="F78" s="577"/>
      <c r="G78" s="577"/>
      <c r="H78" s="577" t="s">
        <v>164</v>
      </c>
      <c r="I78" s="577"/>
      <c r="J78" s="577"/>
      <c r="K78" s="577"/>
      <c r="L78" s="577" t="s">
        <v>163</v>
      </c>
      <c r="M78" s="577"/>
      <c r="N78" s="577"/>
      <c r="O78" s="577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5"/>
      <c r="BE78" s="1" t="s">
        <v>168</v>
      </c>
      <c r="BF78" s="16">
        <f>12/52</f>
        <v>0.23076923076923078</v>
      </c>
      <c r="BG78" s="22">
        <f t="shared" ref="BG78:BG79" si="7">BF78*0.3333</f>
        <v>7.6915384615384622E-2</v>
      </c>
      <c r="BH78" s="16">
        <f t="shared" ref="BH78:BH79" si="8">BF78*0.33333</f>
        <v>7.6922307692307706E-2</v>
      </c>
      <c r="BI78" s="22">
        <f t="shared" ref="BI78:BI79" si="9">BF78*0.33333</f>
        <v>7.6922307692307706E-2</v>
      </c>
      <c r="BJ78"/>
      <c r="BK78" s="103" t="s">
        <v>121</v>
      </c>
      <c r="BL78" s="103" t="s">
        <v>121</v>
      </c>
      <c r="BM78" s="104" t="s">
        <v>119</v>
      </c>
      <c r="BN78" s="104" t="s">
        <v>267</v>
      </c>
      <c r="BO78" s="105" t="s">
        <v>117</v>
      </c>
      <c r="BP78" s="99" t="s">
        <v>29</v>
      </c>
      <c r="BQ78" s="99" t="s">
        <v>29</v>
      </c>
      <c r="BR78" s="104" t="s">
        <v>120</v>
      </c>
      <c r="BS78" s="103" t="s">
        <v>118</v>
      </c>
      <c r="BT78" s="98" t="s">
        <v>98</v>
      </c>
      <c r="BU78" s="98" t="s">
        <v>99</v>
      </c>
      <c r="BV78" s="106" t="s">
        <v>2</v>
      </c>
      <c r="BW78" s="107" t="s">
        <v>1</v>
      </c>
      <c r="BX78"/>
      <c r="BY78" s="38">
        <v>12</v>
      </c>
      <c r="BZ78" s="50">
        <v>4</v>
      </c>
      <c r="CA78" s="50">
        <v>16</v>
      </c>
      <c r="CB78" s="39">
        <v>20</v>
      </c>
      <c r="CC78"/>
      <c r="CD78" s="50">
        <v>3</v>
      </c>
      <c r="CE78" s="50">
        <v>1</v>
      </c>
      <c r="CF78" s="50">
        <v>4</v>
      </c>
      <c r="CG78" s="50">
        <v>5</v>
      </c>
    </row>
    <row r="79" spans="1:85" ht="14" customHeight="1">
      <c r="A79" s="65"/>
      <c r="B79" s="71" t="s">
        <v>63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577" t="s">
        <v>305</v>
      </c>
      <c r="W79" s="577"/>
      <c r="X79" s="577"/>
      <c r="Y79" s="577"/>
      <c r="Z79" s="577" t="s">
        <v>306</v>
      </c>
      <c r="AA79" s="577"/>
      <c r="AB79" s="577"/>
      <c r="AC79" s="577"/>
      <c r="AD79" s="577" t="s">
        <v>307</v>
      </c>
      <c r="AE79" s="577"/>
      <c r="AF79" s="577"/>
      <c r="AG79" s="577"/>
      <c r="AH79" s="577" t="s">
        <v>304</v>
      </c>
      <c r="AI79" s="577"/>
      <c r="AJ79" s="577"/>
      <c r="AK79" s="577"/>
      <c r="AL79" s="577" t="s">
        <v>305</v>
      </c>
      <c r="AM79" s="577"/>
      <c r="AN79" s="577"/>
      <c r="AO79" s="577"/>
      <c r="AP79" s="577" t="s">
        <v>306</v>
      </c>
      <c r="AQ79" s="577"/>
      <c r="AR79" s="577"/>
      <c r="AS79" s="577"/>
      <c r="AT79" s="577" t="s">
        <v>307</v>
      </c>
      <c r="AU79" s="577"/>
      <c r="AV79" s="577"/>
      <c r="AW79" s="577"/>
      <c r="AX79" s="577" t="s">
        <v>304</v>
      </c>
      <c r="AY79" s="577"/>
      <c r="AZ79" s="577"/>
      <c r="BA79" s="577"/>
      <c r="BB79" s="1"/>
      <c r="BC79" s="1"/>
      <c r="BD79" s="64"/>
      <c r="BE79" s="1" t="s">
        <v>167</v>
      </c>
      <c r="BF79" s="26">
        <f>32/52</f>
        <v>0.61538461538461542</v>
      </c>
      <c r="BG79" s="22">
        <f t="shared" si="7"/>
        <v>0.2051076923076923</v>
      </c>
      <c r="BH79" s="16">
        <f t="shared" si="8"/>
        <v>0.20512615384615387</v>
      </c>
      <c r="BI79" s="22">
        <f t="shared" si="9"/>
        <v>0.20512615384615387</v>
      </c>
      <c r="BK79" s="104" t="s">
        <v>1</v>
      </c>
      <c r="BL79" s="103" t="s">
        <v>265</v>
      </c>
      <c r="BM79" s="103" t="s">
        <v>123</v>
      </c>
      <c r="BN79" s="104" t="s">
        <v>119</v>
      </c>
      <c r="BO79" s="106" t="s">
        <v>2</v>
      </c>
      <c r="BP79" s="98" t="s">
        <v>98</v>
      </c>
      <c r="BQ79" s="98" t="s">
        <v>99</v>
      </c>
      <c r="BR79" s="108" t="s">
        <v>122</v>
      </c>
      <c r="BS79" s="103" t="s">
        <v>118</v>
      </c>
      <c r="BT79" s="99" t="s">
        <v>29</v>
      </c>
      <c r="BU79" s="99" t="s">
        <v>29</v>
      </c>
      <c r="BV79" s="103" t="s">
        <v>121</v>
      </c>
      <c r="BW79" s="109" t="s">
        <v>121</v>
      </c>
      <c r="BY79" s="38">
        <v>8</v>
      </c>
      <c r="BZ79" s="50">
        <v>4</v>
      </c>
      <c r="CA79" s="50">
        <v>8</v>
      </c>
      <c r="CB79" s="39">
        <v>32</v>
      </c>
      <c r="CD79" s="50">
        <v>2</v>
      </c>
      <c r="CE79" s="50">
        <v>1</v>
      </c>
      <c r="CF79" s="50">
        <v>2</v>
      </c>
      <c r="CG79" s="50">
        <v>8</v>
      </c>
    </row>
    <row r="80" spans="1:85" ht="14" customHeight="1" thickBot="1">
      <c r="A80" s="294"/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295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295"/>
      <c r="BD80" s="296"/>
      <c r="BF80" s="51"/>
      <c r="BG80">
        <f>SUM(BG77:BG79)</f>
        <v>0.32048076923076924</v>
      </c>
      <c r="BH80">
        <f>SUM(BH77:BH79)</f>
        <v>0.32050961538461542</v>
      </c>
      <c r="BI80">
        <f>SUM(BI77:BI79)</f>
        <v>0.32050961538461542</v>
      </c>
      <c r="BK80" s="110" t="s">
        <v>120</v>
      </c>
      <c r="BL80" s="105" t="s">
        <v>117</v>
      </c>
      <c r="BM80" s="110" t="s">
        <v>1</v>
      </c>
      <c r="BN80" s="108" t="s">
        <v>118</v>
      </c>
      <c r="BO80" s="108" t="s">
        <v>266</v>
      </c>
      <c r="BP80" s="106" t="s">
        <v>2</v>
      </c>
      <c r="BQ80" s="110" t="s">
        <v>119</v>
      </c>
      <c r="BR80" s="99" t="s">
        <v>29</v>
      </c>
      <c r="BS80" s="99" t="s">
        <v>29</v>
      </c>
      <c r="BT80" s="108" t="s">
        <v>121</v>
      </c>
      <c r="BU80" s="108" t="s">
        <v>121</v>
      </c>
      <c r="BV80" s="98" t="s">
        <v>98</v>
      </c>
      <c r="BW80" s="101" t="s">
        <v>99</v>
      </c>
      <c r="BY80" s="38">
        <v>12</v>
      </c>
      <c r="BZ80" s="50">
        <v>4</v>
      </c>
      <c r="CA80" s="50">
        <v>12</v>
      </c>
      <c r="CB80" s="39">
        <v>24</v>
      </c>
      <c r="CD80" s="50">
        <v>3</v>
      </c>
      <c r="CE80" s="50">
        <v>1</v>
      </c>
      <c r="CF80" s="50">
        <v>3</v>
      </c>
      <c r="CG80" s="50">
        <v>6</v>
      </c>
    </row>
    <row r="81" spans="1:90" ht="13" customHeight="1" thickBot="1">
      <c r="BE81" s="1"/>
      <c r="BF81" s="26"/>
      <c r="BG81" t="s">
        <v>180</v>
      </c>
      <c r="BH81" s="1" t="s">
        <v>2</v>
      </c>
      <c r="BI81" t="s">
        <v>404</v>
      </c>
      <c r="BK81" s="108" t="s">
        <v>266</v>
      </c>
      <c r="BL81" s="108" t="s">
        <v>118</v>
      </c>
      <c r="BM81" s="110" t="s">
        <v>120</v>
      </c>
      <c r="BN81" s="105" t="s">
        <v>117</v>
      </c>
      <c r="BO81" s="108" t="s">
        <v>121</v>
      </c>
      <c r="BP81" s="108" t="s">
        <v>121</v>
      </c>
      <c r="BQ81" s="110" t="s">
        <v>119</v>
      </c>
      <c r="BR81" s="98" t="s">
        <v>98</v>
      </c>
      <c r="BS81" s="98" t="s">
        <v>99</v>
      </c>
      <c r="BT81" s="106" t="s">
        <v>2</v>
      </c>
      <c r="BU81" s="110" t="s">
        <v>119</v>
      </c>
      <c r="BV81" s="99" t="s">
        <v>29</v>
      </c>
      <c r="BW81" s="100" t="s">
        <v>29</v>
      </c>
      <c r="BY81" s="40">
        <v>12</v>
      </c>
      <c r="BZ81" s="41">
        <v>4</v>
      </c>
      <c r="CA81" s="41">
        <v>12</v>
      </c>
      <c r="CB81" s="42">
        <v>24</v>
      </c>
      <c r="CD81" s="50">
        <v>3</v>
      </c>
      <c r="CE81" s="50">
        <v>1</v>
      </c>
      <c r="CF81" s="50">
        <v>3</v>
      </c>
      <c r="CG81" s="50">
        <v>6</v>
      </c>
    </row>
    <row r="82" spans="1:90" ht="13" customHeight="1">
      <c r="BE82" s="1" t="s">
        <v>62</v>
      </c>
      <c r="BF82" s="26">
        <f>6/52</f>
        <v>0.11538461538461539</v>
      </c>
      <c r="BG82" s="22">
        <f>BF82*0.4</f>
        <v>4.6153846153846156E-2</v>
      </c>
      <c r="BH82" s="16">
        <f>BF82*0.2</f>
        <v>2.3076923076923078E-2</v>
      </c>
      <c r="BI82" s="22">
        <f>BF82*0.4</f>
        <v>4.6153846153846156E-2</v>
      </c>
      <c r="BY82">
        <f>SUM(BY78:BY81)</f>
        <v>44</v>
      </c>
      <c r="BZ82">
        <f>SUM(BZ78:BZ81)</f>
        <v>16</v>
      </c>
      <c r="CA82">
        <f>SUM(CA78:CA81)</f>
        <v>48</v>
      </c>
      <c r="CB82">
        <f>SUM(CB78:CB81)</f>
        <v>100</v>
      </c>
    </row>
    <row r="83" spans="1:90" s="1" customFormat="1" ht="13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s="1" t="s">
        <v>168</v>
      </c>
      <c r="BF83" s="16">
        <f>12/52</f>
        <v>0.23076923076923078</v>
      </c>
      <c r="BG83" s="22">
        <f t="shared" ref="BG83:BG84" si="10">BF83*0.4</f>
        <v>9.2307692307692313E-2</v>
      </c>
      <c r="BH83" s="16">
        <f t="shared" ref="BH83:BH84" si="11">BF83*0.2</f>
        <v>4.6153846153846156E-2</v>
      </c>
      <c r="BI83" s="22">
        <f t="shared" ref="BI83:BI84" si="12">BF83*0.4</f>
        <v>9.2307692307692313E-2</v>
      </c>
      <c r="BJ83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/>
      <c r="BY83" s="26">
        <f>BY82/52</f>
        <v>0.84615384615384615</v>
      </c>
      <c r="BZ83" s="26">
        <f>BZ82/52</f>
        <v>0.30769230769230771</v>
      </c>
      <c r="CA83" s="26">
        <f>CA82/52</f>
        <v>0.92307692307692313</v>
      </c>
      <c r="CB83" s="26">
        <f>CB82/52</f>
        <v>1.9230769230769231</v>
      </c>
      <c r="CC83">
        <f>SUM(BY106:CB106)</f>
        <v>0</v>
      </c>
      <c r="CD83"/>
      <c r="CE83"/>
      <c r="CF83"/>
      <c r="CG83"/>
    </row>
    <row r="84" spans="1:90" ht="13" customHeight="1" thickBot="1">
      <c r="BE84" s="1" t="s">
        <v>167</v>
      </c>
      <c r="BF84" s="26">
        <f>32/52</f>
        <v>0.61538461538461542</v>
      </c>
      <c r="BG84" s="22">
        <f t="shared" si="10"/>
        <v>0.24615384615384617</v>
      </c>
      <c r="BH84" s="16">
        <f t="shared" si="11"/>
        <v>0.12307692307692308</v>
      </c>
      <c r="BI84" s="22">
        <f t="shared" si="12"/>
        <v>0.24615384615384617</v>
      </c>
      <c r="BJ84" t="s">
        <v>114</v>
      </c>
      <c r="BY84" s="50" t="s">
        <v>115</v>
      </c>
      <c r="BZ84" s="50"/>
      <c r="CA84" s="50"/>
      <c r="CB84" s="50"/>
      <c r="CD84" s="733" t="s">
        <v>116</v>
      </c>
      <c r="CE84" s="733"/>
      <c r="CF84" s="733"/>
      <c r="CG84" s="733"/>
    </row>
    <row r="85" spans="1:90" ht="13" customHeight="1">
      <c r="BG85">
        <f>SUM(BG82:BG84)</f>
        <v>0.38461538461538464</v>
      </c>
      <c r="BH85">
        <f>SUM(BH82:BH84)</f>
        <v>0.19230769230769232</v>
      </c>
      <c r="BI85">
        <f>SUM(BI82:BI84)</f>
        <v>0.38461538461538464</v>
      </c>
      <c r="BJ85" s="33"/>
      <c r="BK85" s="102">
        <v>44736</v>
      </c>
      <c r="BL85" s="45">
        <f>BK85+27</f>
        <v>44763</v>
      </c>
      <c r="BM85" s="45">
        <f t="shared" ref="BM85:BW85" si="13">BL85+28</f>
        <v>44791</v>
      </c>
      <c r="BN85" s="45">
        <f t="shared" si="13"/>
        <v>44819</v>
      </c>
      <c r="BO85" s="45">
        <f t="shared" si="13"/>
        <v>44847</v>
      </c>
      <c r="BP85" s="45">
        <f t="shared" si="13"/>
        <v>44875</v>
      </c>
      <c r="BQ85" s="45">
        <f t="shared" si="13"/>
        <v>44903</v>
      </c>
      <c r="BR85" s="45">
        <f t="shared" si="13"/>
        <v>44931</v>
      </c>
      <c r="BS85" s="45">
        <f t="shared" si="13"/>
        <v>44959</v>
      </c>
      <c r="BT85" s="45">
        <f t="shared" si="13"/>
        <v>44987</v>
      </c>
      <c r="BU85" s="45">
        <f t="shared" si="13"/>
        <v>45015</v>
      </c>
      <c r="BV85" s="45">
        <f t="shared" si="13"/>
        <v>45043</v>
      </c>
      <c r="BW85" s="45">
        <f t="shared" si="13"/>
        <v>45071</v>
      </c>
      <c r="BY85" s="34" t="s">
        <v>0</v>
      </c>
      <c r="BZ85" s="35" t="s">
        <v>2</v>
      </c>
      <c r="CA85" s="35" t="s">
        <v>1</v>
      </c>
      <c r="CB85" s="36" t="s">
        <v>40</v>
      </c>
      <c r="CD85" s="50" t="s">
        <v>0</v>
      </c>
      <c r="CE85" s="50" t="s">
        <v>2</v>
      </c>
      <c r="CF85" s="50" t="s">
        <v>1</v>
      </c>
      <c r="CG85" s="50" t="s">
        <v>40</v>
      </c>
    </row>
    <row r="86" spans="1:90" ht="13" customHeight="1">
      <c r="BE86" s="1"/>
      <c r="BF86" s="26"/>
      <c r="BG86" t="s">
        <v>180</v>
      </c>
      <c r="BH86" s="1" t="s">
        <v>2</v>
      </c>
      <c r="BI86" t="s">
        <v>404</v>
      </c>
      <c r="BJ86" s="37">
        <v>1</v>
      </c>
      <c r="BK86" s="49" t="s">
        <v>123</v>
      </c>
      <c r="BL86" s="48" t="s">
        <v>1</v>
      </c>
      <c r="BM86" s="49" t="s">
        <v>124</v>
      </c>
      <c r="BN86" s="48" t="s">
        <v>119</v>
      </c>
      <c r="BO86" s="46" t="s">
        <v>2</v>
      </c>
      <c r="BP86" s="49" t="s">
        <v>121</v>
      </c>
      <c r="BQ86" s="49" t="s">
        <v>121</v>
      </c>
      <c r="BR86" s="48" t="s">
        <v>120</v>
      </c>
      <c r="BS86" s="47" t="s">
        <v>117</v>
      </c>
      <c r="BT86" s="47" t="s">
        <v>29</v>
      </c>
      <c r="BU86" s="47" t="s">
        <v>29</v>
      </c>
      <c r="BV86" s="49" t="s">
        <v>28</v>
      </c>
      <c r="BW86" s="49" t="s">
        <v>28</v>
      </c>
      <c r="BY86" s="38">
        <v>12</v>
      </c>
      <c r="BZ86" s="50">
        <f>CE86*4</f>
        <v>4</v>
      </c>
      <c r="CA86" s="50">
        <v>12</v>
      </c>
      <c r="CB86" s="39">
        <v>24</v>
      </c>
      <c r="CC86" s="50"/>
      <c r="CD86" s="50">
        <v>3</v>
      </c>
      <c r="CE86" s="50">
        <v>1</v>
      </c>
      <c r="CF86" s="50">
        <v>3</v>
      </c>
      <c r="CG86" s="50">
        <v>6</v>
      </c>
    </row>
    <row r="87" spans="1:90" ht="13" customHeight="1">
      <c r="BB87" t="s">
        <v>291</v>
      </c>
      <c r="BE87" s="1" t="s">
        <v>62</v>
      </c>
      <c r="BF87" s="26">
        <f>6/52</f>
        <v>0.11538461538461539</v>
      </c>
      <c r="BG87" s="22">
        <f>BF87*0.5</f>
        <v>5.7692307692307696E-2</v>
      </c>
      <c r="BH87" s="16">
        <f>BF87*0</f>
        <v>0</v>
      </c>
      <c r="BI87" s="22">
        <f>BF87*0.5</f>
        <v>5.7692307692307696E-2</v>
      </c>
      <c r="BJ87" s="37">
        <v>2</v>
      </c>
      <c r="BK87" s="48" t="s">
        <v>1</v>
      </c>
      <c r="BL87" s="49" t="s">
        <v>121</v>
      </c>
      <c r="BM87" s="49" t="s">
        <v>121</v>
      </c>
      <c r="BN87" s="46" t="s">
        <v>2</v>
      </c>
      <c r="BO87" s="47" t="s">
        <v>117</v>
      </c>
      <c r="BP87" s="48" t="s">
        <v>120</v>
      </c>
      <c r="BQ87" s="48" t="s">
        <v>119</v>
      </c>
      <c r="BR87" s="47" t="s">
        <v>29</v>
      </c>
      <c r="BS87" s="47" t="s">
        <v>29</v>
      </c>
      <c r="BT87" s="49" t="s">
        <v>28</v>
      </c>
      <c r="BU87" s="49" t="s">
        <v>28</v>
      </c>
      <c r="BV87" s="49" t="s">
        <v>118</v>
      </c>
      <c r="BW87" s="49" t="s">
        <v>123</v>
      </c>
      <c r="BY87" s="38">
        <v>12</v>
      </c>
      <c r="BZ87" s="50">
        <f>CE87*4</f>
        <v>4</v>
      </c>
      <c r="CA87" s="50">
        <v>12</v>
      </c>
      <c r="CB87" s="39">
        <v>24</v>
      </c>
      <c r="CC87" s="50"/>
      <c r="CD87" s="50">
        <v>3</v>
      </c>
      <c r="CE87" s="50">
        <v>1</v>
      </c>
      <c r="CF87" s="50">
        <v>3</v>
      </c>
      <c r="CG87" s="50">
        <v>6</v>
      </c>
    </row>
    <row r="88" spans="1:90" ht="13" customHeight="1" thickBot="1">
      <c r="BE88" s="1" t="s">
        <v>168</v>
      </c>
      <c r="BF88" s="16">
        <f>12/52</f>
        <v>0.23076923076923078</v>
      </c>
      <c r="BG88" s="22">
        <f t="shared" ref="BG88:BG89" si="14">BF88*0.5</f>
        <v>0.11538461538461539</v>
      </c>
      <c r="BH88" s="16">
        <f t="shared" ref="BH88:BH89" si="15">BF88*0</f>
        <v>0</v>
      </c>
      <c r="BI88" s="22">
        <f t="shared" ref="BI88:BI89" si="16">BF88*0.5</f>
        <v>0.11538461538461539</v>
      </c>
      <c r="BJ88" s="37">
        <v>3</v>
      </c>
      <c r="BK88" s="46" t="s">
        <v>2</v>
      </c>
      <c r="BL88" s="48" t="s">
        <v>120</v>
      </c>
      <c r="BM88" s="49" t="s">
        <v>118</v>
      </c>
      <c r="BN88" s="48" t="s">
        <v>119</v>
      </c>
      <c r="BO88" s="49" t="s">
        <v>124</v>
      </c>
      <c r="BP88" s="47" t="s">
        <v>29</v>
      </c>
      <c r="BQ88" s="47" t="s">
        <v>29</v>
      </c>
      <c r="BR88" s="49" t="s">
        <v>28</v>
      </c>
      <c r="BS88" s="49" t="s">
        <v>28</v>
      </c>
      <c r="BT88" s="47" t="s">
        <v>117</v>
      </c>
      <c r="BU88" s="49" t="s">
        <v>121</v>
      </c>
      <c r="BV88" s="49" t="s">
        <v>121</v>
      </c>
      <c r="BW88" s="48" t="s">
        <v>1</v>
      </c>
      <c r="BY88" s="40">
        <v>12</v>
      </c>
      <c r="BZ88" s="41">
        <f>CE88*4</f>
        <v>4</v>
      </c>
      <c r="CA88" s="41">
        <v>12</v>
      </c>
      <c r="CB88" s="42">
        <v>24</v>
      </c>
      <c r="CC88" s="50"/>
      <c r="CD88" s="50">
        <v>3</v>
      </c>
      <c r="CE88" s="50">
        <v>1</v>
      </c>
      <c r="CF88" s="50">
        <v>3</v>
      </c>
      <c r="CG88" s="50">
        <v>6</v>
      </c>
    </row>
    <row r="89" spans="1:90" ht="13" customHeight="1">
      <c r="BE89" s="1" t="s">
        <v>167</v>
      </c>
      <c r="BF89" s="26">
        <f>32/52</f>
        <v>0.61538461538461542</v>
      </c>
      <c r="BG89" s="22">
        <f t="shared" si="14"/>
        <v>0.30769230769230771</v>
      </c>
      <c r="BH89" s="16">
        <f t="shared" si="15"/>
        <v>0</v>
      </c>
      <c r="BI89" s="22">
        <f t="shared" si="16"/>
        <v>0.30769230769230771</v>
      </c>
      <c r="BY89">
        <f>SUM(BY86:BY88)</f>
        <v>36</v>
      </c>
      <c r="BZ89">
        <f>SUM(BZ86:BZ88)</f>
        <v>12</v>
      </c>
      <c r="CA89">
        <f>SUM(CA86:CA88)</f>
        <v>36</v>
      </c>
      <c r="CB89">
        <f>SUM(CB86:CB88)</f>
        <v>72</v>
      </c>
    </row>
    <row r="90" spans="1:90" ht="13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G90">
        <f>SUM(BG87:BG89)</f>
        <v>0.48076923076923078</v>
      </c>
      <c r="BH90">
        <f>SUM(BH87:BH89)</f>
        <v>0</v>
      </c>
      <c r="BI90">
        <f>SUM(BI87:BI89)</f>
        <v>0.48076923076923078</v>
      </c>
      <c r="BY90" s="51">
        <f>BY89/52</f>
        <v>0.69230769230769229</v>
      </c>
      <c r="BZ90" s="51">
        <f>BZ89/52</f>
        <v>0.23076923076923078</v>
      </c>
      <c r="CA90" s="51">
        <f>CA89/52</f>
        <v>0.69230769230769229</v>
      </c>
      <c r="CB90" s="51">
        <f>CB89/52</f>
        <v>1.3846153846153846</v>
      </c>
      <c r="CC90">
        <f>SUM(BY113:CB113)</f>
        <v>0</v>
      </c>
    </row>
    <row r="91" spans="1:90" ht="13" customHeight="1"/>
    <row r="92" spans="1:90" ht="13" customHeight="1">
      <c r="BJ92" t="s">
        <v>403</v>
      </c>
      <c r="BK92" t="s">
        <v>165</v>
      </c>
      <c r="BL92"/>
      <c r="BM92"/>
      <c r="BN92"/>
      <c r="BO92"/>
      <c r="BP92"/>
      <c r="BQ92"/>
      <c r="BR92"/>
      <c r="BS92"/>
      <c r="BT92"/>
      <c r="BU92"/>
      <c r="BV92"/>
      <c r="BW92"/>
      <c r="BZ92" t="s">
        <v>166</v>
      </c>
    </row>
    <row r="93" spans="1:90" s="1" customFormat="1" ht="13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</row>
    <row r="94" spans="1:90" ht="13" customHeight="1">
      <c r="BF94">
        <f>9/52</f>
        <v>0.17307692307692307</v>
      </c>
      <c r="BK94" t="s">
        <v>91</v>
      </c>
      <c r="BL94" t="s">
        <v>167</v>
      </c>
      <c r="BM94" t="s">
        <v>168</v>
      </c>
      <c r="BN94" t="s">
        <v>88</v>
      </c>
      <c r="BO94" t="s">
        <v>169</v>
      </c>
      <c r="BP94" t="s">
        <v>170</v>
      </c>
      <c r="BQ94" t="s">
        <v>171</v>
      </c>
      <c r="BR94" t="s">
        <v>172</v>
      </c>
      <c r="BS94" t="s">
        <v>173</v>
      </c>
      <c r="BT94" t="s">
        <v>174</v>
      </c>
      <c r="BU94"/>
      <c r="BV94" t="s">
        <v>175</v>
      </c>
      <c r="BW94" t="s">
        <v>176</v>
      </c>
      <c r="BY94" s="58" t="s">
        <v>403</v>
      </c>
      <c r="BZ94" s="58" t="s">
        <v>91</v>
      </c>
      <c r="CA94" s="58" t="s">
        <v>167</v>
      </c>
      <c r="CB94" s="58" t="s">
        <v>168</v>
      </c>
      <c r="CC94" s="58" t="s">
        <v>88</v>
      </c>
      <c r="CD94" s="58" t="s">
        <v>169</v>
      </c>
      <c r="CE94" s="58" t="s">
        <v>170</v>
      </c>
      <c r="CF94" s="58" t="s">
        <v>171</v>
      </c>
      <c r="CG94" s="58" t="s">
        <v>172</v>
      </c>
      <c r="CH94" s="58" t="s">
        <v>173</v>
      </c>
      <c r="CI94" s="58" t="s">
        <v>174</v>
      </c>
      <c r="CJ94" s="59"/>
      <c r="CK94" s="59" t="s">
        <v>175</v>
      </c>
      <c r="CL94" s="59" t="s">
        <v>176</v>
      </c>
    </row>
    <row r="95" spans="1:90" ht="13" customHeight="1">
      <c r="BJ95" t="s">
        <v>177</v>
      </c>
      <c r="BK95" s="61" t="s">
        <v>178</v>
      </c>
      <c r="BL95" s="61"/>
      <c r="BM95" s="60">
        <v>0.17299999999999999</v>
      </c>
      <c r="BN95" s="60">
        <f>0.96+0.269</f>
        <v>1.2290000000000001</v>
      </c>
      <c r="BO95" s="60">
        <v>0.23100000000000001</v>
      </c>
      <c r="BP95" s="61"/>
      <c r="BQ95" s="61" t="s">
        <v>178</v>
      </c>
      <c r="BR95" s="61" t="s">
        <v>178</v>
      </c>
      <c r="BS95" s="61">
        <f t="shared" ref="BS95:BS102" si="17">SUM(BK95:BR95)</f>
        <v>1.6330000000000002</v>
      </c>
      <c r="BT95" s="61">
        <v>1</v>
      </c>
      <c r="BU95"/>
      <c r="BV95" s="22">
        <v>1.63</v>
      </c>
      <c r="BW95">
        <f t="shared" ref="BW95:BW102" si="18">BV95-BS95</f>
        <v>-3.0000000000003357E-3</v>
      </c>
      <c r="BY95" s="62" t="s">
        <v>177</v>
      </c>
      <c r="BZ95" s="60" t="s">
        <v>178</v>
      </c>
      <c r="CA95" s="60"/>
      <c r="CB95" s="60">
        <v>0.18</v>
      </c>
      <c r="CC95" s="60">
        <v>1.23</v>
      </c>
      <c r="CD95" s="60">
        <v>0.24</v>
      </c>
      <c r="CE95" s="60"/>
      <c r="CF95" s="60" t="s">
        <v>178</v>
      </c>
      <c r="CG95" s="60" t="s">
        <v>178</v>
      </c>
      <c r="CH95" s="306">
        <f>SUM(BZ95:CE95)</f>
        <v>1.65</v>
      </c>
      <c r="CI95" s="61">
        <v>1</v>
      </c>
      <c r="CJ95" s="59"/>
      <c r="CK95" s="59">
        <v>1.63</v>
      </c>
      <c r="CL95" s="59">
        <f t="shared" ref="CL95:CL103" si="19">CK95-CH95</f>
        <v>-2.0000000000000018E-2</v>
      </c>
    </row>
    <row r="96" spans="1:90" ht="13" customHeight="1">
      <c r="BJ96" t="s">
        <v>1</v>
      </c>
      <c r="BK96" s="115">
        <v>0.84599999999999997</v>
      </c>
      <c r="BL96" s="60">
        <v>0.36499999999999999</v>
      </c>
      <c r="BM96" s="60">
        <v>0.63500000000000001</v>
      </c>
      <c r="BN96" s="60">
        <v>0.23100000000000001</v>
      </c>
      <c r="BO96" s="60">
        <v>0.46200000000000002</v>
      </c>
      <c r="BP96" s="60">
        <v>0.308</v>
      </c>
      <c r="BQ96" s="61" t="s">
        <v>178</v>
      </c>
      <c r="BR96" s="61" t="s">
        <v>178</v>
      </c>
      <c r="BS96" s="61">
        <f t="shared" si="17"/>
        <v>2.847</v>
      </c>
      <c r="BT96" s="61">
        <v>1</v>
      </c>
      <c r="BU96"/>
      <c r="BV96" s="22">
        <v>3.06</v>
      </c>
      <c r="BW96">
        <f t="shared" si="18"/>
        <v>0.21300000000000008</v>
      </c>
      <c r="BY96" s="62" t="s">
        <v>1</v>
      </c>
      <c r="BZ96" s="60">
        <v>0.9</v>
      </c>
      <c r="CA96" s="60">
        <v>0.4</v>
      </c>
      <c r="CB96" s="60">
        <v>0.66</v>
      </c>
      <c r="CC96" s="60">
        <v>0.25</v>
      </c>
      <c r="CD96" s="60">
        <v>0.5</v>
      </c>
      <c r="CE96" s="60">
        <v>0.35</v>
      </c>
      <c r="CF96" s="60" t="s">
        <v>178</v>
      </c>
      <c r="CG96" s="60" t="s">
        <v>178</v>
      </c>
      <c r="CH96" s="306">
        <f t="shared" ref="CH96:CH101" si="20">SUM(BZ96:CE96)</f>
        <v>3.06</v>
      </c>
      <c r="CI96" s="61">
        <v>1</v>
      </c>
      <c r="CJ96" s="59"/>
      <c r="CK96" s="59">
        <v>3.06</v>
      </c>
      <c r="CL96" s="59">
        <f t="shared" si="19"/>
        <v>0</v>
      </c>
    </row>
    <row r="97" spans="1:90" ht="13" customHeight="1">
      <c r="BJ97" t="s">
        <v>41</v>
      </c>
      <c r="BK97" s="60" t="s">
        <v>178</v>
      </c>
      <c r="BL97" s="60">
        <f>0.673+0.31</f>
        <v>0.9830000000000001</v>
      </c>
      <c r="BM97" s="60">
        <f>0.327+0.12</f>
        <v>0.44700000000000001</v>
      </c>
      <c r="BN97" s="60">
        <f>0.481+0.06</f>
        <v>0.54099999999999993</v>
      </c>
      <c r="BO97" s="60">
        <v>0.5</v>
      </c>
      <c r="BP97" s="61"/>
      <c r="BQ97" s="61" t="s">
        <v>178</v>
      </c>
      <c r="BR97" s="61" t="s">
        <v>178</v>
      </c>
      <c r="BS97" s="61">
        <f t="shared" si="17"/>
        <v>2.4710000000000001</v>
      </c>
      <c r="BT97" s="61"/>
      <c r="BU97"/>
      <c r="BV97">
        <v>3</v>
      </c>
      <c r="BW97">
        <f t="shared" si="18"/>
        <v>0.52899999999999991</v>
      </c>
      <c r="BY97" s="62" t="s">
        <v>41</v>
      </c>
      <c r="BZ97" s="60" t="s">
        <v>178</v>
      </c>
      <c r="CA97" s="60">
        <v>1.1000000000000001</v>
      </c>
      <c r="CB97" s="60">
        <v>0.55000000000000004</v>
      </c>
      <c r="CC97" s="60">
        <v>0.65</v>
      </c>
      <c r="CD97" s="60">
        <v>0.7</v>
      </c>
      <c r="CE97" s="60"/>
      <c r="CF97" s="60" t="s">
        <v>178</v>
      </c>
      <c r="CG97" s="60" t="s">
        <v>178</v>
      </c>
      <c r="CH97" s="306">
        <f t="shared" si="20"/>
        <v>3</v>
      </c>
      <c r="CI97" s="61"/>
      <c r="CJ97" s="59"/>
      <c r="CK97" s="59">
        <v>2</v>
      </c>
      <c r="CL97" s="59">
        <f t="shared" si="19"/>
        <v>-1</v>
      </c>
    </row>
    <row r="98" spans="1:90" ht="13" customHeight="1">
      <c r="BJ98" t="s">
        <v>2</v>
      </c>
      <c r="BK98" s="115">
        <v>0.308</v>
      </c>
      <c r="BL98" s="60">
        <f>0.923</f>
        <v>0.92300000000000004</v>
      </c>
      <c r="BM98" s="60">
        <f>0.423</f>
        <v>0.42299999999999999</v>
      </c>
      <c r="BN98" s="60">
        <f>0.154</f>
        <v>0.154</v>
      </c>
      <c r="BO98" s="60">
        <v>0.28799999999999998</v>
      </c>
      <c r="BP98" s="61"/>
      <c r="BQ98" s="61" t="s">
        <v>178</v>
      </c>
      <c r="BR98" s="61" t="s">
        <v>178</v>
      </c>
      <c r="BS98" s="61">
        <f t="shared" si="17"/>
        <v>2.0960000000000001</v>
      </c>
      <c r="BT98" s="61"/>
      <c r="BU98"/>
      <c r="BV98" s="22">
        <v>2.23</v>
      </c>
      <c r="BW98">
        <f t="shared" si="18"/>
        <v>0.1339999999999999</v>
      </c>
      <c r="BY98" s="62" t="s">
        <v>2</v>
      </c>
      <c r="BZ98" s="60">
        <v>0.31</v>
      </c>
      <c r="CA98" s="60">
        <v>0.97</v>
      </c>
      <c r="CB98" s="60">
        <v>0.48</v>
      </c>
      <c r="CC98" s="60">
        <v>0.18</v>
      </c>
      <c r="CD98" s="60">
        <v>0.28999999999999998</v>
      </c>
      <c r="CE98" s="60"/>
      <c r="CF98" s="60" t="s">
        <v>178</v>
      </c>
      <c r="CG98" s="60" t="s">
        <v>178</v>
      </c>
      <c r="CH98" s="306">
        <f t="shared" si="20"/>
        <v>2.23</v>
      </c>
      <c r="CI98" s="61"/>
      <c r="CJ98" s="59"/>
      <c r="CK98" s="59">
        <v>2.23</v>
      </c>
      <c r="CL98" s="59">
        <f t="shared" si="19"/>
        <v>0</v>
      </c>
    </row>
    <row r="99" spans="1:90" ht="13" customHeight="1">
      <c r="BJ99" t="s">
        <v>179</v>
      </c>
      <c r="BK99" s="60" t="s">
        <v>178</v>
      </c>
      <c r="BL99" s="61"/>
      <c r="BM99" s="61"/>
      <c r="BN99" s="60">
        <v>1</v>
      </c>
      <c r="BO99" s="61"/>
      <c r="BP99" s="61"/>
      <c r="BQ99" s="61" t="s">
        <v>178</v>
      </c>
      <c r="BR99" s="61" t="s">
        <v>178</v>
      </c>
      <c r="BS99" s="61">
        <f t="shared" si="17"/>
        <v>1</v>
      </c>
      <c r="BT99" s="61"/>
      <c r="BU99"/>
      <c r="BV99" s="22">
        <v>1</v>
      </c>
      <c r="BW99">
        <f t="shared" si="18"/>
        <v>0</v>
      </c>
      <c r="BY99" s="62" t="s">
        <v>179</v>
      </c>
      <c r="BZ99" s="61" t="s">
        <v>178</v>
      </c>
      <c r="CA99" s="61"/>
      <c r="CB99" s="61"/>
      <c r="CC99" s="60">
        <v>1</v>
      </c>
      <c r="CD99" s="61"/>
      <c r="CE99" s="61"/>
      <c r="CF99" s="61" t="s">
        <v>178</v>
      </c>
      <c r="CG99" s="61" t="s">
        <v>178</v>
      </c>
      <c r="CH99" s="306">
        <f t="shared" si="20"/>
        <v>1</v>
      </c>
      <c r="CI99" s="61"/>
      <c r="CJ99" s="59"/>
      <c r="CK99" s="59">
        <v>1</v>
      </c>
      <c r="CL99" s="59">
        <f t="shared" si="19"/>
        <v>0</v>
      </c>
    </row>
    <row r="100" spans="1:90" s="1" customFormat="1" ht="13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 t="s">
        <v>180</v>
      </c>
      <c r="BK100" s="115">
        <v>2</v>
      </c>
      <c r="BL100" s="60">
        <f>0.712+0.31</f>
        <v>1.022</v>
      </c>
      <c r="BM100" s="60">
        <f>0.654+0.12</f>
        <v>0.77400000000000002</v>
      </c>
      <c r="BN100" s="60">
        <f>0.712+0.06+0.2</f>
        <v>0.97199999999999998</v>
      </c>
      <c r="BO100" s="60">
        <v>1.212</v>
      </c>
      <c r="BP100" s="60">
        <f>BF34</f>
        <v>1</v>
      </c>
      <c r="BQ100" s="61" t="s">
        <v>178</v>
      </c>
      <c r="BR100" s="61" t="s">
        <v>178</v>
      </c>
      <c r="BS100" s="61">
        <f t="shared" si="17"/>
        <v>6.98</v>
      </c>
      <c r="BT100" s="60">
        <v>1</v>
      </c>
      <c r="BU100"/>
      <c r="BV100" s="22">
        <v>7.18</v>
      </c>
      <c r="BW100">
        <f t="shared" si="18"/>
        <v>0.19999999999999929</v>
      </c>
      <c r="BX100"/>
      <c r="BY100" s="62" t="s">
        <v>180</v>
      </c>
      <c r="BZ100" s="60">
        <v>2.0299999999999998</v>
      </c>
      <c r="CA100" s="60">
        <v>1.1000000000000001</v>
      </c>
      <c r="CB100" s="60">
        <v>0.8</v>
      </c>
      <c r="CC100" s="60">
        <v>1</v>
      </c>
      <c r="CD100" s="60">
        <v>1.25</v>
      </c>
      <c r="CE100" s="60">
        <v>1</v>
      </c>
      <c r="CF100" s="60" t="s">
        <v>178</v>
      </c>
      <c r="CG100" s="60" t="s">
        <v>178</v>
      </c>
      <c r="CH100" s="306">
        <f t="shared" si="20"/>
        <v>7.18</v>
      </c>
      <c r="CI100" s="60">
        <v>1</v>
      </c>
      <c r="CJ100" s="59"/>
      <c r="CK100" s="59">
        <v>7.18</v>
      </c>
      <c r="CL100" s="59">
        <f t="shared" si="19"/>
        <v>0</v>
      </c>
    </row>
    <row r="101" spans="1:90" ht="13" customHeight="1">
      <c r="BJ101" t="s">
        <v>181</v>
      </c>
      <c r="BK101" s="115">
        <v>0.84599999999999997</v>
      </c>
      <c r="BL101" s="60">
        <v>0.69199999999999995</v>
      </c>
      <c r="BM101" s="60">
        <v>0.65400000000000003</v>
      </c>
      <c r="BN101" s="61"/>
      <c r="BO101" s="60">
        <v>0.308</v>
      </c>
      <c r="BP101" s="60">
        <v>0.69199999999999995</v>
      </c>
      <c r="BQ101" s="61" t="s">
        <v>178</v>
      </c>
      <c r="BR101" s="61" t="s">
        <v>178</v>
      </c>
      <c r="BS101" s="61">
        <f t="shared" si="17"/>
        <v>3.1919999999999993</v>
      </c>
      <c r="BT101" s="61"/>
      <c r="BU101"/>
      <c r="BV101" s="22">
        <v>3.23</v>
      </c>
      <c r="BW101">
        <f t="shared" si="18"/>
        <v>3.80000000000007E-2</v>
      </c>
      <c r="BY101" s="62" t="s">
        <v>181</v>
      </c>
      <c r="BZ101" s="60">
        <v>0.85</v>
      </c>
      <c r="CA101" s="60">
        <v>0.7</v>
      </c>
      <c r="CB101" s="60">
        <v>0.66</v>
      </c>
      <c r="CC101" s="60"/>
      <c r="CD101" s="60">
        <v>0.32</v>
      </c>
      <c r="CE101" s="60">
        <v>0.7</v>
      </c>
      <c r="CF101" s="60" t="s">
        <v>178</v>
      </c>
      <c r="CG101" s="60" t="s">
        <v>178</v>
      </c>
      <c r="CH101" s="306">
        <f t="shared" si="20"/>
        <v>3.2299999999999995</v>
      </c>
      <c r="CI101" s="61"/>
      <c r="CJ101" s="59"/>
      <c r="CK101" s="59">
        <v>3.23</v>
      </c>
      <c r="CL101" s="59">
        <f t="shared" si="19"/>
        <v>0</v>
      </c>
    </row>
    <row r="102" spans="1:90" ht="13" customHeight="1">
      <c r="BK102" s="60" t="s">
        <v>178</v>
      </c>
      <c r="BL102" s="61"/>
      <c r="BM102" s="61"/>
      <c r="BN102" s="61"/>
      <c r="BO102" s="61"/>
      <c r="BP102" s="61"/>
      <c r="BQ102" s="61" t="s">
        <v>178</v>
      </c>
      <c r="BR102" s="61" t="s">
        <v>178</v>
      </c>
      <c r="BS102" s="61">
        <f t="shared" si="17"/>
        <v>0</v>
      </c>
      <c r="BT102" s="61"/>
      <c r="BU102"/>
      <c r="BV102"/>
      <c r="BW102">
        <f t="shared" si="18"/>
        <v>0</v>
      </c>
      <c r="BY102" s="62"/>
      <c r="BZ102" s="61" t="s">
        <v>178</v>
      </c>
      <c r="CA102" s="61"/>
      <c r="CB102" s="61"/>
      <c r="CC102" s="61"/>
      <c r="CD102" s="61"/>
      <c r="CE102" s="61"/>
      <c r="CF102" s="60" t="s">
        <v>178</v>
      </c>
      <c r="CG102" s="60" t="s">
        <v>178</v>
      </c>
      <c r="CH102" s="304"/>
      <c r="CI102" s="61"/>
      <c r="CJ102" s="59"/>
      <c r="CK102" s="59">
        <v>1</v>
      </c>
      <c r="CL102" s="59">
        <f t="shared" si="19"/>
        <v>1</v>
      </c>
    </row>
    <row r="103" spans="1:90" ht="13" customHeight="1">
      <c r="BF103">
        <f>0.9+0.9+0.08+0.08</f>
        <v>1.9600000000000002</v>
      </c>
      <c r="BK103" s="60">
        <f t="shared" ref="BK103:BP103" si="21">SUM(BK95:BK102)</f>
        <v>4</v>
      </c>
      <c r="BL103" s="61">
        <f t="shared" si="21"/>
        <v>3.9850000000000003</v>
      </c>
      <c r="BM103" s="61">
        <f t="shared" si="21"/>
        <v>3.1059999999999999</v>
      </c>
      <c r="BN103" s="61">
        <f t="shared" si="21"/>
        <v>4.1270000000000007</v>
      </c>
      <c r="BO103" s="61">
        <f t="shared" si="21"/>
        <v>3.0009999999999999</v>
      </c>
      <c r="BP103" s="61">
        <f t="shared" si="21"/>
        <v>2</v>
      </c>
      <c r="BQ103" s="61"/>
      <c r="BR103" s="61"/>
      <c r="BS103" s="61">
        <f>SUM(BS95:BS102)</f>
        <v>20.219000000000001</v>
      </c>
      <c r="BT103" s="61"/>
      <c r="BU103"/>
      <c r="BV103">
        <f>SUM(BV95:BV102)</f>
        <v>21.330000000000002</v>
      </c>
      <c r="BW103"/>
      <c r="BY103" s="58" t="s">
        <v>173</v>
      </c>
      <c r="BZ103" s="58">
        <f t="shared" ref="BZ103:CE103" si="22">SUM(BZ95:BZ102)</f>
        <v>4.09</v>
      </c>
      <c r="CA103" s="58">
        <f t="shared" si="22"/>
        <v>4.2699999999999996</v>
      </c>
      <c r="CB103" s="58">
        <f t="shared" si="22"/>
        <v>3.33</v>
      </c>
      <c r="CC103" s="58">
        <f t="shared" si="22"/>
        <v>4.3100000000000005</v>
      </c>
      <c r="CD103" s="58">
        <f t="shared" si="22"/>
        <v>3.3</v>
      </c>
      <c r="CE103" s="58">
        <f t="shared" si="22"/>
        <v>2.0499999999999998</v>
      </c>
      <c r="CF103" s="58"/>
      <c r="CG103" s="58"/>
      <c r="CH103" s="305">
        <f>SUM(CH95:CH102)</f>
        <v>21.349999999999998</v>
      </c>
      <c r="CI103" s="58"/>
      <c r="CJ103" s="59"/>
      <c r="CK103" s="59"/>
      <c r="CL103" s="59">
        <f t="shared" si="19"/>
        <v>-21.349999999999998</v>
      </c>
    </row>
    <row r="104" spans="1:90" ht="13" customHeight="1">
      <c r="BJ104" t="s">
        <v>183</v>
      </c>
      <c r="BK104">
        <v>4</v>
      </c>
      <c r="BL104">
        <v>4</v>
      </c>
      <c r="BM104">
        <v>3</v>
      </c>
      <c r="BN104">
        <v>4</v>
      </c>
      <c r="BO104">
        <v>3</v>
      </c>
      <c r="BP104">
        <v>2</v>
      </c>
      <c r="BQ104">
        <v>0</v>
      </c>
      <c r="BR104">
        <v>0</v>
      </c>
      <c r="BS104"/>
      <c r="BT104"/>
      <c r="BU104"/>
      <c r="BV104"/>
      <c r="BW104"/>
      <c r="BY104" s="59" t="s">
        <v>183</v>
      </c>
      <c r="BZ104" s="59">
        <v>3</v>
      </c>
      <c r="CA104" s="59">
        <v>4</v>
      </c>
      <c r="CB104" s="59">
        <v>3</v>
      </c>
      <c r="CC104" s="59">
        <v>3</v>
      </c>
      <c r="CD104" s="59">
        <v>4</v>
      </c>
      <c r="CE104" s="59">
        <v>2</v>
      </c>
      <c r="CF104" s="59">
        <v>0</v>
      </c>
      <c r="CG104" s="59">
        <v>0</v>
      </c>
      <c r="CH104" s="59"/>
      <c r="CI104" s="59"/>
      <c r="CJ104" s="59"/>
      <c r="CK104" s="59"/>
      <c r="CL104" s="59"/>
    </row>
    <row r="105" spans="1:90" ht="13" customHeight="1">
      <c r="BN105" s="52" t="s">
        <v>407</v>
      </c>
    </row>
    <row r="106" spans="1:90" ht="13" customHeight="1">
      <c r="BM106" s="52" t="s">
        <v>406</v>
      </c>
    </row>
    <row r="107" spans="1:90">
      <c r="BO107" s="52" t="s">
        <v>408</v>
      </c>
    </row>
    <row r="108" spans="1:90">
      <c r="BN108" s="52" t="s">
        <v>191</v>
      </c>
    </row>
  </sheetData>
  <mergeCells count="301">
    <mergeCell ref="CD84:CG84"/>
    <mergeCell ref="AB9:AG9"/>
    <mergeCell ref="AS9:BC9"/>
    <mergeCell ref="AH9:AR9"/>
    <mergeCell ref="AV11:BC11"/>
    <mergeCell ref="AV10:BC10"/>
    <mergeCell ref="AV63:BC63"/>
    <mergeCell ref="D65:BC65"/>
    <mergeCell ref="D66:K66"/>
    <mergeCell ref="L66:R66"/>
    <mergeCell ref="S66:V66"/>
    <mergeCell ref="AD66:AG66"/>
    <mergeCell ref="AS63:AU63"/>
    <mergeCell ref="L62:O62"/>
    <mergeCell ref="P62:W62"/>
    <mergeCell ref="AQ62:AU62"/>
    <mergeCell ref="D63:K63"/>
    <mergeCell ref="X63:AG63"/>
    <mergeCell ref="AH63:AP63"/>
    <mergeCell ref="V79:Y79"/>
    <mergeCell ref="Z79:AC79"/>
    <mergeCell ref="AD79:AG79"/>
    <mergeCell ref="AH79:AK79"/>
    <mergeCell ref="AL79:AO79"/>
    <mergeCell ref="AP79:AS79"/>
    <mergeCell ref="BB76:BC76"/>
    <mergeCell ref="CD76:CG76"/>
    <mergeCell ref="AQ67:BA67"/>
    <mergeCell ref="W68:AC68"/>
    <mergeCell ref="AG73:AN73"/>
    <mergeCell ref="AV73:BC73"/>
    <mergeCell ref="AO73:AU73"/>
    <mergeCell ref="AT79:AW79"/>
    <mergeCell ref="AX79:BA79"/>
    <mergeCell ref="P77:R77"/>
    <mergeCell ref="S77:U77"/>
    <mergeCell ref="D78:G78"/>
    <mergeCell ref="H78:K78"/>
    <mergeCell ref="L78:O78"/>
    <mergeCell ref="D72:BC72"/>
    <mergeCell ref="D75:BC75"/>
    <mergeCell ref="AH68:AP68"/>
    <mergeCell ref="AX68:BC68"/>
    <mergeCell ref="D69:P69"/>
    <mergeCell ref="Q69:Y69"/>
    <mergeCell ref="Z69:AK69"/>
    <mergeCell ref="AL69:AO69"/>
    <mergeCell ref="AP69:AW69"/>
    <mergeCell ref="BB69:BC69"/>
    <mergeCell ref="L57:P57"/>
    <mergeCell ref="Q57:U57"/>
    <mergeCell ref="AL57:AO57"/>
    <mergeCell ref="D59:BC59"/>
    <mergeCell ref="D61:N61"/>
    <mergeCell ref="P61:AC61"/>
    <mergeCell ref="AV61:BC61"/>
    <mergeCell ref="AD61:AG61"/>
    <mergeCell ref="AH61:AR61"/>
    <mergeCell ref="AP57:AU57"/>
    <mergeCell ref="L54:S54"/>
    <mergeCell ref="AB54:AG54"/>
    <mergeCell ref="AH54:AM54"/>
    <mergeCell ref="AV54:BC54"/>
    <mergeCell ref="D56:G56"/>
    <mergeCell ref="H56:K56"/>
    <mergeCell ref="V56:AA56"/>
    <mergeCell ref="AB56:AK56"/>
    <mergeCell ref="AV56:BC56"/>
    <mergeCell ref="AU50:AX50"/>
    <mergeCell ref="AY50:BB50"/>
    <mergeCell ref="D52:BC52"/>
    <mergeCell ref="D53:K53"/>
    <mergeCell ref="T53:AA53"/>
    <mergeCell ref="AN53:AU53"/>
    <mergeCell ref="D49:M49"/>
    <mergeCell ref="N49:U49"/>
    <mergeCell ref="V49:AC49"/>
    <mergeCell ref="AT49:BC49"/>
    <mergeCell ref="W50:Z50"/>
    <mergeCell ref="AA50:AD50"/>
    <mergeCell ref="AE50:AH50"/>
    <mergeCell ref="AI50:AL50"/>
    <mergeCell ref="AM50:AP50"/>
    <mergeCell ref="AQ50:AT50"/>
    <mergeCell ref="D47:S47"/>
    <mergeCell ref="T47:AK47"/>
    <mergeCell ref="AL47:BC47"/>
    <mergeCell ref="D48:K48"/>
    <mergeCell ref="L48:U48"/>
    <mergeCell ref="D44:K44"/>
    <mergeCell ref="T44:AA44"/>
    <mergeCell ref="L45:O45"/>
    <mergeCell ref="D46:BC46"/>
    <mergeCell ref="AL44:AN44"/>
    <mergeCell ref="AO44:AU44"/>
    <mergeCell ref="AD48:AR48"/>
    <mergeCell ref="D45:K45"/>
    <mergeCell ref="P45:R45"/>
    <mergeCell ref="S45:V45"/>
    <mergeCell ref="W45:AA45"/>
    <mergeCell ref="AB45:AG45"/>
    <mergeCell ref="AH45:AK45"/>
    <mergeCell ref="AL45:AO45"/>
    <mergeCell ref="AQ45:AS45"/>
    <mergeCell ref="AT45:AW45"/>
    <mergeCell ref="AX45:AY45"/>
    <mergeCell ref="AZ45:BB45"/>
    <mergeCell ref="AQ40:AT40"/>
    <mergeCell ref="AU40:AX40"/>
    <mergeCell ref="AY40:BB40"/>
    <mergeCell ref="D42:BC42"/>
    <mergeCell ref="L43:S43"/>
    <mergeCell ref="AB43:AK43"/>
    <mergeCell ref="AV43:BC43"/>
    <mergeCell ref="D39:M39"/>
    <mergeCell ref="N39:W39"/>
    <mergeCell ref="AD39:AK39"/>
    <mergeCell ref="AQ39:AS39"/>
    <mergeCell ref="AX39:BC39"/>
    <mergeCell ref="W40:Z40"/>
    <mergeCell ref="AA40:AD40"/>
    <mergeCell ref="AE40:AH40"/>
    <mergeCell ref="AI40:AL40"/>
    <mergeCell ref="AM40:AP40"/>
    <mergeCell ref="P38:V38"/>
    <mergeCell ref="X38:AA38"/>
    <mergeCell ref="AB38:AG38"/>
    <mergeCell ref="AL38:AO38"/>
    <mergeCell ref="T36:AC36"/>
    <mergeCell ref="AL36:BC36"/>
    <mergeCell ref="D37:K37"/>
    <mergeCell ref="W37:AK37"/>
    <mergeCell ref="AN37:AU37"/>
    <mergeCell ref="AT38:AW38"/>
    <mergeCell ref="AV37:AY37"/>
    <mergeCell ref="AM31:AP31"/>
    <mergeCell ref="AQ31:AT31"/>
    <mergeCell ref="AU31:AX31"/>
    <mergeCell ref="AY31:BB31"/>
    <mergeCell ref="D34:BC34"/>
    <mergeCell ref="D35:S35"/>
    <mergeCell ref="T35:AM35"/>
    <mergeCell ref="AY30:BB30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A30:AD30"/>
    <mergeCell ref="AE30:AH30"/>
    <mergeCell ref="AI30:AL30"/>
    <mergeCell ref="AM30:AP30"/>
    <mergeCell ref="AQ30:AT30"/>
    <mergeCell ref="AU30:AX30"/>
    <mergeCell ref="C30:F30"/>
    <mergeCell ref="G30:J30"/>
    <mergeCell ref="K30:N30"/>
    <mergeCell ref="O30:R30"/>
    <mergeCell ref="S30:V30"/>
    <mergeCell ref="W30:Z30"/>
    <mergeCell ref="AI29:AL29"/>
    <mergeCell ref="AM29:AP29"/>
    <mergeCell ref="AQ29:AT29"/>
    <mergeCell ref="AU29:AX29"/>
    <mergeCell ref="C28:F28"/>
    <mergeCell ref="G28:J28"/>
    <mergeCell ref="K28:N28"/>
    <mergeCell ref="O28:R28"/>
    <mergeCell ref="S28:V28"/>
    <mergeCell ref="AY29:BB29"/>
    <mergeCell ref="BS29:BX29"/>
    <mergeCell ref="AU28:AX28"/>
    <mergeCell ref="AY28:BB28"/>
    <mergeCell ref="C29:F29"/>
    <mergeCell ref="G29:J29"/>
    <mergeCell ref="K29:N29"/>
    <mergeCell ref="O29:R29"/>
    <mergeCell ref="S29:V29"/>
    <mergeCell ref="W29:Z29"/>
    <mergeCell ref="AA29:AD29"/>
    <mergeCell ref="AE29:AH29"/>
    <mergeCell ref="W28:Z28"/>
    <mergeCell ref="AA28:AD28"/>
    <mergeCell ref="AE28:AH28"/>
    <mergeCell ref="AI28:AL28"/>
    <mergeCell ref="AM28:AP28"/>
    <mergeCell ref="AQ28:AT28"/>
    <mergeCell ref="AX23:BA23"/>
    <mergeCell ref="BB23:BC23"/>
    <mergeCell ref="C27:F27"/>
    <mergeCell ref="G27:J27"/>
    <mergeCell ref="K27:N27"/>
    <mergeCell ref="O27:R27"/>
    <mergeCell ref="S27:V27"/>
    <mergeCell ref="W27:Z27"/>
    <mergeCell ref="AA27:AD27"/>
    <mergeCell ref="AE27:AH27"/>
    <mergeCell ref="D23:M23"/>
    <mergeCell ref="N23:W23"/>
    <mergeCell ref="X23:AG23"/>
    <mergeCell ref="AH23:AK23"/>
    <mergeCell ref="AL23:AO23"/>
    <mergeCell ref="AP23:AW23"/>
    <mergeCell ref="AI27:AL27"/>
    <mergeCell ref="AM27:AP27"/>
    <mergeCell ref="AQ27:AT27"/>
    <mergeCell ref="AU27:AX27"/>
    <mergeCell ref="AY27:BB27"/>
    <mergeCell ref="AP21:AS21"/>
    <mergeCell ref="AT21:BC21"/>
    <mergeCell ref="D22:M22"/>
    <mergeCell ref="N22:U22"/>
    <mergeCell ref="V22:Y22"/>
    <mergeCell ref="Z22:AK22"/>
    <mergeCell ref="AL22:AO22"/>
    <mergeCell ref="AP22:AU22"/>
    <mergeCell ref="AV22:BC22"/>
    <mergeCell ref="D21:K21"/>
    <mergeCell ref="L21:P21"/>
    <mergeCell ref="Q21:Y21"/>
    <mergeCell ref="Z21:AC21"/>
    <mergeCell ref="AD21:AK21"/>
    <mergeCell ref="AL21:AO21"/>
    <mergeCell ref="D20:P20"/>
    <mergeCell ref="Q20:U20"/>
    <mergeCell ref="V20:AC20"/>
    <mergeCell ref="AD20:AG20"/>
    <mergeCell ref="AH20:AP20"/>
    <mergeCell ref="AQ20:AS20"/>
    <mergeCell ref="AT20:AW20"/>
    <mergeCell ref="AX20:BC20"/>
    <mergeCell ref="AP18:AS18"/>
    <mergeCell ref="AV17:BC17"/>
    <mergeCell ref="D18:K18"/>
    <mergeCell ref="L18:O18"/>
    <mergeCell ref="P18:W18"/>
    <mergeCell ref="X18:AA18"/>
    <mergeCell ref="AB18:AK18"/>
    <mergeCell ref="AL18:AO18"/>
    <mergeCell ref="AT18:AW18"/>
    <mergeCell ref="AH16:AP16"/>
    <mergeCell ref="AQ16:AU16"/>
    <mergeCell ref="AV16:AY16"/>
    <mergeCell ref="AZ16:BC16"/>
    <mergeCell ref="D17:G17"/>
    <mergeCell ref="H17:K17"/>
    <mergeCell ref="L17:O17"/>
    <mergeCell ref="P17:V17"/>
    <mergeCell ref="W17:AC17"/>
    <mergeCell ref="AX18:BC18"/>
    <mergeCell ref="AS17:AU17"/>
    <mergeCell ref="AD17:AR17"/>
    <mergeCell ref="D13:L13"/>
    <mergeCell ref="AQ13:BA13"/>
    <mergeCell ref="BB13:BC13"/>
    <mergeCell ref="P14:R14"/>
    <mergeCell ref="S14:U14"/>
    <mergeCell ref="D16:G16"/>
    <mergeCell ref="H16:K16"/>
    <mergeCell ref="L16:U16"/>
    <mergeCell ref="V16:AA16"/>
    <mergeCell ref="AB16:AG16"/>
    <mergeCell ref="D11:K11"/>
    <mergeCell ref="P11:AC11"/>
    <mergeCell ref="AD11:AG11"/>
    <mergeCell ref="AH11:AM11"/>
    <mergeCell ref="D10:N10"/>
    <mergeCell ref="S10:V10"/>
    <mergeCell ref="AV8:BC8"/>
    <mergeCell ref="D9:K9"/>
    <mergeCell ref="L9:R9"/>
    <mergeCell ref="T9:AA9"/>
    <mergeCell ref="AD8:AG8"/>
    <mergeCell ref="D8:K8"/>
    <mergeCell ref="L8:S8"/>
    <mergeCell ref="T8:AC8"/>
    <mergeCell ref="AN11:AU11"/>
    <mergeCell ref="AO8:AU8"/>
    <mergeCell ref="AH8:AN8"/>
    <mergeCell ref="AO10:AU10"/>
    <mergeCell ref="W10:AK10"/>
    <mergeCell ref="L11:O11"/>
    <mergeCell ref="O10:R10"/>
    <mergeCell ref="D5:K5"/>
    <mergeCell ref="L5:S5"/>
    <mergeCell ref="T5:AK5"/>
    <mergeCell ref="AL5:BC5"/>
    <mergeCell ref="D6:S6"/>
    <mergeCell ref="T6:AA6"/>
    <mergeCell ref="AB6:AK6"/>
    <mergeCell ref="AL6:BC6"/>
    <mergeCell ref="A2:B2"/>
    <mergeCell ref="A3:B3"/>
    <mergeCell ref="D4:S4"/>
    <mergeCell ref="T4:AM4"/>
    <mergeCell ref="AN4:AU4"/>
    <mergeCell ref="AV4:BC4"/>
  </mergeCells>
  <pageMargins left="0.2" right="0.2" top="0.25" bottom="0.25" header="0.3" footer="0.3"/>
  <pageSetup scale="57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CBFF-BE3C-5642-B76F-1CEC486E096B}">
  <sheetPr>
    <pageSetUpPr fitToPage="1"/>
  </sheetPr>
  <dimension ref="A1:CM108"/>
  <sheetViews>
    <sheetView zoomScale="90" zoomScaleNormal="90" workbookViewId="0">
      <selection activeCell="BI18" sqref="BI18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7.1640625" customWidth="1"/>
    <col min="59" max="62" width="5.5" customWidth="1"/>
    <col min="63" max="66" width="8.5" style="50" customWidth="1"/>
    <col min="67" max="69" width="9.5" style="50" customWidth="1"/>
    <col min="70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301"/>
      <c r="B1" s="4"/>
      <c r="C1" s="4"/>
      <c r="D1" s="302">
        <v>45108</v>
      </c>
      <c r="E1" s="302">
        <v>45117</v>
      </c>
      <c r="F1" s="302">
        <v>45124</v>
      </c>
      <c r="G1" s="302">
        <v>45131</v>
      </c>
      <c r="H1" s="302">
        <v>45138</v>
      </c>
      <c r="I1" s="302">
        <v>45145</v>
      </c>
      <c r="J1" s="302">
        <v>45152</v>
      </c>
      <c r="K1" s="302">
        <v>45159</v>
      </c>
      <c r="L1" s="302">
        <v>45166</v>
      </c>
      <c r="M1" s="302">
        <v>45173</v>
      </c>
      <c r="N1" s="302">
        <v>45180</v>
      </c>
      <c r="O1" s="302">
        <v>45187</v>
      </c>
      <c r="P1" s="302">
        <v>45194</v>
      </c>
      <c r="Q1" s="302">
        <v>45201</v>
      </c>
      <c r="R1" s="302">
        <v>45208</v>
      </c>
      <c r="S1" s="302">
        <v>45215</v>
      </c>
      <c r="T1" s="302">
        <v>45222</v>
      </c>
      <c r="U1" s="302">
        <v>45229</v>
      </c>
      <c r="V1" s="302">
        <v>45236</v>
      </c>
      <c r="W1" s="302">
        <v>45243</v>
      </c>
      <c r="X1" s="302">
        <v>45250</v>
      </c>
      <c r="Y1" s="302">
        <v>45257</v>
      </c>
      <c r="Z1" s="302">
        <v>45264</v>
      </c>
      <c r="AA1" s="302">
        <v>45271</v>
      </c>
      <c r="AB1" s="302">
        <v>45278</v>
      </c>
      <c r="AC1" s="302">
        <v>45285</v>
      </c>
      <c r="AD1" s="302">
        <v>45292</v>
      </c>
      <c r="AE1" s="302">
        <v>45299</v>
      </c>
      <c r="AF1" s="302">
        <v>45306</v>
      </c>
      <c r="AG1" s="302">
        <v>45313</v>
      </c>
      <c r="AH1" s="302">
        <v>45320</v>
      </c>
      <c r="AI1" s="302">
        <v>45327</v>
      </c>
      <c r="AJ1" s="302">
        <v>45334</v>
      </c>
      <c r="AK1" s="302">
        <v>45341</v>
      </c>
      <c r="AL1" s="302">
        <v>45348</v>
      </c>
      <c r="AM1" s="302">
        <v>45355</v>
      </c>
      <c r="AN1" s="302">
        <v>45362</v>
      </c>
      <c r="AO1" s="302">
        <v>45369</v>
      </c>
      <c r="AP1" s="302">
        <v>45376</v>
      </c>
      <c r="AQ1" s="302">
        <v>45383</v>
      </c>
      <c r="AR1" s="302">
        <v>45390</v>
      </c>
      <c r="AS1" s="302">
        <v>45397</v>
      </c>
      <c r="AT1" s="302">
        <v>45404</v>
      </c>
      <c r="AU1" s="302">
        <v>45411</v>
      </c>
      <c r="AV1" s="302">
        <v>45418</v>
      </c>
      <c r="AW1" s="302">
        <v>45425</v>
      </c>
      <c r="AX1" s="302">
        <v>45432</v>
      </c>
      <c r="AY1" s="302">
        <v>45439</v>
      </c>
      <c r="AZ1" s="302">
        <v>45446</v>
      </c>
      <c r="BA1" s="302">
        <v>45453</v>
      </c>
      <c r="BB1" s="302">
        <v>45460</v>
      </c>
      <c r="BC1" s="302">
        <v>45467</v>
      </c>
      <c r="BD1" s="303"/>
      <c r="BE1" s="1"/>
      <c r="BF1" s="2" t="s">
        <v>389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 ht="14" customHeigh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F2" s="2" t="s">
        <v>390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91" s="2" customFormat="1" ht="14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/>
      <c r="BT3" s="53"/>
      <c r="BU3" s="53"/>
      <c r="BV3" s="53"/>
      <c r="BW3" s="53"/>
      <c r="BX3" s="85"/>
      <c r="BY3" s="53"/>
    </row>
    <row r="4" spans="1:91" s="1" customFormat="1" ht="14" customHeight="1">
      <c r="A4" s="97" t="s">
        <v>23</v>
      </c>
      <c r="B4" s="96" t="s">
        <v>18</v>
      </c>
      <c r="C4" s="16"/>
      <c r="D4" s="421" t="s">
        <v>0</v>
      </c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0" t="s">
        <v>350</v>
      </c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42" t="s">
        <v>38</v>
      </c>
      <c r="AO4" s="442"/>
      <c r="AP4" s="442"/>
      <c r="AQ4" s="442"/>
      <c r="AR4" s="442"/>
      <c r="AS4" s="442"/>
      <c r="AT4" s="442"/>
      <c r="AU4" s="442"/>
      <c r="AV4" s="669" t="s">
        <v>210</v>
      </c>
      <c r="AW4" s="669"/>
      <c r="AX4" s="669"/>
      <c r="AY4" s="669"/>
      <c r="AZ4" s="669"/>
      <c r="BA4" s="669"/>
      <c r="BB4" s="669"/>
      <c r="BC4" s="669"/>
      <c r="BD4" s="64"/>
      <c r="BI4" s="50">
        <v>28</v>
      </c>
      <c r="BJ4" s="50" t="s">
        <v>178</v>
      </c>
      <c r="BK4" s="50" t="s">
        <v>178</v>
      </c>
      <c r="BL4" s="50">
        <v>8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91" s="1" customFormat="1" ht="14" customHeight="1">
      <c r="A5" s="95"/>
      <c r="B5" s="96" t="s">
        <v>187</v>
      </c>
      <c r="C5" s="16"/>
      <c r="D5" s="442" t="s">
        <v>38</v>
      </c>
      <c r="E5" s="442"/>
      <c r="F5" s="442"/>
      <c r="G5" s="442"/>
      <c r="H5" s="442"/>
      <c r="I5" s="442"/>
      <c r="J5" s="442"/>
      <c r="K5" s="442"/>
      <c r="L5" s="669" t="s">
        <v>210</v>
      </c>
      <c r="M5" s="669"/>
      <c r="N5" s="669"/>
      <c r="O5" s="669"/>
      <c r="P5" s="669"/>
      <c r="Q5" s="669"/>
      <c r="R5" s="669"/>
      <c r="S5" s="669"/>
      <c r="T5" s="421" t="s">
        <v>0</v>
      </c>
      <c r="U5" s="421"/>
      <c r="V5" s="421"/>
      <c r="W5" s="421"/>
      <c r="X5" s="421"/>
      <c r="Y5" s="421"/>
      <c r="Z5" s="421"/>
      <c r="AA5" s="421"/>
      <c r="AB5" s="421"/>
      <c r="AC5" s="421"/>
      <c r="AD5" s="421"/>
      <c r="AE5" s="421"/>
      <c r="AF5" s="421"/>
      <c r="AG5" s="421"/>
      <c r="AH5" s="421"/>
      <c r="AI5" s="421"/>
      <c r="AJ5" s="421"/>
      <c r="AK5" s="421"/>
      <c r="AL5" s="420" t="s">
        <v>350</v>
      </c>
      <c r="AM5" s="420"/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/>
      <c r="AZ5" s="420"/>
      <c r="BA5" s="420"/>
      <c r="BB5" s="420"/>
      <c r="BC5" s="420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91" s="1" customFormat="1" ht="14" customHeight="1">
      <c r="A6" s="95"/>
      <c r="B6" s="96" t="s">
        <v>186</v>
      </c>
      <c r="C6" s="16"/>
      <c r="D6" s="420" t="s">
        <v>350</v>
      </c>
      <c r="E6" s="420"/>
      <c r="F6" s="420"/>
      <c r="G6" s="420"/>
      <c r="H6" s="420"/>
      <c r="I6" s="420"/>
      <c r="J6" s="420"/>
      <c r="K6" s="420"/>
      <c r="L6" s="420"/>
      <c r="M6" s="420"/>
      <c r="N6" s="420"/>
      <c r="O6" s="420"/>
      <c r="P6" s="420"/>
      <c r="Q6" s="420"/>
      <c r="R6" s="420"/>
      <c r="S6" s="420"/>
      <c r="T6" s="442" t="s">
        <v>38</v>
      </c>
      <c r="U6" s="442"/>
      <c r="V6" s="442"/>
      <c r="W6" s="442"/>
      <c r="X6" s="442"/>
      <c r="Y6" s="442"/>
      <c r="Z6" s="442"/>
      <c r="AA6" s="442"/>
      <c r="AB6" s="669" t="s">
        <v>210</v>
      </c>
      <c r="AC6" s="669"/>
      <c r="AD6" s="669"/>
      <c r="AE6" s="669"/>
      <c r="AF6" s="669"/>
      <c r="AG6" s="669"/>
      <c r="AH6" s="669"/>
      <c r="AI6" s="669"/>
      <c r="AJ6" s="669"/>
      <c r="AK6" s="669"/>
      <c r="AL6" s="421" t="s">
        <v>0</v>
      </c>
      <c r="AM6" s="421"/>
      <c r="AN6" s="421"/>
      <c r="AO6" s="421"/>
      <c r="AP6" s="421"/>
      <c r="AQ6" s="421"/>
      <c r="AR6" s="421"/>
      <c r="AS6" s="421"/>
      <c r="AT6" s="421"/>
      <c r="AU6" s="421"/>
      <c r="AV6" s="421"/>
      <c r="AW6" s="421"/>
      <c r="AX6" s="421"/>
      <c r="AY6" s="421"/>
      <c r="AZ6" s="421"/>
      <c r="BA6" s="421"/>
      <c r="BB6" s="421"/>
      <c r="BC6" s="421"/>
      <c r="BD6" s="64"/>
      <c r="BI6" s="54">
        <v>26</v>
      </c>
      <c r="BJ6" s="54" t="s">
        <v>178</v>
      </c>
      <c r="BK6" s="54" t="s">
        <v>178</v>
      </c>
      <c r="BL6" s="54">
        <v>8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 ht="14" customHeight="1">
      <c r="A7" s="95"/>
      <c r="B7" s="16"/>
      <c r="BD7" s="64"/>
      <c r="BP7" s="50"/>
      <c r="BQ7" s="54"/>
      <c r="BR7" s="54"/>
      <c r="BS7" s="54"/>
      <c r="BT7" s="54"/>
      <c r="BU7" s="54"/>
      <c r="BV7" s="54"/>
      <c r="BW7" s="54"/>
    </row>
    <row r="8" spans="1:91" ht="14" customHeight="1" thickBot="1">
      <c r="A8" s="97" t="s">
        <v>24</v>
      </c>
      <c r="B8" s="96" t="s">
        <v>27</v>
      </c>
      <c r="C8" s="66"/>
      <c r="D8" s="440" t="s">
        <v>2</v>
      </c>
      <c r="E8" s="440"/>
      <c r="F8" s="440"/>
      <c r="G8" s="440"/>
      <c r="H8" s="440"/>
      <c r="I8" s="440"/>
      <c r="J8" s="440"/>
      <c r="K8" s="440"/>
      <c r="L8" s="442" t="s">
        <v>38</v>
      </c>
      <c r="M8" s="442"/>
      <c r="N8" s="442"/>
      <c r="O8" s="442"/>
      <c r="P8" s="442"/>
      <c r="Q8" s="442"/>
      <c r="R8" s="442"/>
      <c r="S8" s="442"/>
      <c r="T8" s="420" t="s">
        <v>15</v>
      </c>
      <c r="U8" s="420"/>
      <c r="V8" s="420"/>
      <c r="W8" s="420"/>
      <c r="X8" s="420"/>
      <c r="Y8" s="420"/>
      <c r="Z8" s="420"/>
      <c r="AA8" s="420"/>
      <c r="AB8" s="420"/>
      <c r="AC8" s="420"/>
      <c r="AD8" s="433" t="s">
        <v>12</v>
      </c>
      <c r="AE8" s="433"/>
      <c r="AF8" s="433"/>
      <c r="AG8" s="433"/>
      <c r="AH8" s="433"/>
      <c r="AI8" s="731" t="s">
        <v>43</v>
      </c>
      <c r="AJ8" s="731"/>
      <c r="AK8" s="731"/>
      <c r="AL8" s="731"/>
      <c r="AM8" s="731"/>
      <c r="AN8" s="731"/>
      <c r="AO8" s="731"/>
      <c r="AP8" s="669" t="s">
        <v>210</v>
      </c>
      <c r="AQ8" s="669"/>
      <c r="AR8" s="669"/>
      <c r="AS8" s="669"/>
      <c r="AT8" s="669"/>
      <c r="AU8" s="669"/>
      <c r="AV8" s="433" t="s">
        <v>12</v>
      </c>
      <c r="AW8" s="433"/>
      <c r="AX8" s="433"/>
      <c r="AY8" s="433"/>
      <c r="AZ8" s="433"/>
      <c r="BA8" s="433"/>
      <c r="BB8" s="433"/>
      <c r="BC8" s="433"/>
      <c r="BD8" s="64"/>
      <c r="BF8" t="s">
        <v>40</v>
      </c>
      <c r="BG8" t="s">
        <v>41</v>
      </c>
      <c r="BH8">
        <v>6</v>
      </c>
      <c r="BI8" s="22">
        <v>16</v>
      </c>
      <c r="BJ8" s="1">
        <v>7</v>
      </c>
      <c r="BK8" s="54">
        <v>13</v>
      </c>
      <c r="BL8" s="54">
        <v>8</v>
      </c>
      <c r="BM8" s="54">
        <v>8</v>
      </c>
      <c r="BN8" s="50" t="s">
        <v>178</v>
      </c>
      <c r="BO8" s="54" t="s">
        <v>178</v>
      </c>
      <c r="BP8" s="50">
        <f>SUM(BI8:BO8)</f>
        <v>52</v>
      </c>
      <c r="CB8" t="s">
        <v>346</v>
      </c>
    </row>
    <row r="9" spans="1:91" ht="14" customHeight="1">
      <c r="A9" s="95"/>
      <c r="B9" s="96" t="s">
        <v>19</v>
      </c>
      <c r="C9" s="66"/>
      <c r="D9" s="420" t="s">
        <v>15</v>
      </c>
      <c r="E9" s="420"/>
      <c r="F9" s="420"/>
      <c r="G9" s="420"/>
      <c r="H9" s="420"/>
      <c r="I9" s="420"/>
      <c r="J9" s="420"/>
      <c r="K9" s="420"/>
      <c r="L9" s="440" t="s">
        <v>2</v>
      </c>
      <c r="M9" s="440"/>
      <c r="N9" s="440"/>
      <c r="O9" s="440"/>
      <c r="P9" s="440"/>
      <c r="Q9" s="440"/>
      <c r="R9" s="440"/>
      <c r="S9" s="149" t="s">
        <v>15</v>
      </c>
      <c r="T9" s="669" t="s">
        <v>210</v>
      </c>
      <c r="U9" s="669"/>
      <c r="V9" s="669"/>
      <c r="W9" s="669"/>
      <c r="X9" s="669"/>
      <c r="Y9" s="669"/>
      <c r="Z9" s="669"/>
      <c r="AA9" s="669"/>
      <c r="AB9" s="420" t="s">
        <v>15</v>
      </c>
      <c r="AC9" s="420"/>
      <c r="AD9" s="731" t="s">
        <v>43</v>
      </c>
      <c r="AE9" s="731"/>
      <c r="AF9" s="731"/>
      <c r="AG9" s="731"/>
      <c r="AH9" s="731"/>
      <c r="AI9" s="425" t="s">
        <v>12</v>
      </c>
      <c r="AJ9" s="426"/>
      <c r="AK9" s="426"/>
      <c r="AL9" s="426"/>
      <c r="AM9" s="426"/>
      <c r="AN9" s="426"/>
      <c r="AO9" s="426"/>
      <c r="AP9" s="426"/>
      <c r="AQ9" s="426"/>
      <c r="AR9" s="426"/>
      <c r="AS9" s="426"/>
      <c r="AT9" s="426"/>
      <c r="AU9" s="427"/>
      <c r="AV9" s="422" t="s">
        <v>38</v>
      </c>
      <c r="AW9" s="423"/>
      <c r="AX9" s="423"/>
      <c r="AY9" s="423"/>
      <c r="AZ9" s="423"/>
      <c r="BA9" s="423"/>
      <c r="BB9" s="423"/>
      <c r="BC9" s="424"/>
      <c r="BD9" s="64"/>
      <c r="BH9">
        <v>8</v>
      </c>
      <c r="BI9">
        <v>19</v>
      </c>
      <c r="BJ9" s="1">
        <v>5</v>
      </c>
      <c r="BK9" s="54">
        <v>13</v>
      </c>
      <c r="BL9" s="54">
        <v>8</v>
      </c>
      <c r="BM9" s="54">
        <v>7</v>
      </c>
      <c r="BN9" s="50" t="s">
        <v>178</v>
      </c>
      <c r="BO9" s="54" t="s">
        <v>178</v>
      </c>
      <c r="BP9" s="50">
        <f t="shared" ref="BP9:BP11" si="0">SUM(BI9:BO9)</f>
        <v>52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4" customHeight="1">
      <c r="A10" s="95"/>
      <c r="B10" s="96" t="s">
        <v>161</v>
      </c>
      <c r="C10" s="66"/>
      <c r="D10" s="433" t="s">
        <v>12</v>
      </c>
      <c r="E10" s="433"/>
      <c r="F10" s="433"/>
      <c r="G10" s="433"/>
      <c r="H10" s="433"/>
      <c r="I10" s="433"/>
      <c r="J10" s="433"/>
      <c r="K10" s="433"/>
      <c r="L10" s="433"/>
      <c r="M10" s="433"/>
      <c r="N10" s="433"/>
      <c r="O10" s="210" t="s">
        <v>3</v>
      </c>
      <c r="P10" s="210"/>
      <c r="Q10" s="210"/>
      <c r="R10" s="210"/>
      <c r="S10" s="440" t="s">
        <v>2</v>
      </c>
      <c r="T10" s="440"/>
      <c r="U10" s="440"/>
      <c r="V10" s="440"/>
      <c r="W10" s="149" t="s">
        <v>15</v>
      </c>
      <c r="X10" s="149"/>
      <c r="Y10" s="149"/>
      <c r="Z10" s="149"/>
      <c r="AA10" s="149"/>
      <c r="AB10" s="442" t="s">
        <v>38</v>
      </c>
      <c r="AC10" s="442"/>
      <c r="AD10" s="442"/>
      <c r="AE10" s="442"/>
      <c r="AF10" s="442"/>
      <c r="AG10" s="442"/>
      <c r="AH10" s="420" t="s">
        <v>15</v>
      </c>
      <c r="AI10" s="420"/>
      <c r="AJ10" s="420"/>
      <c r="AK10" s="420"/>
      <c r="AL10" s="669" t="s">
        <v>210</v>
      </c>
      <c r="AM10" s="669"/>
      <c r="AN10" s="669"/>
      <c r="AO10" s="669"/>
      <c r="AP10" s="731" t="s">
        <v>43</v>
      </c>
      <c r="AQ10" s="731"/>
      <c r="AR10" s="731"/>
      <c r="AS10" s="731"/>
      <c r="AT10" s="731"/>
      <c r="AU10" s="731"/>
      <c r="AV10" s="731"/>
      <c r="AW10" s="420" t="s">
        <v>15</v>
      </c>
      <c r="AX10" s="420"/>
      <c r="AY10" s="420"/>
      <c r="AZ10" s="420"/>
      <c r="BA10" s="420"/>
      <c r="BB10" s="420"/>
      <c r="BC10" s="420"/>
      <c r="BD10" s="64"/>
      <c r="BE10" t="s">
        <v>386</v>
      </c>
      <c r="BH10" s="285">
        <v>4</v>
      </c>
      <c r="BI10" s="288">
        <v>20</v>
      </c>
      <c r="BJ10" s="1">
        <v>7</v>
      </c>
      <c r="BK10" s="54">
        <v>11</v>
      </c>
      <c r="BL10" s="282">
        <v>6</v>
      </c>
      <c r="BM10" s="54">
        <v>4</v>
      </c>
      <c r="BN10" s="50" t="s">
        <v>178</v>
      </c>
      <c r="BO10" s="54">
        <v>4</v>
      </c>
      <c r="BP10" s="50">
        <f t="shared" si="0"/>
        <v>52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4" customHeight="1">
      <c r="A11" s="95"/>
      <c r="B11" s="96" t="s">
        <v>159</v>
      </c>
      <c r="C11" s="66"/>
      <c r="D11" s="669" t="s">
        <v>210</v>
      </c>
      <c r="E11" s="669"/>
      <c r="F11" s="669"/>
      <c r="G11" s="669"/>
      <c r="H11" s="669"/>
      <c r="I11" s="669"/>
      <c r="J11" s="669"/>
      <c r="K11" s="669"/>
      <c r="L11" s="210" t="s">
        <v>3</v>
      </c>
      <c r="M11" s="210"/>
      <c r="N11" s="210"/>
      <c r="O11" s="210"/>
      <c r="P11" s="433" t="s">
        <v>12</v>
      </c>
      <c r="Q11" s="433"/>
      <c r="R11" s="433"/>
      <c r="S11" s="433"/>
      <c r="T11" s="433"/>
      <c r="U11" s="433"/>
      <c r="V11" s="433"/>
      <c r="W11" s="433"/>
      <c r="X11" s="433"/>
      <c r="Y11" s="433"/>
      <c r="Z11" s="433"/>
      <c r="AA11" s="433"/>
      <c r="AB11" s="433"/>
      <c r="AC11" s="433"/>
      <c r="AD11" s="440" t="s">
        <v>2</v>
      </c>
      <c r="AE11" s="440"/>
      <c r="AF11" s="440"/>
      <c r="AG11" s="440"/>
      <c r="AH11" s="442" t="s">
        <v>38</v>
      </c>
      <c r="AI11" s="442"/>
      <c r="AJ11" s="442"/>
      <c r="AK11" s="442"/>
      <c r="AL11" s="442"/>
      <c r="AM11" s="442"/>
      <c r="AN11" s="420" t="s">
        <v>15</v>
      </c>
      <c r="AO11" s="420"/>
      <c r="AP11" s="420"/>
      <c r="AQ11" s="420"/>
      <c r="AR11" s="420"/>
      <c r="AS11" s="420"/>
      <c r="AT11" s="420"/>
      <c r="AU11" s="420"/>
      <c r="AV11" s="420"/>
      <c r="AW11" s="731" t="s">
        <v>43</v>
      </c>
      <c r="AX11" s="731"/>
      <c r="AY11" s="731"/>
      <c r="AZ11" s="731"/>
      <c r="BA11" s="731"/>
      <c r="BB11" s="731"/>
      <c r="BC11" s="731"/>
      <c r="BD11" s="64"/>
      <c r="BE11" t="s">
        <v>387</v>
      </c>
      <c r="BG11" t="s">
        <v>40</v>
      </c>
      <c r="BH11">
        <v>8</v>
      </c>
      <c r="BI11">
        <v>17</v>
      </c>
      <c r="BJ11" s="1">
        <v>7</v>
      </c>
      <c r="BK11" s="282">
        <v>14</v>
      </c>
      <c r="BL11" s="282">
        <v>6</v>
      </c>
      <c r="BM11" s="83">
        <v>4</v>
      </c>
      <c r="BN11" s="50" t="s">
        <v>178</v>
      </c>
      <c r="BO11" s="54">
        <v>4</v>
      </c>
      <c r="BP11" s="50">
        <f t="shared" si="0"/>
        <v>52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 ht="14" customHeight="1" thickBot="1">
      <c r="A12" s="95"/>
      <c r="B12" s="9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73"/>
      <c r="N12" s="73"/>
      <c r="O12" s="299" t="s">
        <v>41</v>
      </c>
      <c r="P12" s="9"/>
      <c r="Q12" s="9"/>
      <c r="R12" s="9"/>
      <c r="S12" s="9"/>
      <c r="T12" s="1"/>
      <c r="U12" s="1"/>
      <c r="V12" s="1"/>
      <c r="W12" s="1"/>
      <c r="X12" s="1"/>
      <c r="Y12" s="1"/>
      <c r="Z12" s="1"/>
      <c r="AA12" s="1"/>
      <c r="AB12" s="1"/>
      <c r="AC12" s="1"/>
      <c r="AD12" s="290"/>
      <c r="AE12" s="290"/>
      <c r="AF12" s="290"/>
      <c r="AG12" s="290"/>
      <c r="AH12" s="21"/>
      <c r="AI12" s="21"/>
      <c r="AJ12" s="21"/>
      <c r="AK12" s="21"/>
      <c r="AL12" s="31"/>
      <c r="AM12" s="31"/>
      <c r="AN12" s="31"/>
      <c r="AO12" s="31"/>
      <c r="AP12" s="16"/>
      <c r="AQ12" s="289"/>
      <c r="AR12" s="289"/>
      <c r="AS12" s="289"/>
      <c r="AT12" s="289"/>
      <c r="AU12" s="289"/>
      <c r="AV12" s="289"/>
      <c r="AW12" s="31"/>
      <c r="AX12" s="31"/>
      <c r="AY12" s="31"/>
      <c r="AZ12" s="31"/>
      <c r="BA12" s="31"/>
      <c r="BB12" s="31"/>
      <c r="BC12" s="31"/>
      <c r="BD12" s="67"/>
      <c r="BM12" s="8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14" customHeight="1">
      <c r="A13" s="97"/>
      <c r="B13" s="94" t="s">
        <v>5</v>
      </c>
      <c r="C13" s="9"/>
      <c r="D13" s="694" t="s">
        <v>4</v>
      </c>
      <c r="E13" s="695"/>
      <c r="F13" s="695"/>
      <c r="G13" s="695"/>
      <c r="H13" s="695"/>
      <c r="I13" s="695"/>
      <c r="J13" s="696"/>
      <c r="K13" s="696"/>
      <c r="L13" s="697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454" t="s">
        <v>21</v>
      </c>
      <c r="AR13" s="455"/>
      <c r="AS13" s="455"/>
      <c r="AT13" s="455"/>
      <c r="AU13" s="455"/>
      <c r="AV13" s="455"/>
      <c r="AW13" s="455"/>
      <c r="AX13" s="455"/>
      <c r="AY13" s="455"/>
      <c r="AZ13" s="455"/>
      <c r="BA13" s="456"/>
      <c r="BB13" s="457" t="s">
        <v>329</v>
      </c>
      <c r="BC13" s="458"/>
      <c r="BD13" s="64"/>
      <c r="BH13">
        <v>2</v>
      </c>
      <c r="BM13" s="50">
        <v>11</v>
      </c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14" customHeight="1">
      <c r="A14" s="95" t="s">
        <v>130</v>
      </c>
      <c r="B14" s="96" t="s">
        <v>321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45" t="s">
        <v>328</v>
      </c>
      <c r="Q14" s="446"/>
      <c r="R14" s="447"/>
      <c r="S14" s="445" t="s">
        <v>328</v>
      </c>
      <c r="T14" s="446"/>
      <c r="U14" s="447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14" customHeight="1">
      <c r="A15" s="95"/>
      <c r="B15" s="9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64"/>
      <c r="BH15" s="241">
        <f t="shared" ref="BH15:BM15" si="1">SUM(BH16:BH18)</f>
        <v>12</v>
      </c>
      <c r="BI15" s="241">
        <f t="shared" si="1"/>
        <v>31</v>
      </c>
      <c r="BJ15" s="241">
        <f t="shared" si="1"/>
        <v>0</v>
      </c>
      <c r="BK15" s="241">
        <f t="shared" si="1"/>
        <v>17</v>
      </c>
      <c r="BL15" s="241">
        <f t="shared" si="1"/>
        <v>32</v>
      </c>
      <c r="BM15" s="241">
        <f t="shared" si="1"/>
        <v>22</v>
      </c>
      <c r="BN15" s="241">
        <f>SUM(BN16:BN18)</f>
        <v>34</v>
      </c>
      <c r="BO15" s="241">
        <f>SUM(BO16:BO18)</f>
        <v>8</v>
      </c>
      <c r="BQ15" s="50">
        <f>52*3</f>
        <v>156</v>
      </c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14" customHeight="1">
      <c r="A16" s="97" t="s">
        <v>33</v>
      </c>
      <c r="B16" s="96" t="s">
        <v>162</v>
      </c>
      <c r="C16" s="1"/>
      <c r="D16" s="577" t="s">
        <v>327</v>
      </c>
      <c r="E16" s="577"/>
      <c r="F16" s="577"/>
      <c r="G16" s="577"/>
      <c r="H16" s="699" t="s">
        <v>1</v>
      </c>
      <c r="I16" s="699"/>
      <c r="J16" s="699"/>
      <c r="K16" s="699"/>
      <c r="L16" s="421" t="s">
        <v>0</v>
      </c>
      <c r="M16" s="421"/>
      <c r="N16" s="421"/>
      <c r="O16" s="421"/>
      <c r="P16" s="421"/>
      <c r="Q16" s="421"/>
      <c r="R16" s="421"/>
      <c r="S16" s="421"/>
      <c r="T16" s="421"/>
      <c r="U16" s="421"/>
      <c r="V16" s="701" t="s">
        <v>1</v>
      </c>
      <c r="W16" s="702"/>
      <c r="X16" s="702"/>
      <c r="Y16" s="702"/>
      <c r="Z16" s="702"/>
      <c r="AA16" s="707"/>
      <c r="AB16" s="436" t="s">
        <v>180</v>
      </c>
      <c r="AC16" s="437"/>
      <c r="AD16" s="437"/>
      <c r="AE16" s="437"/>
      <c r="AF16" s="437"/>
      <c r="AG16" s="444"/>
      <c r="AH16" s="440" t="s">
        <v>2</v>
      </c>
      <c r="AI16" s="440"/>
      <c r="AJ16" s="440"/>
      <c r="AK16" s="440"/>
      <c r="AL16" s="440"/>
      <c r="AM16" s="440"/>
      <c r="AN16" s="440"/>
      <c r="AO16" s="440"/>
      <c r="AP16" s="440"/>
      <c r="AQ16" s="433" t="s">
        <v>12</v>
      </c>
      <c r="AR16" s="433"/>
      <c r="AS16" s="433"/>
      <c r="AT16" s="433"/>
      <c r="AU16" s="433"/>
      <c r="AV16" s="708" t="s">
        <v>409</v>
      </c>
      <c r="AW16" s="709"/>
      <c r="AX16" s="709"/>
      <c r="AY16" s="710"/>
      <c r="AZ16" s="548" t="s">
        <v>75</v>
      </c>
      <c r="BA16" s="548"/>
      <c r="BB16" s="548"/>
      <c r="BC16" s="548"/>
      <c r="BD16" s="64"/>
      <c r="BE16" t="s">
        <v>384</v>
      </c>
      <c r="BH16" s="50">
        <v>4</v>
      </c>
      <c r="BI16">
        <v>10</v>
      </c>
      <c r="BJ16" t="s">
        <v>178</v>
      </c>
      <c r="BK16" s="50">
        <v>5</v>
      </c>
      <c r="BL16" s="50">
        <v>10</v>
      </c>
      <c r="BM16" s="50">
        <v>9</v>
      </c>
      <c r="BN16" s="50">
        <v>10</v>
      </c>
      <c r="BO16" s="50">
        <v>4</v>
      </c>
      <c r="BP16" s="50">
        <f>SUM(BH16:BO16)</f>
        <v>52</v>
      </c>
      <c r="CB16" s="124" t="s">
        <v>341</v>
      </c>
      <c r="CC16" s="121">
        <v>0</v>
      </c>
      <c r="CD16" s="122">
        <v>0.85</v>
      </c>
      <c r="CE16" s="121">
        <v>0.67</v>
      </c>
      <c r="CF16" s="121">
        <v>0.6</v>
      </c>
      <c r="CG16" s="121">
        <v>0.55000000000000004</v>
      </c>
      <c r="CH16" s="121"/>
      <c r="CI16" s="122"/>
      <c r="CJ16" s="122"/>
      <c r="CK16" s="122"/>
      <c r="CL16" s="122"/>
      <c r="CM16" s="123">
        <f t="shared" ref="CM16:CM35" si="2">SUM(CC16:CL16)</f>
        <v>2.67</v>
      </c>
    </row>
    <row r="17" spans="1:91" ht="14" customHeight="1">
      <c r="A17" s="95"/>
      <c r="B17" s="96" t="s">
        <v>164</v>
      </c>
      <c r="C17" s="1"/>
      <c r="D17" s="699" t="s">
        <v>1</v>
      </c>
      <c r="E17" s="699"/>
      <c r="F17" s="699"/>
      <c r="G17" s="699"/>
      <c r="H17" s="577" t="s">
        <v>327</v>
      </c>
      <c r="I17" s="577"/>
      <c r="J17" s="577"/>
      <c r="K17" s="577"/>
      <c r="L17" s="433" t="s">
        <v>12</v>
      </c>
      <c r="M17" s="433"/>
      <c r="N17" s="433"/>
      <c r="O17" s="433"/>
      <c r="P17" s="420" t="s">
        <v>180</v>
      </c>
      <c r="Q17" s="420"/>
      <c r="R17" s="420"/>
      <c r="S17" s="420"/>
      <c r="T17" s="420"/>
      <c r="U17" s="420"/>
      <c r="V17" s="420"/>
      <c r="W17" s="440" t="s">
        <v>2</v>
      </c>
      <c r="X17" s="440"/>
      <c r="Y17" s="440"/>
      <c r="Z17" s="440"/>
      <c r="AA17" s="440"/>
      <c r="AB17" s="440"/>
      <c r="AC17" s="440"/>
      <c r="AD17" s="421" t="s">
        <v>0</v>
      </c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0" t="s">
        <v>180</v>
      </c>
      <c r="AQ17" s="420"/>
      <c r="AR17" s="420"/>
      <c r="AS17" s="420"/>
      <c r="AT17" s="420"/>
      <c r="AU17" s="420"/>
      <c r="AV17" s="442" t="s">
        <v>1</v>
      </c>
      <c r="AW17" s="442"/>
      <c r="AX17" s="442"/>
      <c r="AY17" s="442"/>
      <c r="AZ17" s="442"/>
      <c r="BA17" s="442"/>
      <c r="BB17" s="442"/>
      <c r="BC17" s="442"/>
      <c r="BD17" s="64"/>
      <c r="BH17" s="50">
        <v>4</v>
      </c>
      <c r="BI17">
        <v>13</v>
      </c>
      <c r="BJ17" t="s">
        <v>178</v>
      </c>
      <c r="BK17" s="50">
        <v>4</v>
      </c>
      <c r="BL17" s="50">
        <v>12</v>
      </c>
      <c r="BM17" s="50">
        <v>7</v>
      </c>
      <c r="BN17" s="50">
        <v>12</v>
      </c>
      <c r="BP17" s="50">
        <f>SUM(BH17:BO17)</f>
        <v>52</v>
      </c>
      <c r="CB17" s="124" t="s">
        <v>1</v>
      </c>
      <c r="CC17" s="121">
        <v>0.95</v>
      </c>
      <c r="CD17" s="122">
        <v>0.46</v>
      </c>
      <c r="CE17" s="121">
        <v>0.54</v>
      </c>
      <c r="CF17" s="121">
        <v>0.33</v>
      </c>
      <c r="CG17" s="121">
        <v>0.42</v>
      </c>
      <c r="CH17" s="121">
        <v>0.36</v>
      </c>
      <c r="CI17" s="122"/>
      <c r="CJ17" s="122"/>
      <c r="CK17" s="122"/>
      <c r="CL17" s="122"/>
      <c r="CM17" s="123">
        <f t="shared" si="2"/>
        <v>3.0599999999999996</v>
      </c>
    </row>
    <row r="18" spans="1:91" ht="14" customHeight="1">
      <c r="A18" s="95"/>
      <c r="B18" s="96" t="s">
        <v>163</v>
      </c>
      <c r="C18" s="1"/>
      <c r="D18" s="421" t="s">
        <v>0</v>
      </c>
      <c r="E18" s="421"/>
      <c r="F18" s="421"/>
      <c r="G18" s="421"/>
      <c r="H18" s="421"/>
      <c r="I18" s="421"/>
      <c r="J18" s="421"/>
      <c r="K18" s="421"/>
      <c r="L18" s="577" t="s">
        <v>327</v>
      </c>
      <c r="M18" s="577"/>
      <c r="N18" s="577"/>
      <c r="O18" s="577"/>
      <c r="P18" s="433" t="s">
        <v>12</v>
      </c>
      <c r="Q18" s="433"/>
      <c r="R18" s="433"/>
      <c r="S18" s="433"/>
      <c r="T18" s="433"/>
      <c r="U18" s="433"/>
      <c r="V18" s="433"/>
      <c r="W18" s="433"/>
      <c r="X18" s="436" t="s">
        <v>180</v>
      </c>
      <c r="Y18" s="437"/>
      <c r="Z18" s="437"/>
      <c r="AA18" s="444"/>
      <c r="AB18" s="701" t="s">
        <v>1</v>
      </c>
      <c r="AC18" s="702"/>
      <c r="AD18" s="702"/>
      <c r="AE18" s="702"/>
      <c r="AF18" s="702"/>
      <c r="AG18" s="702"/>
      <c r="AH18" s="702"/>
      <c r="AI18" s="702"/>
      <c r="AJ18" s="702"/>
      <c r="AK18" s="707"/>
      <c r="AL18" s="420" t="s">
        <v>180</v>
      </c>
      <c r="AM18" s="420"/>
      <c r="AN18" s="420"/>
      <c r="AO18" s="420"/>
      <c r="AP18" s="739" t="s">
        <v>394</v>
      </c>
      <c r="AQ18" s="739"/>
      <c r="AR18" s="739"/>
      <c r="AS18" s="739"/>
      <c r="AT18" s="548" t="s">
        <v>75</v>
      </c>
      <c r="AU18" s="548"/>
      <c r="AV18" s="548"/>
      <c r="AW18" s="548"/>
      <c r="AX18" s="440" t="s">
        <v>395</v>
      </c>
      <c r="AY18" s="440"/>
      <c r="AZ18" s="440"/>
      <c r="BA18" s="440"/>
      <c r="BB18" s="440"/>
      <c r="BC18" s="440"/>
      <c r="BD18" s="64"/>
      <c r="BH18" s="50">
        <v>4</v>
      </c>
      <c r="BI18" s="22">
        <v>8</v>
      </c>
      <c r="BJ18" t="s">
        <v>178</v>
      </c>
      <c r="BK18" s="84">
        <v>8</v>
      </c>
      <c r="BL18" s="50">
        <v>10</v>
      </c>
      <c r="BM18" s="50">
        <v>6</v>
      </c>
      <c r="BN18" s="50">
        <v>12</v>
      </c>
      <c r="BO18" s="50">
        <v>4</v>
      </c>
      <c r="BP18" s="50">
        <f>SUM(BH18:BO18)</f>
        <v>52</v>
      </c>
      <c r="CB18" s="124" t="s">
        <v>2</v>
      </c>
      <c r="CC18" s="121">
        <v>0.33</v>
      </c>
      <c r="CD18" s="122">
        <v>0.98</v>
      </c>
      <c r="CE18" s="121">
        <v>0.6</v>
      </c>
      <c r="CF18" s="121">
        <v>0.16</v>
      </c>
      <c r="CG18" s="121">
        <v>0.16</v>
      </c>
      <c r="CH18" s="121"/>
      <c r="CI18" s="122"/>
      <c r="CJ18" s="122"/>
      <c r="CK18" s="122"/>
      <c r="CL18" s="122"/>
      <c r="CM18" s="123">
        <f t="shared" si="2"/>
        <v>2.2300000000000004</v>
      </c>
    </row>
    <row r="19" spans="1:91" ht="14" customHeight="1">
      <c r="A19" s="95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64"/>
      <c r="BF19" t="s">
        <v>385</v>
      </c>
      <c r="BH19" s="187" t="s">
        <v>326</v>
      </c>
      <c r="BI19" s="53" t="s">
        <v>40</v>
      </c>
      <c r="BJ19" s="53" t="s">
        <v>43</v>
      </c>
      <c r="BK19" s="53" t="s">
        <v>41</v>
      </c>
      <c r="BL19" s="53" t="s">
        <v>1</v>
      </c>
      <c r="BM19" s="53" t="s">
        <v>2</v>
      </c>
      <c r="BN19" s="85" t="s">
        <v>0</v>
      </c>
      <c r="BO19" s="53" t="s">
        <v>44</v>
      </c>
      <c r="CB19" s="124" t="s">
        <v>0</v>
      </c>
      <c r="CC19" s="121">
        <v>0.85</v>
      </c>
      <c r="CD19" s="122">
        <v>1</v>
      </c>
      <c r="CE19" s="121">
        <v>0.35</v>
      </c>
      <c r="CF19" s="121">
        <v>0.02</v>
      </c>
      <c r="CG19" s="121">
        <v>0.33</v>
      </c>
      <c r="CH19" s="121">
        <v>0.68</v>
      </c>
      <c r="CI19" s="122"/>
      <c r="CJ19" s="122"/>
      <c r="CK19" s="122"/>
      <c r="CL19" s="122"/>
      <c r="CM19" s="123">
        <f t="shared" si="2"/>
        <v>3.2300000000000004</v>
      </c>
    </row>
    <row r="20" spans="1:91" ht="14" customHeight="1">
      <c r="A20" s="97" t="s">
        <v>32</v>
      </c>
      <c r="B20" s="96" t="s">
        <v>307</v>
      </c>
      <c r="C20" s="1"/>
      <c r="D20" s="440" t="s">
        <v>2</v>
      </c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699" t="s">
        <v>1</v>
      </c>
      <c r="R20" s="699"/>
      <c r="S20" s="699"/>
      <c r="T20" s="699"/>
      <c r="U20" s="699"/>
      <c r="V20" s="421" t="s">
        <v>0</v>
      </c>
      <c r="W20" s="421"/>
      <c r="X20" s="421"/>
      <c r="Y20" s="421"/>
      <c r="Z20" s="421"/>
      <c r="AA20" s="421"/>
      <c r="AB20" s="421"/>
      <c r="AC20" s="421"/>
      <c r="AD20" s="577" t="s">
        <v>327</v>
      </c>
      <c r="AE20" s="577"/>
      <c r="AF20" s="577"/>
      <c r="AG20" s="577"/>
      <c r="AH20" s="433" t="s">
        <v>12</v>
      </c>
      <c r="AI20" s="433"/>
      <c r="AJ20" s="433"/>
      <c r="AK20" s="433"/>
      <c r="AL20" s="433"/>
      <c r="AM20" s="433"/>
      <c r="AN20" s="433"/>
      <c r="AO20" s="433"/>
      <c r="AP20" s="433"/>
      <c r="AQ20" s="420" t="s">
        <v>180</v>
      </c>
      <c r="AR20" s="420"/>
      <c r="AS20" s="420"/>
      <c r="AT20" s="577" t="s">
        <v>327</v>
      </c>
      <c r="AU20" s="577"/>
      <c r="AV20" s="577"/>
      <c r="AW20" s="577"/>
      <c r="AX20" s="420" t="s">
        <v>180</v>
      </c>
      <c r="AY20" s="420"/>
      <c r="AZ20" s="420"/>
      <c r="BA20" s="420"/>
      <c r="BB20" s="420"/>
      <c r="BC20" s="420"/>
      <c r="BD20" s="64"/>
      <c r="BE20" t="s">
        <v>381</v>
      </c>
      <c r="BF20" t="s">
        <v>0</v>
      </c>
      <c r="BH20" s="50">
        <v>8</v>
      </c>
      <c r="BI20" s="50">
        <v>9</v>
      </c>
      <c r="BJ20" s="50" t="s">
        <v>178</v>
      </c>
      <c r="BK20" s="50">
        <v>9</v>
      </c>
      <c r="BL20" s="50">
        <v>5</v>
      </c>
      <c r="BM20" s="50">
        <v>13</v>
      </c>
      <c r="BN20" s="84">
        <v>8</v>
      </c>
      <c r="BO20" s="50" t="s">
        <v>178</v>
      </c>
      <c r="BP20" s="50">
        <f>SUM(BH20:BO20)</f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14" customHeight="1">
      <c r="A21" s="95"/>
      <c r="B21" s="96" t="s">
        <v>396</v>
      </c>
      <c r="C21" s="1"/>
      <c r="D21" s="433" t="s">
        <v>12</v>
      </c>
      <c r="E21" s="433"/>
      <c r="F21" s="433"/>
      <c r="G21" s="433"/>
      <c r="H21" s="433"/>
      <c r="I21" s="433"/>
      <c r="J21" s="433"/>
      <c r="K21" s="433"/>
      <c r="L21" s="699" t="s">
        <v>1</v>
      </c>
      <c r="M21" s="699"/>
      <c r="N21" s="699"/>
      <c r="O21" s="699"/>
      <c r="P21" s="699"/>
      <c r="Q21" s="440" t="s">
        <v>2</v>
      </c>
      <c r="R21" s="440"/>
      <c r="S21" s="440"/>
      <c r="T21" s="440"/>
      <c r="U21" s="440"/>
      <c r="V21" s="440"/>
      <c r="W21" s="440"/>
      <c r="X21" s="440"/>
      <c r="Y21" s="440"/>
      <c r="Z21" s="577" t="s">
        <v>327</v>
      </c>
      <c r="AA21" s="577"/>
      <c r="AB21" s="577"/>
      <c r="AC21" s="577"/>
      <c r="AD21" s="420" t="s">
        <v>180</v>
      </c>
      <c r="AE21" s="420"/>
      <c r="AF21" s="420"/>
      <c r="AG21" s="420"/>
      <c r="AH21" s="420"/>
      <c r="AI21" s="420"/>
      <c r="AJ21" s="420"/>
      <c r="AK21" s="420"/>
      <c r="AL21" s="440" t="s">
        <v>2</v>
      </c>
      <c r="AM21" s="440"/>
      <c r="AN21" s="440"/>
      <c r="AO21" s="440"/>
      <c r="AP21" s="577" t="s">
        <v>327</v>
      </c>
      <c r="AQ21" s="577"/>
      <c r="AR21" s="577"/>
      <c r="AS21" s="577"/>
      <c r="AT21" s="421" t="s">
        <v>0</v>
      </c>
      <c r="AU21" s="421"/>
      <c r="AV21" s="421"/>
      <c r="AW21" s="421"/>
      <c r="AX21" s="421"/>
      <c r="AY21" s="421"/>
      <c r="AZ21" s="421"/>
      <c r="BA21" s="421"/>
      <c r="BB21" s="421"/>
      <c r="BC21" s="421"/>
      <c r="BD21" s="64"/>
      <c r="BF21" t="s">
        <v>40</v>
      </c>
      <c r="BH21" s="50">
        <v>8</v>
      </c>
      <c r="BI21" s="50">
        <v>8</v>
      </c>
      <c r="BJ21" s="50" t="s">
        <v>178</v>
      </c>
      <c r="BK21" s="50">
        <v>8</v>
      </c>
      <c r="BL21" s="50">
        <v>5</v>
      </c>
      <c r="BM21" s="50">
        <v>13</v>
      </c>
      <c r="BN21" s="50">
        <v>10</v>
      </c>
      <c r="BO21" s="50" t="s">
        <v>178</v>
      </c>
      <c r="BP21" s="50">
        <f t="shared" ref="BP21:BP23" si="3">SUM(BH21:BO21)</f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4" customHeight="1">
      <c r="A22" s="95"/>
      <c r="B22" s="96" t="s">
        <v>305</v>
      </c>
      <c r="C22" s="1"/>
      <c r="D22" s="420" t="s">
        <v>180</v>
      </c>
      <c r="E22" s="420"/>
      <c r="F22" s="420"/>
      <c r="G22" s="420"/>
      <c r="H22" s="420"/>
      <c r="I22" s="420"/>
      <c r="J22" s="420"/>
      <c r="K22" s="420"/>
      <c r="L22" s="420"/>
      <c r="M22" s="420"/>
      <c r="N22" s="421" t="s">
        <v>0</v>
      </c>
      <c r="O22" s="421"/>
      <c r="P22" s="421"/>
      <c r="Q22" s="421"/>
      <c r="R22" s="421"/>
      <c r="S22" s="421"/>
      <c r="T22" s="421"/>
      <c r="U22" s="421"/>
      <c r="V22" s="577" t="s">
        <v>327</v>
      </c>
      <c r="W22" s="577"/>
      <c r="X22" s="577"/>
      <c r="Y22" s="577"/>
      <c r="Z22" s="440" t="s">
        <v>2</v>
      </c>
      <c r="AA22" s="440"/>
      <c r="AB22" s="440"/>
      <c r="AC22" s="440"/>
      <c r="AD22" s="440"/>
      <c r="AE22" s="440"/>
      <c r="AF22" s="440"/>
      <c r="AG22" s="440"/>
      <c r="AH22" s="440"/>
      <c r="AI22" s="440"/>
      <c r="AJ22" s="440"/>
      <c r="AK22" s="440"/>
      <c r="AL22" s="577" t="s">
        <v>327</v>
      </c>
      <c r="AM22" s="577"/>
      <c r="AN22" s="577"/>
      <c r="AO22" s="577"/>
      <c r="AP22" s="699" t="s">
        <v>1</v>
      </c>
      <c r="AQ22" s="699"/>
      <c r="AR22" s="699"/>
      <c r="AS22" s="699"/>
      <c r="AT22" s="699"/>
      <c r="AU22" s="699"/>
      <c r="AV22" s="433" t="s">
        <v>12</v>
      </c>
      <c r="AW22" s="433"/>
      <c r="AX22" s="433"/>
      <c r="AY22" s="433"/>
      <c r="AZ22" s="433"/>
      <c r="BA22" s="433"/>
      <c r="BB22" s="433"/>
      <c r="BC22" s="433"/>
      <c r="BD22" s="64"/>
      <c r="BF22" t="s">
        <v>0</v>
      </c>
      <c r="BH22" s="50">
        <v>8</v>
      </c>
      <c r="BI22" s="50">
        <v>10</v>
      </c>
      <c r="BJ22" s="50" t="s">
        <v>178</v>
      </c>
      <c r="BK22" s="50">
        <v>8</v>
      </c>
      <c r="BL22" s="50">
        <v>6</v>
      </c>
      <c r="BM22" s="50">
        <v>12</v>
      </c>
      <c r="BN22" s="84">
        <v>8</v>
      </c>
      <c r="BO22" s="50" t="s">
        <v>178</v>
      </c>
      <c r="BP22" s="50">
        <f t="shared" si="3"/>
        <v>52</v>
      </c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4" customHeight="1">
      <c r="A23" s="95"/>
      <c r="B23" s="96" t="s">
        <v>304</v>
      </c>
      <c r="C23" s="1"/>
      <c r="D23" s="421" t="s">
        <v>0</v>
      </c>
      <c r="E23" s="421"/>
      <c r="F23" s="421"/>
      <c r="G23" s="421"/>
      <c r="H23" s="421"/>
      <c r="I23" s="421"/>
      <c r="J23" s="421"/>
      <c r="K23" s="421"/>
      <c r="L23" s="421"/>
      <c r="M23" s="421"/>
      <c r="N23" s="420" t="s">
        <v>180</v>
      </c>
      <c r="O23" s="420"/>
      <c r="P23" s="420"/>
      <c r="Q23" s="420"/>
      <c r="R23" s="420"/>
      <c r="S23" s="420"/>
      <c r="T23" s="420"/>
      <c r="U23" s="420"/>
      <c r="V23" s="420"/>
      <c r="W23" s="420"/>
      <c r="X23" s="433" t="s">
        <v>12</v>
      </c>
      <c r="Y23" s="433"/>
      <c r="Z23" s="433"/>
      <c r="AA23" s="433"/>
      <c r="AB23" s="433"/>
      <c r="AC23" s="433"/>
      <c r="AD23" s="433"/>
      <c r="AE23" s="433"/>
      <c r="AF23" s="433"/>
      <c r="AG23" s="433"/>
      <c r="AH23" s="577" t="s">
        <v>327</v>
      </c>
      <c r="AI23" s="577"/>
      <c r="AJ23" s="577"/>
      <c r="AK23" s="577"/>
      <c r="AL23" s="699" t="s">
        <v>1</v>
      </c>
      <c r="AM23" s="699"/>
      <c r="AN23" s="699"/>
      <c r="AO23" s="699"/>
      <c r="AP23" s="440" t="s">
        <v>2</v>
      </c>
      <c r="AQ23" s="440"/>
      <c r="AR23" s="440"/>
      <c r="AS23" s="440"/>
      <c r="AT23" s="440"/>
      <c r="AU23" s="440"/>
      <c r="AV23" s="440"/>
      <c r="AW23" s="440"/>
      <c r="AX23" s="577" t="s">
        <v>327</v>
      </c>
      <c r="AY23" s="577"/>
      <c r="AZ23" s="577"/>
      <c r="BA23" s="577"/>
      <c r="BB23" s="440" t="s">
        <v>2</v>
      </c>
      <c r="BC23" s="440"/>
      <c r="BD23" s="64"/>
      <c r="BF23" t="s">
        <v>2</v>
      </c>
      <c r="BH23" s="241">
        <v>8</v>
      </c>
      <c r="BI23" s="241">
        <v>10</v>
      </c>
      <c r="BJ23" s="241" t="s">
        <v>178</v>
      </c>
      <c r="BK23" s="241">
        <v>10</v>
      </c>
      <c r="BL23" s="241">
        <v>4</v>
      </c>
      <c r="BM23" s="245">
        <v>10</v>
      </c>
      <c r="BN23" s="241">
        <v>10</v>
      </c>
      <c r="BO23" s="241" t="s">
        <v>178</v>
      </c>
      <c r="BP23" s="50">
        <f t="shared" si="3"/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4" customHeight="1" thickBot="1">
      <c r="A24" s="95"/>
      <c r="B24" s="9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98" t="s">
        <v>0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64"/>
      <c r="BH24" s="50"/>
      <c r="BI24" s="50"/>
      <c r="BJ24" s="50"/>
      <c r="BM24" s="8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4" customHeight="1" thickBot="1">
      <c r="A25" s="95"/>
      <c r="B25" s="96"/>
      <c r="C25" s="1"/>
      <c r="D25" s="1">
        <v>4</v>
      </c>
      <c r="E25" s="1">
        <v>4</v>
      </c>
      <c r="F25" s="1">
        <v>4</v>
      </c>
      <c r="G25" s="1">
        <v>4</v>
      </c>
      <c r="H25" s="1">
        <v>4</v>
      </c>
      <c r="I25" s="1">
        <v>4</v>
      </c>
      <c r="J25" s="1">
        <v>4</v>
      </c>
      <c r="K25" s="1">
        <v>4</v>
      </c>
      <c r="L25" s="279">
        <v>3</v>
      </c>
      <c r="M25" s="280">
        <v>3</v>
      </c>
      <c r="N25" s="280">
        <v>3</v>
      </c>
      <c r="O25" s="281">
        <v>3</v>
      </c>
      <c r="P25" s="1">
        <v>4</v>
      </c>
      <c r="Q25" s="1">
        <v>4</v>
      </c>
      <c r="R25" s="1">
        <v>4</v>
      </c>
      <c r="S25" s="1">
        <v>5</v>
      </c>
      <c r="T25" s="1">
        <v>5</v>
      </c>
      <c r="U25" s="1">
        <v>5</v>
      </c>
      <c r="V25" s="1">
        <v>5</v>
      </c>
      <c r="W25" s="250">
        <v>6</v>
      </c>
      <c r="X25" s="251">
        <v>6</v>
      </c>
      <c r="Y25" s="251">
        <v>6</v>
      </c>
      <c r="Z25" s="251">
        <v>6</v>
      </c>
      <c r="AA25" s="251">
        <v>6</v>
      </c>
      <c r="AB25" s="251">
        <v>6</v>
      </c>
      <c r="AC25" s="252">
        <v>6</v>
      </c>
      <c r="AD25" s="1">
        <v>5</v>
      </c>
      <c r="AE25" s="1">
        <v>5</v>
      </c>
      <c r="AF25" s="1">
        <v>5</v>
      </c>
      <c r="AG25" s="1">
        <v>5</v>
      </c>
      <c r="AH25" s="1">
        <v>5</v>
      </c>
      <c r="AI25" s="1">
        <v>5</v>
      </c>
      <c r="AJ25" s="1">
        <v>5</v>
      </c>
      <c r="AK25" s="1">
        <v>5</v>
      </c>
      <c r="AL25" s="1">
        <v>5</v>
      </c>
      <c r="AM25" s="1">
        <v>5</v>
      </c>
      <c r="AN25" s="1">
        <v>5</v>
      </c>
      <c r="AO25" s="1">
        <v>5</v>
      </c>
      <c r="AP25" s="1">
        <v>5</v>
      </c>
      <c r="AQ25" s="250">
        <v>6</v>
      </c>
      <c r="AR25" s="251">
        <v>6</v>
      </c>
      <c r="AS25" s="252">
        <v>6</v>
      </c>
      <c r="AT25" s="1">
        <v>5</v>
      </c>
      <c r="AU25" s="1">
        <v>5</v>
      </c>
      <c r="AV25" s="1">
        <v>4.5</v>
      </c>
      <c r="AW25" s="1">
        <v>4.5</v>
      </c>
      <c r="AX25" s="1">
        <v>5</v>
      </c>
      <c r="AY25" s="1">
        <v>5</v>
      </c>
      <c r="AZ25" s="1">
        <v>5</v>
      </c>
      <c r="BA25" s="1">
        <v>5</v>
      </c>
      <c r="BB25" s="1">
        <v>5</v>
      </c>
      <c r="BC25" s="1">
        <v>4</v>
      </c>
      <c r="BD25" s="64"/>
      <c r="BH25" s="50"/>
      <c r="BI25" s="50"/>
      <c r="BJ25" s="50"/>
      <c r="BM25" s="8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4" customHeight="1">
      <c r="A26" s="95"/>
      <c r="B26" s="96"/>
      <c r="C26" s="1"/>
      <c r="D26" s="1"/>
      <c r="E26" s="1"/>
      <c r="F26" s="1"/>
      <c r="G26" s="1"/>
      <c r="H26" s="1"/>
      <c r="I26" s="1"/>
      <c r="J26" s="1"/>
      <c r="K26" s="1"/>
      <c r="L26" s="16"/>
      <c r="M26" s="16"/>
      <c r="N26" s="293"/>
      <c r="O26" s="1"/>
      <c r="P26" s="1"/>
      <c r="Q26" s="1"/>
      <c r="R26" s="1"/>
      <c r="S26" s="1"/>
      <c r="T26" s="292"/>
      <c r="U26" s="1"/>
      <c r="V26" s="1"/>
      <c r="W26" s="16"/>
      <c r="X26" s="16"/>
      <c r="Y26" s="16"/>
      <c r="Z26" s="16"/>
      <c r="AA26" s="16"/>
      <c r="AB26" s="16"/>
      <c r="AC26" s="16"/>
      <c r="AD26" s="1"/>
      <c r="AE26" s="1"/>
      <c r="AF26" s="1"/>
      <c r="AG26" s="292"/>
      <c r="AH26" s="1"/>
      <c r="AI26" s="1"/>
      <c r="AJ26" s="1"/>
      <c r="AK26" s="1"/>
      <c r="AL26" s="1"/>
      <c r="AM26" s="1"/>
      <c r="AN26" s="1"/>
      <c r="AO26" s="1"/>
      <c r="AP26" s="16"/>
      <c r="AQ26" s="16"/>
      <c r="AR26" s="16"/>
      <c r="AS26" s="16"/>
      <c r="AT26" s="1"/>
      <c r="AU26" s="1"/>
      <c r="AV26" s="1"/>
      <c r="AW26" s="1"/>
      <c r="AX26" s="16"/>
      <c r="AY26" s="16"/>
      <c r="AZ26" s="16"/>
      <c r="BA26" s="16"/>
      <c r="BB26" s="16"/>
      <c r="BC26" s="1"/>
      <c r="BD26" s="64"/>
      <c r="BH26" s="50"/>
      <c r="BI26" s="50"/>
      <c r="BJ26" s="50"/>
      <c r="BM26" s="8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4" customHeight="1">
      <c r="A27" s="95" t="s">
        <v>34</v>
      </c>
      <c r="B27" s="96" t="s">
        <v>322</v>
      </c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548"/>
      <c r="T27" s="548"/>
      <c r="U27" s="548"/>
      <c r="V27" s="548"/>
      <c r="W27" s="552" t="s">
        <v>29</v>
      </c>
      <c r="X27" s="553"/>
      <c r="Y27" s="553"/>
      <c r="Z27" s="554"/>
      <c r="AA27" s="552" t="s">
        <v>29</v>
      </c>
      <c r="AB27" s="553"/>
      <c r="AC27" s="553"/>
      <c r="AD27" s="554"/>
      <c r="AE27" s="548"/>
      <c r="AF27" s="548"/>
      <c r="AG27" s="548"/>
      <c r="AH27" s="548"/>
      <c r="AI27" s="548"/>
      <c r="AJ27" s="548"/>
      <c r="AK27" s="548"/>
      <c r="AL27" s="548"/>
      <c r="AM27" s="436" t="s">
        <v>98</v>
      </c>
      <c r="AN27" s="437"/>
      <c r="AO27" s="437"/>
      <c r="AP27" s="444"/>
      <c r="AQ27" s="436" t="s">
        <v>99</v>
      </c>
      <c r="AR27" s="437"/>
      <c r="AS27" s="437"/>
      <c r="AT27" s="444"/>
      <c r="AU27" s="548"/>
      <c r="AV27" s="548"/>
      <c r="AW27" s="548"/>
      <c r="AX27" s="548"/>
      <c r="AY27" s="549"/>
      <c r="AZ27" s="550"/>
      <c r="BA27" s="550"/>
      <c r="BB27" s="550"/>
      <c r="BC27" s="113" t="s">
        <v>300</v>
      </c>
      <c r="BD27" s="64"/>
      <c r="BJ27">
        <v>8</v>
      </c>
      <c r="BN27" s="50">
        <v>8</v>
      </c>
      <c r="BP27" s="50">
        <f>SUM(BI27:BO27)</f>
        <v>16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14" customHeight="1" thickBot="1">
      <c r="A28" s="95"/>
      <c r="B28" s="96" t="s">
        <v>323</v>
      </c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436" t="s">
        <v>98</v>
      </c>
      <c r="X28" s="437"/>
      <c r="Y28" s="437"/>
      <c r="Z28" s="444"/>
      <c r="AA28" s="436" t="s">
        <v>99</v>
      </c>
      <c r="AB28" s="437"/>
      <c r="AC28" s="437"/>
      <c r="AD28" s="444"/>
      <c r="AE28" s="548"/>
      <c r="AF28" s="548"/>
      <c r="AG28" s="548"/>
      <c r="AH28" s="548"/>
      <c r="AI28" s="548"/>
      <c r="AJ28" s="548"/>
      <c r="AK28" s="548"/>
      <c r="AL28" s="548"/>
      <c r="AM28" s="552" t="s">
        <v>29</v>
      </c>
      <c r="AN28" s="553"/>
      <c r="AO28" s="553"/>
      <c r="AP28" s="554"/>
      <c r="AQ28" s="552" t="s">
        <v>29</v>
      </c>
      <c r="AR28" s="553"/>
      <c r="AS28" s="553"/>
      <c r="AT28" s="554"/>
      <c r="AU28" s="548"/>
      <c r="AV28" s="548"/>
      <c r="AW28" s="548"/>
      <c r="AX28" s="548"/>
      <c r="AY28" s="549"/>
      <c r="AZ28" s="550"/>
      <c r="BA28" s="550"/>
      <c r="BB28" s="550"/>
      <c r="BC28" s="113" t="s">
        <v>300</v>
      </c>
      <c r="BD28" s="64"/>
      <c r="BJ28">
        <v>8</v>
      </c>
      <c r="BN28" s="50">
        <v>8</v>
      </c>
      <c r="BP28" s="50">
        <f>SUM(BI28:BO28)</f>
        <v>16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14" customHeight="1" thickBot="1">
      <c r="A29" s="95"/>
      <c r="B29" s="96" t="s">
        <v>324</v>
      </c>
      <c r="C29" s="548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552" t="s">
        <v>29</v>
      </c>
      <c r="AF29" s="553"/>
      <c r="AG29" s="553"/>
      <c r="AH29" s="554"/>
      <c r="AI29" s="552" t="s">
        <v>29</v>
      </c>
      <c r="AJ29" s="553"/>
      <c r="AK29" s="553"/>
      <c r="AL29" s="554"/>
      <c r="AM29" s="548"/>
      <c r="AN29" s="548"/>
      <c r="AO29" s="548"/>
      <c r="AP29" s="548"/>
      <c r="AQ29" s="548"/>
      <c r="AR29" s="548"/>
      <c r="AS29" s="548"/>
      <c r="AT29" s="548"/>
      <c r="AU29" s="436" t="s">
        <v>98</v>
      </c>
      <c r="AV29" s="437"/>
      <c r="AW29" s="437"/>
      <c r="AX29" s="444"/>
      <c r="AY29" s="436" t="s">
        <v>99</v>
      </c>
      <c r="AZ29" s="437"/>
      <c r="BA29" s="437"/>
      <c r="BB29" s="437"/>
      <c r="BC29" s="113" t="s">
        <v>300</v>
      </c>
      <c r="BD29" s="64"/>
      <c r="BJ29">
        <v>8</v>
      </c>
      <c r="BN29" s="50">
        <v>8</v>
      </c>
      <c r="BP29" s="50">
        <f>SUM(BI29:BO29)</f>
        <v>16</v>
      </c>
      <c r="BS29" s="714"/>
      <c r="BT29" s="715"/>
      <c r="BU29" s="715"/>
      <c r="BV29" s="715"/>
      <c r="BW29" s="715"/>
      <c r="BX29" s="716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4" customHeight="1">
      <c r="A30" s="95"/>
      <c r="B30" s="96" t="s">
        <v>325</v>
      </c>
      <c r="C30" s="548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436" t="s">
        <v>98</v>
      </c>
      <c r="AF30" s="437"/>
      <c r="AG30" s="437"/>
      <c r="AH30" s="444"/>
      <c r="AI30" s="436" t="s">
        <v>99</v>
      </c>
      <c r="AJ30" s="437"/>
      <c r="AK30" s="437"/>
      <c r="AL30" s="444"/>
      <c r="AM30" s="548"/>
      <c r="AN30" s="548"/>
      <c r="AO30" s="548"/>
      <c r="AP30" s="548"/>
      <c r="AQ30" s="548"/>
      <c r="AR30" s="548"/>
      <c r="AS30" s="548"/>
      <c r="AT30" s="548"/>
      <c r="AU30" s="552" t="s">
        <v>29</v>
      </c>
      <c r="AV30" s="553"/>
      <c r="AW30" s="553"/>
      <c r="AX30" s="554"/>
      <c r="AY30" s="480" t="s">
        <v>29</v>
      </c>
      <c r="AZ30" s="481"/>
      <c r="BA30" s="481"/>
      <c r="BB30" s="481"/>
      <c r="BC30" s="113" t="s">
        <v>300</v>
      </c>
      <c r="BD30" s="64"/>
      <c r="BJ30">
        <v>8</v>
      </c>
      <c r="BN30" s="50">
        <v>8</v>
      </c>
      <c r="BP30" s="50">
        <f>SUM(BI30:BO30)</f>
        <v>16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4" customHeight="1">
      <c r="A31" s="95"/>
      <c r="B31" s="96"/>
      <c r="C31" s="560" t="s">
        <v>268</v>
      </c>
      <c r="D31" s="560"/>
      <c r="E31" s="560"/>
      <c r="F31" s="560"/>
      <c r="G31" s="561" t="s">
        <v>269</v>
      </c>
      <c r="H31" s="561"/>
      <c r="I31" s="561"/>
      <c r="J31" s="561"/>
      <c r="K31" s="558" t="s">
        <v>270</v>
      </c>
      <c r="L31" s="558"/>
      <c r="M31" s="558"/>
      <c r="N31" s="558"/>
      <c r="O31" s="558" t="s">
        <v>271</v>
      </c>
      <c r="P31" s="558"/>
      <c r="Q31" s="558"/>
      <c r="R31" s="558"/>
      <c r="S31" s="558" t="s">
        <v>272</v>
      </c>
      <c r="T31" s="558"/>
      <c r="U31" s="558"/>
      <c r="V31" s="558"/>
      <c r="W31" s="558" t="s">
        <v>273</v>
      </c>
      <c r="X31" s="558"/>
      <c r="Y31" s="558"/>
      <c r="Z31" s="558"/>
      <c r="AA31" s="558" t="s">
        <v>274</v>
      </c>
      <c r="AB31" s="558"/>
      <c r="AC31" s="558"/>
      <c r="AD31" s="558"/>
      <c r="AE31" s="558" t="s">
        <v>275</v>
      </c>
      <c r="AF31" s="558"/>
      <c r="AG31" s="558"/>
      <c r="AH31" s="558"/>
      <c r="AI31" s="558" t="s">
        <v>276</v>
      </c>
      <c r="AJ31" s="558"/>
      <c r="AK31" s="558"/>
      <c r="AL31" s="558"/>
      <c r="AM31" s="558" t="s">
        <v>277</v>
      </c>
      <c r="AN31" s="558"/>
      <c r="AO31" s="558"/>
      <c r="AP31" s="558"/>
      <c r="AQ31" s="558" t="s">
        <v>278</v>
      </c>
      <c r="AR31" s="558"/>
      <c r="AS31" s="558"/>
      <c r="AT31" s="558"/>
      <c r="AU31" s="558" t="s">
        <v>279</v>
      </c>
      <c r="AV31" s="558"/>
      <c r="AW31" s="558"/>
      <c r="AX31" s="558"/>
      <c r="AY31" s="559" t="s">
        <v>280</v>
      </c>
      <c r="AZ31" s="559"/>
      <c r="BA31" s="559"/>
      <c r="BB31" s="559"/>
      <c r="BC31" s="22"/>
      <c r="BD31" s="64"/>
      <c r="CB31" s="124" t="s">
        <v>342</v>
      </c>
      <c r="CC31" s="122"/>
      <c r="CD31" s="122"/>
      <c r="CE31" s="121"/>
      <c r="CF31" s="121"/>
      <c r="CG31" s="121"/>
      <c r="CH31" s="122"/>
      <c r="CI31" s="122"/>
      <c r="CJ31" s="122"/>
      <c r="CK31" s="122"/>
      <c r="CL31" s="122"/>
      <c r="CM31" s="123">
        <f t="shared" si="2"/>
        <v>0</v>
      </c>
    </row>
    <row r="32" spans="1:91" ht="14" customHeight="1">
      <c r="A32" s="65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5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CB32" s="124" t="s">
        <v>343</v>
      </c>
      <c r="CC32" s="122"/>
      <c r="CD32" s="122"/>
      <c r="CE32" s="121">
        <v>0.16</v>
      </c>
      <c r="CF32" s="121">
        <v>1.05</v>
      </c>
      <c r="CG32" s="121">
        <v>0.25</v>
      </c>
      <c r="CH32" s="122"/>
      <c r="CI32" s="122"/>
      <c r="CJ32" s="122"/>
      <c r="CK32" s="122"/>
      <c r="CL32" s="122"/>
      <c r="CM32" s="123">
        <f t="shared" si="2"/>
        <v>1.46</v>
      </c>
    </row>
    <row r="33" spans="1:91" ht="14" customHeight="1">
      <c r="A33" s="68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69"/>
      <c r="BE33" s="30"/>
      <c r="BF33" s="1"/>
      <c r="BG33" s="1"/>
      <c r="BH33" s="1"/>
      <c r="BI33" s="1"/>
      <c r="BJ33" s="1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1"/>
      <c r="BY33" s="1"/>
      <c r="CB33" s="124" t="s">
        <v>75</v>
      </c>
      <c r="CC33" s="122"/>
      <c r="CD33" s="122"/>
      <c r="CE33" s="122"/>
      <c r="CF33" s="121"/>
      <c r="CG33" s="121"/>
      <c r="CH33" s="122"/>
      <c r="CI33" s="122"/>
      <c r="CJ33" s="122"/>
      <c r="CK33" s="122"/>
      <c r="CL33" s="122"/>
      <c r="CM33" s="123">
        <f t="shared" si="2"/>
        <v>0</v>
      </c>
    </row>
    <row r="34" spans="1:91" s="1" customFormat="1" ht="14" customHeight="1">
      <c r="A34" s="8"/>
      <c r="B34" s="57"/>
      <c r="C34" s="57"/>
      <c r="D34" s="559" t="s">
        <v>15</v>
      </c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  <c r="X34" s="559"/>
      <c r="Y34" s="559"/>
      <c r="Z34" s="559"/>
      <c r="AA34" s="559"/>
      <c r="AB34" s="559"/>
      <c r="AC34" s="559"/>
      <c r="AD34" s="559"/>
      <c r="AE34" s="559"/>
      <c r="AF34" s="559"/>
      <c r="AG34" s="559"/>
      <c r="AH34" s="559"/>
      <c r="AI34" s="559"/>
      <c r="AJ34" s="559"/>
      <c r="AK34" s="559"/>
      <c r="AL34" s="559"/>
      <c r="AM34" s="559"/>
      <c r="AN34" s="559"/>
      <c r="AO34" s="559"/>
      <c r="AP34" s="559"/>
      <c r="AQ34" s="559"/>
      <c r="AR34" s="559"/>
      <c r="AS34" s="559"/>
      <c r="AT34" s="559"/>
      <c r="AU34" s="559"/>
      <c r="AV34" s="559"/>
      <c r="AW34" s="559"/>
      <c r="AX34" s="559"/>
      <c r="AY34" s="559"/>
      <c r="AZ34" s="559"/>
      <c r="BA34" s="559"/>
      <c r="BB34" s="559"/>
      <c r="BC34" s="559"/>
      <c r="BD34" s="24"/>
      <c r="BE34" s="1" t="s">
        <v>58</v>
      </c>
      <c r="BF34" s="16">
        <v>1</v>
      </c>
      <c r="BG34" s="16"/>
      <c r="BI34"/>
      <c r="BJ34"/>
      <c r="BK34" s="50" t="s">
        <v>40</v>
      </c>
      <c r="BL34" s="50">
        <v>7.18</v>
      </c>
      <c r="BM34" s="50">
        <f>BF42+BF44</f>
        <v>0.1</v>
      </c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/>
      <c r="BY34"/>
      <c r="BZ34"/>
      <c r="CB34" s="125" t="s">
        <v>344</v>
      </c>
      <c r="CC34" s="126"/>
      <c r="CD34" s="126"/>
      <c r="CE34" s="126"/>
      <c r="CF34" s="127">
        <v>1</v>
      </c>
      <c r="CG34" s="127"/>
      <c r="CH34" s="126"/>
      <c r="CI34" s="126"/>
      <c r="CJ34" s="126"/>
      <c r="CK34" s="126"/>
      <c r="CL34" s="126"/>
      <c r="CM34" s="128">
        <f t="shared" si="2"/>
        <v>1</v>
      </c>
    </row>
    <row r="35" spans="1:91" s="1" customFormat="1" ht="14" customHeight="1" thickBot="1">
      <c r="A35" s="8"/>
      <c r="B35" s="9" t="s">
        <v>59</v>
      </c>
      <c r="C35" s="31"/>
      <c r="D35" s="436" t="s">
        <v>186</v>
      </c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44"/>
      <c r="T35" s="420" t="s">
        <v>18</v>
      </c>
      <c r="U35" s="420"/>
      <c r="V35" s="420"/>
      <c r="W35" s="420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24"/>
      <c r="BE35" s="1" t="s">
        <v>60</v>
      </c>
      <c r="BF35" s="16">
        <f>63/52</f>
        <v>1.2115384615384615</v>
      </c>
      <c r="BG35" s="22"/>
      <c r="BI35"/>
      <c r="BJ35"/>
      <c r="BK35" s="50" t="s">
        <v>0</v>
      </c>
      <c r="BL35" s="50">
        <v>3.23</v>
      </c>
      <c r="BM35" s="114">
        <f>BF54</f>
        <v>0.46153846153846156</v>
      </c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/>
      <c r="BY35"/>
      <c r="BZ35"/>
      <c r="CB35" s="129" t="s">
        <v>345</v>
      </c>
      <c r="CC35" s="130">
        <f t="shared" ref="CC35:CL35" si="4">SUM(CC11:CC34)</f>
        <v>4.13</v>
      </c>
      <c r="CD35" s="130">
        <f t="shared" si="4"/>
        <v>4.29</v>
      </c>
      <c r="CE35" s="130">
        <f t="shared" si="4"/>
        <v>3.0900000000000003</v>
      </c>
      <c r="CF35" s="130">
        <f t="shared" si="4"/>
        <v>4.1400000000000006</v>
      </c>
      <c r="CG35" s="130">
        <f t="shared" si="4"/>
        <v>3.0400000000000005</v>
      </c>
      <c r="CH35" s="130">
        <f t="shared" si="4"/>
        <v>2.14</v>
      </c>
      <c r="CI35" s="130">
        <f t="shared" si="4"/>
        <v>0</v>
      </c>
      <c r="CJ35" s="130">
        <f t="shared" si="4"/>
        <v>0</v>
      </c>
      <c r="CK35" s="130">
        <f t="shared" si="4"/>
        <v>0</v>
      </c>
      <c r="CL35" s="130">
        <f t="shared" si="4"/>
        <v>0</v>
      </c>
      <c r="CM35" s="131">
        <f t="shared" si="2"/>
        <v>20.830000000000002</v>
      </c>
    </row>
    <row r="36" spans="1:91" ht="14" customHeight="1">
      <c r="A36" s="8"/>
      <c r="B36" s="9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420" t="s">
        <v>27</v>
      </c>
      <c r="U36" s="420"/>
      <c r="V36" s="420"/>
      <c r="W36" s="420"/>
      <c r="X36" s="420"/>
      <c r="Y36" s="420"/>
      <c r="Z36" s="420"/>
      <c r="AA36" s="420"/>
      <c r="AB36" s="420"/>
      <c r="AC36" s="420"/>
      <c r="AD36" s="31"/>
      <c r="AE36" s="31"/>
      <c r="AF36" s="31"/>
      <c r="AG36" s="31"/>
      <c r="AH36" s="31"/>
      <c r="AI36" s="31"/>
      <c r="AJ36" s="31"/>
      <c r="AK36" s="31"/>
      <c r="AL36" s="436" t="s">
        <v>187</v>
      </c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44"/>
      <c r="BD36" s="24"/>
      <c r="BE36" s="1"/>
      <c r="BF36" s="1"/>
      <c r="BG36" s="16"/>
      <c r="BH36" s="1"/>
      <c r="BK36" s="50" t="s">
        <v>1</v>
      </c>
      <c r="BL36" s="50">
        <v>3.06</v>
      </c>
      <c r="BM36" s="50">
        <f>BF62</f>
        <v>0.48076923076923078</v>
      </c>
    </row>
    <row r="37" spans="1:91" s="1" customFormat="1" ht="14" customHeight="1">
      <c r="A37" s="8"/>
      <c r="B37" s="9" t="s">
        <v>73</v>
      </c>
      <c r="C37" s="31"/>
      <c r="D37" s="474" t="s">
        <v>19</v>
      </c>
      <c r="E37" s="475"/>
      <c r="F37" s="475"/>
      <c r="G37" s="475"/>
      <c r="H37" s="475"/>
      <c r="I37" s="475"/>
      <c r="J37" s="475"/>
      <c r="K37" s="476"/>
      <c r="L37" s="31"/>
      <c r="M37" s="31"/>
      <c r="N37" s="31"/>
      <c r="O37" s="31"/>
      <c r="P37" s="31"/>
      <c r="Q37" s="31"/>
      <c r="R37" s="31"/>
      <c r="S37" s="150" t="s">
        <v>398</v>
      </c>
      <c r="T37" s="31"/>
      <c r="U37" s="31"/>
      <c r="V37" s="31"/>
      <c r="W37" s="420" t="s">
        <v>161</v>
      </c>
      <c r="X37" s="420"/>
      <c r="Y37" s="420"/>
      <c r="Z37" s="420"/>
      <c r="AA37" s="420"/>
      <c r="AB37" s="494" t="s">
        <v>19</v>
      </c>
      <c r="AC37" s="496"/>
      <c r="AD37" s="31"/>
      <c r="AE37" s="31"/>
      <c r="AF37" s="31"/>
      <c r="AG37" s="31"/>
      <c r="AH37" s="522" t="s">
        <v>161</v>
      </c>
      <c r="AI37" s="509"/>
      <c r="AJ37" s="509"/>
      <c r="AK37" s="523"/>
      <c r="AL37" s="31"/>
      <c r="AM37" s="31"/>
      <c r="AN37" s="474" t="s">
        <v>159</v>
      </c>
      <c r="AO37" s="475"/>
      <c r="AP37" s="475"/>
      <c r="AQ37" s="475"/>
      <c r="AR37" s="475"/>
      <c r="AS37" s="475"/>
      <c r="AT37" s="475"/>
      <c r="AU37" s="475"/>
      <c r="AV37" s="476"/>
      <c r="AW37" s="522" t="s">
        <v>161</v>
      </c>
      <c r="AX37" s="509"/>
      <c r="AY37" s="509"/>
      <c r="AZ37" s="509"/>
      <c r="BA37" s="509"/>
      <c r="BB37" s="509"/>
      <c r="BC37" s="523"/>
      <c r="BD37" s="24"/>
      <c r="BE37" s="1" t="s">
        <v>62</v>
      </c>
      <c r="BF37" s="16">
        <f>37/52</f>
        <v>0.71153846153846156</v>
      </c>
      <c r="BG37" s="16"/>
      <c r="BI37"/>
      <c r="BJ37"/>
      <c r="BK37" s="50" t="s">
        <v>41</v>
      </c>
      <c r="BL37" s="50">
        <v>2</v>
      </c>
      <c r="BM37" s="50" t="e">
        <f>#REF!</f>
        <v>#REF!</v>
      </c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/>
      <c r="BY37"/>
    </row>
    <row r="38" spans="1:91" s="1" customFormat="1" ht="14" customHeight="1">
      <c r="A38" s="8"/>
      <c r="B38" s="9" t="s">
        <v>61</v>
      </c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495" t="s">
        <v>164</v>
      </c>
      <c r="Q38" s="495"/>
      <c r="R38" s="495"/>
      <c r="S38" s="495"/>
      <c r="T38" s="495"/>
      <c r="U38" s="495"/>
      <c r="V38" s="496"/>
      <c r="W38" s="31"/>
      <c r="X38" s="420" t="s">
        <v>163</v>
      </c>
      <c r="Y38" s="420"/>
      <c r="Z38" s="420"/>
      <c r="AA38" s="420"/>
      <c r="AB38" s="420" t="s">
        <v>162</v>
      </c>
      <c r="AC38" s="420"/>
      <c r="AD38" s="420"/>
      <c r="AE38" s="420"/>
      <c r="AF38" s="420"/>
      <c r="AG38" s="420"/>
      <c r="AH38" s="31"/>
      <c r="AI38" s="31"/>
      <c r="AJ38" s="31"/>
      <c r="AK38" s="31"/>
      <c r="AL38" s="420" t="s">
        <v>163</v>
      </c>
      <c r="AM38" s="420"/>
      <c r="AN38" s="420"/>
      <c r="AO38" s="420"/>
      <c r="AP38" s="420" t="s">
        <v>164</v>
      </c>
      <c r="AQ38" s="420"/>
      <c r="AR38" s="420"/>
      <c r="AS38" s="420"/>
      <c r="AT38" s="420"/>
      <c r="AU38" s="420"/>
      <c r="AV38" s="708" t="s">
        <v>410</v>
      </c>
      <c r="AW38" s="709"/>
      <c r="AX38" s="709"/>
      <c r="AY38" s="710"/>
      <c r="BD38" s="24"/>
      <c r="BG38" s="16"/>
      <c r="BI38"/>
      <c r="BJ38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/>
      <c r="BY38"/>
      <c r="BZ38"/>
    </row>
    <row r="39" spans="1:91" ht="14" customHeight="1">
      <c r="A39" s="8"/>
      <c r="B39" s="9" t="s">
        <v>63</v>
      </c>
      <c r="C39" s="31"/>
      <c r="D39" s="436" t="s">
        <v>305</v>
      </c>
      <c r="E39" s="437"/>
      <c r="F39" s="437"/>
      <c r="G39" s="437"/>
      <c r="H39" s="437"/>
      <c r="I39" s="437"/>
      <c r="J39" s="437"/>
      <c r="K39" s="437"/>
      <c r="L39" s="437"/>
      <c r="M39" s="444"/>
      <c r="N39" s="420" t="s">
        <v>304</v>
      </c>
      <c r="O39" s="420"/>
      <c r="P39" s="420"/>
      <c r="Q39" s="420"/>
      <c r="R39" s="420"/>
      <c r="S39" s="420"/>
      <c r="T39" s="420"/>
      <c r="U39" s="420"/>
      <c r="V39" s="420"/>
      <c r="W39" s="420"/>
      <c r="X39" s="31"/>
      <c r="Y39" s="31"/>
      <c r="Z39" s="31"/>
      <c r="AA39" s="31"/>
      <c r="AB39" s="31"/>
      <c r="AC39" s="31"/>
      <c r="AD39" s="495" t="s">
        <v>306</v>
      </c>
      <c r="AE39" s="495"/>
      <c r="AF39" s="495"/>
      <c r="AG39" s="495"/>
      <c r="AH39" s="437"/>
      <c r="AI39" s="437"/>
      <c r="AJ39" s="437"/>
      <c r="AK39" s="444"/>
      <c r="AL39" s="31"/>
      <c r="AM39" s="31"/>
      <c r="AN39" s="31"/>
      <c r="AO39" s="31"/>
      <c r="AQ39" s="495" t="s">
        <v>307</v>
      </c>
      <c r="AR39" s="495"/>
      <c r="AS39" s="496"/>
      <c r="AT39" s="31"/>
      <c r="AU39" s="31"/>
      <c r="AV39" s="31"/>
      <c r="AW39" s="31"/>
      <c r="AX39" s="420" t="s">
        <v>307</v>
      </c>
      <c r="AY39" s="420"/>
      <c r="AZ39" s="420"/>
      <c r="BA39" s="420"/>
      <c r="BB39" s="420"/>
      <c r="BC39" s="420"/>
      <c r="BD39" s="24"/>
      <c r="BE39" s="1" t="s">
        <v>64</v>
      </c>
      <c r="BF39" s="16">
        <f>34/52</f>
        <v>0.65384615384615385</v>
      </c>
      <c r="BG39" s="1"/>
      <c r="BH39" s="1"/>
      <c r="BK39" s="50" t="s">
        <v>2</v>
      </c>
      <c r="BL39" s="50">
        <v>2.23</v>
      </c>
      <c r="BM39" s="50">
        <f>BG74</f>
        <v>0</v>
      </c>
    </row>
    <row r="40" spans="1:91" ht="14" customHeight="1">
      <c r="A40" s="8"/>
      <c r="B40" s="9" t="s">
        <v>65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494" t="s">
        <v>28</v>
      </c>
      <c r="X40" s="437"/>
      <c r="Y40" s="437"/>
      <c r="Z40" s="444"/>
      <c r="AA40" s="436" t="s">
        <v>28</v>
      </c>
      <c r="AB40" s="437"/>
      <c r="AC40" s="437"/>
      <c r="AD40" s="444"/>
      <c r="AE40" s="436" t="s">
        <v>28</v>
      </c>
      <c r="AF40" s="437"/>
      <c r="AG40" s="437"/>
      <c r="AH40" s="444"/>
      <c r="AI40" s="436" t="s">
        <v>28</v>
      </c>
      <c r="AJ40" s="437"/>
      <c r="AK40" s="437"/>
      <c r="AL40" s="444"/>
      <c r="AM40" s="436" t="s">
        <v>28</v>
      </c>
      <c r="AN40" s="437"/>
      <c r="AO40" s="437"/>
      <c r="AP40" s="444"/>
      <c r="AQ40" s="436" t="s">
        <v>28</v>
      </c>
      <c r="AR40" s="437"/>
      <c r="AS40" s="437"/>
      <c r="AT40" s="444"/>
      <c r="AU40" s="436" t="s">
        <v>28</v>
      </c>
      <c r="AV40" s="437"/>
      <c r="AW40" s="437"/>
      <c r="AX40" s="496"/>
      <c r="AY40" s="494" t="s">
        <v>28</v>
      </c>
      <c r="AZ40" s="495"/>
      <c r="BA40" s="495"/>
      <c r="BB40" s="496"/>
      <c r="BC40" s="31"/>
      <c r="BD40" s="24"/>
      <c r="BE40" s="1" t="s">
        <v>66</v>
      </c>
      <c r="BF40" s="16">
        <f>37/52</f>
        <v>0.71153846153846156</v>
      </c>
      <c r="BG40" s="1"/>
      <c r="BH40" s="1"/>
      <c r="BK40" s="50" t="s">
        <v>20</v>
      </c>
      <c r="BL40" s="50">
        <v>1</v>
      </c>
      <c r="BM40" s="50">
        <v>0</v>
      </c>
    </row>
    <row r="41" spans="1:91" ht="14" customHeight="1">
      <c r="A41" s="8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5"/>
      <c r="BE41" s="1"/>
      <c r="BF41" s="51"/>
      <c r="BH41" s="1"/>
      <c r="BK41" s="50" t="s">
        <v>69</v>
      </c>
      <c r="BL41" s="50" t="s">
        <v>70</v>
      </c>
    </row>
    <row r="42" spans="1:91" ht="14" customHeight="1">
      <c r="A42" s="8"/>
      <c r="B42" s="1"/>
      <c r="C42" s="1"/>
      <c r="D42" s="559" t="s">
        <v>15</v>
      </c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  <c r="X42" s="559"/>
      <c r="Y42" s="559"/>
      <c r="Z42" s="559"/>
      <c r="AA42" s="559"/>
      <c r="AB42" s="559"/>
      <c r="AC42" s="559"/>
      <c r="AD42" s="559"/>
      <c r="AE42" s="559"/>
      <c r="AF42" s="559"/>
      <c r="AG42" s="559"/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/>
      <c r="AV42" s="559"/>
      <c r="AW42" s="559"/>
      <c r="AX42" s="559"/>
      <c r="AY42" s="559"/>
      <c r="AZ42" s="559"/>
      <c r="BA42" s="559"/>
      <c r="BB42" s="559"/>
      <c r="BC42" s="559"/>
      <c r="BD42" s="24"/>
      <c r="BH42" s="1"/>
      <c r="BK42" s="50" t="s">
        <v>71</v>
      </c>
      <c r="BL42" s="50">
        <v>1</v>
      </c>
      <c r="BN42" s="50">
        <f>SUM(BL34:BL40)</f>
        <v>18.7</v>
      </c>
      <c r="BO42" s="50" t="s">
        <v>72</v>
      </c>
    </row>
    <row r="43" spans="1:91" ht="14" customHeight="1">
      <c r="A43" s="8"/>
      <c r="B43" s="9" t="s">
        <v>59</v>
      </c>
      <c r="C43" s="9"/>
      <c r="D43" s="31"/>
      <c r="E43" s="31"/>
      <c r="F43" s="31"/>
      <c r="G43" s="31"/>
      <c r="H43" s="31"/>
      <c r="I43" s="31"/>
      <c r="J43" s="31"/>
      <c r="K43" s="31"/>
      <c r="L43" s="677" t="s">
        <v>187</v>
      </c>
      <c r="M43" s="718"/>
      <c r="N43" s="718"/>
      <c r="O43" s="718"/>
      <c r="P43" s="718"/>
      <c r="Q43" s="718"/>
      <c r="R43" s="718"/>
      <c r="S43" s="719"/>
      <c r="T43" s="31"/>
      <c r="U43" s="31"/>
      <c r="V43" s="31"/>
      <c r="W43" s="31"/>
      <c r="X43" s="31"/>
      <c r="Y43" s="31"/>
      <c r="Z43" s="31"/>
      <c r="AA43" s="31"/>
      <c r="AB43" s="677" t="s">
        <v>186</v>
      </c>
      <c r="AC43" s="718"/>
      <c r="AD43" s="718"/>
      <c r="AE43" s="718"/>
      <c r="AF43" s="718"/>
      <c r="AG43" s="718"/>
      <c r="AH43" s="718"/>
      <c r="AI43" s="718"/>
      <c r="AJ43" s="718"/>
      <c r="AK43" s="719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677" t="s">
        <v>18</v>
      </c>
      <c r="AW43" s="718"/>
      <c r="AX43" s="718"/>
      <c r="AY43" s="718"/>
      <c r="AZ43" s="718"/>
      <c r="BA43" s="718"/>
      <c r="BB43" s="718"/>
      <c r="BC43" s="719"/>
      <c r="BD43" s="24"/>
      <c r="BG43" s="1"/>
      <c r="BH43" s="1"/>
      <c r="BN43" s="50">
        <v>0.5</v>
      </c>
      <c r="BO43" s="50" t="s">
        <v>74</v>
      </c>
    </row>
    <row r="44" spans="1:91" ht="14" customHeight="1" thickBot="1">
      <c r="A44" s="8"/>
      <c r="B44" s="9" t="s">
        <v>73</v>
      </c>
      <c r="C44" s="9"/>
      <c r="D44" s="677" t="s">
        <v>159</v>
      </c>
      <c r="E44" s="718"/>
      <c r="F44" s="718"/>
      <c r="G44" s="718"/>
      <c r="H44" s="718"/>
      <c r="I44" s="718"/>
      <c r="J44" s="718"/>
      <c r="K44" s="719"/>
      <c r="L44" s="31"/>
      <c r="M44" s="31"/>
      <c r="N44" s="31"/>
      <c r="O44" s="31"/>
      <c r="P44" s="31"/>
      <c r="Q44" s="31"/>
      <c r="R44" s="31"/>
      <c r="S44" s="31"/>
      <c r="T44" s="669" t="s">
        <v>19</v>
      </c>
      <c r="U44" s="669"/>
      <c r="V44" s="669"/>
      <c r="W44" s="669"/>
      <c r="X44" s="669"/>
      <c r="Y44" s="669"/>
      <c r="Z44" s="669"/>
      <c r="AA44" s="669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669" t="s">
        <v>397</v>
      </c>
      <c r="AM44" s="669"/>
      <c r="AN44" s="669"/>
      <c r="AO44" s="669"/>
      <c r="AP44" s="743" t="s">
        <v>27</v>
      </c>
      <c r="AQ44" s="744"/>
      <c r="AR44" s="744"/>
      <c r="AS44" s="744"/>
      <c r="AT44" s="744"/>
      <c r="AU44" s="745"/>
      <c r="AV44" s="31"/>
      <c r="AW44" s="31"/>
      <c r="AX44" s="31"/>
      <c r="AY44" s="31"/>
      <c r="AZ44" s="31"/>
      <c r="BA44" s="31"/>
      <c r="BB44" s="31"/>
      <c r="BC44" s="31"/>
      <c r="BD44" s="24"/>
      <c r="BE44" s="1" t="s">
        <v>185</v>
      </c>
      <c r="BF44" s="16">
        <v>0.1</v>
      </c>
      <c r="BG44" s="1"/>
      <c r="BH44" s="1"/>
      <c r="BI44" s="1"/>
      <c r="BJ44" s="1"/>
      <c r="BK44" s="54"/>
      <c r="BL44" s="54"/>
      <c r="BM44" s="54"/>
      <c r="BN44" s="54">
        <f>1.8</f>
        <v>1.8</v>
      </c>
      <c r="BO44" s="54" t="s">
        <v>75</v>
      </c>
      <c r="BP44" s="54"/>
      <c r="BQ44" s="54"/>
      <c r="BR44" s="54"/>
      <c r="BS44" s="54"/>
      <c r="BT44" s="54"/>
      <c r="BU44" s="54"/>
      <c r="BV44" s="54"/>
      <c r="BW44" s="54"/>
      <c r="BX44" s="1"/>
      <c r="BY44" s="1"/>
    </row>
    <row r="45" spans="1:91" ht="14" customHeight="1" thickBot="1">
      <c r="A45" s="8"/>
      <c r="B45" s="94" t="s">
        <v>243</v>
      </c>
      <c r="C45" s="1"/>
      <c r="D45" s="73"/>
      <c r="E45" s="73"/>
      <c r="F45" s="73"/>
      <c r="G45" s="73"/>
      <c r="H45" s="73"/>
      <c r="I45" s="73"/>
      <c r="J45" s="73"/>
      <c r="K45" s="73"/>
      <c r="L45" s="740" t="s">
        <v>392</v>
      </c>
      <c r="M45" s="741"/>
      <c r="N45" s="741"/>
      <c r="O45" s="742"/>
      <c r="P45" s="73"/>
      <c r="Q45" s="20"/>
      <c r="R45" s="20"/>
      <c r="S45" s="20"/>
      <c r="T45" s="20"/>
      <c r="U45" s="20"/>
      <c r="V45" s="20"/>
      <c r="W45" s="20"/>
      <c r="X45" s="20"/>
      <c r="Y45" s="16"/>
      <c r="Z45" s="16"/>
      <c r="AA45" s="16"/>
      <c r="AB45" s="16"/>
      <c r="AC45" s="16"/>
      <c r="AD45" s="21"/>
      <c r="AE45" s="21"/>
      <c r="AF45" s="21"/>
      <c r="AG45" s="21"/>
      <c r="AH45" s="21"/>
      <c r="AI45" s="21"/>
      <c r="AJ45" s="21"/>
      <c r="AK45" s="21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4"/>
      <c r="BE45" s="1" t="s">
        <v>185</v>
      </c>
      <c r="BF45" s="16">
        <v>0.1</v>
      </c>
      <c r="BG45" s="1"/>
      <c r="BH45" s="1"/>
      <c r="BN45" s="44">
        <f>8/52</f>
        <v>0.15384615384615385</v>
      </c>
      <c r="BO45" s="44" t="s">
        <v>76</v>
      </c>
    </row>
    <row r="46" spans="1:91" ht="14" customHeight="1">
      <c r="A46" s="8"/>
      <c r="B46" s="9"/>
      <c r="C46" s="9"/>
      <c r="D46" s="559" t="s">
        <v>0</v>
      </c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559"/>
      <c r="AG46" s="559"/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/>
      <c r="AV46" s="559"/>
      <c r="AW46" s="559"/>
      <c r="AX46" s="559"/>
      <c r="AY46" s="559"/>
      <c r="AZ46" s="559"/>
      <c r="BA46" s="559"/>
      <c r="BB46" s="559"/>
      <c r="BC46" s="559"/>
      <c r="BD46" s="24"/>
      <c r="BE46" s="1"/>
      <c r="BF46" s="63"/>
      <c r="BG46" s="16"/>
      <c r="BH46" s="1"/>
      <c r="BN46" s="50">
        <f>SUM(BN42:BN45)</f>
        <v>21.153846153846153</v>
      </c>
      <c r="BO46" s="50" t="s">
        <v>77</v>
      </c>
    </row>
    <row r="47" spans="1:91" ht="14" customHeight="1">
      <c r="A47" s="8"/>
      <c r="B47" s="9" t="s">
        <v>79</v>
      </c>
      <c r="C47" s="9"/>
      <c r="D47" s="421" t="s">
        <v>18</v>
      </c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/>
      <c r="Q47" s="421"/>
      <c r="R47" s="421"/>
      <c r="S47" s="421"/>
      <c r="T47" s="421" t="s">
        <v>187</v>
      </c>
      <c r="U47" s="421"/>
      <c r="V47" s="421"/>
      <c r="W47" s="421"/>
      <c r="X47" s="421"/>
      <c r="Y47" s="421"/>
      <c r="Z47" s="421"/>
      <c r="AA47" s="421"/>
      <c r="AB47" s="421"/>
      <c r="AC47" s="421"/>
      <c r="AD47" s="421"/>
      <c r="AE47" s="421"/>
      <c r="AF47" s="421"/>
      <c r="AG47" s="421"/>
      <c r="AH47" s="421"/>
      <c r="AI47" s="421"/>
      <c r="AJ47" s="421"/>
      <c r="AK47" s="421"/>
      <c r="AL47" s="421" t="s">
        <v>186</v>
      </c>
      <c r="AM47" s="421"/>
      <c r="AN47" s="421"/>
      <c r="AO47" s="421"/>
      <c r="AP47" s="421"/>
      <c r="AQ47" s="421"/>
      <c r="AR47" s="421"/>
      <c r="AS47" s="421"/>
      <c r="AT47" s="421"/>
      <c r="AU47" s="421"/>
      <c r="AV47" s="421"/>
      <c r="AW47" s="421"/>
      <c r="AX47" s="421"/>
      <c r="AY47" s="421"/>
      <c r="AZ47" s="421"/>
      <c r="BA47" s="421"/>
      <c r="BB47" s="421"/>
      <c r="BC47" s="421"/>
      <c r="BD47" s="24"/>
      <c r="BE47" s="1" t="s">
        <v>58</v>
      </c>
      <c r="BF47" s="16">
        <f>36/52</f>
        <v>0.69230769230769229</v>
      </c>
      <c r="BG47" s="16"/>
      <c r="BH47" s="1"/>
      <c r="BI47" s="1"/>
      <c r="BJ47" s="1"/>
      <c r="BK47" s="53" t="s">
        <v>130</v>
      </c>
      <c r="BL47" s="54"/>
      <c r="BM47" s="54"/>
      <c r="BN47" s="54"/>
      <c r="BO47" s="54" t="s">
        <v>78</v>
      </c>
      <c r="BP47" s="54"/>
      <c r="BQ47" s="54"/>
      <c r="BR47" s="54"/>
      <c r="BS47" s="54"/>
      <c r="BT47" s="54"/>
      <c r="BU47" s="54"/>
      <c r="BV47" s="54"/>
      <c r="BW47" s="54"/>
      <c r="BX47" s="1"/>
      <c r="BY47" s="1"/>
    </row>
    <row r="48" spans="1:91" ht="14" customHeight="1">
      <c r="A48" s="8"/>
      <c r="B48" s="9" t="s">
        <v>61</v>
      </c>
      <c r="C48" s="9"/>
      <c r="D48" s="480" t="s">
        <v>163</v>
      </c>
      <c r="E48" s="481"/>
      <c r="F48" s="481"/>
      <c r="G48" s="481"/>
      <c r="H48" s="481"/>
      <c r="I48" s="481"/>
      <c r="J48" s="481"/>
      <c r="K48" s="738"/>
      <c r="L48" s="746" t="s">
        <v>162</v>
      </c>
      <c r="M48" s="466"/>
      <c r="N48" s="466"/>
      <c r="O48" s="466"/>
      <c r="P48" s="466"/>
      <c r="Q48" s="466"/>
      <c r="R48" s="466"/>
      <c r="S48" s="466"/>
      <c r="T48" s="466"/>
      <c r="U48" s="466"/>
      <c r="V48" s="31"/>
      <c r="W48" s="31"/>
      <c r="X48" s="31"/>
      <c r="Y48" s="31"/>
      <c r="Z48" s="31"/>
      <c r="AA48" s="31"/>
      <c r="AB48" s="31"/>
      <c r="AC48" s="31"/>
      <c r="AD48" s="421" t="s">
        <v>164</v>
      </c>
      <c r="AE48" s="421"/>
      <c r="AF48" s="421"/>
      <c r="AG48" s="421"/>
      <c r="AH48" s="421"/>
      <c r="AI48" s="421"/>
      <c r="AJ48" s="421"/>
      <c r="AK48" s="421"/>
      <c r="AL48" s="421"/>
      <c r="AM48" s="421"/>
      <c r="AN48" s="421"/>
      <c r="AO48" s="421"/>
      <c r="AP48" s="739" t="s">
        <v>399</v>
      </c>
      <c r="AQ48" s="739"/>
      <c r="AR48" s="739"/>
      <c r="AS48" s="739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24"/>
      <c r="BE48" s="1" t="s">
        <v>60</v>
      </c>
      <c r="BF48" s="16">
        <f>16/52</f>
        <v>0.30769230769230771</v>
      </c>
      <c r="BG48" s="16"/>
      <c r="BH48" s="1"/>
      <c r="BI48" s="1"/>
      <c r="BJ48" s="1"/>
      <c r="BK48" s="53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1"/>
      <c r="BY48" s="1"/>
      <c r="BZ48" s="1"/>
    </row>
    <row r="49" spans="1:78" ht="14" customHeight="1">
      <c r="A49" s="8"/>
      <c r="B49" s="9" t="s">
        <v>63</v>
      </c>
      <c r="C49" s="9"/>
      <c r="D49" s="421" t="s">
        <v>304</v>
      </c>
      <c r="E49" s="421"/>
      <c r="F49" s="421"/>
      <c r="G49" s="421"/>
      <c r="H49" s="421"/>
      <c r="I49" s="421"/>
      <c r="J49" s="421"/>
      <c r="K49" s="421"/>
      <c r="L49" s="421"/>
      <c r="M49" s="421"/>
      <c r="N49" s="421" t="s">
        <v>305</v>
      </c>
      <c r="O49" s="421"/>
      <c r="P49" s="421"/>
      <c r="Q49" s="421"/>
      <c r="R49" s="421"/>
      <c r="S49" s="421"/>
      <c r="T49" s="421"/>
      <c r="U49" s="421"/>
      <c r="V49" s="421" t="s">
        <v>307</v>
      </c>
      <c r="W49" s="421"/>
      <c r="X49" s="421"/>
      <c r="Y49" s="421"/>
      <c r="Z49" s="421"/>
      <c r="AA49" s="421"/>
      <c r="AB49" s="421"/>
      <c r="AC49" s="42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 t="s">
        <v>163</v>
      </c>
      <c r="AR49" s="31"/>
      <c r="AS49" s="31"/>
      <c r="AT49" s="480" t="s">
        <v>306</v>
      </c>
      <c r="AU49" s="481"/>
      <c r="AV49" s="481"/>
      <c r="AW49" s="481"/>
      <c r="AX49" s="481"/>
      <c r="AY49" s="481"/>
      <c r="AZ49" s="481"/>
      <c r="BA49" s="481"/>
      <c r="BB49" s="481"/>
      <c r="BC49" s="481"/>
      <c r="BD49" s="24"/>
      <c r="BE49" s="1" t="s">
        <v>62</v>
      </c>
      <c r="BF49" s="1" t="s">
        <v>405</v>
      </c>
      <c r="BG49" s="16"/>
      <c r="BH49" s="1"/>
      <c r="BJ49" s="1"/>
      <c r="BK49" s="53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1"/>
      <c r="BY49" s="1"/>
    </row>
    <row r="50" spans="1:78" ht="14" customHeight="1" thickBot="1">
      <c r="A50" s="8"/>
      <c r="B50" s="9" t="s">
        <v>65</v>
      </c>
      <c r="C50" s="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593" t="s">
        <v>29</v>
      </c>
      <c r="X50" s="594"/>
      <c r="Y50" s="594"/>
      <c r="Z50" s="555"/>
      <c r="AA50" s="593" t="s">
        <v>29</v>
      </c>
      <c r="AB50" s="594"/>
      <c r="AC50" s="594"/>
      <c r="AD50" s="554"/>
      <c r="AE50" s="552" t="s">
        <v>29</v>
      </c>
      <c r="AF50" s="553"/>
      <c r="AG50" s="553"/>
      <c r="AH50" s="554"/>
      <c r="AI50" s="552" t="s">
        <v>29</v>
      </c>
      <c r="AJ50" s="553"/>
      <c r="AK50" s="553"/>
      <c r="AL50" s="554"/>
      <c r="AM50" s="552" t="s">
        <v>29</v>
      </c>
      <c r="AN50" s="553"/>
      <c r="AO50" s="553"/>
      <c r="AP50" s="554"/>
      <c r="AQ50" s="552" t="s">
        <v>29</v>
      </c>
      <c r="AR50" s="553"/>
      <c r="AS50" s="553"/>
      <c r="AT50" s="554"/>
      <c r="AU50" s="552" t="s">
        <v>29</v>
      </c>
      <c r="AV50" s="553"/>
      <c r="AW50" s="553"/>
      <c r="AX50" s="554"/>
      <c r="AY50" s="552" t="s">
        <v>29</v>
      </c>
      <c r="AZ50" s="553"/>
      <c r="BA50" s="553"/>
      <c r="BB50" s="554"/>
      <c r="BC50" s="31"/>
      <c r="BD50" s="24"/>
      <c r="BE50" s="1" t="s">
        <v>64</v>
      </c>
      <c r="BF50" s="16">
        <f>34/52</f>
        <v>0.65384615384615385</v>
      </c>
      <c r="BG50" s="16"/>
      <c r="BH50" s="1"/>
      <c r="BK50" s="50">
        <v>1.8</v>
      </c>
      <c r="BL50" s="52" t="s">
        <v>131</v>
      </c>
    </row>
    <row r="51" spans="1:78" ht="14" customHeight="1" thickBot="1">
      <c r="A51" s="8"/>
      <c r="B51" s="9"/>
      <c r="C51" s="9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291" t="s">
        <v>220</v>
      </c>
      <c r="V51" s="300" t="s">
        <v>0</v>
      </c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24"/>
      <c r="BE51" s="1" t="s">
        <v>66</v>
      </c>
      <c r="BF51" s="26">
        <f>36/52</f>
        <v>0.69230769230769229</v>
      </c>
      <c r="BG51" s="1"/>
      <c r="BH51" s="1"/>
      <c r="BK51" s="50">
        <f>12/52</f>
        <v>0.23076923076923078</v>
      </c>
      <c r="BL51" s="52" t="s">
        <v>132</v>
      </c>
      <c r="BZ51" s="1"/>
    </row>
    <row r="52" spans="1:78" ht="14" customHeight="1">
      <c r="A52" s="8"/>
      <c r="B52" s="9"/>
      <c r="C52" s="9"/>
      <c r="D52" s="559" t="s">
        <v>80</v>
      </c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/>
      <c r="AV52" s="559"/>
      <c r="AW52" s="559"/>
      <c r="AX52" s="559"/>
      <c r="AY52" s="559"/>
      <c r="AZ52" s="559"/>
      <c r="BA52" s="559"/>
      <c r="BB52" s="559"/>
      <c r="BC52" s="559"/>
      <c r="BD52" s="24"/>
      <c r="BG52" s="1"/>
      <c r="BH52" s="1"/>
      <c r="BK52" s="50">
        <f>9/52</f>
        <v>0.17307692307692307</v>
      </c>
      <c r="BL52" s="52" t="s">
        <v>317</v>
      </c>
      <c r="BZ52" s="1"/>
    </row>
    <row r="53" spans="1:78" ht="14" customHeight="1">
      <c r="A53" s="8"/>
      <c r="B53" s="9" t="s">
        <v>79</v>
      </c>
      <c r="C53" s="9"/>
      <c r="D53" s="442" t="s">
        <v>187</v>
      </c>
      <c r="E53" s="442"/>
      <c r="F53" s="442"/>
      <c r="G53" s="442"/>
      <c r="H53" s="442"/>
      <c r="I53" s="442"/>
      <c r="J53" s="442"/>
      <c r="K53" s="442"/>
      <c r="L53" s="70"/>
      <c r="M53" s="70"/>
      <c r="N53" s="70"/>
      <c r="O53" s="70"/>
      <c r="P53" s="70"/>
      <c r="Q53" s="70"/>
      <c r="R53" s="70"/>
      <c r="S53" s="70"/>
      <c r="T53" s="422" t="s">
        <v>186</v>
      </c>
      <c r="U53" s="423"/>
      <c r="V53" s="423"/>
      <c r="W53" s="423"/>
      <c r="X53" s="423"/>
      <c r="Y53" s="423"/>
      <c r="Z53" s="423"/>
      <c r="AA53" s="424"/>
      <c r="AB53" s="290"/>
      <c r="AC53" s="290"/>
      <c r="AD53" s="70"/>
      <c r="AE53" s="70"/>
      <c r="AF53" s="70"/>
      <c r="AG53" s="70"/>
      <c r="AH53" s="70"/>
      <c r="AI53" s="70"/>
      <c r="AJ53" s="70"/>
      <c r="AK53" s="70"/>
      <c r="AL53" s="290"/>
      <c r="AM53" s="290"/>
      <c r="AN53" s="422" t="s">
        <v>18</v>
      </c>
      <c r="AO53" s="423"/>
      <c r="AP53" s="423"/>
      <c r="AQ53" s="423"/>
      <c r="AR53" s="423"/>
      <c r="AS53" s="423"/>
      <c r="AT53" s="423"/>
      <c r="AU53" s="424"/>
      <c r="AV53" s="70"/>
      <c r="AW53" s="70"/>
      <c r="AX53" s="70"/>
      <c r="AY53" s="70"/>
      <c r="AZ53" s="70"/>
      <c r="BA53" s="70"/>
      <c r="BB53" s="70"/>
      <c r="BC53" s="70"/>
      <c r="BD53" s="24"/>
      <c r="BE53" s="1" t="s">
        <v>58</v>
      </c>
      <c r="BF53" s="22">
        <f>16/52</f>
        <v>0.30769230769230771</v>
      </c>
      <c r="BG53" s="1"/>
      <c r="BH53" s="1"/>
      <c r="BZ53" s="1"/>
    </row>
    <row r="54" spans="1:78" ht="14" customHeight="1">
      <c r="A54" s="8"/>
      <c r="B54" s="9" t="s">
        <v>81</v>
      </c>
      <c r="C54" s="9"/>
      <c r="D54" s="70"/>
      <c r="E54" s="70"/>
      <c r="F54" s="70"/>
      <c r="G54" s="70"/>
      <c r="H54" s="70"/>
      <c r="I54" s="70"/>
      <c r="J54" s="70"/>
      <c r="K54" s="70"/>
      <c r="L54" s="442" t="s">
        <v>27</v>
      </c>
      <c r="M54" s="442"/>
      <c r="N54" s="442"/>
      <c r="O54" s="442"/>
      <c r="P54" s="442"/>
      <c r="Q54" s="442"/>
      <c r="R54" s="442"/>
      <c r="S54" s="442"/>
      <c r="T54" s="290"/>
      <c r="U54" s="70"/>
      <c r="V54" s="70"/>
      <c r="W54" s="70"/>
      <c r="X54" s="70"/>
      <c r="Y54" s="70"/>
      <c r="Z54" s="70"/>
      <c r="AA54" s="70"/>
      <c r="AB54" s="422" t="s">
        <v>161</v>
      </c>
      <c r="AC54" s="423"/>
      <c r="AD54" s="423"/>
      <c r="AE54" s="423"/>
      <c r="AF54" s="423"/>
      <c r="AG54" s="424"/>
      <c r="AH54" s="442" t="s">
        <v>159</v>
      </c>
      <c r="AI54" s="442"/>
      <c r="AJ54" s="442"/>
      <c r="AK54" s="442"/>
      <c r="AL54" s="442"/>
      <c r="AM54" s="442"/>
      <c r="AN54" s="70"/>
      <c r="AO54" s="70"/>
      <c r="AP54" s="70"/>
      <c r="AQ54" s="70"/>
      <c r="AR54" s="70"/>
      <c r="AS54" s="70"/>
      <c r="AT54" s="70"/>
      <c r="AU54" s="290"/>
      <c r="AV54" s="442" t="s">
        <v>19</v>
      </c>
      <c r="AW54" s="442"/>
      <c r="AX54" s="442"/>
      <c r="AY54" s="442"/>
      <c r="AZ54" s="442"/>
      <c r="BA54" s="442"/>
      <c r="BB54" s="442"/>
      <c r="BC54" s="442"/>
      <c r="BD54" s="24"/>
      <c r="BE54" s="1" t="s">
        <v>60</v>
      </c>
      <c r="BF54" s="26">
        <f>24/52</f>
        <v>0.46153846153846156</v>
      </c>
      <c r="BH54" s="1"/>
      <c r="BI54" s="1"/>
      <c r="BK54" s="52" t="s">
        <v>134</v>
      </c>
    </row>
    <row r="55" spans="1:78" ht="14" customHeight="1">
      <c r="A55" s="8"/>
      <c r="B55" s="9" t="s">
        <v>5</v>
      </c>
      <c r="C55" s="9"/>
      <c r="D55" s="290"/>
      <c r="E55" s="290"/>
      <c r="F55" s="290"/>
      <c r="G55" s="290"/>
      <c r="H55" s="290"/>
      <c r="I55" s="290"/>
      <c r="J55" s="290"/>
      <c r="K55" s="290"/>
      <c r="L55" s="29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24"/>
      <c r="BE55" s="1" t="s">
        <v>62</v>
      </c>
      <c r="BF55" s="22">
        <f>12/52</f>
        <v>0.23076923076923078</v>
      </c>
      <c r="BG55" s="22"/>
      <c r="BH55" s="1"/>
    </row>
    <row r="56" spans="1:78" s="1" customFormat="1" ht="14" customHeight="1">
      <c r="A56" s="8"/>
      <c r="B56" s="9" t="s">
        <v>61</v>
      </c>
      <c r="C56" s="9"/>
      <c r="D56" s="699" t="s">
        <v>164</v>
      </c>
      <c r="E56" s="699"/>
      <c r="F56" s="699"/>
      <c r="G56" s="699"/>
      <c r="H56" s="699" t="s">
        <v>162</v>
      </c>
      <c r="I56" s="699"/>
      <c r="J56" s="699"/>
      <c r="K56" s="699"/>
      <c r="L56" s="290"/>
      <c r="M56" s="290"/>
      <c r="N56" s="290"/>
      <c r="O56" s="290"/>
      <c r="P56" s="290"/>
      <c r="Q56" s="70"/>
      <c r="R56" s="70"/>
      <c r="S56" s="70"/>
      <c r="T56" s="70"/>
      <c r="U56" s="290"/>
      <c r="V56" s="701" t="s">
        <v>162</v>
      </c>
      <c r="W56" s="702"/>
      <c r="X56" s="702"/>
      <c r="Y56" s="702"/>
      <c r="Z56" s="702"/>
      <c r="AA56" s="707"/>
      <c r="AB56" s="701" t="s">
        <v>163</v>
      </c>
      <c r="AC56" s="702"/>
      <c r="AD56" s="702"/>
      <c r="AE56" s="702"/>
      <c r="AF56" s="702"/>
      <c r="AG56" s="702"/>
      <c r="AH56" s="702"/>
      <c r="AI56" s="702"/>
      <c r="AJ56" s="702"/>
      <c r="AK56" s="707"/>
      <c r="AL56" s="70"/>
      <c r="AM56" s="70"/>
      <c r="AN56" s="70"/>
      <c r="AO56" s="70"/>
      <c r="AP56" s="70"/>
      <c r="AQ56" s="70"/>
      <c r="AR56" s="70"/>
      <c r="AS56" s="70"/>
      <c r="AT56" s="70"/>
      <c r="AU56" s="442" t="s">
        <v>164</v>
      </c>
      <c r="AV56" s="442"/>
      <c r="AW56" s="442"/>
      <c r="AX56" s="442"/>
      <c r="AY56" s="442"/>
      <c r="AZ56" s="442"/>
      <c r="BA56" s="442"/>
      <c r="BB56" s="442"/>
      <c r="BC56" s="442"/>
      <c r="BD56" s="24"/>
      <c r="BE56" s="1" t="s">
        <v>64</v>
      </c>
      <c r="BF56" s="22">
        <f>33/52</f>
        <v>0.63461538461538458</v>
      </c>
      <c r="BI5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Z56"/>
    </row>
    <row r="57" spans="1:78" ht="14" customHeight="1">
      <c r="A57" s="8"/>
      <c r="B57" s="71" t="s">
        <v>63</v>
      </c>
      <c r="C57" s="71"/>
      <c r="D57" s="70"/>
      <c r="E57" s="70"/>
      <c r="F57" s="70"/>
      <c r="G57" s="70"/>
      <c r="H57" s="70"/>
      <c r="I57" s="70"/>
      <c r="J57" s="70"/>
      <c r="K57" s="70"/>
      <c r="L57" s="699" t="s">
        <v>306</v>
      </c>
      <c r="M57" s="699"/>
      <c r="N57" s="699"/>
      <c r="O57" s="699"/>
      <c r="P57" s="699"/>
      <c r="Q57" s="699" t="s">
        <v>307</v>
      </c>
      <c r="R57" s="699"/>
      <c r="S57" s="699"/>
      <c r="T57" s="699"/>
      <c r="U57" s="699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1" t="s">
        <v>304</v>
      </c>
      <c r="AM57" s="702"/>
      <c r="AN57" s="702"/>
      <c r="AO57" s="737"/>
      <c r="AP57" s="701" t="s">
        <v>305</v>
      </c>
      <c r="AQ57" s="702"/>
      <c r="AR57" s="702"/>
      <c r="AS57" s="702"/>
      <c r="AT57" s="737"/>
      <c r="AU57" s="70"/>
      <c r="AV57" s="70"/>
      <c r="AW57" s="70"/>
      <c r="AX57" s="70"/>
      <c r="AY57" s="70"/>
      <c r="AZ57" s="70"/>
      <c r="BA57" s="70"/>
      <c r="BB57" s="70"/>
      <c r="BC57" s="70"/>
      <c r="BD57" s="24"/>
      <c r="BE57" s="1" t="s">
        <v>66</v>
      </c>
      <c r="BF57" s="16">
        <f>19/52</f>
        <v>0.36538461538461536</v>
      </c>
      <c r="BH57" s="1"/>
    </row>
    <row r="58" spans="1:78" ht="14" customHeight="1">
      <c r="A58" s="8"/>
      <c r="B58" s="9"/>
      <c r="C58" s="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24"/>
      <c r="BE58" s="1"/>
      <c r="BF58" s="1"/>
      <c r="BG58" s="1"/>
      <c r="BH58" s="1"/>
    </row>
    <row r="59" spans="1:78" ht="14" customHeight="1">
      <c r="A59" s="8"/>
      <c r="B59" s="9"/>
      <c r="C59" s="9"/>
      <c r="D59" s="559" t="s">
        <v>82</v>
      </c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  <c r="X59" s="559"/>
      <c r="Y59" s="559"/>
      <c r="Z59" s="559"/>
      <c r="AA59" s="559"/>
      <c r="AB59" s="559"/>
      <c r="AC59" s="559"/>
      <c r="AD59" s="559"/>
      <c r="AE59" s="559"/>
      <c r="AF59" s="559"/>
      <c r="AG59" s="559"/>
      <c r="AH59" s="559"/>
      <c r="AI59" s="559"/>
      <c r="AJ59" s="559"/>
      <c r="AK59" s="559"/>
      <c r="AL59" s="559"/>
      <c r="AM59" s="559"/>
      <c r="AN59" s="559"/>
      <c r="AO59" s="559"/>
      <c r="AP59" s="559"/>
      <c r="AQ59" s="559"/>
      <c r="AR59" s="559"/>
      <c r="AS59" s="559"/>
      <c r="AT59" s="559"/>
      <c r="AU59" s="559"/>
      <c r="AV59" s="559"/>
      <c r="AW59" s="559"/>
      <c r="AX59" s="559"/>
      <c r="AY59" s="559"/>
      <c r="AZ59" s="559"/>
      <c r="BA59" s="559"/>
      <c r="BB59" s="559"/>
      <c r="BC59" s="559"/>
      <c r="BD59" s="24"/>
      <c r="BE59" s="1"/>
      <c r="BF59" s="1"/>
      <c r="BG59" s="1"/>
      <c r="BH59" s="1"/>
      <c r="BI59" s="1"/>
    </row>
    <row r="60" spans="1:78" ht="14" customHeight="1">
      <c r="A60" s="8"/>
      <c r="B60" s="9" t="s">
        <v>92</v>
      </c>
      <c r="C60" s="9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24"/>
      <c r="BE60" s="1"/>
      <c r="BF60" s="1"/>
      <c r="BG60" s="1"/>
      <c r="BH60" s="1"/>
      <c r="BZ60" s="1"/>
    </row>
    <row r="61" spans="1:78" ht="14" customHeight="1">
      <c r="A61" s="8"/>
      <c r="B61" s="9" t="s">
        <v>93</v>
      </c>
      <c r="C61" s="9"/>
      <c r="D61" s="433" t="s">
        <v>161</v>
      </c>
      <c r="E61" s="433"/>
      <c r="F61" s="433"/>
      <c r="G61" s="433"/>
      <c r="H61" s="433"/>
      <c r="I61" s="433"/>
      <c r="J61" s="433"/>
      <c r="K61" s="433"/>
      <c r="L61" s="433"/>
      <c r="M61" s="433"/>
      <c r="N61" s="433"/>
      <c r="O61" s="70"/>
      <c r="P61" s="433" t="s">
        <v>159</v>
      </c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33"/>
      <c r="AC61" s="433"/>
      <c r="AD61" s="433" t="s">
        <v>27</v>
      </c>
      <c r="AE61" s="433"/>
      <c r="AF61" s="433"/>
      <c r="AG61" s="433"/>
      <c r="AH61" s="433"/>
      <c r="AI61" s="433" t="s">
        <v>19</v>
      </c>
      <c r="AJ61" s="433"/>
      <c r="AK61" s="433"/>
      <c r="AL61" s="433"/>
      <c r="AM61" s="433"/>
      <c r="AN61" s="433"/>
      <c r="AO61" s="433"/>
      <c r="AP61" s="676"/>
      <c r="AQ61" s="676"/>
      <c r="AR61" s="676"/>
      <c r="AS61" s="676"/>
      <c r="AT61" s="676"/>
      <c r="AU61" s="433"/>
      <c r="AV61" s="433" t="s">
        <v>27</v>
      </c>
      <c r="AW61" s="433"/>
      <c r="AX61" s="433"/>
      <c r="AY61" s="433"/>
      <c r="AZ61" s="433"/>
      <c r="BA61" s="433"/>
      <c r="BB61" s="433"/>
      <c r="BC61" s="433"/>
      <c r="BD61" s="24"/>
      <c r="BE61" s="1" t="s">
        <v>60</v>
      </c>
      <c r="BF61" s="16">
        <f>26/52</f>
        <v>0.5</v>
      </c>
      <c r="BH61" s="1"/>
      <c r="BJ61" s="1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1"/>
      <c r="BY61" s="1"/>
    </row>
    <row r="62" spans="1:78" ht="14" customHeight="1">
      <c r="A62" s="8"/>
      <c r="B62" s="9" t="s">
        <v>61</v>
      </c>
      <c r="C62" s="9"/>
      <c r="D62" s="70"/>
      <c r="E62" s="70"/>
      <c r="F62" s="70"/>
      <c r="G62" s="70"/>
      <c r="H62" s="70"/>
      <c r="I62" s="70"/>
      <c r="J62" s="70"/>
      <c r="K62" s="70"/>
      <c r="L62" s="433" t="s">
        <v>164</v>
      </c>
      <c r="M62" s="433"/>
      <c r="N62" s="433"/>
      <c r="O62" s="433"/>
      <c r="P62" s="433" t="s">
        <v>163</v>
      </c>
      <c r="Q62" s="433"/>
      <c r="R62" s="433"/>
      <c r="S62" s="433"/>
      <c r="T62" s="433"/>
      <c r="U62" s="433"/>
      <c r="V62" s="433"/>
      <c r="W62" s="433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Q62" s="425" t="s">
        <v>162</v>
      </c>
      <c r="AR62" s="426"/>
      <c r="AS62" s="426"/>
      <c r="AT62" s="426"/>
      <c r="AU62" s="427"/>
      <c r="AV62" s="70"/>
      <c r="AW62" s="70"/>
      <c r="AX62" s="70"/>
      <c r="AY62" s="70"/>
      <c r="AZ62" s="70"/>
      <c r="BA62" s="70"/>
      <c r="BB62" s="70"/>
      <c r="BC62" s="70"/>
      <c r="BD62" s="24"/>
      <c r="BE62" s="1" t="s">
        <v>62</v>
      </c>
      <c r="BF62" s="16">
        <f>25/52</f>
        <v>0.48076923076923078</v>
      </c>
      <c r="BH62" s="1"/>
    </row>
    <row r="63" spans="1:78" ht="14" customHeight="1" thickBot="1">
      <c r="A63" s="8"/>
      <c r="B63" s="9" t="s">
        <v>63</v>
      </c>
      <c r="C63" s="9"/>
      <c r="D63" s="433" t="s">
        <v>306</v>
      </c>
      <c r="E63" s="433"/>
      <c r="F63" s="433"/>
      <c r="G63" s="433"/>
      <c r="H63" s="433"/>
      <c r="I63" s="433"/>
      <c r="J63" s="433"/>
      <c r="K63" s="433"/>
      <c r="L63" s="70"/>
      <c r="M63" s="70"/>
      <c r="N63" s="70"/>
      <c r="O63" s="297">
        <v>1</v>
      </c>
      <c r="P63" s="70"/>
      <c r="Q63" s="70"/>
      <c r="R63" s="70"/>
      <c r="S63" s="70"/>
      <c r="T63" s="70"/>
      <c r="U63" s="70"/>
      <c r="V63" s="70"/>
      <c r="W63" s="70"/>
      <c r="X63" s="425" t="s">
        <v>304</v>
      </c>
      <c r="Y63" s="426"/>
      <c r="Z63" s="426"/>
      <c r="AA63" s="426"/>
      <c r="AB63" s="426"/>
      <c r="AC63" s="426"/>
      <c r="AD63" s="426"/>
      <c r="AE63" s="426"/>
      <c r="AF63" s="426"/>
      <c r="AG63" s="427"/>
      <c r="AH63" s="433" t="s">
        <v>307</v>
      </c>
      <c r="AI63" s="433"/>
      <c r="AJ63" s="433"/>
      <c r="AK63" s="433"/>
      <c r="AL63" s="433"/>
      <c r="AM63" s="433"/>
      <c r="AN63" s="433"/>
      <c r="AO63" s="433"/>
      <c r="AP63" s="433"/>
      <c r="AQ63" s="70"/>
      <c r="AR63" s="70"/>
      <c r="AS63" s="70"/>
      <c r="AT63" s="70"/>
      <c r="AV63" s="425" t="s">
        <v>305</v>
      </c>
      <c r="AW63" s="426"/>
      <c r="AX63" s="426"/>
      <c r="AY63" s="426"/>
      <c r="AZ63" s="426"/>
      <c r="BA63" s="426"/>
      <c r="BB63" s="426"/>
      <c r="BC63" s="427"/>
      <c r="BD63" s="24"/>
      <c r="BE63" s="1" t="s">
        <v>64</v>
      </c>
      <c r="BF63" s="16">
        <f>17/52</f>
        <v>0.32692307692307693</v>
      </c>
      <c r="BG63" s="16"/>
      <c r="BH63" s="1"/>
    </row>
    <row r="64" spans="1:78" ht="14" customHeight="1">
      <c r="A64" s="8"/>
      <c r="B64" s="9"/>
      <c r="C64" s="9"/>
      <c r="D64" s="70"/>
      <c r="E64" s="70"/>
      <c r="F64" s="70"/>
      <c r="G64" s="70"/>
      <c r="H64" s="70"/>
      <c r="I64" s="70"/>
      <c r="J64" s="291"/>
      <c r="K64" s="291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24"/>
      <c r="BE64" s="1" t="s">
        <v>66</v>
      </c>
      <c r="BF64" s="16">
        <f>35/52</f>
        <v>0.67307692307692313</v>
      </c>
      <c r="BH64" s="1"/>
    </row>
    <row r="65" spans="1:85" ht="14" customHeight="1">
      <c r="A65" s="8"/>
      <c r="B65" s="9"/>
      <c r="C65" s="9"/>
      <c r="D65" s="559" t="s">
        <v>83</v>
      </c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9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9"/>
      <c r="BD65" s="24"/>
      <c r="BE65" s="1"/>
      <c r="BF65" s="1"/>
      <c r="BH65" s="1"/>
      <c r="BZ65" s="1"/>
    </row>
    <row r="66" spans="1:85" ht="14" customHeight="1">
      <c r="A66" s="8"/>
      <c r="B66" s="9" t="s">
        <v>81</v>
      </c>
      <c r="C66" s="9"/>
      <c r="D66" s="454" t="s">
        <v>27</v>
      </c>
      <c r="E66" s="455"/>
      <c r="F66" s="455"/>
      <c r="G66" s="455"/>
      <c r="H66" s="455"/>
      <c r="I66" s="455"/>
      <c r="J66" s="455"/>
      <c r="K66" s="456"/>
      <c r="L66" s="440" t="s">
        <v>19</v>
      </c>
      <c r="M66" s="440"/>
      <c r="N66" s="440"/>
      <c r="O66" s="440"/>
      <c r="P66" s="440"/>
      <c r="Q66" s="440"/>
      <c r="R66" s="440"/>
      <c r="S66" s="440" t="s">
        <v>397</v>
      </c>
      <c r="T66" s="440"/>
      <c r="U66" s="440"/>
      <c r="V66" s="440"/>
      <c r="W66" s="16"/>
      <c r="X66" s="16"/>
      <c r="Y66" s="16"/>
      <c r="Z66" s="16"/>
      <c r="AA66" s="16"/>
      <c r="AB66" s="16"/>
      <c r="AC66" s="16"/>
      <c r="AD66" s="440" t="s">
        <v>159</v>
      </c>
      <c r="AE66" s="440"/>
      <c r="AF66" s="440"/>
      <c r="AG66" s="440"/>
      <c r="AH66" s="16"/>
      <c r="AI66" s="16"/>
      <c r="AJ66" s="16"/>
      <c r="AK66" s="16"/>
      <c r="AL66" s="70"/>
      <c r="AM66" s="70"/>
      <c r="AN66" s="70"/>
      <c r="AO66" s="70"/>
      <c r="AP66" s="70"/>
      <c r="AQ66" s="70"/>
      <c r="AR66" s="70"/>
      <c r="AS66" s="70"/>
      <c r="AT66" s="70"/>
      <c r="AU66" s="16"/>
      <c r="AV66" s="16"/>
      <c r="AW66" s="16"/>
      <c r="AX66" s="16"/>
      <c r="AY66" s="16"/>
      <c r="AZ66" s="16"/>
      <c r="BA66" s="16"/>
      <c r="BB66" s="16"/>
      <c r="BC66" s="16"/>
      <c r="BD66" s="24"/>
      <c r="BE66" s="1" t="s">
        <v>60</v>
      </c>
      <c r="BF66" s="16">
        <f>15/52</f>
        <v>0.28846153846153844</v>
      </c>
      <c r="BG66" s="16"/>
      <c r="BH66" s="1"/>
    </row>
    <row r="67" spans="1:85" s="1" customFormat="1" ht="14" customHeight="1">
      <c r="A67" s="8"/>
      <c r="B67" s="9" t="s">
        <v>5</v>
      </c>
      <c r="C67" s="9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454" t="s">
        <v>393</v>
      </c>
      <c r="AR67" s="455"/>
      <c r="AS67" s="455"/>
      <c r="AT67" s="455"/>
      <c r="AU67" s="455"/>
      <c r="AV67" s="455"/>
      <c r="AW67" s="455"/>
      <c r="AX67" s="455"/>
      <c r="AY67" s="455"/>
      <c r="AZ67" s="455"/>
      <c r="BA67" s="456"/>
      <c r="BB67" s="290"/>
      <c r="BC67" s="290"/>
      <c r="BD67" s="24"/>
      <c r="BE67" s="1" t="s">
        <v>62</v>
      </c>
      <c r="BF67" s="16">
        <f>8/52</f>
        <v>0.15384615384615385</v>
      </c>
      <c r="BI67"/>
      <c r="BJ67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/>
      <c r="BY67"/>
      <c r="BZ67"/>
    </row>
    <row r="68" spans="1:85" ht="14" customHeight="1">
      <c r="A68" s="8"/>
      <c r="B68" s="9" t="s">
        <v>61</v>
      </c>
      <c r="C68" s="9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70"/>
      <c r="V68" s="70"/>
      <c r="W68" s="454" t="s">
        <v>164</v>
      </c>
      <c r="X68" s="455"/>
      <c r="Y68" s="455"/>
      <c r="Z68" s="455"/>
      <c r="AA68" s="455"/>
      <c r="AB68" s="455"/>
      <c r="AC68" s="456"/>
      <c r="AD68" s="70"/>
      <c r="AE68" s="70"/>
      <c r="AF68" s="70"/>
      <c r="AG68" s="70"/>
      <c r="AH68" s="440" t="s">
        <v>162</v>
      </c>
      <c r="AI68" s="440"/>
      <c r="AJ68" s="440"/>
      <c r="AK68" s="440"/>
      <c r="AL68" s="440"/>
      <c r="AM68" s="440"/>
      <c r="AN68" s="440"/>
      <c r="AO68" s="440"/>
      <c r="AP68" s="440"/>
      <c r="AQ68" s="16"/>
      <c r="AR68" s="16"/>
      <c r="AS68" s="16"/>
      <c r="AT68" s="16"/>
      <c r="AU68" s="70"/>
      <c r="AV68" s="70"/>
      <c r="AW68" s="70"/>
      <c r="AX68" s="440" t="s">
        <v>400</v>
      </c>
      <c r="AY68" s="440"/>
      <c r="AZ68" s="440"/>
      <c r="BA68" s="440"/>
      <c r="BB68" s="440"/>
      <c r="BC68" s="440"/>
      <c r="BD68" s="24"/>
      <c r="BE68" s="1" t="s">
        <v>64</v>
      </c>
      <c r="BF68" s="16">
        <f>22/52</f>
        <v>0.42307692307692307</v>
      </c>
      <c r="BG68" s="16"/>
      <c r="BH68" s="1"/>
      <c r="BI68" s="1"/>
    </row>
    <row r="69" spans="1:85" ht="14" customHeight="1" thickBot="1">
      <c r="A69" s="8"/>
      <c r="B69" s="71" t="s">
        <v>63</v>
      </c>
      <c r="C69" s="71"/>
      <c r="D69" s="440" t="s">
        <v>307</v>
      </c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 t="s">
        <v>306</v>
      </c>
      <c r="R69" s="440"/>
      <c r="S69" s="440"/>
      <c r="T69" s="440"/>
      <c r="U69" s="440"/>
      <c r="V69" s="440"/>
      <c r="W69" s="440"/>
      <c r="X69" s="440"/>
      <c r="Y69" s="440"/>
      <c r="Z69" s="440" t="s">
        <v>305</v>
      </c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440"/>
      <c r="AL69" s="454" t="s">
        <v>306</v>
      </c>
      <c r="AM69" s="455"/>
      <c r="AN69" s="455"/>
      <c r="AO69" s="456"/>
      <c r="AP69" s="440" t="s">
        <v>304</v>
      </c>
      <c r="AQ69" s="440"/>
      <c r="AR69" s="440"/>
      <c r="AS69" s="440"/>
      <c r="AT69" s="440"/>
      <c r="AU69" s="440"/>
      <c r="AV69" s="440"/>
      <c r="AW69" s="440"/>
      <c r="AX69" s="70"/>
      <c r="AY69" s="70"/>
      <c r="AZ69" s="70"/>
      <c r="BA69" s="70"/>
      <c r="BB69" s="454" t="s">
        <v>304</v>
      </c>
      <c r="BC69" s="456"/>
      <c r="BD69" s="25"/>
      <c r="BE69" s="1" t="s">
        <v>66</v>
      </c>
      <c r="BF69" s="16">
        <f>48/52</f>
        <v>0.92307692307692313</v>
      </c>
      <c r="BG69" s="16"/>
      <c r="BH69" s="1"/>
    </row>
    <row r="70" spans="1:85" s="1" customFormat="1" ht="14" customHeight="1">
      <c r="A70" s="8"/>
      <c r="B70" s="9"/>
      <c r="C70" s="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24"/>
      <c r="BF70" s="16"/>
      <c r="BG70"/>
      <c r="BI70"/>
      <c r="BJ70" t="s">
        <v>402</v>
      </c>
      <c r="BK70" s="102">
        <v>45103</v>
      </c>
      <c r="BL70" s="45">
        <v>45134</v>
      </c>
      <c r="BM70" s="45">
        <f t="shared" ref="BM70:BW70" si="5">BL70+28</f>
        <v>45162</v>
      </c>
      <c r="BN70" s="45">
        <f t="shared" si="5"/>
        <v>45190</v>
      </c>
      <c r="BO70" s="45">
        <f t="shared" si="5"/>
        <v>45218</v>
      </c>
      <c r="BP70" s="45">
        <f t="shared" si="5"/>
        <v>45246</v>
      </c>
      <c r="BQ70" s="45">
        <f t="shared" si="5"/>
        <v>45274</v>
      </c>
      <c r="BR70" s="45">
        <f t="shared" si="5"/>
        <v>45302</v>
      </c>
      <c r="BS70" s="45">
        <f t="shared" si="5"/>
        <v>45330</v>
      </c>
      <c r="BT70" s="45">
        <f t="shared" si="5"/>
        <v>45358</v>
      </c>
      <c r="BU70" s="45">
        <f t="shared" si="5"/>
        <v>45386</v>
      </c>
      <c r="BV70" s="45">
        <f t="shared" si="5"/>
        <v>45414</v>
      </c>
      <c r="BW70" s="45">
        <f t="shared" si="5"/>
        <v>45442</v>
      </c>
      <c r="BY70" s="34" t="s">
        <v>0</v>
      </c>
      <c r="BZ70" s="35" t="s">
        <v>2</v>
      </c>
      <c r="CA70" s="35" t="s">
        <v>1</v>
      </c>
      <c r="CB70" s="36" t="s">
        <v>40</v>
      </c>
    </row>
    <row r="71" spans="1:85" s="1" customFormat="1" ht="14" customHeight="1">
      <c r="A71" s="8"/>
      <c r="B71" s="9"/>
      <c r="C71" s="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24"/>
      <c r="BF71" s="22"/>
      <c r="BG71"/>
      <c r="BI71"/>
      <c r="BJ71"/>
      <c r="BK71" s="103" t="s">
        <v>121</v>
      </c>
      <c r="BL71" s="103" t="s">
        <v>121</v>
      </c>
      <c r="BM71" s="104" t="s">
        <v>119</v>
      </c>
      <c r="BN71" s="104" t="s">
        <v>267</v>
      </c>
      <c r="BO71" s="105" t="s">
        <v>117</v>
      </c>
      <c r="BP71" s="99" t="s">
        <v>29</v>
      </c>
      <c r="BQ71" s="99" t="s">
        <v>29</v>
      </c>
      <c r="BR71" s="103" t="s">
        <v>266</v>
      </c>
      <c r="BS71" s="103" t="s">
        <v>118</v>
      </c>
      <c r="BT71" s="98" t="s">
        <v>98</v>
      </c>
      <c r="BU71" s="98" t="s">
        <v>99</v>
      </c>
      <c r="BV71" s="106" t="s">
        <v>2</v>
      </c>
      <c r="BW71" s="107" t="s">
        <v>1</v>
      </c>
      <c r="BX71"/>
      <c r="BY71" s="38">
        <v>12</v>
      </c>
      <c r="BZ71" s="50">
        <v>4</v>
      </c>
      <c r="CA71" s="50">
        <v>12</v>
      </c>
      <c r="CB71" s="39">
        <v>24</v>
      </c>
    </row>
    <row r="72" spans="1:85" ht="14" customHeight="1">
      <c r="A72" s="8"/>
      <c r="B72" s="9"/>
      <c r="C72" s="9"/>
      <c r="D72" s="559" t="s">
        <v>84</v>
      </c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59"/>
      <c r="AI72" s="559"/>
      <c r="AJ72" s="559"/>
      <c r="AK72" s="559"/>
      <c r="AL72" s="559"/>
      <c r="AM72" s="559"/>
      <c r="AN72" s="559"/>
      <c r="AO72" s="559"/>
      <c r="AP72" s="559"/>
      <c r="AQ72" s="559"/>
      <c r="AR72" s="559"/>
      <c r="AS72" s="559"/>
      <c r="AT72" s="559"/>
      <c r="AU72" s="559"/>
      <c r="AV72" s="559"/>
      <c r="AW72" s="559"/>
      <c r="AX72" s="559"/>
      <c r="AY72" s="559"/>
      <c r="AZ72" s="559"/>
      <c r="BA72" s="559"/>
      <c r="BB72" s="559"/>
      <c r="BC72" s="559"/>
      <c r="BD72" s="24"/>
      <c r="BE72" s="1" t="s">
        <v>60</v>
      </c>
      <c r="BF72" s="16">
        <f>12/52</f>
        <v>0.23076923076923078</v>
      </c>
      <c r="BG72" s="16"/>
      <c r="BH72" s="1"/>
      <c r="BK72" s="104" t="s">
        <v>1</v>
      </c>
      <c r="BL72" s="103" t="s">
        <v>265</v>
      </c>
      <c r="BM72" s="103" t="s">
        <v>123</v>
      </c>
      <c r="BN72" s="104" t="s">
        <v>119</v>
      </c>
      <c r="BO72" s="106" t="s">
        <v>2</v>
      </c>
      <c r="BP72" s="98" t="s">
        <v>98</v>
      </c>
      <c r="BQ72" s="98" t="s">
        <v>99</v>
      </c>
      <c r="BR72" s="108" t="s">
        <v>122</v>
      </c>
      <c r="BS72" s="103" t="s">
        <v>118</v>
      </c>
      <c r="BT72" s="99" t="s">
        <v>29</v>
      </c>
      <c r="BU72" s="99" t="s">
        <v>29</v>
      </c>
      <c r="BV72" s="103" t="s">
        <v>121</v>
      </c>
      <c r="BW72" s="109" t="s">
        <v>266</v>
      </c>
      <c r="BY72" s="38">
        <v>8</v>
      </c>
      <c r="BZ72" s="50">
        <v>4</v>
      </c>
      <c r="CA72" s="50">
        <v>8</v>
      </c>
      <c r="CB72" s="39">
        <v>32</v>
      </c>
    </row>
    <row r="73" spans="1:85" ht="14" customHeight="1">
      <c r="A73" s="8"/>
      <c r="B73" s="9" t="s">
        <v>73</v>
      </c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31" t="s">
        <v>19</v>
      </c>
      <c r="AE73" s="731"/>
      <c r="AF73" s="731"/>
      <c r="AG73" s="731"/>
      <c r="AH73" s="731"/>
      <c r="AI73" s="731" t="s">
        <v>27</v>
      </c>
      <c r="AJ73" s="731"/>
      <c r="AK73" s="731"/>
      <c r="AL73" s="731"/>
      <c r="AM73" s="731"/>
      <c r="AN73" s="731"/>
      <c r="AO73" s="731"/>
      <c r="AP73" s="731" t="s">
        <v>161</v>
      </c>
      <c r="AQ73" s="731"/>
      <c r="AR73" s="731"/>
      <c r="AS73" s="731"/>
      <c r="AT73" s="731"/>
      <c r="AU73" s="731"/>
      <c r="AV73" s="731"/>
      <c r="AW73" s="731" t="s">
        <v>159</v>
      </c>
      <c r="AX73" s="731"/>
      <c r="AY73" s="731"/>
      <c r="AZ73" s="731"/>
      <c r="BA73" s="731"/>
      <c r="BB73" s="731"/>
      <c r="BC73" s="731"/>
      <c r="BD73" s="24"/>
      <c r="BE73" s="1" t="s">
        <v>62</v>
      </c>
      <c r="BF73" s="22">
        <f>14/52</f>
        <v>0.26923076923076922</v>
      </c>
      <c r="BG73" s="16"/>
      <c r="BH73" s="1"/>
      <c r="BK73" s="110" t="s">
        <v>120</v>
      </c>
      <c r="BL73" s="105" t="s">
        <v>117</v>
      </c>
      <c r="BM73" s="110" t="s">
        <v>1</v>
      </c>
      <c r="BN73" s="108" t="s">
        <v>118</v>
      </c>
      <c r="BO73" s="108" t="s">
        <v>266</v>
      </c>
      <c r="BP73" s="106" t="s">
        <v>2</v>
      </c>
      <c r="BQ73" s="110" t="s">
        <v>119</v>
      </c>
      <c r="BR73" s="99" t="s">
        <v>29</v>
      </c>
      <c r="BS73" s="99" t="s">
        <v>29</v>
      </c>
      <c r="BT73" s="108" t="s">
        <v>121</v>
      </c>
      <c r="BU73" s="108" t="s">
        <v>121</v>
      </c>
      <c r="BV73" s="98" t="s">
        <v>98</v>
      </c>
      <c r="BW73" s="101" t="s">
        <v>99</v>
      </c>
      <c r="BY73" s="38">
        <v>12</v>
      </c>
      <c r="BZ73" s="50">
        <v>4</v>
      </c>
      <c r="CA73" s="50">
        <v>12</v>
      </c>
      <c r="CB73" s="39">
        <v>24</v>
      </c>
    </row>
    <row r="74" spans="1:85" ht="14" customHeight="1" thickBot="1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24"/>
      <c r="BE74" s="1"/>
      <c r="BF74" s="26"/>
      <c r="BG74" s="22"/>
      <c r="BH74" s="1"/>
      <c r="BK74" s="108" t="s">
        <v>266</v>
      </c>
      <c r="BL74" s="108" t="s">
        <v>118</v>
      </c>
      <c r="BM74" s="110" t="s">
        <v>120</v>
      </c>
      <c r="BN74" s="105" t="s">
        <v>117</v>
      </c>
      <c r="BO74" s="108" t="s">
        <v>121</v>
      </c>
      <c r="BP74" s="108" t="s">
        <v>121</v>
      </c>
      <c r="BQ74" s="110" t="s">
        <v>1</v>
      </c>
      <c r="BR74" s="98" t="s">
        <v>98</v>
      </c>
      <c r="BS74" s="98" t="s">
        <v>99</v>
      </c>
      <c r="BT74" s="106" t="s">
        <v>2</v>
      </c>
      <c r="BU74" s="110" t="s">
        <v>119</v>
      </c>
      <c r="BV74" s="99" t="s">
        <v>29</v>
      </c>
      <c r="BW74" s="100" t="s">
        <v>29</v>
      </c>
      <c r="BY74" s="40">
        <v>12</v>
      </c>
      <c r="BZ74" s="41">
        <v>4</v>
      </c>
      <c r="CA74" s="41">
        <v>12</v>
      </c>
      <c r="CB74" s="42">
        <v>24</v>
      </c>
    </row>
    <row r="75" spans="1:85" ht="14" customHeight="1">
      <c r="A75" s="8"/>
      <c r="B75" s="9"/>
      <c r="C75" s="9"/>
      <c r="D75" s="559" t="s">
        <v>364</v>
      </c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559"/>
      <c r="AG75" s="559"/>
      <c r="AH75" s="559"/>
      <c r="AI75" s="559"/>
      <c r="AJ75" s="559"/>
      <c r="AK75" s="559"/>
      <c r="AL75" s="559"/>
      <c r="AM75" s="559"/>
      <c r="AN75" s="559"/>
      <c r="AO75" s="559"/>
      <c r="AP75" s="559"/>
      <c r="AQ75" s="559"/>
      <c r="AR75" s="559"/>
      <c r="AS75" s="559"/>
      <c r="AT75" s="559"/>
      <c r="AU75" s="559"/>
      <c r="AV75" s="559"/>
      <c r="AW75" s="559"/>
      <c r="AX75" s="559"/>
      <c r="AY75" s="559"/>
      <c r="AZ75" s="559"/>
      <c r="BA75" s="559"/>
      <c r="BB75" s="559"/>
      <c r="BC75" s="559"/>
      <c r="BD75" s="24"/>
      <c r="BE75" s="1"/>
      <c r="BF75" s="22"/>
      <c r="BG75" s="22"/>
      <c r="BH75" s="1"/>
      <c r="BI75" s="1"/>
      <c r="BY75">
        <f>SUM(BY71:BY74)</f>
        <v>44</v>
      </c>
      <c r="BZ75">
        <f>SUM(BZ71:BZ74)</f>
        <v>16</v>
      </c>
      <c r="CA75">
        <f>SUM(CA71:CA74)</f>
        <v>44</v>
      </c>
      <c r="CB75">
        <f>SUM(CB71:CB74)</f>
        <v>104</v>
      </c>
    </row>
    <row r="76" spans="1:85" ht="14" customHeight="1" thickBot="1">
      <c r="A76" s="65"/>
      <c r="B76" s="9" t="s">
        <v>5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445" t="s">
        <v>401</v>
      </c>
      <c r="BC76" s="447"/>
      <c r="BD76" s="24"/>
      <c r="BE76" s="1"/>
      <c r="BF76" s="26"/>
      <c r="BG76" t="s">
        <v>180</v>
      </c>
      <c r="BH76" s="1" t="s">
        <v>2</v>
      </c>
      <c r="BI76" t="s">
        <v>404</v>
      </c>
      <c r="BY76" s="26">
        <f>BY75/52</f>
        <v>0.84615384615384615</v>
      </c>
      <c r="BZ76" s="26">
        <f>BZ75/52</f>
        <v>0.30769230769230771</v>
      </c>
      <c r="CA76" s="26">
        <f>CA75/52</f>
        <v>0.84615384615384615</v>
      </c>
      <c r="CB76" s="26">
        <f>CB75/52</f>
        <v>2</v>
      </c>
      <c r="CD76" s="733" t="s">
        <v>116</v>
      </c>
      <c r="CE76" s="733"/>
      <c r="CF76" s="733"/>
      <c r="CG76" s="733"/>
    </row>
    <row r="77" spans="1:85" ht="14" customHeight="1">
      <c r="A77" s="65"/>
      <c r="B77" s="9" t="s">
        <v>75</v>
      </c>
      <c r="C77" s="9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445" t="s">
        <v>160</v>
      </c>
      <c r="Q77" s="446"/>
      <c r="R77" s="447"/>
      <c r="S77" s="445" t="s">
        <v>201</v>
      </c>
      <c r="T77" s="446"/>
      <c r="U77" s="447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5"/>
      <c r="BE77" s="1" t="s">
        <v>62</v>
      </c>
      <c r="BF77" s="26">
        <f>6/52</f>
        <v>0.11538461538461539</v>
      </c>
      <c r="BG77" s="22">
        <f>BF77*0.3333</f>
        <v>3.8457692307692311E-2</v>
      </c>
      <c r="BH77" s="16">
        <f>BF77*0.33333</f>
        <v>3.8461153846153853E-2</v>
      </c>
      <c r="BI77" s="22">
        <f>BF77*0.33333</f>
        <v>3.8461153846153853E-2</v>
      </c>
      <c r="BJ77" s="1"/>
      <c r="BK77" s="102">
        <v>44736</v>
      </c>
      <c r="BL77" s="45">
        <f>BK77+27</f>
        <v>44763</v>
      </c>
      <c r="BM77" s="45">
        <f t="shared" ref="BM77:BW77" si="6">BL77+28</f>
        <v>44791</v>
      </c>
      <c r="BN77" s="45">
        <f t="shared" si="6"/>
        <v>44819</v>
      </c>
      <c r="BO77" s="45">
        <f t="shared" si="6"/>
        <v>44847</v>
      </c>
      <c r="BP77" s="45">
        <f t="shared" si="6"/>
        <v>44875</v>
      </c>
      <c r="BQ77" s="45">
        <f t="shared" si="6"/>
        <v>44903</v>
      </c>
      <c r="BR77" s="45">
        <f t="shared" si="6"/>
        <v>44931</v>
      </c>
      <c r="BS77" s="45">
        <f t="shared" si="6"/>
        <v>44959</v>
      </c>
      <c r="BT77" s="45">
        <f t="shared" si="6"/>
        <v>44987</v>
      </c>
      <c r="BU77" s="45">
        <f t="shared" si="6"/>
        <v>45015</v>
      </c>
      <c r="BV77" s="45">
        <f t="shared" si="6"/>
        <v>45043</v>
      </c>
      <c r="BW77" s="45">
        <f t="shared" si="6"/>
        <v>45071</v>
      </c>
      <c r="BY77" s="34" t="s">
        <v>0</v>
      </c>
      <c r="BZ77" s="35" t="s">
        <v>2</v>
      </c>
      <c r="CA77" s="35" t="s">
        <v>1</v>
      </c>
      <c r="CB77" s="36" t="s">
        <v>40</v>
      </c>
      <c r="CD77" s="50" t="s">
        <v>0</v>
      </c>
      <c r="CE77" s="50" t="s">
        <v>2</v>
      </c>
      <c r="CF77" s="50" t="s">
        <v>1</v>
      </c>
      <c r="CG77" s="50" t="s">
        <v>40</v>
      </c>
    </row>
    <row r="78" spans="1:85" s="1" customFormat="1" ht="14" customHeight="1">
      <c r="A78" s="65"/>
      <c r="B78" s="9" t="s">
        <v>61</v>
      </c>
      <c r="C78" s="71"/>
      <c r="D78" s="577" t="s">
        <v>162</v>
      </c>
      <c r="E78" s="577"/>
      <c r="F78" s="577"/>
      <c r="G78" s="577"/>
      <c r="H78" s="577" t="s">
        <v>164</v>
      </c>
      <c r="I78" s="577"/>
      <c r="J78" s="577"/>
      <c r="K78" s="577"/>
      <c r="L78" s="577" t="s">
        <v>163</v>
      </c>
      <c r="M78" s="577"/>
      <c r="N78" s="577"/>
      <c r="O78" s="577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5"/>
      <c r="BE78" s="1" t="s">
        <v>168</v>
      </c>
      <c r="BF78" s="16">
        <f>12/52</f>
        <v>0.23076923076923078</v>
      </c>
      <c r="BG78" s="22">
        <f t="shared" ref="BG78:BG79" si="7">BF78*0.3333</f>
        <v>7.6915384615384622E-2</v>
      </c>
      <c r="BH78" s="16">
        <f t="shared" ref="BH78:BH79" si="8">BF78*0.33333</f>
        <v>7.6922307692307706E-2</v>
      </c>
      <c r="BI78" s="22">
        <f t="shared" ref="BI78:BI79" si="9">BF78*0.33333</f>
        <v>7.6922307692307706E-2</v>
      </c>
      <c r="BJ78"/>
      <c r="BK78" s="103" t="s">
        <v>121</v>
      </c>
      <c r="BL78" s="103" t="s">
        <v>121</v>
      </c>
      <c r="BM78" s="104" t="s">
        <v>119</v>
      </c>
      <c r="BN78" s="104" t="s">
        <v>267</v>
      </c>
      <c r="BO78" s="105" t="s">
        <v>117</v>
      </c>
      <c r="BP78" s="99" t="s">
        <v>29</v>
      </c>
      <c r="BQ78" s="99" t="s">
        <v>29</v>
      </c>
      <c r="BR78" s="104" t="s">
        <v>120</v>
      </c>
      <c r="BS78" s="103" t="s">
        <v>118</v>
      </c>
      <c r="BT78" s="98" t="s">
        <v>98</v>
      </c>
      <c r="BU78" s="98" t="s">
        <v>99</v>
      </c>
      <c r="BV78" s="106" t="s">
        <v>2</v>
      </c>
      <c r="BW78" s="107" t="s">
        <v>1</v>
      </c>
      <c r="BX78"/>
      <c r="BY78" s="38">
        <v>12</v>
      </c>
      <c r="BZ78" s="50">
        <v>4</v>
      </c>
      <c r="CA78" s="50">
        <v>16</v>
      </c>
      <c r="CB78" s="39">
        <v>20</v>
      </c>
      <c r="CC78"/>
      <c r="CD78" s="50">
        <v>3</v>
      </c>
      <c r="CE78" s="50">
        <v>1</v>
      </c>
      <c r="CF78" s="50">
        <v>4</v>
      </c>
      <c r="CG78" s="50">
        <v>5</v>
      </c>
    </row>
    <row r="79" spans="1:85" ht="14" customHeight="1">
      <c r="A79" s="65"/>
      <c r="B79" s="71" t="s">
        <v>63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577" t="s">
        <v>305</v>
      </c>
      <c r="W79" s="577"/>
      <c r="X79" s="577"/>
      <c r="Y79" s="577"/>
      <c r="Z79" s="577" t="s">
        <v>306</v>
      </c>
      <c r="AA79" s="577"/>
      <c r="AB79" s="577"/>
      <c r="AC79" s="577"/>
      <c r="AD79" s="577" t="s">
        <v>307</v>
      </c>
      <c r="AE79" s="577"/>
      <c r="AF79" s="577"/>
      <c r="AG79" s="577"/>
      <c r="AH79" s="577" t="s">
        <v>304</v>
      </c>
      <c r="AI79" s="577"/>
      <c r="AJ79" s="577"/>
      <c r="AK79" s="577"/>
      <c r="AL79" s="577" t="s">
        <v>305</v>
      </c>
      <c r="AM79" s="577"/>
      <c r="AN79" s="577"/>
      <c r="AO79" s="577"/>
      <c r="AP79" s="577" t="s">
        <v>306</v>
      </c>
      <c r="AQ79" s="577"/>
      <c r="AR79" s="577"/>
      <c r="AS79" s="577"/>
      <c r="AT79" s="577" t="s">
        <v>307</v>
      </c>
      <c r="AU79" s="577"/>
      <c r="AV79" s="577"/>
      <c r="AW79" s="577"/>
      <c r="AX79" s="577" t="s">
        <v>304</v>
      </c>
      <c r="AY79" s="577"/>
      <c r="AZ79" s="577"/>
      <c r="BA79" s="577"/>
      <c r="BB79" s="1"/>
      <c r="BC79" s="1"/>
      <c r="BD79" s="64"/>
      <c r="BE79" s="1" t="s">
        <v>167</v>
      </c>
      <c r="BF79" s="26">
        <f>32/52</f>
        <v>0.61538461538461542</v>
      </c>
      <c r="BG79" s="22">
        <f t="shared" si="7"/>
        <v>0.2051076923076923</v>
      </c>
      <c r="BH79" s="16">
        <f t="shared" si="8"/>
        <v>0.20512615384615387</v>
      </c>
      <c r="BI79" s="22">
        <f t="shared" si="9"/>
        <v>0.20512615384615387</v>
      </c>
      <c r="BK79" s="104" t="s">
        <v>1</v>
      </c>
      <c r="BL79" s="103" t="s">
        <v>265</v>
      </c>
      <c r="BM79" s="103" t="s">
        <v>123</v>
      </c>
      <c r="BN79" s="104" t="s">
        <v>119</v>
      </c>
      <c r="BO79" s="106" t="s">
        <v>2</v>
      </c>
      <c r="BP79" s="98" t="s">
        <v>98</v>
      </c>
      <c r="BQ79" s="98" t="s">
        <v>99</v>
      </c>
      <c r="BR79" s="108" t="s">
        <v>122</v>
      </c>
      <c r="BS79" s="103" t="s">
        <v>118</v>
      </c>
      <c r="BT79" s="99" t="s">
        <v>29</v>
      </c>
      <c r="BU79" s="99" t="s">
        <v>29</v>
      </c>
      <c r="BV79" s="103" t="s">
        <v>121</v>
      </c>
      <c r="BW79" s="109" t="s">
        <v>121</v>
      </c>
      <c r="BY79" s="38">
        <v>8</v>
      </c>
      <c r="BZ79" s="50">
        <v>4</v>
      </c>
      <c r="CA79" s="50">
        <v>8</v>
      </c>
      <c r="CB79" s="39">
        <v>32</v>
      </c>
      <c r="CD79" s="50">
        <v>2</v>
      </c>
      <c r="CE79" s="50">
        <v>1</v>
      </c>
      <c r="CF79" s="50">
        <v>2</v>
      </c>
      <c r="CG79" s="50">
        <v>8</v>
      </c>
    </row>
    <row r="80" spans="1:85" ht="14" customHeight="1" thickBot="1">
      <c r="A80" s="294"/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295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295"/>
      <c r="BD80" s="296"/>
      <c r="BF80" s="51"/>
      <c r="BG80">
        <f>SUM(BG77:BG79)</f>
        <v>0.32048076923076924</v>
      </c>
      <c r="BH80">
        <f>SUM(BH77:BH79)</f>
        <v>0.32050961538461542</v>
      </c>
      <c r="BI80">
        <f>SUM(BI77:BI79)</f>
        <v>0.32050961538461542</v>
      </c>
      <c r="BK80" s="110" t="s">
        <v>120</v>
      </c>
      <c r="BL80" s="105" t="s">
        <v>117</v>
      </c>
      <c r="BM80" s="110" t="s">
        <v>1</v>
      </c>
      <c r="BN80" s="108" t="s">
        <v>118</v>
      </c>
      <c r="BO80" s="108" t="s">
        <v>266</v>
      </c>
      <c r="BP80" s="106" t="s">
        <v>2</v>
      </c>
      <c r="BQ80" s="110" t="s">
        <v>119</v>
      </c>
      <c r="BR80" s="99" t="s">
        <v>29</v>
      </c>
      <c r="BS80" s="99" t="s">
        <v>29</v>
      </c>
      <c r="BT80" s="108" t="s">
        <v>121</v>
      </c>
      <c r="BU80" s="108" t="s">
        <v>121</v>
      </c>
      <c r="BV80" s="98" t="s">
        <v>98</v>
      </c>
      <c r="BW80" s="101" t="s">
        <v>99</v>
      </c>
      <c r="BY80" s="38">
        <v>12</v>
      </c>
      <c r="BZ80" s="50">
        <v>4</v>
      </c>
      <c r="CA80" s="50">
        <v>12</v>
      </c>
      <c r="CB80" s="39">
        <v>24</v>
      </c>
      <c r="CD80" s="50">
        <v>3</v>
      </c>
      <c r="CE80" s="50">
        <v>1</v>
      </c>
      <c r="CF80" s="50">
        <v>3</v>
      </c>
      <c r="CG80" s="50">
        <v>6</v>
      </c>
    </row>
    <row r="81" spans="1:90" ht="13" customHeight="1" thickBot="1">
      <c r="BE81" s="1"/>
      <c r="BF81" s="26"/>
      <c r="BG81" t="s">
        <v>180</v>
      </c>
      <c r="BH81" s="1" t="s">
        <v>2</v>
      </c>
      <c r="BI81" t="s">
        <v>404</v>
      </c>
      <c r="BK81" s="108" t="s">
        <v>266</v>
      </c>
      <c r="BL81" s="108" t="s">
        <v>118</v>
      </c>
      <c r="BM81" s="110" t="s">
        <v>120</v>
      </c>
      <c r="BN81" s="105" t="s">
        <v>117</v>
      </c>
      <c r="BO81" s="108" t="s">
        <v>121</v>
      </c>
      <c r="BP81" s="108" t="s">
        <v>121</v>
      </c>
      <c r="BQ81" s="110" t="s">
        <v>119</v>
      </c>
      <c r="BR81" s="98" t="s">
        <v>98</v>
      </c>
      <c r="BS81" s="98" t="s">
        <v>99</v>
      </c>
      <c r="BT81" s="106" t="s">
        <v>2</v>
      </c>
      <c r="BU81" s="110" t="s">
        <v>119</v>
      </c>
      <c r="BV81" s="99" t="s">
        <v>29</v>
      </c>
      <c r="BW81" s="100" t="s">
        <v>29</v>
      </c>
      <c r="BY81" s="40">
        <v>12</v>
      </c>
      <c r="BZ81" s="41">
        <v>4</v>
      </c>
      <c r="CA81" s="41">
        <v>12</v>
      </c>
      <c r="CB81" s="42">
        <v>24</v>
      </c>
      <c r="CD81" s="50">
        <v>3</v>
      </c>
      <c r="CE81" s="50">
        <v>1</v>
      </c>
      <c r="CF81" s="50">
        <v>3</v>
      </c>
      <c r="CG81" s="50">
        <v>6</v>
      </c>
    </row>
    <row r="82" spans="1:90" ht="13" customHeight="1">
      <c r="BE82" s="1" t="s">
        <v>62</v>
      </c>
      <c r="BF82" s="26">
        <f>6/52</f>
        <v>0.11538461538461539</v>
      </c>
      <c r="BG82" s="22">
        <f>BF82*0.4</f>
        <v>4.6153846153846156E-2</v>
      </c>
      <c r="BH82" s="16">
        <f>BF82*0.2</f>
        <v>2.3076923076923078E-2</v>
      </c>
      <c r="BI82" s="22">
        <f>BF82*0.4</f>
        <v>4.6153846153846156E-2</v>
      </c>
      <c r="BY82">
        <f>SUM(BY78:BY81)</f>
        <v>44</v>
      </c>
      <c r="BZ82">
        <f>SUM(BZ78:BZ81)</f>
        <v>16</v>
      </c>
      <c r="CA82">
        <f>SUM(CA78:CA81)</f>
        <v>48</v>
      </c>
      <c r="CB82">
        <f>SUM(CB78:CB81)</f>
        <v>100</v>
      </c>
    </row>
    <row r="83" spans="1:90" s="1" customFormat="1" ht="13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s="1" t="s">
        <v>168</v>
      </c>
      <c r="BF83" s="16">
        <f>12/52</f>
        <v>0.23076923076923078</v>
      </c>
      <c r="BG83" s="22">
        <f t="shared" ref="BG83:BG84" si="10">BF83*0.4</f>
        <v>9.2307692307692313E-2</v>
      </c>
      <c r="BH83" s="16">
        <f t="shared" ref="BH83:BH84" si="11">BF83*0.2</f>
        <v>4.6153846153846156E-2</v>
      </c>
      <c r="BI83" s="22">
        <f t="shared" ref="BI83:BI84" si="12">BF83*0.4</f>
        <v>9.2307692307692313E-2</v>
      </c>
      <c r="BJ83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/>
      <c r="BY83" s="26">
        <f>BY82/52</f>
        <v>0.84615384615384615</v>
      </c>
      <c r="BZ83" s="26">
        <f>BZ82/52</f>
        <v>0.30769230769230771</v>
      </c>
      <c r="CA83" s="26">
        <f>CA82/52</f>
        <v>0.92307692307692313</v>
      </c>
      <c r="CB83" s="26">
        <f>CB82/52</f>
        <v>1.9230769230769231</v>
      </c>
      <c r="CC83">
        <f>SUM(BY106:CB106)</f>
        <v>0</v>
      </c>
      <c r="CD83"/>
      <c r="CE83"/>
      <c r="CF83"/>
      <c r="CG83"/>
    </row>
    <row r="84" spans="1:90" ht="13" customHeight="1" thickBot="1">
      <c r="BE84" s="1" t="s">
        <v>167</v>
      </c>
      <c r="BF84" s="26">
        <f>32/52</f>
        <v>0.61538461538461542</v>
      </c>
      <c r="BG84" s="22">
        <f t="shared" si="10"/>
        <v>0.24615384615384617</v>
      </c>
      <c r="BH84" s="16">
        <f t="shared" si="11"/>
        <v>0.12307692307692308</v>
      </c>
      <c r="BI84" s="22">
        <f t="shared" si="12"/>
        <v>0.24615384615384617</v>
      </c>
      <c r="BJ84" t="s">
        <v>114</v>
      </c>
      <c r="BY84" s="50" t="s">
        <v>115</v>
      </c>
      <c r="BZ84" s="50"/>
      <c r="CA84" s="50"/>
      <c r="CB84" s="50"/>
      <c r="CD84" s="733" t="s">
        <v>116</v>
      </c>
      <c r="CE84" s="733"/>
      <c r="CF84" s="733"/>
      <c r="CG84" s="733"/>
    </row>
    <row r="85" spans="1:90" ht="13" customHeight="1">
      <c r="BG85">
        <f>SUM(BG82:BG84)</f>
        <v>0.38461538461538464</v>
      </c>
      <c r="BH85">
        <f>SUM(BH82:BH84)</f>
        <v>0.19230769230769232</v>
      </c>
      <c r="BI85">
        <f>SUM(BI82:BI84)</f>
        <v>0.38461538461538464</v>
      </c>
      <c r="BJ85" s="33"/>
      <c r="BK85" s="102">
        <v>44736</v>
      </c>
      <c r="BL85" s="45">
        <f>BK85+27</f>
        <v>44763</v>
      </c>
      <c r="BM85" s="45">
        <f t="shared" ref="BM85:BW85" si="13">BL85+28</f>
        <v>44791</v>
      </c>
      <c r="BN85" s="45">
        <f t="shared" si="13"/>
        <v>44819</v>
      </c>
      <c r="BO85" s="45">
        <f t="shared" si="13"/>
        <v>44847</v>
      </c>
      <c r="BP85" s="45">
        <f t="shared" si="13"/>
        <v>44875</v>
      </c>
      <c r="BQ85" s="45">
        <f t="shared" si="13"/>
        <v>44903</v>
      </c>
      <c r="BR85" s="45">
        <f t="shared" si="13"/>
        <v>44931</v>
      </c>
      <c r="BS85" s="45">
        <f t="shared" si="13"/>
        <v>44959</v>
      </c>
      <c r="BT85" s="45">
        <f t="shared" si="13"/>
        <v>44987</v>
      </c>
      <c r="BU85" s="45">
        <f t="shared" si="13"/>
        <v>45015</v>
      </c>
      <c r="BV85" s="45">
        <f t="shared" si="13"/>
        <v>45043</v>
      </c>
      <c r="BW85" s="45">
        <f t="shared" si="13"/>
        <v>45071</v>
      </c>
      <c r="BY85" s="34" t="s">
        <v>0</v>
      </c>
      <c r="BZ85" s="35" t="s">
        <v>2</v>
      </c>
      <c r="CA85" s="35" t="s">
        <v>1</v>
      </c>
      <c r="CB85" s="36" t="s">
        <v>40</v>
      </c>
      <c r="CD85" s="50" t="s">
        <v>0</v>
      </c>
      <c r="CE85" s="50" t="s">
        <v>2</v>
      </c>
      <c r="CF85" s="50" t="s">
        <v>1</v>
      </c>
      <c r="CG85" s="50" t="s">
        <v>40</v>
      </c>
    </row>
    <row r="86" spans="1:90" ht="13" customHeight="1">
      <c r="BE86" s="1"/>
      <c r="BF86" s="26"/>
      <c r="BG86" t="s">
        <v>180</v>
      </c>
      <c r="BH86" s="1" t="s">
        <v>2</v>
      </c>
      <c r="BI86" t="s">
        <v>404</v>
      </c>
      <c r="BJ86" s="37">
        <v>1</v>
      </c>
      <c r="BK86" s="49" t="s">
        <v>123</v>
      </c>
      <c r="BL86" s="48" t="s">
        <v>1</v>
      </c>
      <c r="BM86" s="49" t="s">
        <v>124</v>
      </c>
      <c r="BN86" s="48" t="s">
        <v>119</v>
      </c>
      <c r="BO86" s="46" t="s">
        <v>2</v>
      </c>
      <c r="BP86" s="49" t="s">
        <v>121</v>
      </c>
      <c r="BQ86" s="49" t="s">
        <v>121</v>
      </c>
      <c r="BR86" s="48" t="s">
        <v>120</v>
      </c>
      <c r="BS86" s="47" t="s">
        <v>117</v>
      </c>
      <c r="BT86" s="47" t="s">
        <v>29</v>
      </c>
      <c r="BU86" s="47" t="s">
        <v>29</v>
      </c>
      <c r="BV86" s="49" t="s">
        <v>28</v>
      </c>
      <c r="BW86" s="49" t="s">
        <v>28</v>
      </c>
      <c r="BY86" s="38">
        <v>12</v>
      </c>
      <c r="BZ86" s="50">
        <f>CE86*4</f>
        <v>4</v>
      </c>
      <c r="CA86" s="50">
        <v>12</v>
      </c>
      <c r="CB86" s="39">
        <v>24</v>
      </c>
      <c r="CC86" s="50"/>
      <c r="CD86" s="50">
        <v>3</v>
      </c>
      <c r="CE86" s="50">
        <v>1</v>
      </c>
      <c r="CF86" s="50">
        <v>3</v>
      </c>
      <c r="CG86" s="50">
        <v>6</v>
      </c>
    </row>
    <row r="87" spans="1:90" ht="13" customHeight="1">
      <c r="BB87" t="s">
        <v>291</v>
      </c>
      <c r="BE87" s="1" t="s">
        <v>62</v>
      </c>
      <c r="BF87" s="26">
        <f>6/52</f>
        <v>0.11538461538461539</v>
      </c>
      <c r="BG87" s="22">
        <f>BF87*0.5</f>
        <v>5.7692307692307696E-2</v>
      </c>
      <c r="BH87" s="16">
        <f>BF87*0</f>
        <v>0</v>
      </c>
      <c r="BI87" s="22">
        <f>BF87*0.5</f>
        <v>5.7692307692307696E-2</v>
      </c>
      <c r="BJ87" s="37">
        <v>2</v>
      </c>
      <c r="BK87" s="48" t="s">
        <v>1</v>
      </c>
      <c r="BL87" s="49" t="s">
        <v>121</v>
      </c>
      <c r="BM87" s="49" t="s">
        <v>121</v>
      </c>
      <c r="BN87" s="46" t="s">
        <v>2</v>
      </c>
      <c r="BO87" s="47" t="s">
        <v>117</v>
      </c>
      <c r="BP87" s="48" t="s">
        <v>120</v>
      </c>
      <c r="BQ87" s="48" t="s">
        <v>119</v>
      </c>
      <c r="BR87" s="47" t="s">
        <v>29</v>
      </c>
      <c r="BS87" s="47" t="s">
        <v>29</v>
      </c>
      <c r="BT87" s="49" t="s">
        <v>28</v>
      </c>
      <c r="BU87" s="49" t="s">
        <v>28</v>
      </c>
      <c r="BV87" s="49" t="s">
        <v>118</v>
      </c>
      <c r="BW87" s="49" t="s">
        <v>123</v>
      </c>
      <c r="BY87" s="38">
        <v>12</v>
      </c>
      <c r="BZ87" s="50">
        <f>CE87*4</f>
        <v>4</v>
      </c>
      <c r="CA87" s="50">
        <v>12</v>
      </c>
      <c r="CB87" s="39">
        <v>24</v>
      </c>
      <c r="CC87" s="50"/>
      <c r="CD87" s="50">
        <v>3</v>
      </c>
      <c r="CE87" s="50">
        <v>1</v>
      </c>
      <c r="CF87" s="50">
        <v>3</v>
      </c>
      <c r="CG87" s="50">
        <v>6</v>
      </c>
    </row>
    <row r="88" spans="1:90" ht="13" customHeight="1" thickBot="1">
      <c r="BE88" s="1" t="s">
        <v>168</v>
      </c>
      <c r="BF88" s="16">
        <f>12/52</f>
        <v>0.23076923076923078</v>
      </c>
      <c r="BG88" s="22">
        <f t="shared" ref="BG88:BG89" si="14">BF88*0.5</f>
        <v>0.11538461538461539</v>
      </c>
      <c r="BH88" s="16">
        <f t="shared" ref="BH88:BH89" si="15">BF88*0</f>
        <v>0</v>
      </c>
      <c r="BI88" s="22">
        <f t="shared" ref="BI88:BI89" si="16">BF88*0.5</f>
        <v>0.11538461538461539</v>
      </c>
      <c r="BJ88" s="37">
        <v>3</v>
      </c>
      <c r="BK88" s="46" t="s">
        <v>2</v>
      </c>
      <c r="BL88" s="48" t="s">
        <v>120</v>
      </c>
      <c r="BM88" s="49" t="s">
        <v>118</v>
      </c>
      <c r="BN88" s="48" t="s">
        <v>119</v>
      </c>
      <c r="BO88" s="49" t="s">
        <v>124</v>
      </c>
      <c r="BP88" s="47" t="s">
        <v>29</v>
      </c>
      <c r="BQ88" s="47" t="s">
        <v>29</v>
      </c>
      <c r="BR88" s="49" t="s">
        <v>28</v>
      </c>
      <c r="BS88" s="49" t="s">
        <v>28</v>
      </c>
      <c r="BT88" s="47" t="s">
        <v>117</v>
      </c>
      <c r="BU88" s="49" t="s">
        <v>121</v>
      </c>
      <c r="BV88" s="49" t="s">
        <v>121</v>
      </c>
      <c r="BW88" s="48" t="s">
        <v>1</v>
      </c>
      <c r="BY88" s="40">
        <v>12</v>
      </c>
      <c r="BZ88" s="41">
        <f>CE88*4</f>
        <v>4</v>
      </c>
      <c r="CA88" s="41">
        <v>12</v>
      </c>
      <c r="CB88" s="42">
        <v>24</v>
      </c>
      <c r="CC88" s="50"/>
      <c r="CD88" s="50">
        <v>3</v>
      </c>
      <c r="CE88" s="50">
        <v>1</v>
      </c>
      <c r="CF88" s="50">
        <v>3</v>
      </c>
      <c r="CG88" s="50">
        <v>6</v>
      </c>
    </row>
    <row r="89" spans="1:90" ht="13" customHeight="1">
      <c r="BE89" s="1" t="s">
        <v>167</v>
      </c>
      <c r="BF89" s="26">
        <f>32/52</f>
        <v>0.61538461538461542</v>
      </c>
      <c r="BG89" s="22">
        <f t="shared" si="14"/>
        <v>0.30769230769230771</v>
      </c>
      <c r="BH89" s="16">
        <f t="shared" si="15"/>
        <v>0</v>
      </c>
      <c r="BI89" s="22">
        <f t="shared" si="16"/>
        <v>0.30769230769230771</v>
      </c>
      <c r="BY89">
        <f>SUM(BY86:BY88)</f>
        <v>36</v>
      </c>
      <c r="BZ89">
        <f>SUM(BZ86:BZ88)</f>
        <v>12</v>
      </c>
      <c r="CA89">
        <f>SUM(CA86:CA88)</f>
        <v>36</v>
      </c>
      <c r="CB89">
        <f>SUM(CB86:CB88)</f>
        <v>72</v>
      </c>
    </row>
    <row r="90" spans="1:90" ht="13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G90">
        <f>SUM(BG87:BG89)</f>
        <v>0.48076923076923078</v>
      </c>
      <c r="BH90">
        <f>SUM(BH87:BH89)</f>
        <v>0</v>
      </c>
      <c r="BI90">
        <f>SUM(BI87:BI89)</f>
        <v>0.48076923076923078</v>
      </c>
      <c r="BY90" s="51">
        <f>BY89/52</f>
        <v>0.69230769230769229</v>
      </c>
      <c r="BZ90" s="51">
        <f>BZ89/52</f>
        <v>0.23076923076923078</v>
      </c>
      <c r="CA90" s="51">
        <f>CA89/52</f>
        <v>0.69230769230769229</v>
      </c>
      <c r="CB90" s="51">
        <f>CB89/52</f>
        <v>1.3846153846153846</v>
      </c>
      <c r="CC90">
        <f>SUM(BY113:CB113)</f>
        <v>0</v>
      </c>
    </row>
    <row r="91" spans="1:90" ht="13" customHeight="1"/>
    <row r="92" spans="1:90" ht="13" customHeight="1">
      <c r="BJ92" t="s">
        <v>403</v>
      </c>
      <c r="BK92" t="s">
        <v>165</v>
      </c>
      <c r="BL92"/>
      <c r="BM92"/>
      <c r="BN92"/>
      <c r="BO92"/>
      <c r="BP92"/>
      <c r="BQ92"/>
      <c r="BR92"/>
      <c r="BS92"/>
      <c r="BT92"/>
      <c r="BU92"/>
      <c r="BV92"/>
      <c r="BW92"/>
      <c r="BZ92" t="s">
        <v>166</v>
      </c>
    </row>
    <row r="93" spans="1:90" s="1" customFormat="1" ht="13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</row>
    <row r="94" spans="1:90" ht="13" customHeight="1">
      <c r="BF94">
        <f>9/52</f>
        <v>0.17307692307692307</v>
      </c>
      <c r="BK94" t="s">
        <v>91</v>
      </c>
      <c r="BL94" t="s">
        <v>167</v>
      </c>
      <c r="BM94" t="s">
        <v>168</v>
      </c>
      <c r="BN94" t="s">
        <v>88</v>
      </c>
      <c r="BO94" t="s">
        <v>169</v>
      </c>
      <c r="BP94" t="s">
        <v>170</v>
      </c>
      <c r="BQ94" t="s">
        <v>171</v>
      </c>
      <c r="BR94" t="s">
        <v>172</v>
      </c>
      <c r="BS94" t="s">
        <v>173</v>
      </c>
      <c r="BT94" t="s">
        <v>174</v>
      </c>
      <c r="BU94"/>
      <c r="BV94" t="s">
        <v>175</v>
      </c>
      <c r="BW94" t="s">
        <v>176</v>
      </c>
      <c r="BY94" s="58" t="s">
        <v>403</v>
      </c>
      <c r="BZ94" s="58" t="s">
        <v>91</v>
      </c>
      <c r="CA94" s="58" t="s">
        <v>167</v>
      </c>
      <c r="CB94" s="58" t="s">
        <v>168</v>
      </c>
      <c r="CC94" s="58" t="s">
        <v>88</v>
      </c>
      <c r="CD94" s="58" t="s">
        <v>169</v>
      </c>
      <c r="CE94" s="58" t="s">
        <v>170</v>
      </c>
      <c r="CF94" s="58" t="s">
        <v>171</v>
      </c>
      <c r="CG94" s="58" t="s">
        <v>172</v>
      </c>
      <c r="CH94" s="58" t="s">
        <v>173</v>
      </c>
      <c r="CI94" s="58" t="s">
        <v>174</v>
      </c>
      <c r="CJ94" s="59"/>
      <c r="CK94" s="59" t="s">
        <v>175</v>
      </c>
      <c r="CL94" s="59" t="s">
        <v>176</v>
      </c>
    </row>
    <row r="95" spans="1:90" ht="13" customHeight="1">
      <c r="BJ95" t="s">
        <v>177</v>
      </c>
      <c r="BK95" s="61" t="s">
        <v>178</v>
      </c>
      <c r="BL95" s="61"/>
      <c r="BM95" s="60">
        <v>0.17299999999999999</v>
      </c>
      <c r="BN95" s="60">
        <f>0.96+0.269</f>
        <v>1.2290000000000001</v>
      </c>
      <c r="BO95" s="60">
        <v>0.23100000000000001</v>
      </c>
      <c r="BP95" s="61"/>
      <c r="BQ95" s="61" t="s">
        <v>178</v>
      </c>
      <c r="BR95" s="61" t="s">
        <v>178</v>
      </c>
      <c r="BS95" s="61">
        <f t="shared" ref="BS95:BS102" si="17">SUM(BK95:BR95)</f>
        <v>1.6330000000000002</v>
      </c>
      <c r="BT95" s="61">
        <v>1</v>
      </c>
      <c r="BU95"/>
      <c r="BV95" s="22">
        <v>1.63</v>
      </c>
      <c r="BW95">
        <f t="shared" ref="BW95:BW102" si="18">BV95-BS95</f>
        <v>-3.0000000000003357E-3</v>
      </c>
      <c r="BY95" s="62" t="s">
        <v>177</v>
      </c>
      <c r="BZ95" s="60" t="s">
        <v>178</v>
      </c>
      <c r="CA95" s="60"/>
      <c r="CB95" s="60">
        <v>0.18</v>
      </c>
      <c r="CC95" s="60">
        <v>1.23</v>
      </c>
      <c r="CD95" s="60">
        <v>0.24</v>
      </c>
      <c r="CE95" s="60"/>
      <c r="CF95" s="60" t="s">
        <v>178</v>
      </c>
      <c r="CG95" s="60" t="s">
        <v>178</v>
      </c>
      <c r="CH95" s="306">
        <f>SUM(BZ95:CE95)</f>
        <v>1.65</v>
      </c>
      <c r="CI95" s="61">
        <v>1</v>
      </c>
      <c r="CJ95" s="59"/>
      <c r="CK95" s="59">
        <v>1.63</v>
      </c>
      <c r="CL95" s="59">
        <f t="shared" ref="CL95:CL103" si="19">CK95-CH95</f>
        <v>-2.0000000000000018E-2</v>
      </c>
    </row>
    <row r="96" spans="1:90" ht="13" customHeight="1">
      <c r="BJ96" t="s">
        <v>1</v>
      </c>
      <c r="BK96" s="115">
        <v>0.84599999999999997</v>
      </c>
      <c r="BL96" s="60">
        <v>0.36499999999999999</v>
      </c>
      <c r="BM96" s="60">
        <v>0.63500000000000001</v>
      </c>
      <c r="BN96" s="60">
        <v>0.23100000000000001</v>
      </c>
      <c r="BO96" s="60">
        <v>0.46200000000000002</v>
      </c>
      <c r="BP96" s="60">
        <v>0.308</v>
      </c>
      <c r="BQ96" s="61" t="s">
        <v>178</v>
      </c>
      <c r="BR96" s="61" t="s">
        <v>178</v>
      </c>
      <c r="BS96" s="61">
        <f t="shared" si="17"/>
        <v>2.847</v>
      </c>
      <c r="BT96" s="61">
        <v>1</v>
      </c>
      <c r="BU96"/>
      <c r="BV96" s="22">
        <v>3.06</v>
      </c>
      <c r="BW96">
        <f t="shared" si="18"/>
        <v>0.21300000000000008</v>
      </c>
      <c r="BY96" s="62" t="s">
        <v>1</v>
      </c>
      <c r="BZ96" s="60">
        <v>0.9</v>
      </c>
      <c r="CA96" s="60">
        <v>0.4</v>
      </c>
      <c r="CB96" s="60">
        <v>0.66</v>
      </c>
      <c r="CC96" s="60">
        <v>0.25</v>
      </c>
      <c r="CD96" s="60">
        <v>0.5</v>
      </c>
      <c r="CE96" s="60">
        <v>0.35</v>
      </c>
      <c r="CF96" s="60" t="s">
        <v>178</v>
      </c>
      <c r="CG96" s="60" t="s">
        <v>178</v>
      </c>
      <c r="CH96" s="306">
        <f t="shared" ref="CH96:CH101" si="20">SUM(BZ96:CE96)</f>
        <v>3.06</v>
      </c>
      <c r="CI96" s="61">
        <v>1</v>
      </c>
      <c r="CJ96" s="59"/>
      <c r="CK96" s="59">
        <v>3.06</v>
      </c>
      <c r="CL96" s="59">
        <f t="shared" si="19"/>
        <v>0</v>
      </c>
    </row>
    <row r="97" spans="1:90" ht="13" customHeight="1">
      <c r="BJ97" t="s">
        <v>41</v>
      </c>
      <c r="BK97" s="60" t="s">
        <v>178</v>
      </c>
      <c r="BL97" s="60">
        <f>0.673+0.31</f>
        <v>0.9830000000000001</v>
      </c>
      <c r="BM97" s="60">
        <f>0.327+0.12</f>
        <v>0.44700000000000001</v>
      </c>
      <c r="BN97" s="60">
        <f>0.481+0.06</f>
        <v>0.54099999999999993</v>
      </c>
      <c r="BO97" s="60">
        <v>0.5</v>
      </c>
      <c r="BP97" s="61"/>
      <c r="BQ97" s="61" t="s">
        <v>178</v>
      </c>
      <c r="BR97" s="61" t="s">
        <v>178</v>
      </c>
      <c r="BS97" s="61">
        <f t="shared" si="17"/>
        <v>2.4710000000000001</v>
      </c>
      <c r="BT97" s="61"/>
      <c r="BU97"/>
      <c r="BV97">
        <v>3</v>
      </c>
      <c r="BW97">
        <f t="shared" si="18"/>
        <v>0.52899999999999991</v>
      </c>
      <c r="BY97" s="62" t="s">
        <v>41</v>
      </c>
      <c r="BZ97" s="60" t="s">
        <v>178</v>
      </c>
      <c r="CA97" s="60">
        <v>1.1000000000000001</v>
      </c>
      <c r="CB97" s="60">
        <v>0.55000000000000004</v>
      </c>
      <c r="CC97" s="60">
        <v>0.65</v>
      </c>
      <c r="CD97" s="60">
        <v>0.7</v>
      </c>
      <c r="CE97" s="60"/>
      <c r="CF97" s="60" t="s">
        <v>178</v>
      </c>
      <c r="CG97" s="60" t="s">
        <v>178</v>
      </c>
      <c r="CH97" s="306">
        <f t="shared" si="20"/>
        <v>3</v>
      </c>
      <c r="CI97" s="61"/>
      <c r="CJ97" s="59"/>
      <c r="CK97" s="59">
        <v>2</v>
      </c>
      <c r="CL97" s="59">
        <f t="shared" si="19"/>
        <v>-1</v>
      </c>
    </row>
    <row r="98" spans="1:90" ht="13" customHeight="1">
      <c r="BJ98" t="s">
        <v>2</v>
      </c>
      <c r="BK98" s="115">
        <v>0.308</v>
      </c>
      <c r="BL98" s="60">
        <f>0.923</f>
        <v>0.92300000000000004</v>
      </c>
      <c r="BM98" s="60">
        <f>0.423</f>
        <v>0.42299999999999999</v>
      </c>
      <c r="BN98" s="60">
        <f>0.154</f>
        <v>0.154</v>
      </c>
      <c r="BO98" s="60">
        <v>0.28799999999999998</v>
      </c>
      <c r="BP98" s="61"/>
      <c r="BQ98" s="61" t="s">
        <v>178</v>
      </c>
      <c r="BR98" s="61" t="s">
        <v>178</v>
      </c>
      <c r="BS98" s="61">
        <f t="shared" si="17"/>
        <v>2.0960000000000001</v>
      </c>
      <c r="BT98" s="61"/>
      <c r="BU98"/>
      <c r="BV98" s="22">
        <v>2.23</v>
      </c>
      <c r="BW98">
        <f t="shared" si="18"/>
        <v>0.1339999999999999</v>
      </c>
      <c r="BY98" s="62" t="s">
        <v>2</v>
      </c>
      <c r="BZ98" s="60">
        <v>0.31</v>
      </c>
      <c r="CA98" s="60">
        <v>0.97</v>
      </c>
      <c r="CB98" s="60">
        <v>0.48</v>
      </c>
      <c r="CC98" s="60">
        <v>0.18</v>
      </c>
      <c r="CD98" s="60">
        <v>0.28999999999999998</v>
      </c>
      <c r="CE98" s="60"/>
      <c r="CF98" s="60" t="s">
        <v>178</v>
      </c>
      <c r="CG98" s="60" t="s">
        <v>178</v>
      </c>
      <c r="CH98" s="306">
        <f t="shared" si="20"/>
        <v>2.23</v>
      </c>
      <c r="CI98" s="61"/>
      <c r="CJ98" s="59"/>
      <c r="CK98" s="59">
        <v>2.23</v>
      </c>
      <c r="CL98" s="59">
        <f t="shared" si="19"/>
        <v>0</v>
      </c>
    </row>
    <row r="99" spans="1:90" ht="13" customHeight="1">
      <c r="BJ99" t="s">
        <v>179</v>
      </c>
      <c r="BK99" s="60" t="s">
        <v>178</v>
      </c>
      <c r="BL99" s="61"/>
      <c r="BM99" s="61"/>
      <c r="BN99" s="60">
        <v>1</v>
      </c>
      <c r="BO99" s="61"/>
      <c r="BP99" s="61"/>
      <c r="BQ99" s="61" t="s">
        <v>178</v>
      </c>
      <c r="BR99" s="61" t="s">
        <v>178</v>
      </c>
      <c r="BS99" s="61">
        <f t="shared" si="17"/>
        <v>1</v>
      </c>
      <c r="BT99" s="61"/>
      <c r="BU99"/>
      <c r="BV99" s="22">
        <v>1</v>
      </c>
      <c r="BW99">
        <f t="shared" si="18"/>
        <v>0</v>
      </c>
      <c r="BY99" s="62" t="s">
        <v>179</v>
      </c>
      <c r="BZ99" s="61" t="s">
        <v>178</v>
      </c>
      <c r="CA99" s="61"/>
      <c r="CB99" s="61"/>
      <c r="CC99" s="60">
        <v>1</v>
      </c>
      <c r="CD99" s="61"/>
      <c r="CE99" s="61"/>
      <c r="CF99" s="61" t="s">
        <v>178</v>
      </c>
      <c r="CG99" s="61" t="s">
        <v>178</v>
      </c>
      <c r="CH99" s="306">
        <f t="shared" si="20"/>
        <v>1</v>
      </c>
      <c r="CI99" s="61"/>
      <c r="CJ99" s="59"/>
      <c r="CK99" s="59">
        <v>1</v>
      </c>
      <c r="CL99" s="59">
        <f t="shared" si="19"/>
        <v>0</v>
      </c>
    </row>
    <row r="100" spans="1:90" s="1" customFormat="1" ht="13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 t="s">
        <v>180</v>
      </c>
      <c r="BK100" s="115">
        <v>2</v>
      </c>
      <c r="BL100" s="60">
        <f>0.712+0.31</f>
        <v>1.022</v>
      </c>
      <c r="BM100" s="60">
        <f>0.654+0.12</f>
        <v>0.77400000000000002</v>
      </c>
      <c r="BN100" s="60">
        <f>0.712+0.06+0.2</f>
        <v>0.97199999999999998</v>
      </c>
      <c r="BO100" s="60">
        <v>1.212</v>
      </c>
      <c r="BP100" s="60">
        <f>BF34</f>
        <v>1</v>
      </c>
      <c r="BQ100" s="61" t="s">
        <v>178</v>
      </c>
      <c r="BR100" s="61" t="s">
        <v>178</v>
      </c>
      <c r="BS100" s="61">
        <f t="shared" si="17"/>
        <v>6.98</v>
      </c>
      <c r="BT100" s="60">
        <v>1</v>
      </c>
      <c r="BU100"/>
      <c r="BV100" s="22">
        <v>7.18</v>
      </c>
      <c r="BW100">
        <f t="shared" si="18"/>
        <v>0.19999999999999929</v>
      </c>
      <c r="BX100"/>
      <c r="BY100" s="62" t="s">
        <v>180</v>
      </c>
      <c r="BZ100" s="60">
        <v>2.0299999999999998</v>
      </c>
      <c r="CA100" s="60">
        <v>1.1000000000000001</v>
      </c>
      <c r="CB100" s="60">
        <v>0.8</v>
      </c>
      <c r="CC100" s="60">
        <v>1</v>
      </c>
      <c r="CD100" s="60">
        <v>1.25</v>
      </c>
      <c r="CE100" s="60">
        <v>1</v>
      </c>
      <c r="CF100" s="60" t="s">
        <v>178</v>
      </c>
      <c r="CG100" s="60" t="s">
        <v>178</v>
      </c>
      <c r="CH100" s="306">
        <f t="shared" si="20"/>
        <v>7.18</v>
      </c>
      <c r="CI100" s="60">
        <v>1</v>
      </c>
      <c r="CJ100" s="59"/>
      <c r="CK100" s="59">
        <v>7.18</v>
      </c>
      <c r="CL100" s="59">
        <f t="shared" si="19"/>
        <v>0</v>
      </c>
    </row>
    <row r="101" spans="1:90" ht="13" customHeight="1">
      <c r="BJ101" t="s">
        <v>181</v>
      </c>
      <c r="BK101" s="115">
        <v>0.84599999999999997</v>
      </c>
      <c r="BL101" s="60">
        <v>0.69199999999999995</v>
      </c>
      <c r="BM101" s="60">
        <v>0.65400000000000003</v>
      </c>
      <c r="BN101" s="61"/>
      <c r="BO101" s="60">
        <v>0.308</v>
      </c>
      <c r="BP101" s="60">
        <v>0.69199999999999995</v>
      </c>
      <c r="BQ101" s="61" t="s">
        <v>178</v>
      </c>
      <c r="BR101" s="61" t="s">
        <v>178</v>
      </c>
      <c r="BS101" s="61">
        <f t="shared" si="17"/>
        <v>3.1919999999999993</v>
      </c>
      <c r="BT101" s="61"/>
      <c r="BU101"/>
      <c r="BV101" s="22">
        <v>3.23</v>
      </c>
      <c r="BW101">
        <f t="shared" si="18"/>
        <v>3.80000000000007E-2</v>
      </c>
      <c r="BY101" s="62" t="s">
        <v>181</v>
      </c>
      <c r="BZ101" s="60">
        <v>0.85</v>
      </c>
      <c r="CA101" s="60">
        <v>0.7</v>
      </c>
      <c r="CB101" s="60">
        <v>0.66</v>
      </c>
      <c r="CC101" s="60"/>
      <c r="CD101" s="60">
        <v>0.32</v>
      </c>
      <c r="CE101" s="60">
        <v>0.7</v>
      </c>
      <c r="CF101" s="60" t="s">
        <v>178</v>
      </c>
      <c r="CG101" s="60" t="s">
        <v>178</v>
      </c>
      <c r="CH101" s="306">
        <f t="shared" si="20"/>
        <v>3.2299999999999995</v>
      </c>
      <c r="CI101" s="61"/>
      <c r="CJ101" s="59"/>
      <c r="CK101" s="59">
        <v>3.23</v>
      </c>
      <c r="CL101" s="59">
        <f t="shared" si="19"/>
        <v>0</v>
      </c>
    </row>
    <row r="102" spans="1:90" ht="13" customHeight="1">
      <c r="BK102" s="60" t="s">
        <v>178</v>
      </c>
      <c r="BL102" s="61"/>
      <c r="BM102" s="61"/>
      <c r="BN102" s="61"/>
      <c r="BO102" s="61"/>
      <c r="BP102" s="61"/>
      <c r="BQ102" s="61" t="s">
        <v>178</v>
      </c>
      <c r="BR102" s="61" t="s">
        <v>178</v>
      </c>
      <c r="BS102" s="61">
        <f t="shared" si="17"/>
        <v>0</v>
      </c>
      <c r="BT102" s="61"/>
      <c r="BU102"/>
      <c r="BV102"/>
      <c r="BW102">
        <f t="shared" si="18"/>
        <v>0</v>
      </c>
      <c r="BY102" s="62"/>
      <c r="BZ102" s="61" t="s">
        <v>178</v>
      </c>
      <c r="CA102" s="61"/>
      <c r="CB102" s="61"/>
      <c r="CC102" s="61"/>
      <c r="CD102" s="61"/>
      <c r="CE102" s="61"/>
      <c r="CF102" s="60" t="s">
        <v>178</v>
      </c>
      <c r="CG102" s="60" t="s">
        <v>178</v>
      </c>
      <c r="CH102" s="304"/>
      <c r="CI102" s="61"/>
      <c r="CJ102" s="59"/>
      <c r="CK102" s="59">
        <v>1</v>
      </c>
      <c r="CL102" s="59">
        <f t="shared" si="19"/>
        <v>1</v>
      </c>
    </row>
    <row r="103" spans="1:90" ht="13" customHeight="1">
      <c r="BF103">
        <f>0.9+0.9+0.08+0.08</f>
        <v>1.9600000000000002</v>
      </c>
      <c r="BK103" s="60">
        <f t="shared" ref="BK103:BP103" si="21">SUM(BK95:BK102)</f>
        <v>4</v>
      </c>
      <c r="BL103" s="61">
        <f t="shared" si="21"/>
        <v>3.9850000000000003</v>
      </c>
      <c r="BM103" s="61">
        <f t="shared" si="21"/>
        <v>3.1059999999999999</v>
      </c>
      <c r="BN103" s="61">
        <f t="shared" si="21"/>
        <v>4.1270000000000007</v>
      </c>
      <c r="BO103" s="61">
        <f t="shared" si="21"/>
        <v>3.0009999999999999</v>
      </c>
      <c r="BP103" s="61">
        <f t="shared" si="21"/>
        <v>2</v>
      </c>
      <c r="BQ103" s="61"/>
      <c r="BR103" s="61"/>
      <c r="BS103" s="61">
        <f>SUM(BS95:BS102)</f>
        <v>20.219000000000001</v>
      </c>
      <c r="BT103" s="61"/>
      <c r="BU103"/>
      <c r="BV103">
        <f>SUM(BV95:BV102)</f>
        <v>21.330000000000002</v>
      </c>
      <c r="BW103"/>
      <c r="BY103" s="58" t="s">
        <v>173</v>
      </c>
      <c r="BZ103" s="58">
        <f t="shared" ref="BZ103:CE103" si="22">SUM(BZ95:BZ102)</f>
        <v>4.09</v>
      </c>
      <c r="CA103" s="58">
        <f t="shared" si="22"/>
        <v>4.2699999999999996</v>
      </c>
      <c r="CB103" s="58">
        <f t="shared" si="22"/>
        <v>3.33</v>
      </c>
      <c r="CC103" s="58">
        <f t="shared" si="22"/>
        <v>4.3100000000000005</v>
      </c>
      <c r="CD103" s="58">
        <f t="shared" si="22"/>
        <v>3.3</v>
      </c>
      <c r="CE103" s="58">
        <f t="shared" si="22"/>
        <v>2.0499999999999998</v>
      </c>
      <c r="CF103" s="58"/>
      <c r="CG103" s="58"/>
      <c r="CH103" s="305">
        <f>SUM(CH95:CH102)</f>
        <v>21.349999999999998</v>
      </c>
      <c r="CI103" s="58"/>
      <c r="CJ103" s="59"/>
      <c r="CK103" s="59"/>
      <c r="CL103" s="59">
        <f t="shared" si="19"/>
        <v>-21.349999999999998</v>
      </c>
    </row>
    <row r="104" spans="1:90" ht="13" customHeight="1">
      <c r="BJ104" t="s">
        <v>183</v>
      </c>
      <c r="BK104">
        <v>4</v>
      </c>
      <c r="BL104">
        <v>4</v>
      </c>
      <c r="BM104">
        <v>3</v>
      </c>
      <c r="BN104">
        <v>4</v>
      </c>
      <c r="BO104">
        <v>3</v>
      </c>
      <c r="BP104">
        <v>2</v>
      </c>
      <c r="BQ104">
        <v>0</v>
      </c>
      <c r="BR104">
        <v>0</v>
      </c>
      <c r="BS104"/>
      <c r="BT104"/>
      <c r="BU104"/>
      <c r="BV104"/>
      <c r="BW104"/>
      <c r="BY104" s="59" t="s">
        <v>183</v>
      </c>
      <c r="BZ104" s="59">
        <v>3</v>
      </c>
      <c r="CA104" s="59">
        <v>4</v>
      </c>
      <c r="CB104" s="59">
        <v>3</v>
      </c>
      <c r="CC104" s="59">
        <v>3</v>
      </c>
      <c r="CD104" s="59">
        <v>4</v>
      </c>
      <c r="CE104" s="59">
        <v>2</v>
      </c>
      <c r="CF104" s="59">
        <v>0</v>
      </c>
      <c r="CG104" s="59">
        <v>0</v>
      </c>
      <c r="CH104" s="59"/>
      <c r="CI104" s="59"/>
      <c r="CJ104" s="59"/>
      <c r="CK104" s="59"/>
      <c r="CL104" s="59"/>
    </row>
    <row r="105" spans="1:90" ht="13" customHeight="1">
      <c r="BN105" s="52" t="s">
        <v>407</v>
      </c>
    </row>
    <row r="106" spans="1:90" ht="13" customHeight="1">
      <c r="BM106" s="52" t="s">
        <v>406</v>
      </c>
    </row>
    <row r="107" spans="1:90">
      <c r="BO107" s="52" t="s">
        <v>408</v>
      </c>
    </row>
    <row r="108" spans="1:90">
      <c r="BN108" s="52" t="s">
        <v>191</v>
      </c>
    </row>
  </sheetData>
  <mergeCells count="295">
    <mergeCell ref="S66:V66"/>
    <mergeCell ref="AD66:AG66"/>
    <mergeCell ref="AH68:AP68"/>
    <mergeCell ref="AP44:AU44"/>
    <mergeCell ref="AH37:AK37"/>
    <mergeCell ref="D47:S47"/>
    <mergeCell ref="D63:K63"/>
    <mergeCell ref="AD39:AK39"/>
    <mergeCell ref="D42:BC42"/>
    <mergeCell ref="AV63:BC63"/>
    <mergeCell ref="AQ62:AU62"/>
    <mergeCell ref="AQ39:AS39"/>
    <mergeCell ref="AV38:AY38"/>
    <mergeCell ref="AQ67:BA67"/>
    <mergeCell ref="AM40:AP40"/>
    <mergeCell ref="AX68:BC68"/>
    <mergeCell ref="AQ50:AT50"/>
    <mergeCell ref="AU50:AX50"/>
    <mergeCell ref="AY50:BB50"/>
    <mergeCell ref="AY40:BB40"/>
    <mergeCell ref="T47:AK47"/>
    <mergeCell ref="AM50:AP50"/>
    <mergeCell ref="L48:U48"/>
    <mergeCell ref="AU40:AX40"/>
    <mergeCell ref="L62:O62"/>
    <mergeCell ref="D35:S35"/>
    <mergeCell ref="T35:AM35"/>
    <mergeCell ref="AL36:BC36"/>
    <mergeCell ref="D44:K44"/>
    <mergeCell ref="W37:AA37"/>
    <mergeCell ref="AN37:AV37"/>
    <mergeCell ref="V20:AC20"/>
    <mergeCell ref="L18:O18"/>
    <mergeCell ref="AL57:AO57"/>
    <mergeCell ref="AV43:BC43"/>
    <mergeCell ref="AL44:AO44"/>
    <mergeCell ref="AI50:AL50"/>
    <mergeCell ref="D39:M39"/>
    <mergeCell ref="N23:W23"/>
    <mergeCell ref="N39:W39"/>
    <mergeCell ref="AM29:AP29"/>
    <mergeCell ref="AQ29:AT29"/>
    <mergeCell ref="AQ40:AT40"/>
    <mergeCell ref="T36:AC36"/>
    <mergeCell ref="S28:V28"/>
    <mergeCell ref="W28:Z28"/>
    <mergeCell ref="AA30:AD30"/>
    <mergeCell ref="AE30:AH30"/>
    <mergeCell ref="AP48:AS48"/>
    <mergeCell ref="AD48:AO48"/>
    <mergeCell ref="L45:O45"/>
    <mergeCell ref="AX39:BC39"/>
    <mergeCell ref="AN11:AV11"/>
    <mergeCell ref="AP23:AW23"/>
    <mergeCell ref="AL18:AO18"/>
    <mergeCell ref="X23:AG23"/>
    <mergeCell ref="AL38:AO38"/>
    <mergeCell ref="AQ28:AT28"/>
    <mergeCell ref="AU28:AX28"/>
    <mergeCell ref="AP38:AU38"/>
    <mergeCell ref="AW37:BC37"/>
    <mergeCell ref="AU29:AX29"/>
    <mergeCell ref="AI31:AL31"/>
    <mergeCell ref="AM31:AP31"/>
    <mergeCell ref="D34:BC34"/>
    <mergeCell ref="AY30:BB30"/>
    <mergeCell ref="X38:AA38"/>
    <mergeCell ref="AB37:AC37"/>
    <mergeCell ref="D37:K37"/>
    <mergeCell ref="AE28:AH28"/>
    <mergeCell ref="K28:N28"/>
    <mergeCell ref="O28:R28"/>
    <mergeCell ref="AL47:BC47"/>
    <mergeCell ref="C31:F31"/>
    <mergeCell ref="G31:J31"/>
    <mergeCell ref="BB23:BC23"/>
    <mergeCell ref="AP22:AU22"/>
    <mergeCell ref="AT21:BC21"/>
    <mergeCell ref="AY27:BB27"/>
    <mergeCell ref="W31:Z31"/>
    <mergeCell ref="AA31:AD31"/>
    <mergeCell ref="AQ27:AT27"/>
    <mergeCell ref="AU27:AX27"/>
    <mergeCell ref="K31:N31"/>
    <mergeCell ref="O31:R31"/>
    <mergeCell ref="S31:V31"/>
    <mergeCell ref="AE31:AH31"/>
    <mergeCell ref="AQ31:AT31"/>
    <mergeCell ref="AU31:AX31"/>
    <mergeCell ref="AA27:AD27"/>
    <mergeCell ref="AI28:AL28"/>
    <mergeCell ref="AM28:AP28"/>
    <mergeCell ref="AM30:AP30"/>
    <mergeCell ref="AU30:AX30"/>
    <mergeCell ref="C28:F28"/>
    <mergeCell ref="G28:J28"/>
    <mergeCell ref="AY29:BB29"/>
    <mergeCell ref="W40:Z40"/>
    <mergeCell ref="D10:N10"/>
    <mergeCell ref="L43:S43"/>
    <mergeCell ref="P11:AC11"/>
    <mergeCell ref="AQ16:AU16"/>
    <mergeCell ref="AH16:AP16"/>
    <mergeCell ref="AX20:BC20"/>
    <mergeCell ref="AP18:AS18"/>
    <mergeCell ref="AV16:AY16"/>
    <mergeCell ref="AX18:BC18"/>
    <mergeCell ref="D16:G16"/>
    <mergeCell ref="H17:K17"/>
    <mergeCell ref="D18:K18"/>
    <mergeCell ref="D21:K21"/>
    <mergeCell ref="Z21:AC21"/>
    <mergeCell ref="AP21:AS21"/>
    <mergeCell ref="Q21:Y21"/>
    <mergeCell ref="AL21:AO21"/>
    <mergeCell ref="V22:Y22"/>
    <mergeCell ref="AI30:AL30"/>
    <mergeCell ref="L17:O17"/>
    <mergeCell ref="AI27:AL27"/>
    <mergeCell ref="CD84:CG84"/>
    <mergeCell ref="CD76:CG76"/>
    <mergeCell ref="AW73:BC73"/>
    <mergeCell ref="AL69:AO69"/>
    <mergeCell ref="AP69:AW69"/>
    <mergeCell ref="BB69:BC69"/>
    <mergeCell ref="AV22:BC22"/>
    <mergeCell ref="BS29:BX29"/>
    <mergeCell ref="AY28:BB28"/>
    <mergeCell ref="AI73:AO73"/>
    <mergeCell ref="AP73:AV73"/>
    <mergeCell ref="AH54:AM54"/>
    <mergeCell ref="AN53:AU53"/>
    <mergeCell ref="AV54:BC54"/>
    <mergeCell ref="D65:BC65"/>
    <mergeCell ref="D66:K66"/>
    <mergeCell ref="P61:AC61"/>
    <mergeCell ref="AD61:AH61"/>
    <mergeCell ref="AI61:AU61"/>
    <mergeCell ref="AV61:BC61"/>
    <mergeCell ref="T53:AA53"/>
    <mergeCell ref="AH23:AK23"/>
    <mergeCell ref="AD73:AH73"/>
    <mergeCell ref="L66:R66"/>
    <mergeCell ref="D61:N61"/>
    <mergeCell ref="D48:K48"/>
    <mergeCell ref="T44:AA44"/>
    <mergeCell ref="AY31:BB31"/>
    <mergeCell ref="AB54:AG54"/>
    <mergeCell ref="AM27:AP27"/>
    <mergeCell ref="AL23:AO23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A28:AD28"/>
    <mergeCell ref="AA40:AD40"/>
    <mergeCell ref="AE40:AH40"/>
    <mergeCell ref="AI40:AL40"/>
    <mergeCell ref="AX23:BA23"/>
    <mergeCell ref="D49:M49"/>
    <mergeCell ref="D46:BC46"/>
    <mergeCell ref="C27:F27"/>
    <mergeCell ref="V79:Y79"/>
    <mergeCell ref="Z79:AC79"/>
    <mergeCell ref="AD79:AG79"/>
    <mergeCell ref="AH79:AK79"/>
    <mergeCell ref="AL79:AO79"/>
    <mergeCell ref="AP79:AS79"/>
    <mergeCell ref="BB76:BC76"/>
    <mergeCell ref="P77:R77"/>
    <mergeCell ref="S77:U77"/>
    <mergeCell ref="AT79:AW79"/>
    <mergeCell ref="AX79:BA79"/>
    <mergeCell ref="D72:BC72"/>
    <mergeCell ref="D75:BC75"/>
    <mergeCell ref="D69:P69"/>
    <mergeCell ref="Q69:Y69"/>
    <mergeCell ref="Z69:AK69"/>
    <mergeCell ref="N49:U49"/>
    <mergeCell ref="V49:AC49"/>
    <mergeCell ref="AT49:BC49"/>
    <mergeCell ref="W30:Z30"/>
    <mergeCell ref="AQ30:AT30"/>
    <mergeCell ref="P38:V38"/>
    <mergeCell ref="AB38:AG38"/>
    <mergeCell ref="AB43:AK43"/>
    <mergeCell ref="C30:F30"/>
    <mergeCell ref="G30:J30"/>
    <mergeCell ref="K30:N30"/>
    <mergeCell ref="O30:R30"/>
    <mergeCell ref="S30:V30"/>
    <mergeCell ref="D59:BC59"/>
    <mergeCell ref="AU56:BC56"/>
    <mergeCell ref="D56:G56"/>
    <mergeCell ref="H56:K56"/>
    <mergeCell ref="D52:BC52"/>
    <mergeCell ref="D53:K53"/>
    <mergeCell ref="D78:G78"/>
    <mergeCell ref="H78:K78"/>
    <mergeCell ref="L78:O78"/>
    <mergeCell ref="AD21:AK21"/>
    <mergeCell ref="Q57:U57"/>
    <mergeCell ref="W50:Z50"/>
    <mergeCell ref="AA50:AD50"/>
    <mergeCell ref="AE50:AH50"/>
    <mergeCell ref="Z22:AK22"/>
    <mergeCell ref="X63:AG63"/>
    <mergeCell ref="L57:P57"/>
    <mergeCell ref="P62:W62"/>
    <mergeCell ref="AH63:AP63"/>
    <mergeCell ref="AP57:AT57"/>
    <mergeCell ref="L54:S54"/>
    <mergeCell ref="V56:AA56"/>
    <mergeCell ref="AB56:AK56"/>
    <mergeCell ref="W68:AC68"/>
    <mergeCell ref="G27:J27"/>
    <mergeCell ref="K27:N27"/>
    <mergeCell ref="O27:R27"/>
    <mergeCell ref="S27:V27"/>
    <mergeCell ref="W27:Z27"/>
    <mergeCell ref="AE27:AH27"/>
    <mergeCell ref="AT20:AW20"/>
    <mergeCell ref="P17:V17"/>
    <mergeCell ref="AH20:AP20"/>
    <mergeCell ref="AQ20:AS20"/>
    <mergeCell ref="Q20:U20"/>
    <mergeCell ref="AP17:AU17"/>
    <mergeCell ref="X18:AA18"/>
    <mergeCell ref="AB18:AK18"/>
    <mergeCell ref="AV17:BC17"/>
    <mergeCell ref="D20:P20"/>
    <mergeCell ref="D17:G17"/>
    <mergeCell ref="AT18:AW18"/>
    <mergeCell ref="L21:P21"/>
    <mergeCell ref="D23:M23"/>
    <mergeCell ref="D22:M22"/>
    <mergeCell ref="N22:U22"/>
    <mergeCell ref="P18:W18"/>
    <mergeCell ref="W17:AC17"/>
    <mergeCell ref="AD20:AG20"/>
    <mergeCell ref="AL22:AO22"/>
    <mergeCell ref="AD17:AO17"/>
    <mergeCell ref="AD9:AH9"/>
    <mergeCell ref="L16:U16"/>
    <mergeCell ref="AW11:BC11"/>
    <mergeCell ref="AW10:BC10"/>
    <mergeCell ref="AL10:AO10"/>
    <mergeCell ref="AL5:BC5"/>
    <mergeCell ref="AN4:AU4"/>
    <mergeCell ref="AV4:BC4"/>
    <mergeCell ref="BB13:BC13"/>
    <mergeCell ref="AV9:BC9"/>
    <mergeCell ref="S14:U14"/>
    <mergeCell ref="AB16:AG16"/>
    <mergeCell ref="V16:AA16"/>
    <mergeCell ref="AZ16:BC16"/>
    <mergeCell ref="L8:S8"/>
    <mergeCell ref="D4:S4"/>
    <mergeCell ref="T5:AK5"/>
    <mergeCell ref="AL6:BC6"/>
    <mergeCell ref="T4:AM4"/>
    <mergeCell ref="L5:S5"/>
    <mergeCell ref="T8:AC8"/>
    <mergeCell ref="AB9:AC9"/>
    <mergeCell ref="H16:K16"/>
    <mergeCell ref="D13:L13"/>
    <mergeCell ref="A2:B2"/>
    <mergeCell ref="A3:B3"/>
    <mergeCell ref="D5:K5"/>
    <mergeCell ref="D6:S6"/>
    <mergeCell ref="T6:AA6"/>
    <mergeCell ref="AB6:AK6"/>
    <mergeCell ref="AQ13:BA13"/>
    <mergeCell ref="P14:R14"/>
    <mergeCell ref="D8:K8"/>
    <mergeCell ref="AI8:AO8"/>
    <mergeCell ref="AP10:AV10"/>
    <mergeCell ref="AB10:AG10"/>
    <mergeCell ref="AH11:AM11"/>
    <mergeCell ref="D11:K11"/>
    <mergeCell ref="D9:K9"/>
    <mergeCell ref="L9:R9"/>
    <mergeCell ref="S10:V10"/>
    <mergeCell ref="T9:AA9"/>
    <mergeCell ref="AP8:AU8"/>
    <mergeCell ref="AH10:AK10"/>
    <mergeCell ref="AD8:AH8"/>
    <mergeCell ref="AV8:BC8"/>
    <mergeCell ref="AD11:AG11"/>
    <mergeCell ref="AI9:AU9"/>
  </mergeCells>
  <pageMargins left="0.2" right="0.2" top="0.25" bottom="0.25" header="0.3" footer="0.3"/>
  <pageSetup scale="57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D55CA-57F0-C545-A9B9-20BB7A76C1E8}">
  <sheetPr>
    <pageSetUpPr fitToPage="1"/>
  </sheetPr>
  <dimension ref="A1:CM182"/>
  <sheetViews>
    <sheetView zoomScale="99" workbookViewId="0">
      <selection activeCell="C48" sqref="C48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4.1640625" customWidth="1"/>
    <col min="59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/>
      <c r="BF1" s="2" t="s">
        <v>389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F2" s="2" t="s">
        <v>390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>
        <v>1</v>
      </c>
      <c r="C4" s="16"/>
      <c r="D4" s="255" t="s">
        <v>0</v>
      </c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172" t="s">
        <v>350</v>
      </c>
      <c r="U4" s="172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258" t="s">
        <v>38</v>
      </c>
      <c r="AO4" s="259"/>
      <c r="AP4" s="259"/>
      <c r="AQ4" s="259"/>
      <c r="AR4" s="259"/>
      <c r="AS4" s="259"/>
      <c r="AT4" s="259"/>
      <c r="AU4" s="259"/>
      <c r="AV4" s="242" t="s">
        <v>210</v>
      </c>
      <c r="AW4" s="260"/>
      <c r="AX4" s="260"/>
      <c r="AY4" s="260"/>
      <c r="AZ4" s="260"/>
      <c r="BA4" s="260"/>
      <c r="BB4" s="260"/>
      <c r="BC4" s="261"/>
      <c r="BD4" s="64"/>
      <c r="BI4" s="50">
        <v>28</v>
      </c>
      <c r="BJ4" s="50" t="s">
        <v>178</v>
      </c>
      <c r="BK4" s="50" t="s">
        <v>178</v>
      </c>
      <c r="BL4" s="50">
        <v>8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>
        <f>SUM(BI4,BI11)</f>
        <v>72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21</v>
      </c>
      <c r="BW4" s="50">
        <f t="shared" si="0"/>
        <v>8</v>
      </c>
      <c r="BX4" s="50">
        <f t="shared" si="0"/>
        <v>16</v>
      </c>
      <c r="BY4" s="50">
        <f t="shared" si="0"/>
        <v>0</v>
      </c>
    </row>
    <row r="5" spans="1:91" s="1" customFormat="1">
      <c r="A5" s="95"/>
      <c r="B5" s="96">
        <v>2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242" t="s">
        <v>210</v>
      </c>
      <c r="M5" s="260"/>
      <c r="N5" s="260"/>
      <c r="O5" s="260"/>
      <c r="P5" s="260"/>
      <c r="Q5" s="260"/>
      <c r="R5" s="260"/>
      <c r="S5" s="260"/>
      <c r="T5" s="170" t="s">
        <v>0</v>
      </c>
      <c r="U5" s="170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265"/>
      <c r="AL5" s="111" t="s">
        <v>350</v>
      </c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254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>
        <f>BS4/52</f>
        <v>1.3846153846153846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0.40384615384615385</v>
      </c>
      <c r="BW5" s="50">
        <f t="shared" si="1"/>
        <v>0.15384615384615385</v>
      </c>
      <c r="BX5" s="50">
        <f t="shared" si="1"/>
        <v>0.30769230769230771</v>
      </c>
      <c r="BY5" s="50">
        <f t="shared" si="1"/>
        <v>0</v>
      </c>
    </row>
    <row r="6" spans="1:91" s="1" customFormat="1">
      <c r="A6" s="95"/>
      <c r="B6" s="96">
        <v>3</v>
      </c>
      <c r="C6" s="16"/>
      <c r="D6" s="172" t="s">
        <v>350</v>
      </c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258" t="s">
        <v>38</v>
      </c>
      <c r="U6" s="258"/>
      <c r="V6" s="259"/>
      <c r="W6" s="259"/>
      <c r="X6" s="259"/>
      <c r="Y6" s="259"/>
      <c r="Z6" s="259"/>
      <c r="AA6" s="259"/>
      <c r="AB6" s="242" t="s">
        <v>210</v>
      </c>
      <c r="AC6" s="242"/>
      <c r="AD6" s="242"/>
      <c r="AE6" s="243"/>
      <c r="AF6" s="243"/>
      <c r="AG6" s="243"/>
      <c r="AH6" s="243"/>
      <c r="AI6" s="243"/>
      <c r="AJ6" s="243"/>
      <c r="AK6" s="244"/>
      <c r="AL6" s="255" t="s">
        <v>0</v>
      </c>
      <c r="AM6" s="256"/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7"/>
      <c r="BD6" s="64"/>
      <c r="BI6" s="54">
        <v>26</v>
      </c>
      <c r="BJ6" s="54" t="s">
        <v>178</v>
      </c>
      <c r="BK6" s="54" t="s">
        <v>178</v>
      </c>
      <c r="BL6" s="54">
        <v>8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5" customHeight="1">
      <c r="A13" s="95"/>
      <c r="B13" s="96" t="s">
        <v>19</v>
      </c>
      <c r="C13" s="66"/>
      <c r="D13" s="242" t="s">
        <v>210</v>
      </c>
      <c r="E13" s="243"/>
      <c r="F13" s="243"/>
      <c r="G13" s="243"/>
      <c r="H13" s="243"/>
      <c r="I13" s="243"/>
      <c r="J13" s="243"/>
      <c r="K13" s="244"/>
      <c r="L13" s="238" t="s">
        <v>38</v>
      </c>
      <c r="M13" s="238"/>
      <c r="N13" s="238"/>
      <c r="O13" s="238"/>
      <c r="P13" s="238"/>
      <c r="Q13" s="238"/>
      <c r="R13" s="238"/>
      <c r="S13" s="238"/>
      <c r="T13" s="238"/>
      <c r="U13" s="135" t="s">
        <v>2</v>
      </c>
      <c r="V13" s="136"/>
      <c r="W13" s="136"/>
      <c r="X13" s="220"/>
      <c r="AD13" s="211" t="s">
        <v>43</v>
      </c>
      <c r="AE13" s="212"/>
      <c r="AF13" s="212"/>
      <c r="AG13" s="212"/>
      <c r="AH13" s="212"/>
      <c r="AU13" s="235" t="s">
        <v>38</v>
      </c>
      <c r="AV13" s="236"/>
      <c r="AW13" s="236"/>
      <c r="AX13" s="236"/>
      <c r="AY13" s="23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5" customHeight="1">
      <c r="A14" s="95"/>
      <c r="B14" s="96" t="s">
        <v>27</v>
      </c>
      <c r="C14" s="66"/>
      <c r="D14" s="135" t="s">
        <v>2</v>
      </c>
      <c r="E14" s="136"/>
      <c r="F14" s="136"/>
      <c r="G14" s="136"/>
      <c r="H14" s="136"/>
      <c r="I14" s="136"/>
      <c r="J14" s="136"/>
      <c r="K14" s="220"/>
      <c r="L14" s="145" t="s">
        <v>12</v>
      </c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AI14" s="211" t="s">
        <v>43</v>
      </c>
      <c r="AJ14" s="212"/>
      <c r="AK14" s="212"/>
      <c r="AL14" s="212"/>
      <c r="AM14" s="212"/>
      <c r="AN14" s="212"/>
      <c r="AO14" s="212"/>
      <c r="AP14" s="213" t="s">
        <v>210</v>
      </c>
      <c r="AQ14" s="214"/>
      <c r="AR14" s="214"/>
      <c r="AS14" s="214"/>
      <c r="AT14" s="214"/>
      <c r="AZ14" s="147" t="s">
        <v>38</v>
      </c>
      <c r="BA14" s="148"/>
      <c r="BB14" s="148"/>
      <c r="BC14" s="148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5" customHeight="1">
      <c r="A15" s="95"/>
      <c r="B15" s="96" t="s">
        <v>161</v>
      </c>
      <c r="C15" s="66"/>
      <c r="D15" s="145" t="s">
        <v>12</v>
      </c>
      <c r="E15" s="146"/>
      <c r="F15" s="146"/>
      <c r="G15" s="146"/>
      <c r="H15" s="146"/>
      <c r="I15" s="146"/>
      <c r="J15" s="146"/>
      <c r="K15" s="146"/>
      <c r="L15" s="135" t="s">
        <v>2</v>
      </c>
      <c r="M15" s="136"/>
      <c r="N15" s="136"/>
      <c r="O15" s="136"/>
      <c r="P15" s="136"/>
      <c r="Q15" s="136"/>
      <c r="R15" s="136"/>
      <c r="S15" s="210" t="s">
        <v>3</v>
      </c>
      <c r="T15" s="210"/>
      <c r="U15" s="210"/>
      <c r="V15" s="210"/>
      <c r="Y15" s="1"/>
      <c r="AD15" s="233" t="s">
        <v>38</v>
      </c>
      <c r="AE15" s="233"/>
      <c r="AF15" s="233"/>
      <c r="AG15" s="233"/>
      <c r="AH15" s="233"/>
      <c r="AI15" s="233"/>
      <c r="AJ15" s="233"/>
      <c r="AK15" s="234"/>
      <c r="AL15" s="213" t="s">
        <v>210</v>
      </c>
      <c r="AM15" s="214"/>
      <c r="AN15" s="214"/>
      <c r="AO15" s="214"/>
      <c r="AP15" s="211" t="s">
        <v>43</v>
      </c>
      <c r="AQ15" s="212"/>
      <c r="AR15" s="212"/>
      <c r="AS15" s="212"/>
      <c r="AT15" s="212"/>
      <c r="AU15" s="212"/>
      <c r="AV15" s="212"/>
      <c r="AX15" s="1"/>
      <c r="AY15" s="1"/>
      <c r="AZ15" s="1"/>
      <c r="BA15" s="1"/>
      <c r="BB15" s="1"/>
      <c r="BC15" s="1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5" customHeight="1">
      <c r="A16" s="95"/>
      <c r="B16" s="96" t="s">
        <v>159</v>
      </c>
      <c r="C16" s="66"/>
      <c r="D16" s="172" t="s">
        <v>15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229" t="s">
        <v>3</v>
      </c>
      <c r="P16" s="229"/>
      <c r="Q16" s="229"/>
      <c r="R16" s="229"/>
      <c r="S16" s="172" t="s">
        <v>15</v>
      </c>
      <c r="T16" s="173"/>
      <c r="U16" s="242" t="s">
        <v>210</v>
      </c>
      <c r="V16" s="243"/>
      <c r="W16" s="243"/>
      <c r="X16" s="243"/>
      <c r="Y16" s="243"/>
      <c r="Z16" s="243"/>
      <c r="AA16" s="243"/>
      <c r="AB16" s="244"/>
      <c r="AC16" s="244"/>
      <c r="AH16" s="1"/>
      <c r="AI16" s="1"/>
      <c r="AL16" s="158" t="s">
        <v>2</v>
      </c>
      <c r="AM16" s="140"/>
      <c r="AN16" s="140"/>
      <c r="AO16" s="141"/>
      <c r="AP16" s="141"/>
      <c r="AW16" s="217" t="s">
        <v>43</v>
      </c>
      <c r="AX16" s="218"/>
      <c r="AY16" s="218"/>
      <c r="AZ16" s="218"/>
      <c r="BA16" s="218"/>
      <c r="BB16" s="218"/>
      <c r="BC16" s="219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t="s">
        <v>382</v>
      </c>
      <c r="BG17" t="s">
        <v>383</v>
      </c>
      <c r="BH17" t="s">
        <v>388</v>
      </c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 t="s">
        <v>27</v>
      </c>
      <c r="C18" s="66"/>
      <c r="D18" s="454" t="s">
        <v>2</v>
      </c>
      <c r="E18" s="455"/>
      <c r="F18" s="455"/>
      <c r="G18" s="455"/>
      <c r="H18" s="455"/>
      <c r="I18" s="455"/>
      <c r="J18" s="455"/>
      <c r="K18" s="456"/>
      <c r="L18" s="235" t="s">
        <v>38</v>
      </c>
      <c r="M18" s="236"/>
      <c r="N18" s="236"/>
      <c r="O18" s="236"/>
      <c r="P18" s="236"/>
      <c r="Q18" s="236"/>
      <c r="R18" s="236"/>
      <c r="S18" s="236"/>
      <c r="T18" s="150" t="s">
        <v>15</v>
      </c>
      <c r="U18" s="151"/>
      <c r="V18" s="151"/>
      <c r="W18" s="151"/>
      <c r="X18" s="151"/>
      <c r="Y18" s="151"/>
      <c r="Z18" s="151"/>
      <c r="AA18" s="151"/>
      <c r="AB18" s="151"/>
      <c r="AC18" s="151"/>
      <c r="AD18" s="153" t="s">
        <v>12</v>
      </c>
      <c r="AE18" s="154"/>
      <c r="AF18" s="154"/>
      <c r="AG18" s="154"/>
      <c r="AH18" s="154"/>
      <c r="AI18" s="690" t="s">
        <v>43</v>
      </c>
      <c r="AJ18" s="691"/>
      <c r="AK18" s="691"/>
      <c r="AL18" s="691"/>
      <c r="AM18" s="691"/>
      <c r="AN18" s="691"/>
      <c r="AO18" s="691"/>
      <c r="AP18" s="215" t="s">
        <v>210</v>
      </c>
      <c r="AQ18" s="215"/>
      <c r="AR18" s="216"/>
      <c r="AS18" s="216"/>
      <c r="AT18" s="216"/>
      <c r="AU18" s="216"/>
      <c r="AV18" s="153" t="s">
        <v>12</v>
      </c>
      <c r="AW18" s="154"/>
      <c r="AX18" s="154"/>
      <c r="AY18" s="154"/>
      <c r="AZ18" s="154"/>
      <c r="BA18" s="154"/>
      <c r="BB18" s="154"/>
      <c r="BC18" s="154"/>
      <c r="BD18" s="1"/>
      <c r="BF18" t="s">
        <v>40</v>
      </c>
      <c r="BG18" t="s">
        <v>41</v>
      </c>
      <c r="BH18">
        <v>6</v>
      </c>
      <c r="BI18" s="22">
        <v>16</v>
      </c>
      <c r="BJ18" s="1">
        <v>7</v>
      </c>
      <c r="BK18" s="54">
        <v>13</v>
      </c>
      <c r="BL18" s="54">
        <v>8</v>
      </c>
      <c r="BM18" s="54">
        <v>8</v>
      </c>
      <c r="BN18" s="50" t="s">
        <v>178</v>
      </c>
      <c r="BO18" s="54" t="s">
        <v>178</v>
      </c>
      <c r="BP18" s="50">
        <f>SUM(BI18:BO18)</f>
        <v>52</v>
      </c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 t="s">
        <v>19</v>
      </c>
      <c r="C19" s="66"/>
      <c r="D19" s="149" t="s">
        <v>15</v>
      </c>
      <c r="E19" s="149"/>
      <c r="F19" s="150"/>
      <c r="G19" s="150"/>
      <c r="H19" s="150"/>
      <c r="I19" s="150"/>
      <c r="J19" s="150"/>
      <c r="K19" s="150"/>
      <c r="L19" s="137" t="s">
        <v>2</v>
      </c>
      <c r="M19" s="138"/>
      <c r="N19" s="138"/>
      <c r="O19" s="138"/>
      <c r="P19" s="138"/>
      <c r="Q19" s="138"/>
      <c r="R19" s="138"/>
      <c r="S19" s="150" t="s">
        <v>15</v>
      </c>
      <c r="T19" s="262" t="s">
        <v>210</v>
      </c>
      <c r="U19" s="262"/>
      <c r="V19" s="246"/>
      <c r="W19" s="246"/>
      <c r="X19" s="246"/>
      <c r="Y19" s="246"/>
      <c r="Z19" s="246"/>
      <c r="AA19" s="246"/>
      <c r="AB19" s="150" t="s">
        <v>15</v>
      </c>
      <c r="AC19" s="151"/>
      <c r="AD19" s="211" t="s">
        <v>43</v>
      </c>
      <c r="AE19" s="212"/>
      <c r="AF19" s="212"/>
      <c r="AG19" s="212"/>
      <c r="AH19" s="212"/>
      <c r="AI19" s="153" t="s">
        <v>12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238" t="s">
        <v>38</v>
      </c>
      <c r="AW19" s="238"/>
      <c r="AX19" s="238"/>
      <c r="AY19" s="238"/>
      <c r="AZ19" s="238"/>
      <c r="BA19" s="238"/>
      <c r="BB19" s="238"/>
      <c r="BC19" s="238"/>
      <c r="BD19" s="1"/>
      <c r="BH19">
        <v>8</v>
      </c>
      <c r="BI19">
        <v>19</v>
      </c>
      <c r="BJ19" s="1">
        <v>5</v>
      </c>
      <c r="BK19" s="54">
        <v>13</v>
      </c>
      <c r="BL19" s="54">
        <v>8</v>
      </c>
      <c r="BM19" s="54">
        <v>7</v>
      </c>
      <c r="BN19" s="50" t="s">
        <v>178</v>
      </c>
      <c r="BO19" s="54" t="s">
        <v>178</v>
      </c>
      <c r="BP19" s="50">
        <f t="shared" ref="BP19:BP21" si="4">SUM(BI19:BO19)</f>
        <v>52</v>
      </c>
      <c r="CB19" s="124"/>
      <c r="CC19" s="121"/>
      <c r="CD19" s="122"/>
      <c r="CE19" s="121"/>
      <c r="CF19" s="121"/>
      <c r="CG19" s="121"/>
      <c r="CH19" s="121"/>
      <c r="CI19" s="122"/>
      <c r="CJ19" s="122"/>
      <c r="CK19" s="122"/>
      <c r="CL19" s="122"/>
      <c r="CM19" s="123"/>
    </row>
    <row r="20" spans="1:91">
      <c r="A20" s="95"/>
      <c r="B20" s="96">
        <v>3</v>
      </c>
      <c r="C20" s="66"/>
      <c r="D20" s="153" t="s">
        <v>12</v>
      </c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210" t="s">
        <v>3</v>
      </c>
      <c r="P20" s="210"/>
      <c r="Q20" s="210"/>
      <c r="R20" s="210"/>
      <c r="S20" s="158" t="s">
        <v>2</v>
      </c>
      <c r="T20" s="140"/>
      <c r="U20" s="140"/>
      <c r="V20" s="141"/>
      <c r="W20" s="150" t="s">
        <v>15</v>
      </c>
      <c r="X20" s="151"/>
      <c r="Y20" s="151"/>
      <c r="Z20" s="151"/>
      <c r="AA20" s="151"/>
      <c r="AB20" s="275" t="s">
        <v>38</v>
      </c>
      <c r="AC20" s="233"/>
      <c r="AD20" s="275"/>
      <c r="AE20" s="233"/>
      <c r="AF20" s="233"/>
      <c r="AG20" s="234"/>
      <c r="AH20" s="150" t="s">
        <v>15</v>
      </c>
      <c r="AI20" s="151"/>
      <c r="AJ20" s="151"/>
      <c r="AK20" s="151"/>
      <c r="AL20" s="213" t="s">
        <v>210</v>
      </c>
      <c r="AM20" s="214"/>
      <c r="AN20" s="214"/>
      <c r="AO20" s="214"/>
      <c r="AP20" s="150" t="s">
        <v>15</v>
      </c>
      <c r="AQ20" s="151"/>
      <c r="AR20" s="151"/>
      <c r="AS20" s="151"/>
      <c r="AT20" s="151"/>
      <c r="AU20" s="151"/>
      <c r="AV20" s="151"/>
      <c r="AW20" s="217" t="s">
        <v>43</v>
      </c>
      <c r="AX20" s="217"/>
      <c r="AY20" s="218"/>
      <c r="AZ20" s="218"/>
      <c r="BA20" s="218"/>
      <c r="BB20" s="218"/>
      <c r="BC20" s="219"/>
      <c r="BD20" s="1"/>
      <c r="BE20" t="s">
        <v>386</v>
      </c>
      <c r="BH20" s="285">
        <v>4</v>
      </c>
      <c r="BI20" s="288">
        <v>20</v>
      </c>
      <c r="BJ20" s="1">
        <v>7</v>
      </c>
      <c r="BK20" s="54">
        <v>11</v>
      </c>
      <c r="BL20" s="286">
        <v>6</v>
      </c>
      <c r="BM20" s="54">
        <v>4</v>
      </c>
      <c r="BN20" s="50" t="s">
        <v>178</v>
      </c>
      <c r="BO20" s="54">
        <v>4</v>
      </c>
      <c r="BP20" s="50">
        <f t="shared" si="4"/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17" thickBot="1">
      <c r="A21" s="95"/>
      <c r="B21" s="96">
        <v>4</v>
      </c>
      <c r="C21" s="66"/>
      <c r="D21" s="242" t="s">
        <v>210</v>
      </c>
      <c r="E21" s="243"/>
      <c r="F21" s="243"/>
      <c r="G21" s="243"/>
      <c r="H21" s="243"/>
      <c r="I21" s="243"/>
      <c r="J21" s="243"/>
      <c r="K21" s="244"/>
      <c r="L21" s="229" t="s">
        <v>3</v>
      </c>
      <c r="M21" s="229"/>
      <c r="N21" s="229"/>
      <c r="O21" s="229"/>
      <c r="P21" s="153" t="s">
        <v>12</v>
      </c>
      <c r="Q21" s="153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8" t="s">
        <v>2</v>
      </c>
      <c r="AE21" s="140"/>
      <c r="AF21" s="140"/>
      <c r="AG21" s="141"/>
      <c r="AH21" s="567" t="s">
        <v>38</v>
      </c>
      <c r="AI21" s="568"/>
      <c r="AJ21" s="568"/>
      <c r="AK21" s="568"/>
      <c r="AL21" s="234"/>
      <c r="AM21" s="234"/>
      <c r="AN21" s="150" t="s">
        <v>15</v>
      </c>
      <c r="AO21" s="151"/>
      <c r="AP21" s="752" t="s">
        <v>43</v>
      </c>
      <c r="AQ21" s="691"/>
      <c r="AR21" s="691"/>
      <c r="AS21" s="691"/>
      <c r="AT21" s="691"/>
      <c r="AU21" s="691"/>
      <c r="AV21" s="732"/>
      <c r="AW21" s="150" t="s">
        <v>15</v>
      </c>
      <c r="AX21" s="151"/>
      <c r="AY21" s="151"/>
      <c r="AZ21" s="151"/>
      <c r="BA21" s="151"/>
      <c r="BB21" s="151"/>
      <c r="BC21" s="151"/>
      <c r="BD21" s="1"/>
      <c r="BE21" t="s">
        <v>387</v>
      </c>
      <c r="BG21" t="s">
        <v>40</v>
      </c>
      <c r="BH21">
        <v>8</v>
      </c>
      <c r="BI21">
        <v>17</v>
      </c>
      <c r="BJ21" s="1">
        <v>7</v>
      </c>
      <c r="BK21" s="282">
        <v>14</v>
      </c>
      <c r="BL21" s="282">
        <v>6</v>
      </c>
      <c r="BM21" s="83">
        <v>4</v>
      </c>
      <c r="BN21" s="50" t="s">
        <v>178</v>
      </c>
      <c r="BO21" s="54">
        <v>4</v>
      </c>
      <c r="BP21" s="50">
        <f t="shared" si="4"/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7" thickBot="1">
      <c r="A22" s="247"/>
      <c r="B22" s="248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268"/>
      <c r="N22" s="268"/>
      <c r="O22" s="287" t="s">
        <v>41</v>
      </c>
      <c r="P22" s="271"/>
      <c r="Q22" s="271"/>
      <c r="R22" s="271"/>
      <c r="S22" s="271"/>
      <c r="AD22" s="272"/>
      <c r="AE22" s="272"/>
      <c r="AF22" s="272"/>
      <c r="AG22" s="272"/>
      <c r="AH22" s="273"/>
      <c r="AI22" s="273"/>
      <c r="AJ22" s="273"/>
      <c r="AK22" s="273"/>
      <c r="AL22" s="267"/>
      <c r="AM22" s="267"/>
      <c r="AN22" s="267"/>
      <c r="AO22" s="267"/>
      <c r="AP22" s="274"/>
      <c r="AQ22" s="274"/>
      <c r="AR22" s="274"/>
      <c r="AS22" s="274"/>
      <c r="AT22" s="274"/>
      <c r="AU22" s="274"/>
      <c r="AV22" s="274"/>
      <c r="AW22" s="267"/>
      <c r="AX22" s="267"/>
      <c r="AY22" s="267"/>
      <c r="AZ22" s="267"/>
      <c r="BA22" s="267"/>
      <c r="BB22" s="267"/>
      <c r="BC22" s="267"/>
      <c r="BM22" s="84"/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7" hidden="1" thickBot="1">
      <c r="A23" s="247"/>
      <c r="B23" s="96" t="s">
        <v>27</v>
      </c>
      <c r="C23" s="66"/>
      <c r="D23" s="454" t="s">
        <v>2</v>
      </c>
      <c r="E23" s="455"/>
      <c r="F23" s="455"/>
      <c r="G23" s="455"/>
      <c r="H23" s="455"/>
      <c r="I23" s="455"/>
      <c r="J23" s="455"/>
      <c r="K23" s="456"/>
      <c r="L23" s="235" t="s">
        <v>38</v>
      </c>
      <c r="M23" s="236"/>
      <c r="N23" s="236"/>
      <c r="O23" s="148"/>
      <c r="P23" s="148"/>
      <c r="Q23" s="236"/>
      <c r="R23" s="236"/>
      <c r="S23" s="236"/>
      <c r="Y23" s="246"/>
      <c r="Z23" s="246"/>
      <c r="AA23" s="246"/>
      <c r="AB23" s="246"/>
      <c r="AC23" s="153" t="s">
        <v>12</v>
      </c>
      <c r="AD23" s="154"/>
      <c r="AE23" s="154"/>
      <c r="AF23" s="154"/>
      <c r="AG23" s="154"/>
      <c r="AH23" s="154"/>
      <c r="AI23" s="690" t="s">
        <v>43</v>
      </c>
      <c r="AJ23" s="691"/>
      <c r="AK23" s="691"/>
      <c r="AL23" s="691"/>
      <c r="AM23" s="691"/>
      <c r="AN23" s="691"/>
      <c r="AO23" s="691"/>
      <c r="AP23" s="150" t="s">
        <v>15</v>
      </c>
      <c r="AQ23" s="151"/>
      <c r="AR23" s="151"/>
      <c r="AS23" s="151"/>
      <c r="AT23" s="151"/>
      <c r="AU23" s="151"/>
      <c r="AV23" s="153" t="s">
        <v>12</v>
      </c>
      <c r="AW23" s="154"/>
      <c r="AX23" s="154"/>
      <c r="AY23" s="154"/>
      <c r="AZ23" s="154"/>
      <c r="BA23" s="154"/>
      <c r="BB23" s="154"/>
      <c r="BC23" s="154"/>
      <c r="BI23" s="22">
        <v>16</v>
      </c>
      <c r="BJ23" s="1">
        <v>7</v>
      </c>
      <c r="BK23" s="54">
        <v>13</v>
      </c>
      <c r="BL23" s="54">
        <v>8</v>
      </c>
      <c r="BM23" s="54">
        <v>8</v>
      </c>
      <c r="BN23" s="50" t="s">
        <v>178</v>
      </c>
      <c r="BO23" s="54" t="s">
        <v>178</v>
      </c>
      <c r="BP23" s="50">
        <f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7" hidden="1" thickBot="1">
      <c r="A24" s="247"/>
      <c r="B24" s="96" t="s">
        <v>19</v>
      </c>
      <c r="C24" s="66"/>
      <c r="D24" s="150" t="s">
        <v>15</v>
      </c>
      <c r="E24" s="150"/>
      <c r="F24" s="151"/>
      <c r="G24" s="151"/>
      <c r="H24" s="151"/>
      <c r="I24" s="151"/>
      <c r="J24" s="151"/>
      <c r="K24" s="151"/>
      <c r="L24" s="137" t="s">
        <v>2</v>
      </c>
      <c r="M24" s="138"/>
      <c r="N24" s="138"/>
      <c r="O24" s="138"/>
      <c r="P24" s="138"/>
      <c r="Q24" s="138"/>
      <c r="R24" s="138"/>
      <c r="S24" s="150" t="s">
        <v>15</v>
      </c>
      <c r="T24" s="262" t="s">
        <v>210</v>
      </c>
      <c r="U24" s="262"/>
      <c r="V24" s="246"/>
      <c r="W24" s="246"/>
      <c r="X24" s="246"/>
      <c r="AD24" s="211" t="s">
        <v>43</v>
      </c>
      <c r="AE24" s="212"/>
      <c r="AF24" s="212"/>
      <c r="AG24" s="212"/>
      <c r="AH24" s="212"/>
      <c r="AI24" s="153" t="s">
        <v>12</v>
      </c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238" t="s">
        <v>38</v>
      </c>
      <c r="AW24" s="238"/>
      <c r="AX24" s="238"/>
      <c r="AY24" s="238"/>
      <c r="AZ24" s="238"/>
      <c r="BA24" s="238"/>
      <c r="BB24" s="238"/>
      <c r="BC24" s="238"/>
      <c r="BI24">
        <v>19</v>
      </c>
      <c r="BJ24" s="1">
        <v>5</v>
      </c>
      <c r="BK24" s="54">
        <v>13</v>
      </c>
      <c r="BL24" s="54">
        <v>8</v>
      </c>
      <c r="BM24" s="54">
        <v>7</v>
      </c>
      <c r="BN24" s="50" t="s">
        <v>178</v>
      </c>
      <c r="BO24" s="54" t="s">
        <v>178</v>
      </c>
      <c r="BP24" s="50">
        <f t="shared" ref="BP24:BP26" si="5">SUM(BH24:BO24)</f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7" hidden="1" thickBot="1">
      <c r="A25" s="247"/>
      <c r="B25" s="96" t="s">
        <v>161</v>
      </c>
      <c r="C25" s="66"/>
      <c r="D25" s="153" t="s">
        <v>12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10" t="s">
        <v>3</v>
      </c>
      <c r="P25" s="210"/>
      <c r="Q25" s="210"/>
      <c r="R25" s="210"/>
      <c r="S25" s="158" t="s">
        <v>2</v>
      </c>
      <c r="T25" s="140"/>
      <c r="U25" s="140"/>
      <c r="V25" s="141"/>
      <c r="W25" s="150" t="s">
        <v>15</v>
      </c>
      <c r="X25" s="151"/>
      <c r="Y25" s="151"/>
      <c r="Z25" s="151"/>
      <c r="AA25" s="151"/>
      <c r="AB25" s="151"/>
      <c r="AC25" s="275" t="s">
        <v>38</v>
      </c>
      <c r="AD25" s="233"/>
      <c r="AE25" s="233"/>
      <c r="AF25" s="233"/>
      <c r="AG25" s="234"/>
      <c r="AH25" s="150" t="s">
        <v>15</v>
      </c>
      <c r="AI25" s="151"/>
      <c r="AJ25" s="151"/>
      <c r="AK25" s="151"/>
      <c r="AL25" s="151"/>
      <c r="AM25" s="151"/>
      <c r="AN25" s="151"/>
      <c r="AO25" s="151"/>
      <c r="AP25" s="215" t="s">
        <v>210</v>
      </c>
      <c r="AQ25" s="215"/>
      <c r="AR25" s="216"/>
      <c r="AS25" s="216"/>
      <c r="AT25" s="216"/>
      <c r="AU25" s="216"/>
      <c r="AV25" s="221" t="s">
        <v>15</v>
      </c>
      <c r="AW25" s="217" t="s">
        <v>43</v>
      </c>
      <c r="AX25" s="217"/>
      <c r="AY25" s="218"/>
      <c r="AZ25" s="218"/>
      <c r="BA25" s="218"/>
      <c r="BB25" s="218"/>
      <c r="BC25" s="219"/>
      <c r="BI25">
        <v>22</v>
      </c>
      <c r="BJ25" s="1">
        <v>7</v>
      </c>
      <c r="BK25" s="54">
        <v>11</v>
      </c>
      <c r="BL25" s="54">
        <v>4</v>
      </c>
      <c r="BM25" s="54">
        <v>4</v>
      </c>
      <c r="BN25" s="50" t="s">
        <v>178</v>
      </c>
      <c r="BO25" s="54">
        <v>4</v>
      </c>
      <c r="BP25" s="50">
        <f t="shared" si="5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7" hidden="1" thickBot="1">
      <c r="A26" s="247"/>
      <c r="B26" s="96" t="s">
        <v>159</v>
      </c>
      <c r="C26" s="66"/>
      <c r="D26" s="242" t="s">
        <v>210</v>
      </c>
      <c r="E26" s="243"/>
      <c r="F26" s="243"/>
      <c r="G26" s="243"/>
      <c r="H26" s="243"/>
      <c r="I26" s="243"/>
      <c r="J26" s="243"/>
      <c r="K26" s="244"/>
      <c r="L26" s="150"/>
      <c r="M26" s="448" t="s">
        <v>3</v>
      </c>
      <c r="N26" s="448"/>
      <c r="O26" s="448"/>
      <c r="P26" s="448"/>
      <c r="Q26" s="153" t="s">
        <v>12</v>
      </c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8" t="s">
        <v>2</v>
      </c>
      <c r="AD26" s="158"/>
      <c r="AE26" s="140"/>
      <c r="AF26" s="140"/>
      <c r="AG26" s="141"/>
      <c r="AH26" s="567" t="s">
        <v>38</v>
      </c>
      <c r="AI26" s="568"/>
      <c r="AJ26" s="568"/>
      <c r="AK26" s="568"/>
      <c r="AL26" s="213" t="s">
        <v>210</v>
      </c>
      <c r="AM26" s="214"/>
      <c r="AN26" s="214"/>
      <c r="AO26" s="214"/>
      <c r="AP26" s="752" t="s">
        <v>43</v>
      </c>
      <c r="AQ26" s="691"/>
      <c r="AR26" s="691"/>
      <c r="AS26" s="691"/>
      <c r="AT26" s="691"/>
      <c r="AU26" s="691"/>
      <c r="AV26" s="732"/>
      <c r="AW26" s="150" t="s">
        <v>15</v>
      </c>
      <c r="AX26" s="151"/>
      <c r="AY26" s="151"/>
      <c r="AZ26" s="151"/>
      <c r="BA26" s="151"/>
      <c r="BB26" s="151"/>
      <c r="BC26" s="151"/>
      <c r="BI26">
        <v>20</v>
      </c>
      <c r="BJ26" s="1">
        <v>7</v>
      </c>
      <c r="BK26" s="54">
        <v>13</v>
      </c>
      <c r="BL26" s="54">
        <v>4</v>
      </c>
      <c r="BM26" s="83">
        <v>4</v>
      </c>
      <c r="BN26" s="50" t="s">
        <v>178</v>
      </c>
      <c r="BO26" s="54">
        <v>4</v>
      </c>
      <c r="BP26" s="50">
        <f t="shared" si="5"/>
        <v>52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7" thickBot="1">
      <c r="A27" s="95"/>
      <c r="B27" s="96"/>
      <c r="C27" s="66"/>
      <c r="D27" s="1"/>
      <c r="E27" s="1"/>
      <c r="F27" s="1"/>
      <c r="G27" s="1"/>
      <c r="H27" s="1"/>
      <c r="I27" s="1"/>
      <c r="J27" s="1"/>
      <c r="K27" s="1"/>
      <c r="L27" s="1"/>
      <c r="M27" s="1"/>
      <c r="Q27" s="1"/>
      <c r="R27" s="1"/>
      <c r="S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39" t="s">
        <v>2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J27" s="1"/>
      <c r="BK27" s="83"/>
      <c r="BL27" s="54"/>
      <c r="BM27" s="54"/>
      <c r="BO27" s="5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3" customHeight="1">
      <c r="A28" s="95"/>
      <c r="B28" s="96" t="s">
        <v>27</v>
      </c>
      <c r="C28" s="66"/>
      <c r="D28" s="454" t="s">
        <v>2</v>
      </c>
      <c r="E28" s="455"/>
      <c r="F28" s="455"/>
      <c r="G28" s="455"/>
      <c r="H28" s="455"/>
      <c r="I28" s="455"/>
      <c r="J28" s="455"/>
      <c r="K28" s="456"/>
      <c r="L28" s="235" t="s">
        <v>38</v>
      </c>
      <c r="M28" s="236"/>
      <c r="N28" s="236"/>
      <c r="O28" s="236"/>
      <c r="P28" s="236"/>
      <c r="Q28" s="236"/>
      <c r="R28" s="236"/>
      <c r="S28" s="236"/>
      <c r="T28" s="262" t="s">
        <v>210</v>
      </c>
      <c r="U28" s="262"/>
      <c r="V28" s="246"/>
      <c r="W28" s="246"/>
      <c r="X28" s="246"/>
      <c r="Y28" s="246"/>
      <c r="Z28" s="246"/>
      <c r="AA28" s="246"/>
      <c r="AB28" s="246"/>
      <c r="AC28" s="263"/>
      <c r="AD28" s="153" t="s">
        <v>12</v>
      </c>
      <c r="AE28" s="154"/>
      <c r="AF28" s="154"/>
      <c r="AG28" s="154"/>
      <c r="AH28" s="154"/>
      <c r="AI28" s="690" t="s">
        <v>43</v>
      </c>
      <c r="AJ28" s="691"/>
      <c r="AK28" s="691"/>
      <c r="AL28" s="691"/>
      <c r="AM28" s="691"/>
      <c r="AN28" s="691"/>
      <c r="AO28" s="691"/>
      <c r="AP28" s="150" t="s">
        <v>15</v>
      </c>
      <c r="AQ28" s="151"/>
      <c r="AR28" s="151"/>
      <c r="AS28" s="151"/>
      <c r="AT28" s="151"/>
      <c r="AU28" s="151"/>
      <c r="AV28" s="153" t="s">
        <v>12</v>
      </c>
      <c r="AW28" s="154"/>
      <c r="AX28" s="154"/>
      <c r="AY28" s="154"/>
      <c r="AZ28" s="154"/>
      <c r="BA28" s="154"/>
      <c r="BB28" s="154"/>
      <c r="BC28" s="154"/>
      <c r="BD28" s="1"/>
      <c r="BI28" s="22">
        <v>16</v>
      </c>
      <c r="BJ28" s="1">
        <v>7</v>
      </c>
      <c r="BK28" s="54">
        <v>13</v>
      </c>
      <c r="BL28" s="54">
        <v>8</v>
      </c>
      <c r="BM28" s="54">
        <v>8</v>
      </c>
      <c r="BN28" s="50" t="s">
        <v>178</v>
      </c>
      <c r="BO28" s="54" t="s">
        <v>178</v>
      </c>
      <c r="BP28" s="50">
        <f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3" customHeight="1">
      <c r="A29" s="95"/>
      <c r="B29" s="96" t="s">
        <v>19</v>
      </c>
      <c r="C29" s="66"/>
      <c r="D29" s="242" t="s">
        <v>210</v>
      </c>
      <c r="E29" s="243"/>
      <c r="F29" s="243"/>
      <c r="G29" s="243"/>
      <c r="H29" s="243"/>
      <c r="I29" s="243"/>
      <c r="J29" s="243"/>
      <c r="K29" s="244"/>
      <c r="L29" s="137" t="s">
        <v>2</v>
      </c>
      <c r="M29" s="138"/>
      <c r="N29" s="138"/>
      <c r="O29" s="138"/>
      <c r="P29" s="138"/>
      <c r="Q29" s="150" t="s">
        <v>15</v>
      </c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2"/>
      <c r="AD29" s="211" t="s">
        <v>43</v>
      </c>
      <c r="AE29" s="212"/>
      <c r="AF29" s="212"/>
      <c r="AG29" s="212"/>
      <c r="AH29" s="212"/>
      <c r="AI29" s="153" t="s">
        <v>12</v>
      </c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238" t="s">
        <v>38</v>
      </c>
      <c r="AW29" s="238"/>
      <c r="AX29" s="238"/>
      <c r="AY29" s="238"/>
      <c r="AZ29" s="238"/>
      <c r="BA29" s="238"/>
      <c r="BB29" s="238"/>
      <c r="BC29" s="238"/>
      <c r="BD29" s="1"/>
      <c r="BI29">
        <v>21</v>
      </c>
      <c r="BJ29" s="1">
        <v>5</v>
      </c>
      <c r="BK29" s="54">
        <v>13</v>
      </c>
      <c r="BL29" s="54">
        <v>8</v>
      </c>
      <c r="BM29" s="54">
        <v>5</v>
      </c>
      <c r="BN29" s="50" t="s">
        <v>178</v>
      </c>
      <c r="BO29" s="54" t="s">
        <v>178</v>
      </c>
      <c r="BP29" s="50">
        <f t="shared" ref="BP29:BP31" si="6">SUM(BH29:BO29)</f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3" customHeight="1">
      <c r="A30" s="95"/>
      <c r="B30" s="96" t="s">
        <v>161</v>
      </c>
      <c r="C30" s="66"/>
      <c r="D30" s="153" t="s">
        <v>12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8" t="s">
        <v>2</v>
      </c>
      <c r="R30" s="140"/>
      <c r="S30" s="140"/>
      <c r="T30" s="140"/>
      <c r="U30" s="140"/>
      <c r="V30" s="141"/>
      <c r="W30" s="229" t="s">
        <v>3</v>
      </c>
      <c r="X30" s="229"/>
      <c r="Y30" s="229"/>
      <c r="Z30" s="229"/>
      <c r="AA30" s="150" t="s">
        <v>15</v>
      </c>
      <c r="AB30" s="151"/>
      <c r="AC30" s="151"/>
      <c r="AD30" s="422" t="s">
        <v>38</v>
      </c>
      <c r="AE30" s="423"/>
      <c r="AF30" s="423"/>
      <c r="AG30" s="424"/>
      <c r="AH30" s="150" t="s">
        <v>15</v>
      </c>
      <c r="AI30" s="151"/>
      <c r="AJ30" s="151"/>
      <c r="AK30" s="151"/>
      <c r="AL30" s="151"/>
      <c r="AM30" s="151"/>
      <c r="AN30" s="151"/>
      <c r="AO30" s="151"/>
      <c r="AP30" s="215" t="s">
        <v>210</v>
      </c>
      <c r="AQ30" s="215"/>
      <c r="AR30" s="216"/>
      <c r="AS30" s="216"/>
      <c r="AT30" s="216"/>
      <c r="AU30" s="216"/>
      <c r="AV30" s="221" t="s">
        <v>15</v>
      </c>
      <c r="AW30" s="217" t="s">
        <v>43</v>
      </c>
      <c r="AX30" s="217"/>
      <c r="AY30" s="218"/>
      <c r="AZ30" s="218"/>
      <c r="BA30" s="218"/>
      <c r="BB30" s="218"/>
      <c r="BC30" s="219"/>
      <c r="BD30" s="1"/>
      <c r="BI30">
        <v>18</v>
      </c>
      <c r="BJ30" s="1">
        <v>7</v>
      </c>
      <c r="BK30" s="54">
        <v>13</v>
      </c>
      <c r="BL30" s="54">
        <v>4</v>
      </c>
      <c r="BM30" s="54">
        <v>6</v>
      </c>
      <c r="BN30" s="50" t="s">
        <v>178</v>
      </c>
      <c r="BO30" s="54">
        <v>4</v>
      </c>
      <c r="BP30" s="50">
        <f t="shared" si="6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3" customHeight="1" thickBot="1">
      <c r="A31" s="95"/>
      <c r="B31" s="96" t="s">
        <v>159</v>
      </c>
      <c r="C31" s="66"/>
      <c r="D31" s="149" t="s">
        <v>15</v>
      </c>
      <c r="E31" s="149"/>
      <c r="F31" s="150"/>
      <c r="G31" s="150"/>
      <c r="H31" s="150"/>
      <c r="I31" s="150"/>
      <c r="J31" s="150"/>
      <c r="K31" s="150"/>
      <c r="L31" s="150"/>
      <c r="M31" s="150"/>
      <c r="N31" s="150"/>
      <c r="O31" s="229" t="s">
        <v>3</v>
      </c>
      <c r="P31" s="229"/>
      <c r="Q31" s="229"/>
      <c r="R31" s="229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8" t="s">
        <v>2</v>
      </c>
      <c r="AE31" s="140"/>
      <c r="AF31" s="140"/>
      <c r="AG31" s="141"/>
      <c r="AH31" s="567" t="s">
        <v>38</v>
      </c>
      <c r="AI31" s="568"/>
      <c r="AJ31" s="568"/>
      <c r="AK31" s="568"/>
      <c r="AL31" s="213" t="s">
        <v>210</v>
      </c>
      <c r="AM31" s="214"/>
      <c r="AN31" s="214"/>
      <c r="AO31" s="214"/>
      <c r="AP31" s="752" t="s">
        <v>43</v>
      </c>
      <c r="AQ31" s="691"/>
      <c r="AR31" s="691"/>
      <c r="AS31" s="691"/>
      <c r="AT31" s="691"/>
      <c r="AU31" s="691"/>
      <c r="AV31" s="732"/>
      <c r="AW31" s="150" t="s">
        <v>15</v>
      </c>
      <c r="AX31" s="151"/>
      <c r="AY31" s="151"/>
      <c r="AZ31" s="151"/>
      <c r="BA31" s="151"/>
      <c r="BB31" s="151"/>
      <c r="BC31" s="151"/>
      <c r="BD31" s="1"/>
      <c r="BI31">
        <v>22</v>
      </c>
      <c r="BJ31" s="1">
        <v>7</v>
      </c>
      <c r="BK31" s="54">
        <v>11</v>
      </c>
      <c r="BL31" s="54">
        <v>4</v>
      </c>
      <c r="BM31" s="83">
        <v>4</v>
      </c>
      <c r="BN31" s="50" t="s">
        <v>178</v>
      </c>
      <c r="BO31" s="54">
        <v>4</v>
      </c>
      <c r="BP31" s="50">
        <f t="shared" si="6"/>
        <v>52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7" customHeight="1" thickBot="1">
      <c r="A32" s="95"/>
      <c r="B32" s="96"/>
      <c r="C32" s="66"/>
      <c r="D32" s="1">
        <v>4</v>
      </c>
      <c r="E32" s="1">
        <v>4</v>
      </c>
      <c r="F32" s="1">
        <v>4</v>
      </c>
      <c r="G32" s="1">
        <v>4</v>
      </c>
      <c r="H32" s="1">
        <v>4</v>
      </c>
      <c r="I32" s="1">
        <v>4</v>
      </c>
      <c r="J32" s="1">
        <v>4</v>
      </c>
      <c r="K32" s="1">
        <v>4</v>
      </c>
      <c r="L32" s="1">
        <v>4</v>
      </c>
      <c r="M32" s="1">
        <v>4</v>
      </c>
      <c r="N32" s="1">
        <v>4</v>
      </c>
      <c r="O32" s="266">
        <v>3</v>
      </c>
      <c r="P32" s="1">
        <v>4</v>
      </c>
      <c r="Q32" s="1">
        <v>5</v>
      </c>
      <c r="R32" s="1">
        <v>5</v>
      </c>
      <c r="S32" s="1">
        <v>5</v>
      </c>
      <c r="T32" s="1">
        <v>5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96">
        <v>6</v>
      </c>
      <c r="AB32" s="197">
        <v>6</v>
      </c>
      <c r="AC32" s="198">
        <v>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J32" s="1"/>
      <c r="BK32" s="83"/>
      <c r="BL32" s="54"/>
      <c r="BM32" s="54"/>
      <c r="BO32" s="54"/>
      <c r="CB32" s="124"/>
      <c r="CC32" s="121"/>
      <c r="CD32" s="122"/>
      <c r="CE32" s="121"/>
      <c r="CF32" s="121"/>
      <c r="CG32" s="121"/>
      <c r="CH32" s="121"/>
      <c r="CI32" s="122"/>
      <c r="CJ32" s="122"/>
      <c r="CK32" s="122"/>
      <c r="CL32" s="122"/>
      <c r="CM32" s="123"/>
    </row>
    <row r="33" spans="1:91" ht="4" customHeight="1">
      <c r="A33" s="95"/>
      <c r="B33" s="96"/>
      <c r="C33" s="66"/>
      <c r="D33" s="66"/>
      <c r="E33" s="66"/>
      <c r="F33" s="66"/>
      <c r="G33" s="66"/>
      <c r="H33" s="66"/>
      <c r="I33" s="1"/>
      <c r="J33" s="1"/>
      <c r="K33" s="1"/>
      <c r="L33" s="1"/>
      <c r="M33" s="1"/>
      <c r="N33" s="1"/>
      <c r="O33" s="1"/>
      <c r="P33" s="1"/>
      <c r="Q33" s="253" t="s">
        <v>41</v>
      </c>
      <c r="R33" s="264"/>
      <c r="S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S33" s="50">
        <f>3/52</f>
        <v>5.7692307692307696E-2</v>
      </c>
      <c r="BT33" s="50" t="s">
        <v>326</v>
      </c>
      <c r="BU33" s="50">
        <f>3/52</f>
        <v>5.7692307692307696E-2</v>
      </c>
      <c r="CB33" s="124" t="s">
        <v>341</v>
      </c>
      <c r="CC33" s="121">
        <v>0</v>
      </c>
      <c r="CD33" s="122">
        <v>0.85</v>
      </c>
      <c r="CE33" s="121">
        <v>0.67</v>
      </c>
      <c r="CF33" s="121">
        <v>0.6</v>
      </c>
      <c r="CG33" s="121">
        <v>0.55000000000000004</v>
      </c>
      <c r="CH33" s="121"/>
      <c r="CI33" s="122"/>
      <c r="CJ33" s="122"/>
      <c r="CK33" s="122"/>
      <c r="CL33" s="122"/>
      <c r="CM33" s="123">
        <f t="shared" ref="CM33:CM58" si="7">SUM(CC33:CL33)</f>
        <v>2.67</v>
      </c>
    </row>
    <row r="34" spans="1:91">
      <c r="A34" s="97"/>
      <c r="B34" s="94" t="s">
        <v>5</v>
      </c>
      <c r="C34" s="9"/>
      <c r="D34" s="762" t="s">
        <v>4</v>
      </c>
      <c r="E34" s="763"/>
      <c r="F34" s="763"/>
      <c r="G34" s="763"/>
      <c r="H34" s="763"/>
      <c r="I34" s="763"/>
      <c r="J34" s="696"/>
      <c r="K34" s="696"/>
      <c r="L34" s="69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54" t="s">
        <v>21</v>
      </c>
      <c r="AR34" s="455"/>
      <c r="AS34" s="455"/>
      <c r="AT34" s="455"/>
      <c r="AU34" s="455"/>
      <c r="AV34" s="455"/>
      <c r="AW34" s="455"/>
      <c r="AX34" s="455"/>
      <c r="AY34" s="455"/>
      <c r="AZ34" s="455"/>
      <c r="BA34" s="456"/>
      <c r="BB34" s="766" t="s">
        <v>329</v>
      </c>
      <c r="BC34" s="767"/>
      <c r="BD34" s="64"/>
      <c r="BH34">
        <v>2</v>
      </c>
      <c r="BM34" s="50">
        <v>11</v>
      </c>
      <c r="BR34" s="50" t="s">
        <v>336</v>
      </c>
      <c r="BS34" s="50">
        <f>SUM(BS9:BS33)</f>
        <v>0.96923076923076923</v>
      </c>
      <c r="BT34" s="50">
        <f>BT9</f>
        <v>0.25</v>
      </c>
      <c r="BU34" s="50">
        <f>SUM(BU33,BU9)</f>
        <v>0.55769230769230771</v>
      </c>
      <c r="BV34" s="50">
        <f>BV9</f>
        <v>0.25</v>
      </c>
      <c r="BW34" s="50">
        <f>BW9</f>
        <v>0.15384615384615385</v>
      </c>
      <c r="BX34">
        <f>SUM(BX9:BX33)</f>
        <v>1.9230769230769232E-2</v>
      </c>
      <c r="BY34">
        <f>SUM(BY9:BY33)</f>
        <v>1.7938461538461539</v>
      </c>
      <c r="CB34" s="124" t="s">
        <v>1</v>
      </c>
      <c r="CC34" s="121">
        <v>0.95</v>
      </c>
      <c r="CD34" s="122">
        <v>0.46</v>
      </c>
      <c r="CE34" s="121">
        <v>0.54</v>
      </c>
      <c r="CF34" s="121">
        <v>0.33</v>
      </c>
      <c r="CG34" s="121">
        <v>0.42</v>
      </c>
      <c r="CH34" s="121">
        <v>0.36</v>
      </c>
      <c r="CI34" s="122"/>
      <c r="CJ34" s="122"/>
      <c r="CK34" s="122"/>
      <c r="CL34" s="122"/>
      <c r="CM34" s="123">
        <f t="shared" si="7"/>
        <v>3.0599999999999996</v>
      </c>
    </row>
    <row r="35" spans="1:91">
      <c r="A35" s="95" t="s">
        <v>130</v>
      </c>
      <c r="B35" s="96" t="s">
        <v>321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549" t="s">
        <v>328</v>
      </c>
      <c r="Q35" s="550"/>
      <c r="R35" s="551"/>
      <c r="S35" s="549" t="s">
        <v>328</v>
      </c>
      <c r="T35" s="550"/>
      <c r="U35" s="55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  <c r="CB35" s="124" t="s">
        <v>2</v>
      </c>
      <c r="CC35" s="121">
        <v>0.33</v>
      </c>
      <c r="CD35" s="122">
        <v>0.98</v>
      </c>
      <c r="CE35" s="121">
        <v>0.6</v>
      </c>
      <c r="CF35" s="121">
        <v>0.16</v>
      </c>
      <c r="CG35" s="121">
        <v>0.16</v>
      </c>
      <c r="CH35" s="121"/>
      <c r="CI35" s="122"/>
      <c r="CJ35" s="122"/>
      <c r="CK35" s="122"/>
      <c r="CL35" s="122"/>
      <c r="CM35" s="123">
        <f t="shared" si="7"/>
        <v>2.2300000000000004</v>
      </c>
    </row>
    <row r="36" spans="1:91">
      <c r="A36" s="95"/>
      <c r="B36" s="9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BD36" s="64"/>
      <c r="BH36" s="241">
        <f t="shared" ref="BH36:BM36" si="8">SUM(BH37:BH39)</f>
        <v>12</v>
      </c>
      <c r="BI36" s="241">
        <f t="shared" si="8"/>
        <v>35</v>
      </c>
      <c r="BJ36" s="241">
        <f t="shared" si="8"/>
        <v>0</v>
      </c>
      <c r="BK36" s="241">
        <f t="shared" si="8"/>
        <v>17</v>
      </c>
      <c r="BL36" s="241">
        <f t="shared" si="8"/>
        <v>33</v>
      </c>
      <c r="BM36" s="241">
        <f t="shared" si="8"/>
        <v>21</v>
      </c>
      <c r="BN36" s="241">
        <f>SUM(BN37:BN39)</f>
        <v>34</v>
      </c>
      <c r="BO36" s="241">
        <f>SUM(BO37:BO39)</f>
        <v>4</v>
      </c>
      <c r="BQ36" s="50">
        <f>52*3</f>
        <v>156</v>
      </c>
      <c r="BS36" s="50" t="s">
        <v>168</v>
      </c>
      <c r="CB36" s="124" t="s">
        <v>0</v>
      </c>
      <c r="CC36" s="121">
        <v>0.85</v>
      </c>
      <c r="CD36" s="122">
        <v>1</v>
      </c>
      <c r="CE36" s="121">
        <v>0.35</v>
      </c>
      <c r="CF36" s="121">
        <v>0.02</v>
      </c>
      <c r="CG36" s="121">
        <v>0.33</v>
      </c>
      <c r="CH36" s="121">
        <v>0.68</v>
      </c>
      <c r="CI36" s="122"/>
      <c r="CJ36" s="122"/>
      <c r="CK36" s="122"/>
      <c r="CL36" s="122"/>
      <c r="CM36" s="123">
        <f t="shared" si="7"/>
        <v>3.2300000000000004</v>
      </c>
    </row>
    <row r="37" spans="1:91" ht="17" thickBot="1">
      <c r="A37" s="97" t="s">
        <v>33</v>
      </c>
      <c r="B37" s="96">
        <v>1</v>
      </c>
      <c r="C37" s="1"/>
      <c r="D37" s="768" t="s">
        <v>327</v>
      </c>
      <c r="E37" s="768"/>
      <c r="F37" s="768"/>
      <c r="G37" s="768"/>
      <c r="H37" s="167" t="s">
        <v>1</v>
      </c>
      <c r="I37" s="167"/>
      <c r="J37" s="167"/>
      <c r="K37" s="167"/>
      <c r="L37" s="239" t="s">
        <v>0</v>
      </c>
      <c r="M37" s="240"/>
      <c r="N37" s="240"/>
      <c r="O37" s="240"/>
      <c r="P37" s="240"/>
      <c r="Q37" s="240"/>
      <c r="R37" s="240"/>
      <c r="S37" s="240"/>
      <c r="T37" s="240"/>
      <c r="U37" s="240"/>
      <c r="V37" s="167" t="s">
        <v>1</v>
      </c>
      <c r="W37" s="167"/>
      <c r="X37" s="167"/>
      <c r="Y37" s="167"/>
      <c r="Z37" s="167"/>
      <c r="AA37" s="167"/>
      <c r="AB37" s="167"/>
      <c r="AC37" s="167"/>
      <c r="AD37" s="156" t="s">
        <v>180</v>
      </c>
      <c r="AE37" s="156"/>
      <c r="AF37" s="156"/>
      <c r="AG37" s="156"/>
      <c r="AH37" s="165" t="s">
        <v>2</v>
      </c>
      <c r="AI37" s="166"/>
      <c r="AJ37" s="166"/>
      <c r="AK37" s="166"/>
      <c r="AL37" s="166"/>
      <c r="AM37" s="166"/>
      <c r="AN37" s="166"/>
      <c r="AO37" s="166"/>
      <c r="AP37" s="203" t="s">
        <v>12</v>
      </c>
      <c r="AQ37" s="204"/>
      <c r="AR37" s="204"/>
      <c r="AS37" s="204"/>
      <c r="AT37" s="204"/>
      <c r="AU37" s="156" t="s">
        <v>180</v>
      </c>
      <c r="AV37" s="156"/>
      <c r="AW37" s="156"/>
      <c r="AX37" s="156"/>
      <c r="AY37" s="156"/>
      <c r="AZ37" s="156"/>
      <c r="BA37" s="156"/>
      <c r="BB37" s="156"/>
      <c r="BC37" s="156"/>
      <c r="BD37" s="64"/>
      <c r="BE37" t="s">
        <v>384</v>
      </c>
      <c r="BH37" s="50">
        <v>4</v>
      </c>
      <c r="BI37">
        <v>13</v>
      </c>
      <c r="BJ37" t="s">
        <v>178</v>
      </c>
      <c r="BK37" s="50">
        <v>5</v>
      </c>
      <c r="BL37" s="50">
        <v>12</v>
      </c>
      <c r="BM37" s="50">
        <v>8</v>
      </c>
      <c r="BN37" s="50">
        <v>10</v>
      </c>
      <c r="BP37" s="50">
        <f>SUM(BH37:BO37)</f>
        <v>52</v>
      </c>
      <c r="CB37" s="124"/>
      <c r="CC37" s="121"/>
      <c r="CD37" s="122"/>
      <c r="CE37" s="121"/>
      <c r="CF37" s="121"/>
      <c r="CG37" s="121"/>
      <c r="CH37" s="121"/>
      <c r="CI37" s="122"/>
      <c r="CJ37" s="122"/>
      <c r="CK37" s="122"/>
      <c r="CL37" s="122"/>
      <c r="CM37" s="123"/>
    </row>
    <row r="38" spans="1:91">
      <c r="A38" s="95"/>
      <c r="B38" s="96">
        <v>2</v>
      </c>
      <c r="C38" s="1"/>
      <c r="D38" s="167" t="s">
        <v>1</v>
      </c>
      <c r="E38" s="167"/>
      <c r="F38" s="167"/>
      <c r="G38" s="167"/>
      <c r="H38" s="768" t="s">
        <v>327</v>
      </c>
      <c r="I38" s="768"/>
      <c r="J38" s="768"/>
      <c r="K38" s="768"/>
      <c r="L38" s="145" t="s">
        <v>12</v>
      </c>
      <c r="M38" s="146"/>
      <c r="N38" s="146"/>
      <c r="O38" s="146"/>
      <c r="P38" s="156" t="s">
        <v>180</v>
      </c>
      <c r="Q38" s="156"/>
      <c r="R38" s="156"/>
      <c r="S38" s="156"/>
      <c r="T38" s="156"/>
      <c r="U38" s="156"/>
      <c r="V38" s="156"/>
      <c r="W38" s="165" t="s">
        <v>2</v>
      </c>
      <c r="X38" s="166"/>
      <c r="Y38" s="166"/>
      <c r="Z38" s="166"/>
      <c r="AA38" s="166"/>
      <c r="AB38" s="166"/>
      <c r="AC38" s="166"/>
      <c r="AD38" s="160" t="s">
        <v>0</v>
      </c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56" t="s">
        <v>180</v>
      </c>
      <c r="AQ38" s="156"/>
      <c r="AR38" s="156"/>
      <c r="AS38" s="156"/>
      <c r="AT38" s="156"/>
      <c r="AU38" s="148" t="s">
        <v>1</v>
      </c>
      <c r="AV38" s="148"/>
      <c r="AW38" s="148"/>
      <c r="AX38" s="148"/>
      <c r="AY38" s="148"/>
      <c r="AZ38" s="148"/>
      <c r="BA38" s="148"/>
      <c r="BB38" s="148"/>
      <c r="BC38" s="188"/>
      <c r="BD38" s="64"/>
      <c r="BH38" s="50">
        <v>4</v>
      </c>
      <c r="BI38">
        <v>12</v>
      </c>
      <c r="BJ38" t="s">
        <v>178</v>
      </c>
      <c r="BK38" s="50">
        <v>4</v>
      </c>
      <c r="BL38" s="50">
        <v>13</v>
      </c>
      <c r="BM38" s="50">
        <v>7</v>
      </c>
      <c r="BN38" s="50">
        <v>12</v>
      </c>
      <c r="BP38" s="50">
        <f>SUM(BH38:BO38)</f>
        <v>52</v>
      </c>
      <c r="CB38" s="124"/>
      <c r="CC38" s="121"/>
      <c r="CD38" s="122"/>
      <c r="CE38" s="121"/>
      <c r="CF38" s="121"/>
      <c r="CG38" s="121"/>
      <c r="CH38" s="121"/>
      <c r="CI38" s="122"/>
      <c r="CJ38" s="122"/>
      <c r="CK38" s="122"/>
      <c r="CL38" s="122"/>
      <c r="CM38" s="123"/>
    </row>
    <row r="39" spans="1:91">
      <c r="A39" s="95"/>
      <c r="B39" s="96" t="s">
        <v>391</v>
      </c>
      <c r="C39" s="1"/>
      <c r="D39" s="480" t="s">
        <v>0</v>
      </c>
      <c r="E39" s="481"/>
      <c r="F39" s="481"/>
      <c r="G39" s="481"/>
      <c r="H39" s="481"/>
      <c r="I39" s="481"/>
      <c r="J39" s="481"/>
      <c r="K39" s="738"/>
      <c r="L39" s="768" t="s">
        <v>327</v>
      </c>
      <c r="M39" s="768"/>
      <c r="N39" s="768"/>
      <c r="O39" s="768"/>
      <c r="P39" s="145" t="s">
        <v>12</v>
      </c>
      <c r="Q39" s="146"/>
      <c r="R39" s="146"/>
      <c r="S39" s="146"/>
      <c r="T39" s="146"/>
      <c r="U39" s="146"/>
      <c r="V39" s="146"/>
      <c r="W39" s="146"/>
      <c r="X39" s="156" t="s">
        <v>180</v>
      </c>
      <c r="Y39" s="156"/>
      <c r="Z39" s="156"/>
      <c r="AA39" s="156"/>
      <c r="AB39" s="156"/>
      <c r="AC39" s="156"/>
      <c r="AD39" s="167" t="s">
        <v>1</v>
      </c>
      <c r="AE39" s="167"/>
      <c r="AF39" s="167"/>
      <c r="AG39" s="167"/>
      <c r="AH39" s="167"/>
      <c r="AI39" s="167"/>
      <c r="AJ39" s="167"/>
      <c r="AK39" s="167"/>
      <c r="AL39" s="156" t="s">
        <v>180</v>
      </c>
      <c r="AM39" s="156"/>
      <c r="AN39" s="156"/>
      <c r="AO39" s="156"/>
      <c r="AP39" s="184" t="s">
        <v>0</v>
      </c>
      <c r="AQ39" s="161"/>
      <c r="AR39" s="161"/>
      <c r="AS39" s="161"/>
      <c r="AT39" s="764" t="s">
        <v>75</v>
      </c>
      <c r="AU39" s="765"/>
      <c r="AV39" s="765"/>
      <c r="AW39" s="765"/>
      <c r="AX39" s="454" t="s">
        <v>2</v>
      </c>
      <c r="AY39" s="455"/>
      <c r="AZ39" s="455"/>
      <c r="BA39" s="455"/>
      <c r="BB39" s="455"/>
      <c r="BC39" s="456"/>
      <c r="BD39" s="64"/>
      <c r="BH39" s="50">
        <v>4</v>
      </c>
      <c r="BI39" s="22">
        <v>10</v>
      </c>
      <c r="BJ39" t="s">
        <v>178</v>
      </c>
      <c r="BK39" s="84">
        <v>8</v>
      </c>
      <c r="BL39" s="50">
        <v>8</v>
      </c>
      <c r="BM39" s="50">
        <v>6</v>
      </c>
      <c r="BN39" s="50">
        <v>12</v>
      </c>
      <c r="BO39" s="50">
        <v>4</v>
      </c>
      <c r="BP39" s="50">
        <f>SUM(BH39:BO39)</f>
        <v>52</v>
      </c>
      <c r="CB39" s="124"/>
      <c r="CC39" s="121"/>
      <c r="CD39" s="122"/>
      <c r="CE39" s="121"/>
      <c r="CF39" s="121"/>
      <c r="CG39" s="121"/>
      <c r="CH39" s="121"/>
      <c r="CI39" s="122"/>
      <c r="CJ39" s="122"/>
      <c r="CK39" s="122"/>
      <c r="CL39" s="122"/>
      <c r="CM39" s="123"/>
    </row>
    <row r="40" spans="1:91">
      <c r="A40" s="9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BD40" s="64"/>
      <c r="BF40" t="s">
        <v>385</v>
      </c>
      <c r="BH40" s="187" t="s">
        <v>326</v>
      </c>
      <c r="BI40" s="53" t="s">
        <v>40</v>
      </c>
      <c r="BJ40" s="53" t="s">
        <v>43</v>
      </c>
      <c r="BK40" s="53" t="s">
        <v>41</v>
      </c>
      <c r="BL40" s="53" t="s">
        <v>1</v>
      </c>
      <c r="BM40" s="53" t="s">
        <v>2</v>
      </c>
      <c r="BN40" s="85" t="s">
        <v>0</v>
      </c>
      <c r="BO40" s="53" t="s">
        <v>44</v>
      </c>
      <c r="CB40" s="124"/>
      <c r="CC40" s="121"/>
      <c r="CD40" s="122"/>
      <c r="CE40" s="121"/>
      <c r="CF40" s="121"/>
      <c r="CG40" s="121"/>
      <c r="CH40" s="121"/>
      <c r="CI40" s="122"/>
      <c r="CJ40" s="122"/>
      <c r="CK40" s="122"/>
      <c r="CL40" s="122"/>
      <c r="CM40" s="123"/>
    </row>
    <row r="41" spans="1:91">
      <c r="A41" s="97" t="s">
        <v>32</v>
      </c>
      <c r="B41" s="96">
        <v>1</v>
      </c>
      <c r="C41" s="1"/>
      <c r="D41" s="165" t="s">
        <v>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7" t="s">
        <v>1</v>
      </c>
      <c r="R41" s="167"/>
      <c r="S41" s="167"/>
      <c r="T41" s="167"/>
      <c r="U41" s="167"/>
      <c r="V41" s="160" t="s">
        <v>0</v>
      </c>
      <c r="W41" s="161"/>
      <c r="X41" s="161"/>
      <c r="Y41" s="161"/>
      <c r="Z41" s="161"/>
      <c r="AA41" s="161"/>
      <c r="AB41" s="161"/>
      <c r="AC41" s="161"/>
      <c r="AD41" s="768" t="s">
        <v>327</v>
      </c>
      <c r="AE41" s="768"/>
      <c r="AF41" s="768"/>
      <c r="AG41" s="768"/>
      <c r="AH41" s="145" t="s">
        <v>12</v>
      </c>
      <c r="AI41" s="146"/>
      <c r="AJ41" s="146"/>
      <c r="AK41" s="146"/>
      <c r="AL41" s="146"/>
      <c r="AM41" s="146"/>
      <c r="AN41" s="146"/>
      <c r="AO41" s="146"/>
      <c r="AP41" s="156" t="s">
        <v>180</v>
      </c>
      <c r="AQ41" s="156"/>
      <c r="AR41" s="156"/>
      <c r="AS41" s="157"/>
      <c r="AT41" s="768" t="s">
        <v>327</v>
      </c>
      <c r="AU41" s="768"/>
      <c r="AV41" s="768"/>
      <c r="AW41" s="768"/>
      <c r="AX41" s="522" t="s">
        <v>180</v>
      </c>
      <c r="AY41" s="509"/>
      <c r="AZ41" s="509"/>
      <c r="BA41" s="509"/>
      <c r="BB41" s="509"/>
      <c r="BC41" s="509"/>
      <c r="BD41" s="64"/>
      <c r="BE41" t="s">
        <v>381</v>
      </c>
      <c r="BF41" t="s">
        <v>0</v>
      </c>
      <c r="BH41" s="50">
        <v>8</v>
      </c>
      <c r="BI41" s="50">
        <v>10</v>
      </c>
      <c r="BJ41" s="50" t="s">
        <v>178</v>
      </c>
      <c r="BK41" s="50">
        <v>8</v>
      </c>
      <c r="BL41" s="50">
        <v>5</v>
      </c>
      <c r="BM41" s="50">
        <v>13</v>
      </c>
      <c r="BN41" s="84">
        <v>8</v>
      </c>
      <c r="BO41" s="50" t="s">
        <v>178</v>
      </c>
      <c r="BP41" s="50">
        <f>SUM(BH41:BO41)</f>
        <v>52</v>
      </c>
      <c r="CB41" s="124"/>
      <c r="CC41" s="121"/>
      <c r="CD41" s="122"/>
      <c r="CE41" s="121"/>
      <c r="CF41" s="121"/>
      <c r="CG41" s="121"/>
      <c r="CH41" s="121"/>
      <c r="CI41" s="122"/>
      <c r="CJ41" s="122"/>
      <c r="CK41" s="122"/>
      <c r="CL41" s="122"/>
      <c r="CM41" s="123"/>
    </row>
    <row r="42" spans="1:91">
      <c r="A42" s="95"/>
      <c r="B42" s="96">
        <v>2</v>
      </c>
      <c r="C42" s="1"/>
      <c r="D42" s="145" t="s">
        <v>12</v>
      </c>
      <c r="E42" s="146"/>
      <c r="F42" s="146"/>
      <c r="G42" s="146"/>
      <c r="H42" s="146"/>
      <c r="I42" s="146"/>
      <c r="J42" s="146"/>
      <c r="K42" s="146"/>
      <c r="L42" s="167" t="s">
        <v>1</v>
      </c>
      <c r="M42" s="167"/>
      <c r="N42" s="167"/>
      <c r="O42" s="167"/>
      <c r="P42" s="167"/>
      <c r="Q42" s="165" t="s">
        <v>2</v>
      </c>
      <c r="R42" s="165"/>
      <c r="S42" s="166"/>
      <c r="T42" s="166"/>
      <c r="U42" s="166"/>
      <c r="V42" s="166"/>
      <c r="W42" s="166"/>
      <c r="X42" s="166"/>
      <c r="Y42" s="166"/>
      <c r="Z42" s="768" t="s">
        <v>327</v>
      </c>
      <c r="AA42" s="768"/>
      <c r="AB42" s="768"/>
      <c r="AC42" s="768"/>
      <c r="AD42" s="156" t="s">
        <v>180</v>
      </c>
      <c r="AE42" s="156"/>
      <c r="AF42" s="156"/>
      <c r="AG42" s="157"/>
      <c r="AH42" s="156"/>
      <c r="AI42" s="156"/>
      <c r="AJ42" s="156"/>
      <c r="AK42" s="157"/>
      <c r="AL42" s="165" t="s">
        <v>2</v>
      </c>
      <c r="AM42" s="165"/>
      <c r="AN42" s="166"/>
      <c r="AO42" s="166"/>
      <c r="AP42" s="768" t="s">
        <v>327</v>
      </c>
      <c r="AQ42" s="768"/>
      <c r="AR42" s="768"/>
      <c r="AS42" s="768"/>
      <c r="AT42" s="184" t="s">
        <v>0</v>
      </c>
      <c r="AU42" s="185"/>
      <c r="AV42" s="185"/>
      <c r="AW42" s="161"/>
      <c r="AX42" s="161"/>
      <c r="AY42" s="161"/>
      <c r="AZ42" s="161"/>
      <c r="BA42" s="161"/>
      <c r="BB42" s="161"/>
      <c r="BC42" s="161"/>
      <c r="BD42" s="64"/>
      <c r="BF42" t="s">
        <v>40</v>
      </c>
      <c r="BH42" s="50">
        <v>8</v>
      </c>
      <c r="BI42" s="84">
        <v>8</v>
      </c>
      <c r="BJ42" s="50" t="s">
        <v>178</v>
      </c>
      <c r="BK42" s="50">
        <v>8</v>
      </c>
      <c r="BL42" s="50">
        <v>5</v>
      </c>
      <c r="BM42" s="50">
        <v>13</v>
      </c>
      <c r="BN42" s="50">
        <v>10</v>
      </c>
      <c r="BO42" s="50" t="s">
        <v>178</v>
      </c>
      <c r="BP42" s="50">
        <f t="shared" ref="BP42:BP44" si="9">SUM(BH42:BO42)</f>
        <v>52</v>
      </c>
      <c r="CB42" s="124"/>
      <c r="CC42" s="121"/>
      <c r="CD42" s="122"/>
      <c r="CE42" s="121"/>
      <c r="CF42" s="121"/>
      <c r="CG42" s="121"/>
      <c r="CH42" s="121"/>
      <c r="CI42" s="122"/>
      <c r="CJ42" s="122"/>
      <c r="CK42" s="122"/>
      <c r="CL42" s="122"/>
      <c r="CM42" s="123"/>
    </row>
    <row r="43" spans="1:91">
      <c r="A43" s="95"/>
      <c r="B43" s="96">
        <v>3</v>
      </c>
      <c r="C43" s="1"/>
      <c r="D43" s="149" t="s">
        <v>180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60" t="s">
        <v>0</v>
      </c>
      <c r="O43" s="161"/>
      <c r="P43" s="161"/>
      <c r="Q43" s="161"/>
      <c r="R43" s="161"/>
      <c r="S43" s="161"/>
      <c r="T43" s="161"/>
      <c r="U43" s="161"/>
      <c r="V43" s="768" t="s">
        <v>327</v>
      </c>
      <c r="W43" s="768"/>
      <c r="X43" s="768"/>
      <c r="Y43" s="768"/>
      <c r="Z43" s="165" t="s">
        <v>2</v>
      </c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768" t="s">
        <v>327</v>
      </c>
      <c r="AM43" s="768"/>
      <c r="AN43" s="768"/>
      <c r="AO43" s="768"/>
      <c r="AP43" s="167" t="s">
        <v>1</v>
      </c>
      <c r="AQ43" s="167"/>
      <c r="AR43" s="167"/>
      <c r="AS43" s="167"/>
      <c r="AT43" s="167"/>
      <c r="AU43" s="191" t="s">
        <v>12</v>
      </c>
      <c r="AV43" s="154"/>
      <c r="AW43" s="154"/>
      <c r="AX43" s="154"/>
      <c r="AY43" s="154"/>
      <c r="AZ43" s="154"/>
      <c r="BA43" s="154"/>
      <c r="BB43" s="154"/>
      <c r="BC43" s="154"/>
      <c r="BD43" s="64"/>
      <c r="BF43" t="s">
        <v>0</v>
      </c>
      <c r="BH43" s="50">
        <v>8</v>
      </c>
      <c r="BI43" s="50">
        <v>10</v>
      </c>
      <c r="BJ43" s="50" t="s">
        <v>178</v>
      </c>
      <c r="BK43" s="50">
        <v>9</v>
      </c>
      <c r="BL43" s="50">
        <v>5</v>
      </c>
      <c r="BM43" s="50">
        <v>12</v>
      </c>
      <c r="BN43" s="84">
        <v>8</v>
      </c>
      <c r="BO43" s="50" t="s">
        <v>178</v>
      </c>
      <c r="BP43" s="50">
        <f t="shared" si="9"/>
        <v>52</v>
      </c>
      <c r="CB43" s="124"/>
      <c r="CC43" s="121"/>
      <c r="CD43" s="122"/>
      <c r="CE43" s="121"/>
      <c r="CF43" s="121"/>
      <c r="CG43" s="121"/>
      <c r="CH43" s="121"/>
      <c r="CI43" s="122"/>
      <c r="CJ43" s="122"/>
      <c r="CK43" s="122"/>
      <c r="CL43" s="122"/>
      <c r="CM43" s="123"/>
    </row>
    <row r="44" spans="1:91" ht="17" thickBot="1">
      <c r="A44" s="95"/>
      <c r="B44" s="96">
        <v>4</v>
      </c>
      <c r="C44" s="1"/>
      <c r="D44" s="169" t="s">
        <v>0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49" t="s">
        <v>180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5" t="s">
        <v>12</v>
      </c>
      <c r="Y44" s="145"/>
      <c r="Z44" s="145"/>
      <c r="AA44" s="146"/>
      <c r="AB44" s="146"/>
      <c r="AC44" s="146"/>
      <c r="AD44" s="146"/>
      <c r="AE44" s="146"/>
      <c r="AF44" s="146"/>
      <c r="AG44" s="146"/>
      <c r="AH44" s="768" t="s">
        <v>327</v>
      </c>
      <c r="AI44" s="768"/>
      <c r="AJ44" s="768"/>
      <c r="AK44" s="768"/>
      <c r="AL44" s="167" t="s">
        <v>1</v>
      </c>
      <c r="AM44" s="167"/>
      <c r="AN44" s="167"/>
      <c r="AO44" s="167"/>
      <c r="AP44" s="769" t="s">
        <v>2</v>
      </c>
      <c r="AQ44" s="770"/>
      <c r="AR44" s="770"/>
      <c r="AS44" s="770"/>
      <c r="AT44" s="770"/>
      <c r="AU44" s="770"/>
      <c r="AV44" s="770"/>
      <c r="AW44" s="771"/>
      <c r="AX44" s="768" t="s">
        <v>327</v>
      </c>
      <c r="AY44" s="768"/>
      <c r="AZ44" s="768"/>
      <c r="BA44" s="768"/>
      <c r="BB44" s="454" t="s">
        <v>2</v>
      </c>
      <c r="BC44" s="456"/>
      <c r="BD44" s="64"/>
      <c r="BF44" t="s">
        <v>2</v>
      </c>
      <c r="BH44" s="241">
        <v>8</v>
      </c>
      <c r="BI44" s="241">
        <v>10</v>
      </c>
      <c r="BJ44" s="241" t="s">
        <v>178</v>
      </c>
      <c r="BK44" s="241">
        <v>10</v>
      </c>
      <c r="BL44" s="241">
        <v>4</v>
      </c>
      <c r="BM44" s="245">
        <v>10</v>
      </c>
      <c r="BN44" s="241">
        <v>10</v>
      </c>
      <c r="BO44" s="241" t="s">
        <v>178</v>
      </c>
      <c r="BP44" s="50">
        <f t="shared" si="9"/>
        <v>52</v>
      </c>
      <c r="CB44" s="124"/>
      <c r="CC44" s="121"/>
      <c r="CD44" s="122"/>
      <c r="CE44" s="121"/>
      <c r="CF44" s="121"/>
      <c r="CG44" s="121"/>
      <c r="CH44" s="121"/>
      <c r="CI44" s="122"/>
      <c r="CJ44" s="122"/>
      <c r="CK44" s="122"/>
      <c r="CL44" s="122"/>
      <c r="CM44" s="123"/>
    </row>
    <row r="45" spans="1:91" ht="17" thickBot="1">
      <c r="A45" s="247"/>
      <c r="B45" s="24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39" t="s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7"/>
      <c r="BH45" s="50"/>
      <c r="BI45" s="50"/>
      <c r="BJ45" s="50"/>
      <c r="BM45" s="84"/>
      <c r="CB45" s="124"/>
      <c r="CC45" s="121"/>
      <c r="CD45" s="122"/>
      <c r="CE45" s="121"/>
      <c r="CF45" s="121"/>
      <c r="CG45" s="121"/>
      <c r="CH45" s="121"/>
      <c r="CI45" s="122"/>
      <c r="CJ45" s="122"/>
      <c r="CK45" s="122"/>
      <c r="CL45" s="122"/>
      <c r="CM45" s="123"/>
    </row>
    <row r="46" spans="1:91" ht="17" thickBot="1">
      <c r="A46" s="247"/>
      <c r="B46" s="24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67"/>
      <c r="BH46" s="50"/>
      <c r="BI46" s="50"/>
      <c r="BJ46" s="50"/>
      <c r="BM46" s="84"/>
      <c r="CB46" s="124"/>
      <c r="CC46" s="121"/>
      <c r="CD46" s="122"/>
      <c r="CE46" s="121"/>
      <c r="CF46" s="121"/>
      <c r="CG46" s="121"/>
      <c r="CH46" s="121"/>
      <c r="CI46" s="122"/>
      <c r="CJ46" s="122"/>
      <c r="CK46" s="122"/>
      <c r="CL46" s="122"/>
      <c r="CM46" s="123"/>
    </row>
    <row r="47" spans="1:91" ht="17" thickBot="1">
      <c r="A47" s="247"/>
      <c r="B47" s="248"/>
      <c r="D47" s="1">
        <v>4</v>
      </c>
      <c r="E47" s="1">
        <v>4</v>
      </c>
      <c r="F47" s="1">
        <v>4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279">
        <v>3</v>
      </c>
      <c r="M47" s="280">
        <v>3</v>
      </c>
      <c r="N47" s="280">
        <v>3</v>
      </c>
      <c r="O47" s="281">
        <v>3</v>
      </c>
      <c r="P47" s="1">
        <v>4</v>
      </c>
      <c r="Q47" s="1">
        <v>4</v>
      </c>
      <c r="R47" s="1">
        <v>4</v>
      </c>
      <c r="S47" s="1">
        <v>5</v>
      </c>
      <c r="T47" s="1">
        <v>5</v>
      </c>
      <c r="U47" s="1">
        <v>5</v>
      </c>
      <c r="V47" s="1">
        <v>5</v>
      </c>
      <c r="W47" s="250">
        <v>6</v>
      </c>
      <c r="X47" s="251">
        <v>6</v>
      </c>
      <c r="Y47" s="251">
        <v>6</v>
      </c>
      <c r="Z47" s="251">
        <v>6</v>
      </c>
      <c r="AA47" s="251">
        <v>6</v>
      </c>
      <c r="AB47" s="251">
        <v>6</v>
      </c>
      <c r="AC47" s="252">
        <v>6</v>
      </c>
      <c r="AD47" s="1">
        <v>5</v>
      </c>
      <c r="AE47" s="1">
        <v>5</v>
      </c>
      <c r="AF47" s="1">
        <v>5</v>
      </c>
      <c r="AG47" s="1">
        <v>5</v>
      </c>
      <c r="AH47" s="1">
        <v>5</v>
      </c>
      <c r="AI47" s="1">
        <v>5</v>
      </c>
      <c r="AJ47" s="1">
        <v>5</v>
      </c>
      <c r="AK47" s="1">
        <v>5</v>
      </c>
      <c r="AL47" s="1">
        <v>5</v>
      </c>
      <c r="AM47" s="1">
        <v>5</v>
      </c>
      <c r="AN47" s="1">
        <v>5</v>
      </c>
      <c r="AO47" s="1">
        <v>5</v>
      </c>
      <c r="AP47" s="250">
        <v>6</v>
      </c>
      <c r="AQ47" s="251">
        <v>6</v>
      </c>
      <c r="AR47" s="251">
        <v>6</v>
      </c>
      <c r="AS47" s="252">
        <v>6</v>
      </c>
      <c r="AT47" s="1">
        <v>5</v>
      </c>
      <c r="AU47" s="1">
        <v>5</v>
      </c>
      <c r="AV47" s="1">
        <v>5</v>
      </c>
      <c r="AW47" s="1">
        <v>5</v>
      </c>
      <c r="AX47" s="250">
        <v>6</v>
      </c>
      <c r="AY47" s="251">
        <v>6</v>
      </c>
      <c r="AZ47" s="251">
        <v>6</v>
      </c>
      <c r="BA47" s="251">
        <v>6</v>
      </c>
      <c r="BB47" s="252">
        <v>6</v>
      </c>
      <c r="BC47" s="1">
        <v>5</v>
      </c>
      <c r="BD47" s="67"/>
      <c r="BH47" s="50"/>
      <c r="BI47" s="50"/>
      <c r="BJ47" s="50"/>
      <c r="BM47" s="84"/>
      <c r="CB47" s="124"/>
      <c r="CC47" s="121"/>
      <c r="CD47" s="122"/>
      <c r="CE47" s="121"/>
      <c r="CF47" s="121"/>
      <c r="CG47" s="121"/>
      <c r="CH47" s="121"/>
      <c r="CI47" s="122"/>
      <c r="CJ47" s="122"/>
      <c r="CK47" s="122"/>
      <c r="CL47" s="122"/>
      <c r="CM47" s="123"/>
    </row>
    <row r="48" spans="1:91">
      <c r="A48" s="247"/>
      <c r="B48" s="248"/>
      <c r="D48" s="1"/>
      <c r="E48" s="1"/>
      <c r="F48" s="1"/>
      <c r="G48" s="1"/>
      <c r="H48" s="1"/>
      <c r="I48" s="1"/>
      <c r="J48" s="1"/>
      <c r="K48" s="1"/>
      <c r="L48" s="16"/>
      <c r="M48" s="16"/>
      <c r="N48" s="1">
        <v>3</v>
      </c>
      <c r="O48" s="1">
        <f>COUNTIFS($D$47:$BC$47,3)</f>
        <v>4</v>
      </c>
      <c r="P48" s="1"/>
      <c r="Q48" s="1"/>
      <c r="R48" s="1"/>
      <c r="S48" s="1"/>
      <c r="T48" s="1"/>
      <c r="U48" s="1"/>
      <c r="V48" s="1"/>
      <c r="W48" s="16"/>
      <c r="X48" s="16"/>
      <c r="Y48" s="16"/>
      <c r="Z48" s="16"/>
      <c r="AA48" s="16"/>
      <c r="AB48" s="16"/>
      <c r="AC48" s="16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6"/>
      <c r="AQ48" s="16"/>
      <c r="AR48" s="16"/>
      <c r="AS48" s="16"/>
      <c r="AT48" s="1"/>
      <c r="AU48" s="1"/>
      <c r="AV48" s="1"/>
      <c r="AW48" s="1"/>
      <c r="AX48" s="16"/>
      <c r="AY48" s="16"/>
      <c r="AZ48" s="16"/>
      <c r="BA48" s="16"/>
      <c r="BB48" s="16"/>
      <c r="BC48" s="1"/>
      <c r="BD48" s="67"/>
      <c r="BH48" s="50"/>
      <c r="BI48" s="50"/>
      <c r="BJ48" s="50"/>
      <c r="BM48" s="84"/>
      <c r="CB48" s="124"/>
      <c r="CC48" s="121"/>
      <c r="CD48" s="122"/>
      <c r="CE48" s="121"/>
      <c r="CF48" s="121"/>
      <c r="CG48" s="121"/>
      <c r="CH48" s="121"/>
      <c r="CI48" s="122"/>
      <c r="CJ48" s="122"/>
      <c r="CK48" s="122"/>
      <c r="CL48" s="122"/>
      <c r="CM48" s="123"/>
    </row>
    <row r="49" spans="1:91">
      <c r="A49" s="247"/>
      <c r="B49" s="248"/>
      <c r="D49" s="1"/>
      <c r="E49" s="1"/>
      <c r="F49" s="1"/>
      <c r="G49" s="1"/>
      <c r="H49" s="1"/>
      <c r="I49" s="1"/>
      <c r="J49" s="1"/>
      <c r="K49" s="1"/>
      <c r="L49" s="16"/>
      <c r="M49" s="16"/>
      <c r="N49" s="16">
        <v>4</v>
      </c>
      <c r="O49" s="1">
        <f>COUNTIFS($D$47:$BC$47,4)</f>
        <v>11</v>
      </c>
      <c r="P49" s="1"/>
      <c r="Q49" s="1"/>
      <c r="R49" s="1"/>
      <c r="S49" s="1"/>
      <c r="T49" s="1"/>
      <c r="U49" s="1"/>
      <c r="V49" s="1"/>
      <c r="W49" s="16"/>
      <c r="X49" s="16"/>
      <c r="Y49" s="16"/>
      <c r="Z49" s="16"/>
      <c r="AA49" s="16"/>
      <c r="AB49" s="16"/>
      <c r="AC49" s="1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6"/>
      <c r="AQ49" s="16"/>
      <c r="AR49" s="16"/>
      <c r="AS49" s="16"/>
      <c r="AT49" s="1"/>
      <c r="AU49" s="1"/>
      <c r="AV49" s="1"/>
      <c r="AW49" s="1"/>
      <c r="AX49" s="16"/>
      <c r="AY49" s="16"/>
      <c r="AZ49" s="16"/>
      <c r="BA49" s="16"/>
      <c r="BB49" s="16"/>
      <c r="BC49" s="1"/>
      <c r="BD49" s="67"/>
      <c r="BH49" s="50"/>
      <c r="BI49" s="50"/>
      <c r="BJ49" s="50"/>
      <c r="BM49" s="84"/>
      <c r="CB49" s="124"/>
      <c r="CC49" s="121"/>
      <c r="CD49" s="122"/>
      <c r="CE49" s="121"/>
      <c r="CF49" s="121"/>
      <c r="CG49" s="121"/>
      <c r="CH49" s="121"/>
      <c r="CI49" s="122"/>
      <c r="CJ49" s="122"/>
      <c r="CK49" s="122"/>
      <c r="CL49" s="122"/>
      <c r="CM49" s="123"/>
    </row>
    <row r="50" spans="1:91">
      <c r="A50" s="247"/>
      <c r="B50" s="248"/>
      <c r="D50" s="1"/>
      <c r="E50" s="1"/>
      <c r="F50" s="1"/>
      <c r="G50" s="1"/>
      <c r="H50" s="1"/>
      <c r="I50" s="1"/>
      <c r="J50" s="1"/>
      <c r="K50" s="1"/>
      <c r="L50" s="16"/>
      <c r="M50" s="16"/>
      <c r="N50" s="16">
        <v>5</v>
      </c>
      <c r="O50" s="1">
        <f>COUNTIFS($D$47:$BC$47,5)</f>
        <v>21</v>
      </c>
      <c r="P50" s="1"/>
      <c r="Q50" s="1"/>
      <c r="R50" s="1"/>
      <c r="S50" s="1"/>
      <c r="T50" s="1"/>
      <c r="U50" s="1"/>
      <c r="V50" s="1"/>
      <c r="W50" s="16"/>
      <c r="X50" s="16"/>
      <c r="Y50" s="16"/>
      <c r="Z50" s="16"/>
      <c r="AA50" s="16"/>
      <c r="AB50" s="16"/>
      <c r="AC50" s="16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6"/>
      <c r="AQ50" s="16"/>
      <c r="AR50" s="16"/>
      <c r="AS50" s="16"/>
      <c r="AT50" s="1"/>
      <c r="AU50" s="1"/>
      <c r="AV50" s="1"/>
      <c r="AW50" s="1"/>
      <c r="AX50" s="16"/>
      <c r="AY50" s="16"/>
      <c r="AZ50" s="16"/>
      <c r="BA50" s="16"/>
      <c r="BB50" s="16"/>
      <c r="BC50" s="1"/>
      <c r="BD50" s="67"/>
      <c r="BH50" s="50"/>
      <c r="BI50" s="50"/>
      <c r="BJ50" s="50"/>
      <c r="BM50" s="84"/>
      <c r="CB50" s="124"/>
      <c r="CC50" s="121"/>
      <c r="CD50" s="122"/>
      <c r="CE50" s="121"/>
      <c r="CF50" s="121"/>
      <c r="CG50" s="121"/>
      <c r="CH50" s="121"/>
      <c r="CI50" s="122"/>
      <c r="CJ50" s="122"/>
      <c r="CK50" s="122"/>
      <c r="CL50" s="122"/>
      <c r="CM50" s="123"/>
    </row>
    <row r="51" spans="1:91">
      <c r="A51" s="247"/>
      <c r="B51" s="248"/>
      <c r="D51" s="1"/>
      <c r="E51" s="1"/>
      <c r="F51" s="1"/>
      <c r="G51" s="1"/>
      <c r="H51" s="1"/>
      <c r="I51" s="1"/>
      <c r="J51" s="1"/>
      <c r="K51" s="1"/>
      <c r="L51" s="1"/>
      <c r="M51" s="1"/>
      <c r="N51" s="1">
        <v>6</v>
      </c>
      <c r="O51" s="1">
        <f>COUNTIFS($D$47:$BC$47,6)</f>
        <v>16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7"/>
      <c r="BH51" s="50"/>
      <c r="BI51" s="50"/>
      <c r="BJ51" s="50"/>
      <c r="BM51" s="84"/>
      <c r="CB51" s="124"/>
      <c r="CC51" s="121"/>
      <c r="CD51" s="122"/>
      <c r="CE51" s="121"/>
      <c r="CF51" s="121"/>
      <c r="CG51" s="121"/>
      <c r="CH51" s="121"/>
      <c r="CI51" s="122"/>
      <c r="CJ51" s="122"/>
      <c r="CK51" s="122"/>
      <c r="CL51" s="122"/>
      <c r="CM51" s="123"/>
    </row>
    <row r="52" spans="1:91">
      <c r="A52" s="247"/>
      <c r="B52" s="24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7"/>
      <c r="BH52" s="50"/>
      <c r="BI52" s="50"/>
      <c r="BJ52" s="50"/>
      <c r="BM52" s="84"/>
      <c r="CB52" s="124"/>
      <c r="CC52" s="121"/>
      <c r="CD52" s="122"/>
      <c r="CE52" s="121"/>
      <c r="CF52" s="121"/>
      <c r="CG52" s="121"/>
      <c r="CH52" s="121"/>
      <c r="CI52" s="122"/>
      <c r="CJ52" s="122"/>
      <c r="CK52" s="122"/>
      <c r="CL52" s="122"/>
      <c r="CM52" s="123"/>
    </row>
    <row r="53" spans="1:91">
      <c r="A53" s="95"/>
      <c r="B53" s="1"/>
      <c r="C53" s="1"/>
      <c r="W53" s="1"/>
      <c r="BD53" s="64"/>
      <c r="BG53" t="s">
        <v>336</v>
      </c>
      <c r="BH53" s="50">
        <f>SUM(BH41:BH44)</f>
        <v>32</v>
      </c>
      <c r="BI53" s="50">
        <f t="shared" ref="BI53:BO53" si="10">SUM(BI41:BI44)</f>
        <v>38</v>
      </c>
      <c r="BJ53" s="50">
        <f t="shared" si="10"/>
        <v>0</v>
      </c>
      <c r="BK53" s="50">
        <f t="shared" si="10"/>
        <v>35</v>
      </c>
      <c r="BL53" s="50">
        <f t="shared" si="10"/>
        <v>19</v>
      </c>
      <c r="BM53" s="50">
        <f t="shared" si="10"/>
        <v>48</v>
      </c>
      <c r="BN53" s="50">
        <f t="shared" si="10"/>
        <v>36</v>
      </c>
      <c r="BO53" s="50">
        <f t="shared" si="10"/>
        <v>0</v>
      </c>
      <c r="CB53" s="124"/>
      <c r="CC53" s="121"/>
      <c r="CD53" s="122"/>
      <c r="CE53" s="121"/>
      <c r="CF53" s="121"/>
      <c r="CG53" s="121"/>
      <c r="CH53" s="121"/>
      <c r="CI53" s="122"/>
      <c r="CJ53" s="122"/>
      <c r="CK53" s="122"/>
      <c r="CL53" s="122"/>
      <c r="CM53" s="123"/>
    </row>
    <row r="54" spans="1:91" ht="8" customHeight="1">
      <c r="A54" s="97"/>
      <c r="B54" s="96"/>
      <c r="C54" s="1"/>
      <c r="D54" s="165" t="s">
        <v>2</v>
      </c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7" t="s">
        <v>1</v>
      </c>
      <c r="R54" s="167"/>
      <c r="S54" s="167"/>
      <c r="T54" s="167"/>
      <c r="U54" s="167"/>
      <c r="V54" s="184" t="s">
        <v>0</v>
      </c>
      <c r="W54" s="161"/>
      <c r="X54" s="161"/>
      <c r="Y54" s="161"/>
      <c r="Z54" s="161"/>
      <c r="AA54" s="161"/>
      <c r="AB54" s="161"/>
      <c r="AC54" s="161"/>
      <c r="AD54" s="768" t="s">
        <v>327</v>
      </c>
      <c r="AE54" s="768"/>
      <c r="AF54" s="768"/>
      <c r="AG54" s="768"/>
      <c r="AH54" s="145" t="s">
        <v>12</v>
      </c>
      <c r="AI54" s="146"/>
      <c r="AJ54" s="146"/>
      <c r="AK54" s="146"/>
      <c r="AL54" s="146"/>
      <c r="AM54" s="146"/>
      <c r="AN54" s="146"/>
      <c r="AO54" s="146"/>
      <c r="AP54" s="156" t="s">
        <v>180</v>
      </c>
      <c r="AQ54" s="156"/>
      <c r="AR54" s="156"/>
      <c r="AS54" s="157"/>
      <c r="AT54" s="768" t="s">
        <v>327</v>
      </c>
      <c r="AU54" s="768"/>
      <c r="AV54" s="768"/>
      <c r="AW54" s="768"/>
      <c r="AX54" s="522" t="s">
        <v>180</v>
      </c>
      <c r="AY54" s="509"/>
      <c r="AZ54" s="509"/>
      <c r="BA54" s="509"/>
      <c r="BB54" s="509"/>
      <c r="BC54" s="509"/>
      <c r="BD54" s="64"/>
      <c r="BE54" t="s">
        <v>379</v>
      </c>
      <c r="BH54" s="50">
        <v>8</v>
      </c>
      <c r="BI54" s="50">
        <v>10</v>
      </c>
      <c r="BJ54" s="50" t="s">
        <v>178</v>
      </c>
      <c r="BK54" s="50">
        <v>8</v>
      </c>
      <c r="BL54" s="50">
        <v>5</v>
      </c>
      <c r="BM54" s="50">
        <v>13</v>
      </c>
      <c r="BN54" s="50">
        <v>8</v>
      </c>
      <c r="BO54" s="50" t="s">
        <v>178</v>
      </c>
      <c r="BP54" s="50">
        <f>SUM(BH54:BO54)</f>
        <v>52</v>
      </c>
      <c r="BS54" s="50">
        <f>SUM(BI54)</f>
        <v>10</v>
      </c>
      <c r="BT54" s="50">
        <f t="shared" ref="BT54:BY54" si="11">SUM(BJ54)</f>
        <v>0</v>
      </c>
      <c r="BU54" s="50">
        <f t="shared" si="11"/>
        <v>8</v>
      </c>
      <c r="BV54" s="50">
        <f t="shared" si="11"/>
        <v>5</v>
      </c>
      <c r="BW54" s="50">
        <f t="shared" si="11"/>
        <v>13</v>
      </c>
      <c r="BX54" s="50">
        <f t="shared" si="11"/>
        <v>8</v>
      </c>
      <c r="BY54" s="50">
        <f t="shared" si="11"/>
        <v>0</v>
      </c>
      <c r="CB54" s="124" t="s">
        <v>342</v>
      </c>
      <c r="CC54" s="122"/>
      <c r="CD54" s="122"/>
      <c r="CE54" s="121"/>
      <c r="CF54" s="121"/>
      <c r="CG54" s="121"/>
      <c r="CH54" s="122"/>
      <c r="CI54" s="122"/>
      <c r="CJ54" s="122"/>
      <c r="CK54" s="122"/>
      <c r="CL54" s="122"/>
      <c r="CM54" s="123">
        <f t="shared" si="7"/>
        <v>0</v>
      </c>
    </row>
    <row r="55" spans="1:91" ht="8" customHeight="1">
      <c r="A55" s="95"/>
      <c r="B55" s="96"/>
      <c r="C55" s="1"/>
      <c r="D55" s="145" t="s">
        <v>12</v>
      </c>
      <c r="E55" s="146"/>
      <c r="F55" s="146"/>
      <c r="G55" s="146"/>
      <c r="H55" s="146"/>
      <c r="I55" s="146"/>
      <c r="J55" s="146"/>
      <c r="K55" s="146"/>
      <c r="L55" s="167" t="s">
        <v>1</v>
      </c>
      <c r="M55" s="167"/>
      <c r="N55" s="167"/>
      <c r="O55" s="167"/>
      <c r="P55" s="167"/>
      <c r="Q55" s="165" t="s">
        <v>2</v>
      </c>
      <c r="R55" s="165"/>
      <c r="S55" s="166"/>
      <c r="T55" s="166"/>
      <c r="U55" s="166"/>
      <c r="V55" s="166"/>
      <c r="W55" s="166"/>
      <c r="X55" s="166"/>
      <c r="Y55" s="166"/>
      <c r="Z55" s="768" t="s">
        <v>327</v>
      </c>
      <c r="AA55" s="768"/>
      <c r="AB55" s="768"/>
      <c r="AC55" s="768"/>
      <c r="AD55" s="156" t="s">
        <v>180</v>
      </c>
      <c r="AE55" s="156"/>
      <c r="AF55" s="156"/>
      <c r="AG55" s="157"/>
      <c r="AH55" s="156"/>
      <c r="AI55" s="156"/>
      <c r="AJ55" s="156"/>
      <c r="AK55" s="157"/>
      <c r="AL55" s="157"/>
      <c r="AM55" s="157"/>
      <c r="AN55" s="157"/>
      <c r="AO55" s="157"/>
      <c r="AP55" s="768" t="s">
        <v>327</v>
      </c>
      <c r="AQ55" s="768"/>
      <c r="AR55" s="768"/>
      <c r="AS55" s="768"/>
      <c r="AT55" s="184" t="s">
        <v>0</v>
      </c>
      <c r="AU55" s="185"/>
      <c r="AV55" s="185"/>
      <c r="AW55" s="161"/>
      <c r="AX55" s="161"/>
      <c r="AY55" s="161"/>
      <c r="AZ55" s="161"/>
      <c r="BA55" s="161"/>
      <c r="BB55" s="161"/>
      <c r="BC55" s="161"/>
      <c r="BD55" s="64"/>
      <c r="BH55" s="50">
        <v>8</v>
      </c>
      <c r="BI55" s="84">
        <v>12</v>
      </c>
      <c r="BJ55" s="50" t="s">
        <v>178</v>
      </c>
      <c r="BK55" s="50">
        <v>8</v>
      </c>
      <c r="BL55" s="50">
        <v>5</v>
      </c>
      <c r="BM55" s="84">
        <v>9</v>
      </c>
      <c r="BN55" s="50">
        <v>10</v>
      </c>
      <c r="BO55" s="50" t="s">
        <v>178</v>
      </c>
      <c r="BP55" s="50">
        <f t="shared" ref="BP55:BP57" si="12">SUM(BH55:BO55)</f>
        <v>52</v>
      </c>
      <c r="BS55" s="50">
        <f>BS54/52</f>
        <v>0.19230769230769232</v>
      </c>
      <c r="BT55" s="50">
        <f t="shared" ref="BT55:BY55" si="13">BT54/52</f>
        <v>0</v>
      </c>
      <c r="BU55" s="50">
        <f t="shared" si="13"/>
        <v>0.15384615384615385</v>
      </c>
      <c r="BV55" s="50">
        <f t="shared" si="13"/>
        <v>9.6153846153846159E-2</v>
      </c>
      <c r="BW55" s="50">
        <f t="shared" si="13"/>
        <v>0.25</v>
      </c>
      <c r="BX55" s="50">
        <f t="shared" si="13"/>
        <v>0.15384615384615385</v>
      </c>
      <c r="BY55" s="50">
        <f t="shared" si="13"/>
        <v>0</v>
      </c>
      <c r="CB55" s="124" t="s">
        <v>343</v>
      </c>
      <c r="CC55" s="122"/>
      <c r="CD55" s="122"/>
      <c r="CE55" s="121">
        <v>0.16</v>
      </c>
      <c r="CF55" s="121">
        <v>1.05</v>
      </c>
      <c r="CG55" s="121">
        <v>0.25</v>
      </c>
      <c r="CH55" s="122"/>
      <c r="CI55" s="122"/>
      <c r="CJ55" s="122"/>
      <c r="CK55" s="122"/>
      <c r="CL55" s="122"/>
      <c r="CM55" s="123">
        <f t="shared" si="7"/>
        <v>1.46</v>
      </c>
    </row>
    <row r="56" spans="1:91" ht="8" customHeight="1">
      <c r="A56" s="95"/>
      <c r="B56" s="96"/>
      <c r="C56" s="1"/>
      <c r="D56" s="169" t="s">
        <v>0</v>
      </c>
      <c r="E56" s="169"/>
      <c r="F56" s="169"/>
      <c r="G56" s="169"/>
      <c r="H56" s="169"/>
      <c r="I56" s="169"/>
      <c r="J56" s="169"/>
      <c r="K56" s="169"/>
      <c r="L56" s="169"/>
      <c r="M56" s="149" t="s">
        <v>180</v>
      </c>
      <c r="N56" s="149"/>
      <c r="O56" s="149"/>
      <c r="P56" s="149"/>
      <c r="Q56" s="149"/>
      <c r="R56" s="149"/>
      <c r="S56" s="149"/>
      <c r="T56" s="149"/>
      <c r="U56" s="149"/>
      <c r="V56" s="768" t="s">
        <v>327</v>
      </c>
      <c r="W56" s="768"/>
      <c r="X56" s="768"/>
      <c r="Y56" s="768"/>
      <c r="Z56" s="165" t="s">
        <v>2</v>
      </c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768" t="s">
        <v>327</v>
      </c>
      <c r="AM56" s="768"/>
      <c r="AN56" s="768"/>
      <c r="AO56" s="768"/>
      <c r="AP56" s="167" t="s">
        <v>1</v>
      </c>
      <c r="AQ56" s="167"/>
      <c r="AR56" s="167"/>
      <c r="AS56" s="167"/>
      <c r="AT56" s="167"/>
      <c r="AU56" s="191" t="s">
        <v>12</v>
      </c>
      <c r="AV56" s="154"/>
      <c r="AW56" s="154"/>
      <c r="AX56" s="154"/>
      <c r="AY56" s="154"/>
      <c r="AZ56" s="154"/>
      <c r="BA56" s="154"/>
      <c r="BB56" s="154"/>
      <c r="BC56" s="154"/>
      <c r="BD56" s="64"/>
      <c r="BH56" s="50">
        <v>8</v>
      </c>
      <c r="BI56" s="50">
        <v>9</v>
      </c>
      <c r="BJ56" s="50" t="s">
        <v>178</v>
      </c>
      <c r="BK56" s="50">
        <v>9</v>
      </c>
      <c r="BL56" s="50">
        <v>5</v>
      </c>
      <c r="BM56" s="50">
        <v>12</v>
      </c>
      <c r="BN56" s="50">
        <v>9</v>
      </c>
      <c r="BO56" s="50" t="s">
        <v>178</v>
      </c>
      <c r="BP56" s="50">
        <f t="shared" si="12"/>
        <v>52</v>
      </c>
      <c r="BS56" s="50">
        <f>6/52</f>
        <v>0.11538461538461539</v>
      </c>
      <c r="BT56" s="50" t="s">
        <v>326</v>
      </c>
      <c r="BU56" s="50">
        <f>6/52</f>
        <v>0.11538461538461539</v>
      </c>
      <c r="CB56" s="124" t="s">
        <v>75</v>
      </c>
      <c r="CC56" s="122"/>
      <c r="CD56" s="122"/>
      <c r="CE56" s="122"/>
      <c r="CF56" s="121"/>
      <c r="CG56" s="121"/>
      <c r="CH56" s="122"/>
      <c r="CI56" s="122"/>
      <c r="CJ56" s="122"/>
      <c r="CK56" s="122"/>
      <c r="CL56" s="122"/>
      <c r="CM56" s="123">
        <f t="shared" si="7"/>
        <v>0</v>
      </c>
    </row>
    <row r="57" spans="1:91" s="1" customFormat="1" ht="8" customHeight="1">
      <c r="A57" s="95"/>
      <c r="B57" s="94"/>
      <c r="C57" s="94"/>
      <c r="D57" s="149" t="s">
        <v>180</v>
      </c>
      <c r="E57" s="149"/>
      <c r="F57" s="149"/>
      <c r="G57" s="149"/>
      <c r="H57" s="149"/>
      <c r="I57" s="149"/>
      <c r="J57" s="149"/>
      <c r="K57" s="149"/>
      <c r="L57" s="149"/>
      <c r="M57" s="160" t="s">
        <v>0</v>
      </c>
      <c r="N57" s="161"/>
      <c r="O57" s="161"/>
      <c r="P57" s="161"/>
      <c r="Q57" s="161"/>
      <c r="R57" s="161"/>
      <c r="S57" s="161"/>
      <c r="T57" s="161"/>
      <c r="U57" s="161"/>
      <c r="V57" s="167" t="s">
        <v>1</v>
      </c>
      <c r="W57" s="167"/>
      <c r="X57" s="167"/>
      <c r="Y57" s="167"/>
      <c r="Z57" s="167"/>
      <c r="AA57" s="145" t="s">
        <v>12</v>
      </c>
      <c r="AB57" s="146"/>
      <c r="AC57" s="146"/>
      <c r="AD57" s="146"/>
      <c r="AE57" s="146"/>
      <c r="AF57" s="146"/>
      <c r="AG57" s="146"/>
      <c r="AH57" s="768" t="s">
        <v>327</v>
      </c>
      <c r="AI57" s="768"/>
      <c r="AJ57" s="768"/>
      <c r="AK57" s="768"/>
      <c r="AL57" s="137" t="s">
        <v>2</v>
      </c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80"/>
      <c r="AX57" s="768" t="s">
        <v>327</v>
      </c>
      <c r="AY57" s="768"/>
      <c r="AZ57" s="768"/>
      <c r="BA57" s="768"/>
      <c r="BB57" s="454" t="s">
        <v>2</v>
      </c>
      <c r="BC57" s="456"/>
      <c r="BD57" s="64"/>
      <c r="BH57" s="241">
        <v>8</v>
      </c>
      <c r="BI57" s="241">
        <v>9</v>
      </c>
      <c r="BJ57" s="241" t="s">
        <v>178</v>
      </c>
      <c r="BK57" s="245">
        <v>7</v>
      </c>
      <c r="BL57" s="241">
        <v>5</v>
      </c>
      <c r="BM57" s="245">
        <v>14</v>
      </c>
      <c r="BN57" s="241">
        <v>9</v>
      </c>
      <c r="BO57" s="241" t="s">
        <v>178</v>
      </c>
      <c r="BP57" s="50">
        <f t="shared" si="12"/>
        <v>52</v>
      </c>
      <c r="BQ57" s="54"/>
      <c r="BR57" s="54" t="s">
        <v>336</v>
      </c>
      <c r="BS57" s="54">
        <f>SUM(BS55:BS56)</f>
        <v>0.30769230769230771</v>
      </c>
      <c r="BT57" s="54"/>
      <c r="BU57" s="54">
        <f>SUM(BU55:BU56)</f>
        <v>0.26923076923076927</v>
      </c>
      <c r="BV57" s="54">
        <f>SUM(BV55:BV56)</f>
        <v>9.6153846153846159E-2</v>
      </c>
      <c r="BW57" s="54">
        <f>SUM(BW55:BW56)</f>
        <v>0.25</v>
      </c>
      <c r="BX57" s="54">
        <f>SUM(BX55:BX56)</f>
        <v>0.15384615384615385</v>
      </c>
      <c r="BY57" s="54">
        <f>SUM(BY55:BY56)</f>
        <v>0</v>
      </c>
      <c r="CB57" s="125" t="s">
        <v>344</v>
      </c>
      <c r="CC57" s="126"/>
      <c r="CD57" s="126"/>
      <c r="CE57" s="126"/>
      <c r="CF57" s="127">
        <v>1</v>
      </c>
      <c r="CG57" s="127"/>
      <c r="CH57" s="126"/>
      <c r="CI57" s="126"/>
      <c r="CJ57" s="126"/>
      <c r="CK57" s="126"/>
      <c r="CL57" s="126"/>
      <c r="CM57" s="128">
        <f t="shared" si="7"/>
        <v>1</v>
      </c>
    </row>
    <row r="58" spans="1:91" s="1" customFormat="1" ht="17" hidden="1" customHeight="1" thickBot="1">
      <c r="A58" s="95"/>
      <c r="B58" s="94"/>
      <c r="AP58" s="769" t="s">
        <v>2</v>
      </c>
      <c r="AQ58" s="770"/>
      <c r="AR58" s="770"/>
      <c r="AS58" s="770"/>
      <c r="AT58" s="770"/>
      <c r="AU58" s="770"/>
      <c r="AV58" s="770"/>
      <c r="AW58" s="771"/>
      <c r="AX58" s="549" t="s">
        <v>327</v>
      </c>
      <c r="AY58" s="550"/>
      <c r="AZ58" s="550"/>
      <c r="BA58" s="551"/>
      <c r="BB58" s="454" t="s">
        <v>2</v>
      </c>
      <c r="BC58" s="456"/>
      <c r="BD58" s="64"/>
      <c r="BI58" s="16"/>
      <c r="BK58" s="54"/>
      <c r="BL58" s="54"/>
      <c r="BM58" s="54"/>
      <c r="BN58" s="83"/>
      <c r="BO58" s="54"/>
      <c r="BP58" s="54"/>
      <c r="BQ58" s="54"/>
      <c r="BR58" s="54"/>
      <c r="BS58" s="54"/>
      <c r="BT58" s="54"/>
      <c r="BU58" s="54"/>
      <c r="BV58" s="54"/>
      <c r="BW58" s="54"/>
      <c r="CB58" s="129" t="s">
        <v>345</v>
      </c>
      <c r="CC58" s="130">
        <f t="shared" ref="CC58:CL58" si="14">SUM(CC11:CC57)</f>
        <v>4.13</v>
      </c>
      <c r="CD58" s="130">
        <f t="shared" si="14"/>
        <v>4.29</v>
      </c>
      <c r="CE58" s="130">
        <f t="shared" si="14"/>
        <v>3.0900000000000003</v>
      </c>
      <c r="CF58" s="130">
        <f t="shared" si="14"/>
        <v>4.1400000000000006</v>
      </c>
      <c r="CG58" s="130">
        <f t="shared" si="14"/>
        <v>3.0400000000000005</v>
      </c>
      <c r="CH58" s="130">
        <f t="shared" si="14"/>
        <v>2.14</v>
      </c>
      <c r="CI58" s="130">
        <f t="shared" si="14"/>
        <v>0</v>
      </c>
      <c r="CJ58" s="130">
        <f t="shared" si="14"/>
        <v>0</v>
      </c>
      <c r="CK58" s="130">
        <f t="shared" si="14"/>
        <v>0</v>
      </c>
      <c r="CL58" s="130">
        <f t="shared" si="14"/>
        <v>0</v>
      </c>
      <c r="CM58" s="131">
        <f t="shared" si="7"/>
        <v>20.830000000000002</v>
      </c>
    </row>
    <row r="59" spans="1:91" s="1" customFormat="1" ht="7" hidden="1" customHeight="1">
      <c r="A59" s="95"/>
      <c r="B59" s="94"/>
      <c r="BD59" s="64"/>
      <c r="BI59" s="16"/>
      <c r="BK59" s="54"/>
      <c r="BL59" s="54"/>
      <c r="BM59" s="54"/>
      <c r="BN59" s="83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91" s="1" customFormat="1" ht="7" hidden="1" customHeight="1">
      <c r="A60" s="95"/>
      <c r="B60" s="94"/>
      <c r="BD60" s="64"/>
      <c r="BI60" s="16"/>
      <c r="BK60" s="54"/>
      <c r="BL60" s="54"/>
      <c r="BM60" s="54"/>
      <c r="BN60" s="83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91" s="1" customFormat="1" ht="7" hidden="1" customHeight="1">
      <c r="A61" s="95"/>
      <c r="B61" s="94"/>
      <c r="BD61" s="64"/>
      <c r="BI61" s="16"/>
      <c r="BK61" s="54"/>
      <c r="BL61" s="54"/>
      <c r="BM61" s="54"/>
      <c r="BN61" s="83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91" s="1" customFormat="1" ht="7" hidden="1" customHeight="1">
      <c r="A62" s="95"/>
      <c r="B62" s="94"/>
      <c r="BD62" s="64"/>
      <c r="BI62" s="16"/>
      <c r="BK62" s="54"/>
      <c r="BL62" s="54"/>
      <c r="BM62" s="54"/>
      <c r="BN62" s="83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91" s="1" customFormat="1" ht="7" hidden="1" customHeight="1">
      <c r="A63" s="95"/>
      <c r="B63" s="94"/>
      <c r="BD63" s="64"/>
      <c r="BI63" s="16"/>
      <c r="BK63" s="54"/>
      <c r="BL63" s="54"/>
      <c r="BM63" s="54"/>
      <c r="BN63" s="83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91" s="1" customFormat="1" ht="7" hidden="1" customHeight="1">
      <c r="A64" s="95"/>
      <c r="B64" s="94"/>
      <c r="BD64" s="64"/>
      <c r="BI64" s="16"/>
      <c r="BK64" s="54"/>
      <c r="BL64" s="54"/>
      <c r="BM64" s="54"/>
      <c r="BN64" s="83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s="1" customFormat="1" ht="7" hidden="1" customHeight="1">
      <c r="A65" s="95"/>
      <c r="B65" s="94"/>
      <c r="BD65" s="64"/>
      <c r="BI65" s="16"/>
      <c r="BK65" s="54"/>
      <c r="BL65" s="54"/>
      <c r="BM65" s="54"/>
      <c r="BN65" s="83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s="1" customFormat="1" ht="7" hidden="1" customHeight="1">
      <c r="A66" s="95"/>
      <c r="B66" s="94"/>
      <c r="BD66" s="64"/>
      <c r="BI66" s="16"/>
      <c r="BK66" s="54"/>
      <c r="BL66" s="54"/>
      <c r="BM66" s="54"/>
      <c r="BN66" s="83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s="1" customFormat="1" ht="7" hidden="1" customHeight="1">
      <c r="A67" s="95"/>
      <c r="B67" s="94"/>
      <c r="BD67" s="64"/>
      <c r="BI67" s="16"/>
      <c r="BK67" s="54"/>
      <c r="BL67" s="54"/>
      <c r="BM67" s="54"/>
      <c r="BN67" s="83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s="1" customFormat="1" ht="16" hidden="1" customHeight="1">
      <c r="A68" s="95"/>
      <c r="B68" s="94"/>
      <c r="BD68" s="64"/>
      <c r="BI68" s="16"/>
      <c r="BK68" s="54"/>
      <c r="BL68" s="54"/>
      <c r="BM68" s="54"/>
      <c r="BN68" s="83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s="1" customFormat="1" ht="16" hidden="1" customHeight="1">
      <c r="A69" s="95"/>
      <c r="B69" s="94"/>
      <c r="BD69" s="6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</row>
    <row r="70" spans="1:75" s="1" customFormat="1" ht="17" hidden="1" customHeight="1" thickBot="1">
      <c r="A70" s="95"/>
      <c r="B70" s="94"/>
      <c r="BD70" s="6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s="1" customFormat="1" ht="16" hidden="1" customHeight="1">
      <c r="A71" s="95"/>
      <c r="B71" s="94" t="s">
        <v>243</v>
      </c>
      <c r="BD71" s="6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ht="16" hidden="1" customHeight="1">
      <c r="A72" s="65"/>
      <c r="B72" s="6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75" s="1" customFormat="1" ht="4" hidden="1" customHeight="1">
      <c r="A73" s="8" t="s">
        <v>33</v>
      </c>
      <c r="B73" s="13">
        <v>5</v>
      </c>
      <c r="BD73" s="6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s="1" customFormat="1" ht="4" hidden="1" customHeight="1">
      <c r="A74" s="65"/>
      <c r="B74" s="13">
        <v>5</v>
      </c>
      <c r="BD74" s="64"/>
      <c r="BI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s="1" customFormat="1" ht="4" hidden="1" customHeight="1">
      <c r="A75" s="65"/>
      <c r="B75" s="13">
        <v>6</v>
      </c>
      <c r="BD75" s="64"/>
      <c r="BI75" s="16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s="1" customFormat="1" ht="4" hidden="1" customHeight="1">
      <c r="A76" s="65"/>
      <c r="B76" s="13">
        <v>6</v>
      </c>
      <c r="BD76" s="64"/>
      <c r="BI76" s="16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s="1" customFormat="1" ht="4" hidden="1" customHeight="1">
      <c r="A77" s="65"/>
      <c r="B77" s="13"/>
      <c r="BD77" s="64"/>
      <c r="BI77" s="16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</row>
    <row r="78" spans="1:75" s="1" customFormat="1" ht="4" hidden="1" customHeight="1">
      <c r="A78" s="65"/>
      <c r="B78" s="13"/>
      <c r="BD78" s="64"/>
      <c r="BI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s="1" customFormat="1" ht="4" hidden="1" customHeight="1">
      <c r="A79" s="65"/>
      <c r="B79" s="13"/>
      <c r="BD79" s="64"/>
      <c r="BE79" s="1" t="s">
        <v>48</v>
      </c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</row>
    <row r="80" spans="1:75" ht="4" hidden="1" customHeight="1">
      <c r="A80" s="65"/>
      <c r="B80" s="1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4"/>
      <c r="BE80">
        <v>29</v>
      </c>
    </row>
    <row r="81" spans="1:77" ht="15" hidden="1" customHeight="1">
      <c r="A81" s="65"/>
      <c r="B81" s="1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  <c r="BE81">
        <v>26</v>
      </c>
    </row>
    <row r="82" spans="1:77" ht="1" hidden="1" customHeight="1">
      <c r="A82" s="65" t="s">
        <v>32</v>
      </c>
      <c r="B82" s="66" t="s">
        <v>162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7" ht="1" hidden="1" customHeight="1">
      <c r="A83" s="65"/>
      <c r="B83" s="66" t="s">
        <v>163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7" ht="1" hidden="1" customHeight="1">
      <c r="A84" s="65"/>
      <c r="B84" s="66" t="s">
        <v>164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64"/>
    </row>
    <row r="85" spans="1:77" ht="1" hidden="1" customHeight="1">
      <c r="A85" s="65"/>
      <c r="B85" s="1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64"/>
    </row>
    <row r="86" spans="1:77" ht="1" hidden="1" customHeight="1">
      <c r="A86" s="65" t="s">
        <v>32</v>
      </c>
      <c r="B86" s="66" t="s">
        <v>162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64"/>
      <c r="BE86">
        <v>19</v>
      </c>
    </row>
    <row r="87" spans="1:77" s="1" customFormat="1" ht="1" hidden="1" customHeight="1">
      <c r="A87" s="65"/>
      <c r="B87" s="66" t="s">
        <v>163</v>
      </c>
      <c r="BD87" s="64"/>
      <c r="BE87" s="1">
        <v>27</v>
      </c>
      <c r="BF87" s="1">
        <f>SUM(BE80:BE87)</f>
        <v>101</v>
      </c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</row>
    <row r="88" spans="1:77" s="1" customFormat="1" ht="1" hidden="1" customHeight="1">
      <c r="A88" s="65"/>
      <c r="B88" s="66" t="s">
        <v>164</v>
      </c>
      <c r="BD88" s="6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7" ht="16" hidden="1" customHeight="1">
      <c r="A89" s="65"/>
      <c r="B89" s="6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64"/>
      <c r="BE89" s="1">
        <v>12</v>
      </c>
      <c r="BF89">
        <f>SUM(BE80:BE89)</f>
        <v>113</v>
      </c>
    </row>
    <row r="90" spans="1:77">
      <c r="A90" s="65"/>
      <c r="B90" s="6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64"/>
      <c r="BE90" s="1"/>
    </row>
    <row r="91" spans="1:77" ht="9" customHeight="1">
      <c r="A91" s="95"/>
      <c r="B91" s="96"/>
      <c r="C91" s="16"/>
      <c r="D91" s="165" t="s">
        <v>2</v>
      </c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7" t="s">
        <v>1</v>
      </c>
      <c r="R91" s="167"/>
      <c r="S91" s="167"/>
      <c r="T91" s="167"/>
      <c r="U91" s="167"/>
      <c r="V91" s="160" t="s">
        <v>0</v>
      </c>
      <c r="W91" s="161"/>
      <c r="X91" s="161"/>
      <c r="Y91" s="161"/>
      <c r="Z91" s="161"/>
      <c r="AA91" s="161"/>
      <c r="AB91" s="161"/>
      <c r="AC91" s="161"/>
      <c r="AD91" s="768" t="s">
        <v>327</v>
      </c>
      <c r="AE91" s="768"/>
      <c r="AF91" s="768"/>
      <c r="AG91" s="768"/>
      <c r="AH91" s="145" t="s">
        <v>12</v>
      </c>
      <c r="AI91" s="146"/>
      <c r="AJ91" s="146"/>
      <c r="AK91" s="146"/>
      <c r="AL91" s="146"/>
      <c r="AM91" s="146"/>
      <c r="AN91" s="146"/>
      <c r="AO91" s="146"/>
      <c r="AP91" s="156" t="s">
        <v>180</v>
      </c>
      <c r="AQ91" s="156"/>
      <c r="AR91" s="156"/>
      <c r="AS91" s="157"/>
      <c r="AT91" s="768" t="s">
        <v>327</v>
      </c>
      <c r="AU91" s="768"/>
      <c r="AV91" s="768"/>
      <c r="AW91" s="768"/>
      <c r="AX91" s="522" t="s">
        <v>180</v>
      </c>
      <c r="AY91" s="509"/>
      <c r="AZ91" s="509"/>
      <c r="BA91" s="509"/>
      <c r="BB91" s="509"/>
      <c r="BC91" s="509"/>
      <c r="BD91" s="64"/>
      <c r="BE91" t="s">
        <v>380</v>
      </c>
      <c r="BH91" s="50">
        <v>8</v>
      </c>
      <c r="BI91" s="50">
        <v>10</v>
      </c>
      <c r="BJ91" s="50" t="s">
        <v>178</v>
      </c>
      <c r="BK91" s="50">
        <v>8</v>
      </c>
      <c r="BL91" s="50">
        <v>5</v>
      </c>
      <c r="BM91" s="50">
        <v>13</v>
      </c>
      <c r="BN91" s="50">
        <v>8</v>
      </c>
      <c r="BO91" s="50" t="s">
        <v>178</v>
      </c>
      <c r="BP91" s="50">
        <f>SUM(BH91:BO91)</f>
        <v>52</v>
      </c>
      <c r="BQ91" s="50" t="s">
        <v>337</v>
      </c>
    </row>
    <row r="92" spans="1:77" ht="9" customHeight="1">
      <c r="A92" s="96"/>
      <c r="B92" s="96"/>
      <c r="C92" s="16"/>
      <c r="D92" s="145" t="s">
        <v>12</v>
      </c>
      <c r="E92" s="146"/>
      <c r="F92" s="146"/>
      <c r="G92" s="146"/>
      <c r="H92" s="146"/>
      <c r="I92" s="146"/>
      <c r="J92" s="146"/>
      <c r="K92" s="146"/>
      <c r="L92" s="167" t="s">
        <v>1</v>
      </c>
      <c r="M92" s="167"/>
      <c r="N92" s="167"/>
      <c r="O92" s="167"/>
      <c r="P92" s="167"/>
      <c r="Q92" s="165" t="s">
        <v>2</v>
      </c>
      <c r="R92" s="165"/>
      <c r="S92" s="166"/>
      <c r="T92" s="166"/>
      <c r="U92" s="166"/>
      <c r="V92" s="166"/>
      <c r="W92" s="166"/>
      <c r="X92" s="166"/>
      <c r="Y92" s="166"/>
      <c r="Z92" s="768" t="s">
        <v>327</v>
      </c>
      <c r="AA92" s="768"/>
      <c r="AB92" s="768"/>
      <c r="AC92" s="768"/>
      <c r="AD92" s="156" t="s">
        <v>180</v>
      </c>
      <c r="AE92" s="156"/>
      <c r="AF92" s="156"/>
      <c r="AG92" s="157"/>
      <c r="AH92" s="156"/>
      <c r="AI92" s="156"/>
      <c r="AJ92" s="156"/>
      <c r="AK92" s="157"/>
      <c r="AL92" s="157"/>
      <c r="AM92" s="157"/>
      <c r="AN92" s="157"/>
      <c r="AO92" s="157"/>
      <c r="AP92" s="768" t="s">
        <v>327</v>
      </c>
      <c r="AQ92" s="768"/>
      <c r="AR92" s="768"/>
      <c r="AS92" s="768"/>
      <c r="AT92" s="184" t="s">
        <v>0</v>
      </c>
      <c r="AU92" s="185"/>
      <c r="AV92" s="185"/>
      <c r="AW92" s="161"/>
      <c r="AX92" s="161"/>
      <c r="AY92" s="161"/>
      <c r="AZ92" s="161"/>
      <c r="BA92" s="161"/>
      <c r="BB92" s="161"/>
      <c r="BC92" s="161"/>
      <c r="BD92" s="64"/>
      <c r="BH92" s="50">
        <v>8</v>
      </c>
      <c r="BI92" s="84">
        <v>12</v>
      </c>
      <c r="BJ92" s="50" t="s">
        <v>178</v>
      </c>
      <c r="BK92" s="50">
        <v>8</v>
      </c>
      <c r="BL92" s="50">
        <v>5</v>
      </c>
      <c r="BM92" s="84">
        <v>9</v>
      </c>
      <c r="BN92" s="50">
        <v>10</v>
      </c>
      <c r="BO92" s="50" t="s">
        <v>178</v>
      </c>
      <c r="BP92" s="50">
        <f t="shared" ref="BP92:BP94" si="15">SUM(BH92:BO92)</f>
        <v>52</v>
      </c>
      <c r="BQ92" s="50" t="s">
        <v>337</v>
      </c>
      <c r="BS92" s="50" t="s">
        <v>167</v>
      </c>
    </row>
    <row r="93" spans="1:77" ht="9" customHeight="1">
      <c r="A93" s="96"/>
      <c r="B93" s="96"/>
      <c r="C93" s="16"/>
      <c r="D93" s="149" t="s">
        <v>180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60" t="s">
        <v>0</v>
      </c>
      <c r="O93" s="161"/>
      <c r="P93" s="161"/>
      <c r="Q93" s="161"/>
      <c r="R93" s="161"/>
      <c r="S93" s="161"/>
      <c r="T93" s="161"/>
      <c r="U93" s="161"/>
      <c r="V93" s="768" t="s">
        <v>327</v>
      </c>
      <c r="W93" s="768"/>
      <c r="X93" s="768"/>
      <c r="Y93" s="768"/>
      <c r="Z93" s="165" t="s">
        <v>2</v>
      </c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768" t="s">
        <v>327</v>
      </c>
      <c r="AM93" s="768"/>
      <c r="AN93" s="768"/>
      <c r="AO93" s="768"/>
      <c r="AP93" s="167" t="s">
        <v>1</v>
      </c>
      <c r="AQ93" s="167"/>
      <c r="AR93" s="167"/>
      <c r="AS93" s="167"/>
      <c r="AT93" s="167"/>
      <c r="AU93" s="191" t="s">
        <v>12</v>
      </c>
      <c r="AV93" s="154"/>
      <c r="AW93" s="154"/>
      <c r="AX93" s="154"/>
      <c r="AY93" s="154"/>
      <c r="AZ93" s="154"/>
      <c r="BA93" s="154"/>
      <c r="BB93" s="154"/>
      <c r="BC93" s="154"/>
      <c r="BD93" s="64"/>
      <c r="BH93" s="50">
        <v>8</v>
      </c>
      <c r="BI93" s="50">
        <v>10</v>
      </c>
      <c r="BJ93" s="50" t="s">
        <v>178</v>
      </c>
      <c r="BK93" s="50">
        <v>9</v>
      </c>
      <c r="BL93" s="50">
        <v>5</v>
      </c>
      <c r="BM93" s="50">
        <v>12</v>
      </c>
      <c r="BN93" s="50">
        <v>8</v>
      </c>
      <c r="BO93" s="50" t="s">
        <v>178</v>
      </c>
      <c r="BP93" s="50">
        <f t="shared" si="15"/>
        <v>52</v>
      </c>
      <c r="BQ93" s="50" t="s">
        <v>337</v>
      </c>
      <c r="BS93" s="50">
        <f t="shared" ref="BS93:BY93" si="16">SUM(BI91:BI94)</f>
        <v>40</v>
      </c>
      <c r="BT93" s="50">
        <f t="shared" si="16"/>
        <v>0</v>
      </c>
      <c r="BU93" s="50">
        <f t="shared" si="16"/>
        <v>32</v>
      </c>
      <c r="BV93" s="50">
        <f t="shared" si="16"/>
        <v>20</v>
      </c>
      <c r="BW93" s="50">
        <f t="shared" si="16"/>
        <v>48</v>
      </c>
      <c r="BX93" s="50">
        <f t="shared" si="16"/>
        <v>36</v>
      </c>
      <c r="BY93" s="50">
        <f t="shared" si="16"/>
        <v>0</v>
      </c>
    </row>
    <row r="94" spans="1:77" ht="9" customHeight="1">
      <c r="A94" s="95"/>
      <c r="B94" s="96"/>
      <c r="C94" s="16"/>
      <c r="D94" s="169" t="s">
        <v>0</v>
      </c>
      <c r="E94" s="169"/>
      <c r="F94" s="169"/>
      <c r="G94" s="169"/>
      <c r="H94" s="169"/>
      <c r="I94" s="169"/>
      <c r="J94" s="169"/>
      <c r="K94" s="169"/>
      <c r="L94" s="169"/>
      <c r="M94" s="169"/>
      <c r="N94" s="149" t="s">
        <v>180</v>
      </c>
      <c r="O94" s="149"/>
      <c r="P94" s="149"/>
      <c r="Q94" s="149"/>
      <c r="R94" s="149"/>
      <c r="S94" s="149"/>
      <c r="T94" s="149"/>
      <c r="U94" s="149"/>
      <c r="V94" s="167" t="s">
        <v>1</v>
      </c>
      <c r="W94" s="167"/>
      <c r="X94" s="167"/>
      <c r="Y94" s="167"/>
      <c r="Z94" s="145" t="s">
        <v>12</v>
      </c>
      <c r="AA94" s="146"/>
      <c r="AB94" s="146"/>
      <c r="AC94" s="146"/>
      <c r="AD94" s="146"/>
      <c r="AE94" s="146"/>
      <c r="AF94" s="146"/>
      <c r="AG94" s="146"/>
      <c r="AH94" s="768" t="s">
        <v>327</v>
      </c>
      <c r="AI94" s="768"/>
      <c r="AJ94" s="768"/>
      <c r="AK94" s="768"/>
      <c r="AL94" s="137" t="s">
        <v>2</v>
      </c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80"/>
      <c r="AX94" s="768" t="s">
        <v>327</v>
      </c>
      <c r="AY94" s="768"/>
      <c r="AZ94" s="768"/>
      <c r="BA94" s="768"/>
      <c r="BB94" s="454" t="s">
        <v>2</v>
      </c>
      <c r="BC94" s="456"/>
      <c r="BD94" s="64"/>
      <c r="BH94" s="241">
        <v>8</v>
      </c>
      <c r="BI94" s="241">
        <v>8</v>
      </c>
      <c r="BJ94" s="241" t="s">
        <v>178</v>
      </c>
      <c r="BK94" s="245">
        <v>7</v>
      </c>
      <c r="BL94" s="241">
        <v>5</v>
      </c>
      <c r="BM94" s="245">
        <v>14</v>
      </c>
      <c r="BN94" s="241">
        <v>10</v>
      </c>
      <c r="BO94" s="241" t="s">
        <v>178</v>
      </c>
      <c r="BP94" s="50">
        <f t="shared" si="15"/>
        <v>52</v>
      </c>
      <c r="BQ94" s="50" t="s">
        <v>337</v>
      </c>
      <c r="BS94" s="50">
        <f>BS93/52</f>
        <v>0.76923076923076927</v>
      </c>
      <c r="BT94" s="50">
        <f t="shared" ref="BT94:BY94" si="17">BT93/52</f>
        <v>0</v>
      </c>
      <c r="BU94" s="50">
        <f t="shared" si="17"/>
        <v>0.61538461538461542</v>
      </c>
      <c r="BV94" s="50">
        <f t="shared" si="17"/>
        <v>0.38461538461538464</v>
      </c>
      <c r="BW94" s="50">
        <f t="shared" si="17"/>
        <v>0.92307692307692313</v>
      </c>
      <c r="BX94" s="50">
        <f t="shared" si="17"/>
        <v>0.69230769230769229</v>
      </c>
      <c r="BY94" s="50">
        <f t="shared" si="17"/>
        <v>0</v>
      </c>
    </row>
    <row r="95" spans="1:77">
      <c r="A95" s="95"/>
      <c r="B95" s="96"/>
      <c r="C95" s="96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64"/>
      <c r="BS95" s="50">
        <f>16/52</f>
        <v>0.30769230769230771</v>
      </c>
      <c r="BT95" s="50" t="s">
        <v>326</v>
      </c>
      <c r="BU95" s="50">
        <f>16/52</f>
        <v>0.30769230769230771</v>
      </c>
    </row>
    <row r="96" spans="1:77">
      <c r="A96" s="95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64"/>
      <c r="BR96" s="50" t="s">
        <v>336</v>
      </c>
      <c r="BS96" s="50">
        <f>SUM(BS94:BS95)</f>
        <v>1.0769230769230771</v>
      </c>
      <c r="BU96" s="50">
        <f>SUM(BU94:BU95)</f>
        <v>0.92307692307692313</v>
      </c>
      <c r="BV96" s="50">
        <f>SUM(BV94:BV95)</f>
        <v>0.38461538461538464</v>
      </c>
      <c r="BW96" s="50">
        <f>SUM(BW94:BW95)</f>
        <v>0.92307692307692313</v>
      </c>
      <c r="BX96" s="50">
        <f>SUM(BX94:BX95)</f>
        <v>0.69230769230769229</v>
      </c>
      <c r="BY96" s="50">
        <f>SUM(BY94:BY95)</f>
        <v>0</v>
      </c>
    </row>
    <row r="97" spans="1:76">
      <c r="A97" s="95" t="s">
        <v>34</v>
      </c>
      <c r="B97" s="96" t="s">
        <v>322</v>
      </c>
      <c r="C97" s="768" t="s">
        <v>121</v>
      </c>
      <c r="D97" s="768"/>
      <c r="E97" s="768"/>
      <c r="F97" s="768"/>
      <c r="G97" s="768" t="s">
        <v>121</v>
      </c>
      <c r="H97" s="768"/>
      <c r="I97" s="768"/>
      <c r="J97" s="768"/>
      <c r="K97" s="768" t="s">
        <v>119</v>
      </c>
      <c r="L97" s="768"/>
      <c r="M97" s="768"/>
      <c r="N97" s="768"/>
      <c r="O97" s="768" t="s">
        <v>267</v>
      </c>
      <c r="P97" s="768"/>
      <c r="Q97" s="768"/>
      <c r="R97" s="768"/>
      <c r="S97" s="768" t="s">
        <v>117</v>
      </c>
      <c r="T97" s="768"/>
      <c r="U97" s="768"/>
      <c r="V97" s="768"/>
      <c r="W97" s="772" t="s">
        <v>29</v>
      </c>
      <c r="X97" s="773"/>
      <c r="Y97" s="773"/>
      <c r="Z97" s="774"/>
      <c r="AA97" s="772" t="s">
        <v>29</v>
      </c>
      <c r="AB97" s="773"/>
      <c r="AC97" s="773"/>
      <c r="AD97" s="774"/>
      <c r="AE97" s="768" t="s">
        <v>120</v>
      </c>
      <c r="AF97" s="768"/>
      <c r="AG97" s="768"/>
      <c r="AH97" s="768"/>
      <c r="AI97" s="768" t="s">
        <v>118</v>
      </c>
      <c r="AJ97" s="768"/>
      <c r="AK97" s="768"/>
      <c r="AL97" s="768"/>
      <c r="AM97" s="775" t="s">
        <v>98</v>
      </c>
      <c r="AN97" s="776"/>
      <c r="AO97" s="776"/>
      <c r="AP97" s="777"/>
      <c r="AQ97" s="775" t="s">
        <v>99</v>
      </c>
      <c r="AR97" s="776"/>
      <c r="AS97" s="776"/>
      <c r="AT97" s="777"/>
      <c r="AU97" s="768" t="s">
        <v>2</v>
      </c>
      <c r="AV97" s="768"/>
      <c r="AW97" s="768"/>
      <c r="AX97" s="768"/>
      <c r="AY97" s="549" t="s">
        <v>1</v>
      </c>
      <c r="AZ97" s="550"/>
      <c r="BA97" s="550"/>
      <c r="BB97" s="550"/>
      <c r="BC97" s="113" t="s">
        <v>300</v>
      </c>
      <c r="BD97" s="67"/>
      <c r="BJ97">
        <v>8</v>
      </c>
      <c r="BN97" s="50">
        <v>8</v>
      </c>
      <c r="BP97" s="50">
        <f>SUM(BI97:BO97)</f>
        <v>16</v>
      </c>
    </row>
    <row r="98" spans="1:76" ht="17" thickBot="1">
      <c r="A98" s="95"/>
      <c r="B98" s="96" t="s">
        <v>323</v>
      </c>
      <c r="C98" s="768" t="s">
        <v>1</v>
      </c>
      <c r="D98" s="768"/>
      <c r="E98" s="768"/>
      <c r="F98" s="768"/>
      <c r="G98" s="768" t="s">
        <v>265</v>
      </c>
      <c r="H98" s="768"/>
      <c r="I98" s="768"/>
      <c r="J98" s="768"/>
      <c r="K98" s="768" t="s">
        <v>123</v>
      </c>
      <c r="L98" s="768"/>
      <c r="M98" s="768"/>
      <c r="N98" s="768"/>
      <c r="O98" s="768" t="s">
        <v>119</v>
      </c>
      <c r="P98" s="768"/>
      <c r="Q98" s="768"/>
      <c r="R98" s="768"/>
      <c r="S98" s="768" t="s">
        <v>2</v>
      </c>
      <c r="T98" s="768"/>
      <c r="U98" s="768"/>
      <c r="V98" s="768"/>
      <c r="W98" s="775" t="s">
        <v>98</v>
      </c>
      <c r="X98" s="776"/>
      <c r="Y98" s="776"/>
      <c r="Z98" s="777"/>
      <c r="AA98" s="775" t="s">
        <v>99</v>
      </c>
      <c r="AB98" s="776"/>
      <c r="AC98" s="776"/>
      <c r="AD98" s="777"/>
      <c r="AE98" s="768" t="s">
        <v>122</v>
      </c>
      <c r="AF98" s="768"/>
      <c r="AG98" s="768"/>
      <c r="AH98" s="768"/>
      <c r="AI98" s="768" t="s">
        <v>118</v>
      </c>
      <c r="AJ98" s="768"/>
      <c r="AK98" s="768"/>
      <c r="AL98" s="768"/>
      <c r="AM98" s="772" t="s">
        <v>29</v>
      </c>
      <c r="AN98" s="773"/>
      <c r="AO98" s="773"/>
      <c r="AP98" s="774"/>
      <c r="AQ98" s="772" t="s">
        <v>29</v>
      </c>
      <c r="AR98" s="773"/>
      <c r="AS98" s="773"/>
      <c r="AT98" s="774"/>
      <c r="AU98" s="768" t="s">
        <v>121</v>
      </c>
      <c r="AV98" s="768"/>
      <c r="AW98" s="768"/>
      <c r="AX98" s="768"/>
      <c r="AY98" s="549" t="s">
        <v>121</v>
      </c>
      <c r="AZ98" s="550"/>
      <c r="BA98" s="550"/>
      <c r="BB98" s="550"/>
      <c r="BC98" s="113" t="s">
        <v>300</v>
      </c>
      <c r="BD98" s="67"/>
      <c r="BJ98">
        <v>8</v>
      </c>
      <c r="BN98" s="50">
        <v>8</v>
      </c>
      <c r="BP98" s="50">
        <f>SUM(BI98:BO98)</f>
        <v>16</v>
      </c>
    </row>
    <row r="99" spans="1:76" ht="17" thickBot="1">
      <c r="A99" s="95"/>
      <c r="B99" s="96" t="s">
        <v>324</v>
      </c>
      <c r="C99" s="768" t="s">
        <v>120</v>
      </c>
      <c r="D99" s="768"/>
      <c r="E99" s="768"/>
      <c r="F99" s="768"/>
      <c r="G99" s="768" t="s">
        <v>117</v>
      </c>
      <c r="H99" s="768"/>
      <c r="I99" s="768"/>
      <c r="J99" s="768"/>
      <c r="K99" s="768" t="s">
        <v>1</v>
      </c>
      <c r="L99" s="768"/>
      <c r="M99" s="768"/>
      <c r="N99" s="768"/>
      <c r="O99" s="768" t="s">
        <v>118</v>
      </c>
      <c r="P99" s="768"/>
      <c r="Q99" s="768"/>
      <c r="R99" s="768"/>
      <c r="S99" s="768" t="s">
        <v>266</v>
      </c>
      <c r="T99" s="768"/>
      <c r="U99" s="768"/>
      <c r="V99" s="768"/>
      <c r="W99" s="768" t="s">
        <v>2</v>
      </c>
      <c r="X99" s="768"/>
      <c r="Y99" s="768"/>
      <c r="Z99" s="768"/>
      <c r="AA99" s="768" t="s">
        <v>119</v>
      </c>
      <c r="AB99" s="768"/>
      <c r="AC99" s="768"/>
      <c r="AD99" s="768"/>
      <c r="AE99" s="772" t="s">
        <v>29</v>
      </c>
      <c r="AF99" s="773"/>
      <c r="AG99" s="773"/>
      <c r="AH99" s="774"/>
      <c r="AI99" s="772" t="s">
        <v>29</v>
      </c>
      <c r="AJ99" s="773"/>
      <c r="AK99" s="773"/>
      <c r="AL99" s="774"/>
      <c r="AM99" s="768" t="s">
        <v>121</v>
      </c>
      <c r="AN99" s="768"/>
      <c r="AO99" s="768"/>
      <c r="AP99" s="768"/>
      <c r="AQ99" s="768" t="s">
        <v>121</v>
      </c>
      <c r="AR99" s="768"/>
      <c r="AS99" s="768"/>
      <c r="AT99" s="768"/>
      <c r="AU99" s="775" t="s">
        <v>98</v>
      </c>
      <c r="AV99" s="776"/>
      <c r="AW99" s="776"/>
      <c r="AX99" s="777"/>
      <c r="AY99" s="436" t="s">
        <v>99</v>
      </c>
      <c r="AZ99" s="437"/>
      <c r="BA99" s="437"/>
      <c r="BB99" s="437"/>
      <c r="BC99" s="113" t="s">
        <v>300</v>
      </c>
      <c r="BD99" s="67"/>
      <c r="BJ99">
        <v>8</v>
      </c>
      <c r="BN99" s="50">
        <v>8</v>
      </c>
      <c r="BP99" s="50">
        <f>SUM(BI99:BO99)</f>
        <v>16</v>
      </c>
      <c r="BS99" s="714" t="s">
        <v>347</v>
      </c>
      <c r="BT99" s="715"/>
      <c r="BU99" s="715"/>
      <c r="BV99" s="715"/>
      <c r="BW99" s="715"/>
      <c r="BX99" s="716"/>
    </row>
    <row r="100" spans="1:76">
      <c r="A100" s="95"/>
      <c r="B100" s="96" t="s">
        <v>325</v>
      </c>
      <c r="C100" s="768" t="s">
        <v>266</v>
      </c>
      <c r="D100" s="768"/>
      <c r="E100" s="768"/>
      <c r="F100" s="768"/>
      <c r="G100" s="768" t="s">
        <v>118</v>
      </c>
      <c r="H100" s="768"/>
      <c r="I100" s="768"/>
      <c r="J100" s="768"/>
      <c r="K100" s="768" t="s">
        <v>120</v>
      </c>
      <c r="L100" s="768"/>
      <c r="M100" s="768"/>
      <c r="N100" s="768"/>
      <c r="O100" s="768" t="s">
        <v>117</v>
      </c>
      <c r="P100" s="768"/>
      <c r="Q100" s="768"/>
      <c r="R100" s="768"/>
      <c r="S100" s="768" t="s">
        <v>121</v>
      </c>
      <c r="T100" s="768"/>
      <c r="U100" s="768"/>
      <c r="V100" s="768"/>
      <c r="W100" s="768" t="s">
        <v>121</v>
      </c>
      <c r="X100" s="768"/>
      <c r="Y100" s="768"/>
      <c r="Z100" s="768"/>
      <c r="AA100" s="768" t="s">
        <v>119</v>
      </c>
      <c r="AB100" s="768"/>
      <c r="AC100" s="768"/>
      <c r="AD100" s="768"/>
      <c r="AE100" s="775" t="s">
        <v>98</v>
      </c>
      <c r="AF100" s="776"/>
      <c r="AG100" s="776"/>
      <c r="AH100" s="777"/>
      <c r="AI100" s="775" t="s">
        <v>99</v>
      </c>
      <c r="AJ100" s="776"/>
      <c r="AK100" s="776"/>
      <c r="AL100" s="777"/>
      <c r="AM100" s="768" t="s">
        <v>2</v>
      </c>
      <c r="AN100" s="768"/>
      <c r="AO100" s="768"/>
      <c r="AP100" s="768"/>
      <c r="AQ100" s="768" t="s">
        <v>119</v>
      </c>
      <c r="AR100" s="768"/>
      <c r="AS100" s="768"/>
      <c r="AT100" s="768"/>
      <c r="AU100" s="772" t="s">
        <v>29</v>
      </c>
      <c r="AV100" s="773"/>
      <c r="AW100" s="773"/>
      <c r="AX100" s="774"/>
      <c r="AY100" s="480" t="s">
        <v>29</v>
      </c>
      <c r="AZ100" s="481"/>
      <c r="BA100" s="481"/>
      <c r="BB100" s="481"/>
      <c r="BC100" s="113" t="s">
        <v>300</v>
      </c>
      <c r="BD100" s="67"/>
      <c r="BJ100">
        <v>8</v>
      </c>
      <c r="BN100" s="50">
        <v>8</v>
      </c>
      <c r="BP100" s="50">
        <f>SUM(BI100:BO100)</f>
        <v>16</v>
      </c>
    </row>
    <row r="101" spans="1:76">
      <c r="A101" s="95"/>
      <c r="B101" s="96"/>
      <c r="C101" s="784" t="s">
        <v>268</v>
      </c>
      <c r="D101" s="784"/>
      <c r="E101" s="784"/>
      <c r="F101" s="784"/>
      <c r="G101" s="785" t="s">
        <v>269</v>
      </c>
      <c r="H101" s="785"/>
      <c r="I101" s="785"/>
      <c r="J101" s="785"/>
      <c r="K101" s="783" t="s">
        <v>270</v>
      </c>
      <c r="L101" s="783"/>
      <c r="M101" s="783"/>
      <c r="N101" s="783"/>
      <c r="O101" s="783" t="s">
        <v>271</v>
      </c>
      <c r="P101" s="783"/>
      <c r="Q101" s="783"/>
      <c r="R101" s="783"/>
      <c r="S101" s="783" t="s">
        <v>272</v>
      </c>
      <c r="T101" s="783"/>
      <c r="U101" s="783"/>
      <c r="V101" s="783"/>
      <c r="W101" s="783" t="s">
        <v>273</v>
      </c>
      <c r="X101" s="783"/>
      <c r="Y101" s="783"/>
      <c r="Z101" s="783"/>
      <c r="AA101" s="783" t="s">
        <v>274</v>
      </c>
      <c r="AB101" s="783"/>
      <c r="AC101" s="783"/>
      <c r="AD101" s="783"/>
      <c r="AE101" s="783" t="s">
        <v>275</v>
      </c>
      <c r="AF101" s="783"/>
      <c r="AG101" s="783"/>
      <c r="AH101" s="783"/>
      <c r="AI101" s="783" t="s">
        <v>276</v>
      </c>
      <c r="AJ101" s="783"/>
      <c r="AK101" s="783"/>
      <c r="AL101" s="783"/>
      <c r="AM101" s="783" t="s">
        <v>277</v>
      </c>
      <c r="AN101" s="783"/>
      <c r="AO101" s="783"/>
      <c r="AP101" s="783"/>
      <c r="AQ101" s="783" t="s">
        <v>278</v>
      </c>
      <c r="AR101" s="783"/>
      <c r="AS101" s="783"/>
      <c r="AT101" s="783"/>
      <c r="AU101" s="783" t="s">
        <v>279</v>
      </c>
      <c r="AV101" s="783"/>
      <c r="AW101" s="783"/>
      <c r="AX101" s="783"/>
      <c r="AY101" s="559" t="s">
        <v>280</v>
      </c>
      <c r="AZ101" s="559"/>
      <c r="BA101" s="559"/>
      <c r="BB101" s="559"/>
      <c r="BC101" s="22"/>
      <c r="BD101" s="67"/>
    </row>
    <row r="102" spans="1:76">
      <c r="A102" s="65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67"/>
    </row>
    <row r="103" spans="1:76">
      <c r="A103" s="65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64"/>
    </row>
    <row r="104" spans="1:76">
      <c r="A104" s="65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64"/>
    </row>
    <row r="105" spans="1:76">
      <c r="A105" s="65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5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64"/>
    </row>
    <row r="106" spans="1:76" s="1" customFormat="1" ht="12" customHeight="1">
      <c r="A106" s="68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69"/>
      <c r="BE106" s="30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</row>
    <row r="107" spans="1:76" ht="13" customHeight="1">
      <c r="A107" s="8"/>
      <c r="B107" s="57"/>
      <c r="C107" s="57"/>
      <c r="D107" s="559" t="s">
        <v>35</v>
      </c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  <c r="X107" s="559"/>
      <c r="Y107" s="559"/>
      <c r="Z107" s="559"/>
      <c r="AA107" s="559"/>
      <c r="AB107" s="559"/>
      <c r="AC107" s="559"/>
      <c r="AD107" s="559"/>
      <c r="AE107" s="559"/>
      <c r="AF107" s="559"/>
      <c r="AG107" s="559"/>
      <c r="AH107" s="559"/>
      <c r="AI107" s="559"/>
      <c r="AJ107" s="559"/>
      <c r="AK107" s="559"/>
      <c r="AL107" s="559"/>
      <c r="AM107" s="559"/>
      <c r="AN107" s="559"/>
      <c r="AO107" s="559"/>
      <c r="AP107" s="559"/>
      <c r="AQ107" s="559"/>
      <c r="AR107" s="559"/>
      <c r="AS107" s="559"/>
      <c r="AT107" s="559"/>
      <c r="AU107" s="559"/>
      <c r="AV107" s="559"/>
      <c r="AW107" s="559"/>
      <c r="AX107" s="559"/>
      <c r="AY107" s="559"/>
      <c r="AZ107" s="559"/>
      <c r="BA107" s="559"/>
      <c r="BB107" s="559"/>
      <c r="BC107" s="559"/>
      <c r="BD107" s="24"/>
      <c r="BE107" s="1" t="s">
        <v>58</v>
      </c>
      <c r="BF107" s="16">
        <v>1</v>
      </c>
      <c r="BG107" s="16"/>
      <c r="BH107" s="1"/>
      <c r="BK107" s="50" t="s">
        <v>40</v>
      </c>
      <c r="BL107" s="50">
        <v>7.18</v>
      </c>
      <c r="BM107" s="50">
        <f>BF115+BF117</f>
        <v>6.273076923076923</v>
      </c>
    </row>
    <row r="108" spans="1:76" ht="13" customHeight="1">
      <c r="A108" s="8"/>
      <c r="B108" s="9" t="s">
        <v>59</v>
      </c>
      <c r="C108" s="9"/>
      <c r="D108" s="31"/>
      <c r="E108" s="31"/>
      <c r="F108" s="31"/>
      <c r="G108" s="31"/>
      <c r="H108" s="31"/>
      <c r="I108" s="31"/>
      <c r="J108" s="31"/>
      <c r="K108" s="31"/>
      <c r="L108" s="778" t="s">
        <v>151</v>
      </c>
      <c r="M108" s="779"/>
      <c r="N108" s="779"/>
      <c r="O108" s="779"/>
      <c r="P108" s="779"/>
      <c r="Q108" s="779"/>
      <c r="R108" s="779"/>
      <c r="S108" s="779"/>
      <c r="T108" s="780"/>
      <c r="U108" s="31"/>
      <c r="V108" s="31"/>
      <c r="W108" s="31"/>
      <c r="X108" s="31"/>
      <c r="Y108" s="31"/>
      <c r="Z108" s="31"/>
      <c r="AA108" s="31"/>
      <c r="AB108" s="31"/>
      <c r="AC108" s="22"/>
      <c r="AD108" s="778" t="s">
        <v>150</v>
      </c>
      <c r="AE108" s="779"/>
      <c r="AF108" s="779"/>
      <c r="AG108" s="779"/>
      <c r="AH108" s="779"/>
      <c r="AI108" s="779"/>
      <c r="AJ108" s="779"/>
      <c r="AK108" s="780"/>
      <c r="AL108" s="31"/>
      <c r="AM108" s="31"/>
      <c r="AN108" s="31"/>
      <c r="AO108" s="31"/>
      <c r="AP108" s="31"/>
      <c r="AQ108" s="31"/>
      <c r="AR108" s="31"/>
      <c r="AS108" s="31"/>
      <c r="AT108" s="31"/>
      <c r="AU108" s="778" t="s">
        <v>17</v>
      </c>
      <c r="AV108" s="779"/>
      <c r="AW108" s="779"/>
      <c r="AX108" s="779"/>
      <c r="AY108" s="779"/>
      <c r="AZ108" s="779"/>
      <c r="BA108" s="779"/>
      <c r="BB108" s="779"/>
      <c r="BC108" s="780"/>
      <c r="BD108" s="24"/>
      <c r="BE108" s="1" t="s">
        <v>60</v>
      </c>
      <c r="BF108" s="16">
        <f>26/52</f>
        <v>0.5</v>
      </c>
      <c r="BG108" s="22" t="s">
        <v>17</v>
      </c>
      <c r="BH108" s="1"/>
      <c r="BK108" s="50" t="s">
        <v>0</v>
      </c>
      <c r="BL108" s="50">
        <v>3.23</v>
      </c>
      <c r="BM108" s="114">
        <f>BF129</f>
        <v>3.1730769230769229</v>
      </c>
    </row>
    <row r="109" spans="1:76" ht="13" customHeight="1">
      <c r="A109" s="8"/>
      <c r="B109" s="9" t="s">
        <v>73</v>
      </c>
      <c r="C109" s="9"/>
      <c r="D109" s="778" t="s">
        <v>186</v>
      </c>
      <c r="E109" s="779"/>
      <c r="F109" s="779"/>
      <c r="G109" s="779"/>
      <c r="H109" s="779"/>
      <c r="I109" s="779"/>
      <c r="J109" s="779"/>
      <c r="K109" s="780"/>
      <c r="L109" s="31"/>
      <c r="M109" s="31"/>
      <c r="N109" s="31"/>
      <c r="O109" s="31"/>
      <c r="P109" s="31"/>
      <c r="Q109" s="31"/>
      <c r="R109" s="31"/>
      <c r="S109" s="31"/>
      <c r="T109" s="31"/>
      <c r="U109" s="781" t="s">
        <v>187</v>
      </c>
      <c r="V109" s="782"/>
      <c r="W109" s="782"/>
      <c r="X109" s="782"/>
      <c r="Y109" s="782"/>
      <c r="Z109" s="782"/>
      <c r="AA109" s="782"/>
      <c r="AB109" s="782"/>
      <c r="AC109" s="782"/>
      <c r="AD109" s="31"/>
      <c r="AE109" s="31"/>
      <c r="AF109" s="31"/>
      <c r="AG109" s="31"/>
      <c r="AH109" s="31"/>
      <c r="AI109" s="31"/>
      <c r="AJ109" s="31"/>
      <c r="AK109" s="31"/>
      <c r="AL109" s="781" t="s">
        <v>18</v>
      </c>
      <c r="AM109" s="782"/>
      <c r="AN109" s="782"/>
      <c r="AO109" s="782"/>
      <c r="AP109" s="782"/>
      <c r="AQ109" s="782"/>
      <c r="AR109" s="782"/>
      <c r="AS109" s="782"/>
      <c r="AT109" s="782"/>
      <c r="AU109" s="31"/>
      <c r="AV109" s="31"/>
      <c r="AW109" s="31"/>
      <c r="AX109" s="31"/>
      <c r="AY109" s="31"/>
      <c r="AZ109" s="31"/>
      <c r="BA109" s="31"/>
      <c r="BB109" s="31"/>
      <c r="BC109" s="31"/>
      <c r="BD109" s="24"/>
      <c r="BE109" s="1"/>
      <c r="BF109" s="16">
        <f>34/52</f>
        <v>0.65384615384615385</v>
      </c>
      <c r="BG109" s="16" t="s">
        <v>309</v>
      </c>
      <c r="BH109" s="1"/>
      <c r="BK109" s="50" t="s">
        <v>1</v>
      </c>
      <c r="BL109" s="50">
        <v>3.06</v>
      </c>
      <c r="BM109" s="50">
        <f>BF137</f>
        <v>2.7692307692307692</v>
      </c>
    </row>
    <row r="110" spans="1:76" ht="13" customHeight="1" thickBot="1">
      <c r="A110" s="8"/>
      <c r="B110" s="9" t="s">
        <v>61</v>
      </c>
      <c r="C110" s="9"/>
      <c r="D110" s="420" t="s">
        <v>161</v>
      </c>
      <c r="E110" s="420"/>
      <c r="F110" s="420"/>
      <c r="G110" s="420"/>
      <c r="H110" s="420"/>
      <c r="I110" s="420"/>
      <c r="J110" s="420"/>
      <c r="K110" s="420"/>
      <c r="L110" s="31"/>
      <c r="M110" s="31"/>
      <c r="N110" s="31"/>
      <c r="O110" s="31"/>
      <c r="P110" s="31"/>
      <c r="Q110" s="775" t="s">
        <v>160</v>
      </c>
      <c r="R110" s="776"/>
      <c r="S110" s="776"/>
      <c r="T110" s="776"/>
      <c r="U110" s="776"/>
      <c r="V110" s="776"/>
      <c r="W110" s="776"/>
      <c r="X110" s="776"/>
      <c r="Y110" s="776"/>
      <c r="Z110" s="776"/>
      <c r="AA110" s="776"/>
      <c r="AB110" s="776"/>
      <c r="AC110" s="777"/>
      <c r="AD110" s="775" t="s">
        <v>201</v>
      </c>
      <c r="AE110" s="776"/>
      <c r="AF110" s="776"/>
      <c r="AG110" s="776"/>
      <c r="AH110" s="776"/>
      <c r="AI110" s="776"/>
      <c r="AJ110" s="776"/>
      <c r="AK110" s="776"/>
      <c r="AL110" s="776"/>
      <c r="AM110" s="776"/>
      <c r="AN110" s="776"/>
      <c r="AO110" s="776"/>
      <c r="AP110" s="437"/>
      <c r="AQ110" s="789" t="s">
        <v>159</v>
      </c>
      <c r="AR110" s="790"/>
      <c r="AS110" s="790"/>
      <c r="AT110" s="790"/>
      <c r="AU110" s="790"/>
      <c r="AV110" s="790"/>
      <c r="AW110" s="790"/>
      <c r="AX110" s="790"/>
      <c r="AY110" s="791"/>
      <c r="AZ110" s="31"/>
      <c r="BA110" s="31"/>
      <c r="BB110" s="31"/>
      <c r="BC110" s="31"/>
      <c r="BD110" s="24"/>
      <c r="BE110" s="1" t="s">
        <v>62</v>
      </c>
      <c r="BF110" s="16">
        <f>16/52</f>
        <v>0.30769230769230771</v>
      </c>
      <c r="BG110" s="16" t="s">
        <v>310</v>
      </c>
      <c r="BH110" s="1"/>
      <c r="BK110" s="50" t="s">
        <v>41</v>
      </c>
      <c r="BL110" s="50">
        <v>2</v>
      </c>
      <c r="BM110" s="50">
        <f>BF143</f>
        <v>1.9615384615384617</v>
      </c>
    </row>
    <row r="111" spans="1:76" ht="13" customHeight="1">
      <c r="A111" s="8"/>
      <c r="B111" s="9"/>
      <c r="C111" s="9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792" t="s">
        <v>161</v>
      </c>
      <c r="AV111" s="792"/>
      <c r="AW111" s="792"/>
      <c r="AX111" s="792"/>
      <c r="AY111" s="792"/>
      <c r="AZ111" s="792"/>
      <c r="BA111" s="792"/>
      <c r="BB111" s="792"/>
      <c r="BC111" s="793"/>
      <c r="BD111" s="24"/>
      <c r="BE111" s="1"/>
      <c r="BF111" s="16"/>
      <c r="BG111" s="16"/>
      <c r="BH111" s="1"/>
    </row>
    <row r="112" spans="1:76" ht="13" customHeight="1">
      <c r="A112" s="8"/>
      <c r="B112" s="9" t="s">
        <v>63</v>
      </c>
      <c r="C112" s="9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24"/>
      <c r="BE112" s="1" t="s">
        <v>64</v>
      </c>
      <c r="BF112" s="16">
        <f>53/52</f>
        <v>1.0192307692307692</v>
      </c>
      <c r="BG112" s="1" t="s">
        <v>311</v>
      </c>
      <c r="BH112" s="1"/>
      <c r="BI112">
        <v>0.62</v>
      </c>
      <c r="BK112" s="50" t="s">
        <v>2</v>
      </c>
      <c r="BL112" s="50">
        <v>2.23</v>
      </c>
      <c r="BM112" s="50">
        <f>BG150</f>
        <v>2.0576923076923075</v>
      </c>
    </row>
    <row r="113" spans="1:75" ht="13" customHeight="1">
      <c r="A113" s="8"/>
      <c r="B113" s="9" t="s">
        <v>65</v>
      </c>
      <c r="C113" s="9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24"/>
      <c r="BE113" s="1" t="s">
        <v>66</v>
      </c>
      <c r="BF113" s="16">
        <f>39/52</f>
        <v>0.75</v>
      </c>
      <c r="BG113" s="1"/>
      <c r="BH113" s="1"/>
      <c r="BK113" s="50" t="s">
        <v>20</v>
      </c>
      <c r="BL113" s="50">
        <v>1</v>
      </c>
      <c r="BM113" s="50">
        <v>0</v>
      </c>
    </row>
    <row r="114" spans="1:75" ht="13" customHeight="1">
      <c r="A114" s="8"/>
      <c r="B114" s="9"/>
      <c r="C114" s="9"/>
      <c r="D114" s="559" t="s">
        <v>15</v>
      </c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  <c r="X114" s="559"/>
      <c r="Y114" s="559"/>
      <c r="Z114" s="559"/>
      <c r="AA114" s="559"/>
      <c r="AB114" s="559"/>
      <c r="AC114" s="559"/>
      <c r="AD114" s="559"/>
      <c r="AE114" s="559"/>
      <c r="AF114" s="559"/>
      <c r="AG114" s="559"/>
      <c r="AH114" s="559"/>
      <c r="AI114" s="559"/>
      <c r="AJ114" s="559"/>
      <c r="AK114" s="559"/>
      <c r="AL114" s="559"/>
      <c r="AM114" s="559"/>
      <c r="AN114" s="559"/>
      <c r="AO114" s="559"/>
      <c r="AP114" s="559"/>
      <c r="AQ114" s="559"/>
      <c r="AR114" s="559"/>
      <c r="AS114" s="559"/>
      <c r="AT114" s="559"/>
      <c r="AU114" s="559"/>
      <c r="AV114" s="559"/>
      <c r="AW114" s="559"/>
      <c r="AX114" s="559"/>
      <c r="AY114" s="559"/>
      <c r="AZ114" s="559"/>
      <c r="BA114" s="559"/>
      <c r="BB114" s="559"/>
      <c r="BC114" s="559"/>
      <c r="BD114" s="24"/>
      <c r="BE114" s="1" t="s">
        <v>67</v>
      </c>
      <c r="BF114" s="26">
        <f>CB157</f>
        <v>1.9230769230769231</v>
      </c>
      <c r="BG114" t="s">
        <v>68</v>
      </c>
      <c r="BH114" s="1"/>
      <c r="BK114" s="50" t="s">
        <v>69</v>
      </c>
      <c r="BL114" s="50" t="s">
        <v>70</v>
      </c>
    </row>
    <row r="115" spans="1:75" ht="13" customHeight="1">
      <c r="A115" s="8"/>
      <c r="B115" s="9" t="s">
        <v>59</v>
      </c>
      <c r="C115" s="31"/>
      <c r="D115" s="775" t="s">
        <v>150</v>
      </c>
      <c r="E115" s="776"/>
      <c r="F115" s="776"/>
      <c r="G115" s="776"/>
      <c r="H115" s="776"/>
      <c r="I115" s="776"/>
      <c r="J115" s="776"/>
      <c r="K115" s="776"/>
      <c r="L115" s="776"/>
      <c r="M115" s="776"/>
      <c r="N115" s="776"/>
      <c r="O115" s="776"/>
      <c r="P115" s="776"/>
      <c r="Q115" s="776"/>
      <c r="R115" s="776"/>
      <c r="S115" s="776"/>
      <c r="T115" s="777"/>
      <c r="U115" s="775" t="s">
        <v>17</v>
      </c>
      <c r="V115" s="776"/>
      <c r="W115" s="776"/>
      <c r="X115" s="776"/>
      <c r="Y115" s="776"/>
      <c r="Z115" s="776"/>
      <c r="AA115" s="776"/>
      <c r="AB115" s="776"/>
      <c r="AC115" s="776"/>
      <c r="AD115" s="776"/>
      <c r="AE115" s="776"/>
      <c r="AF115" s="776"/>
      <c r="AG115" s="776"/>
      <c r="AH115" s="776"/>
      <c r="AI115" s="776"/>
      <c r="AJ115" s="776"/>
      <c r="AK115" s="777"/>
      <c r="AL115" s="786" t="s">
        <v>151</v>
      </c>
      <c r="AM115" s="787"/>
      <c r="AN115" s="787"/>
      <c r="AO115" s="787"/>
      <c r="AP115" s="787"/>
      <c r="AQ115" s="787"/>
      <c r="AR115" s="787"/>
      <c r="AS115" s="787"/>
      <c r="AT115" s="787"/>
      <c r="AU115" s="787"/>
      <c r="AV115" s="787"/>
      <c r="AW115" s="787"/>
      <c r="AX115" s="787"/>
      <c r="AY115" s="787"/>
      <c r="AZ115" s="787"/>
      <c r="BA115" s="787"/>
      <c r="BB115" s="787"/>
      <c r="BC115" s="788"/>
      <c r="BD115" s="25"/>
      <c r="BF115" s="22">
        <f>SUM(BF107:BF114)</f>
        <v>6.1538461538461542</v>
      </c>
      <c r="BH115" s="1"/>
      <c r="BK115" s="50" t="s">
        <v>71</v>
      </c>
      <c r="BL115" s="50">
        <v>1</v>
      </c>
      <c r="BN115" s="50">
        <f>SUM(BL107:BL113)</f>
        <v>18.7</v>
      </c>
      <c r="BO115" s="50" t="s">
        <v>72</v>
      </c>
    </row>
    <row r="116" spans="1:75" ht="13" customHeight="1">
      <c r="A116" s="8"/>
      <c r="B116" s="9" t="s">
        <v>73</v>
      </c>
      <c r="C116" s="31"/>
      <c r="D116" s="786" t="s">
        <v>187</v>
      </c>
      <c r="E116" s="787"/>
      <c r="F116" s="787"/>
      <c r="G116" s="787"/>
      <c r="H116" s="787"/>
      <c r="I116" s="787"/>
      <c r="J116" s="787"/>
      <c r="K116" s="788"/>
      <c r="L116" s="31"/>
      <c r="M116" s="31"/>
      <c r="N116" s="475" t="s">
        <v>18</v>
      </c>
      <c r="O116" s="475"/>
      <c r="P116" s="475"/>
      <c r="Q116" s="475"/>
      <c r="R116" s="475"/>
      <c r="S116" s="475"/>
      <c r="T116" s="476"/>
      <c r="U116" s="775" t="s">
        <v>186</v>
      </c>
      <c r="V116" s="776"/>
      <c r="W116" s="776"/>
      <c r="X116" s="776"/>
      <c r="Y116" s="776"/>
      <c r="Z116" s="776"/>
      <c r="AA116" s="776"/>
      <c r="AB116" s="776"/>
      <c r="AC116" s="777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24"/>
      <c r="BG116" s="1"/>
      <c r="BH116" s="1"/>
      <c r="BN116" s="50">
        <v>0.5</v>
      </c>
      <c r="BO116" s="50" t="s">
        <v>74</v>
      </c>
    </row>
    <row r="117" spans="1:75" s="1" customFormat="1" ht="13" customHeight="1">
      <c r="A117" s="8"/>
      <c r="B117" s="9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24"/>
      <c r="BE117" s="1" t="s">
        <v>185</v>
      </c>
      <c r="BF117" s="16">
        <f>0.1+1/52</f>
        <v>0.11923076923076924</v>
      </c>
      <c r="BG117" s="1" t="s">
        <v>318</v>
      </c>
      <c r="BK117" s="54"/>
      <c r="BL117" s="54"/>
      <c r="BM117" s="54"/>
      <c r="BN117" s="54">
        <f>1.8</f>
        <v>1.8</v>
      </c>
      <c r="BO117" s="54" t="s">
        <v>75</v>
      </c>
      <c r="BP117" s="54"/>
      <c r="BQ117" s="54"/>
      <c r="BR117" s="54"/>
      <c r="BS117" s="54"/>
      <c r="BT117" s="54"/>
      <c r="BU117" s="54"/>
      <c r="BV117" s="54"/>
      <c r="BW117" s="54"/>
    </row>
    <row r="118" spans="1:75" ht="13" customHeight="1">
      <c r="A118" s="8"/>
      <c r="B118" s="9" t="s">
        <v>61</v>
      </c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437" t="s">
        <v>159</v>
      </c>
      <c r="V118" s="437"/>
      <c r="W118" s="437"/>
      <c r="X118" s="437"/>
      <c r="Y118" s="437"/>
      <c r="Z118" s="437"/>
      <c r="AA118" s="437"/>
      <c r="AB118" s="437"/>
      <c r="AC118" s="444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24"/>
      <c r="BE118" s="1" t="s">
        <v>185</v>
      </c>
      <c r="BF118" s="1">
        <v>0.1</v>
      </c>
      <c r="BG118" s="1" t="s">
        <v>316</v>
      </c>
      <c r="BH118" s="1"/>
      <c r="BN118" s="44">
        <f>8/52</f>
        <v>0.15384615384615385</v>
      </c>
      <c r="BO118" s="44" t="s">
        <v>76</v>
      </c>
    </row>
    <row r="119" spans="1:75" ht="13" customHeight="1">
      <c r="A119" s="8"/>
      <c r="B119" s="9" t="s">
        <v>63</v>
      </c>
      <c r="C119" s="31"/>
      <c r="D119" s="775" t="s">
        <v>163</v>
      </c>
      <c r="E119" s="776"/>
      <c r="F119" s="776"/>
      <c r="G119" s="776"/>
      <c r="H119" s="776"/>
      <c r="I119" s="776"/>
      <c r="J119" s="776"/>
      <c r="K119" s="776"/>
      <c r="L119" s="776"/>
      <c r="M119" s="776"/>
      <c r="N119" s="776"/>
      <c r="O119" s="776"/>
      <c r="P119" s="777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775" t="s">
        <v>164</v>
      </c>
      <c r="AE119" s="776"/>
      <c r="AF119" s="776"/>
      <c r="AG119" s="776"/>
      <c r="AH119" s="776"/>
      <c r="AI119" s="776"/>
      <c r="AJ119" s="776"/>
      <c r="AK119" s="776"/>
      <c r="AL119" s="776"/>
      <c r="AM119" s="776"/>
      <c r="AN119" s="776"/>
      <c r="AO119" s="776"/>
      <c r="AP119" s="777"/>
      <c r="AQ119" s="775" t="s">
        <v>162</v>
      </c>
      <c r="AR119" s="776"/>
      <c r="AS119" s="776"/>
      <c r="AT119" s="776"/>
      <c r="AU119" s="776"/>
      <c r="AV119" s="776"/>
      <c r="AW119" s="776"/>
      <c r="AX119" s="776"/>
      <c r="AY119" s="776"/>
      <c r="AZ119" s="776"/>
      <c r="BA119" s="776"/>
      <c r="BB119" s="776"/>
      <c r="BC119" s="777"/>
      <c r="BD119" s="24"/>
      <c r="BE119" s="1"/>
      <c r="BF119" s="63">
        <f>SUM(BF115:BF118)</f>
        <v>6.3730769230769226</v>
      </c>
      <c r="BG119" s="16"/>
      <c r="BH119" s="1"/>
      <c r="BN119" s="50">
        <f>SUM(BN115:BN118)</f>
        <v>21.153846153846153</v>
      </c>
      <c r="BO119" s="50" t="s">
        <v>77</v>
      </c>
    </row>
    <row r="120" spans="1:75" s="1" customFormat="1" ht="13" customHeight="1" thickBot="1">
      <c r="A120" s="8"/>
      <c r="B120" s="9" t="s">
        <v>65</v>
      </c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775" t="s">
        <v>307</v>
      </c>
      <c r="X120" s="776"/>
      <c r="Y120" s="776"/>
      <c r="Z120" s="777"/>
      <c r="AA120" s="775" t="s">
        <v>307</v>
      </c>
      <c r="AB120" s="776"/>
      <c r="AC120" s="776"/>
      <c r="AD120" s="777"/>
      <c r="AE120" s="775" t="s">
        <v>306</v>
      </c>
      <c r="AF120" s="776"/>
      <c r="AG120" s="776"/>
      <c r="AH120" s="777"/>
      <c r="AI120" s="775" t="s">
        <v>306</v>
      </c>
      <c r="AJ120" s="776"/>
      <c r="AK120" s="776"/>
      <c r="AL120" s="777"/>
      <c r="AM120" s="775" t="s">
        <v>305</v>
      </c>
      <c r="AN120" s="776"/>
      <c r="AO120" s="776"/>
      <c r="AP120" s="777"/>
      <c r="AQ120" s="775" t="s">
        <v>305</v>
      </c>
      <c r="AR120" s="776"/>
      <c r="AS120" s="776"/>
      <c r="AT120" s="777"/>
      <c r="AU120" s="775" t="s">
        <v>304</v>
      </c>
      <c r="AV120" s="776"/>
      <c r="AW120" s="776"/>
      <c r="AX120" s="777"/>
      <c r="AY120" s="522" t="s">
        <v>304</v>
      </c>
      <c r="AZ120" s="509"/>
      <c r="BA120" s="509"/>
      <c r="BB120" s="509"/>
      <c r="BC120" s="509"/>
      <c r="BD120" s="24"/>
      <c r="BG120" s="16"/>
      <c r="BK120" s="53" t="s">
        <v>130</v>
      </c>
      <c r="BL120" s="54"/>
      <c r="BM120" s="54"/>
      <c r="BN120" s="54"/>
      <c r="BO120" s="54" t="s">
        <v>78</v>
      </c>
      <c r="BP120" s="54"/>
      <c r="BQ120" s="54"/>
      <c r="BR120" s="54"/>
      <c r="BS120" s="54"/>
      <c r="BT120" s="54"/>
      <c r="BU120" s="54"/>
      <c r="BV120" s="54"/>
      <c r="BW120" s="54"/>
    </row>
    <row r="121" spans="1:75" s="1" customFormat="1" ht="13" customHeight="1" thickBot="1">
      <c r="A121" s="8"/>
      <c r="B121" s="94"/>
      <c r="D121" s="801" t="s">
        <v>241</v>
      </c>
      <c r="E121" s="801"/>
      <c r="F121" s="801"/>
      <c r="G121" s="801"/>
      <c r="H121" s="801"/>
      <c r="I121" s="801"/>
      <c r="J121" s="801"/>
      <c r="K121" s="801"/>
      <c r="L121" s="802" t="s">
        <v>293</v>
      </c>
      <c r="M121" s="803"/>
      <c r="N121" s="804" t="s">
        <v>230</v>
      </c>
      <c r="O121" s="805"/>
      <c r="P121" s="805"/>
      <c r="Q121" s="805"/>
      <c r="R121" s="805"/>
      <c r="S121" s="805"/>
      <c r="T121" s="806"/>
      <c r="U121" s="807" t="s">
        <v>232</v>
      </c>
      <c r="V121" s="807"/>
      <c r="W121" s="808" t="s">
        <v>233</v>
      </c>
      <c r="X121" s="809"/>
      <c r="Y121" s="809"/>
      <c r="Z121" s="809"/>
      <c r="AA121" s="809"/>
      <c r="AB121" s="809"/>
      <c r="AC121" s="809"/>
      <c r="AD121" s="810" t="s">
        <v>241</v>
      </c>
      <c r="AE121" s="810"/>
      <c r="AF121" s="810"/>
      <c r="AG121" s="810"/>
      <c r="AH121" s="810"/>
      <c r="AI121" s="810"/>
      <c r="AJ121" s="810"/>
      <c r="AK121" s="810"/>
      <c r="AL121" s="810"/>
      <c r="AM121" s="810"/>
      <c r="AN121" s="810"/>
      <c r="AO121" s="810"/>
      <c r="AP121" s="810"/>
      <c r="AQ121" s="794" t="s">
        <v>295</v>
      </c>
      <c r="AR121" s="795"/>
      <c r="AS121" s="795"/>
      <c r="AT121" s="796"/>
      <c r="AU121" s="811" t="s">
        <v>294</v>
      </c>
      <c r="AV121" s="812"/>
      <c r="AW121" s="812"/>
      <c r="AX121" s="812"/>
      <c r="AY121" s="812"/>
      <c r="AZ121" s="794" t="s">
        <v>295</v>
      </c>
      <c r="BA121" s="795"/>
      <c r="BB121" s="795"/>
      <c r="BC121" s="796"/>
      <c r="BD121" s="24"/>
      <c r="BG121" s="16"/>
      <c r="BK121" s="53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</row>
    <row r="122" spans="1:75" s="1" customFormat="1" ht="13" customHeight="1">
      <c r="A122" s="8"/>
      <c r="B122" s="94" t="s">
        <v>243</v>
      </c>
      <c r="D122" s="73"/>
      <c r="E122" s="73"/>
      <c r="F122" s="73"/>
      <c r="G122" s="73"/>
      <c r="H122" s="73"/>
      <c r="I122" s="73"/>
      <c r="J122" s="73"/>
      <c r="K122" s="73"/>
      <c r="L122" s="797" t="s">
        <v>215</v>
      </c>
      <c r="M122" s="797"/>
      <c r="N122" s="73"/>
      <c r="O122" s="73"/>
      <c r="P122" s="73"/>
      <c r="Q122" s="20"/>
      <c r="R122" s="20"/>
      <c r="S122" s="20"/>
      <c r="T122" s="20"/>
      <c r="U122" s="20"/>
      <c r="V122" s="20"/>
      <c r="W122" s="20"/>
      <c r="X122" s="20"/>
      <c r="Y122" s="16"/>
      <c r="Z122" s="16"/>
      <c r="AA122" s="16"/>
      <c r="AB122" s="16"/>
      <c r="AC122" s="16"/>
      <c r="AD122" s="21"/>
      <c r="AE122" s="21"/>
      <c r="AF122" s="21"/>
      <c r="AG122" s="21"/>
      <c r="AH122" s="21"/>
      <c r="AI122" s="21"/>
      <c r="AJ122" s="21"/>
      <c r="AK122" s="21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4"/>
      <c r="BG122" s="16"/>
      <c r="BK122" s="53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75" ht="13" customHeight="1">
      <c r="A123" s="8"/>
      <c r="B123" s="9"/>
      <c r="C123" s="9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24"/>
      <c r="BE123" s="1"/>
      <c r="BF123" s="1"/>
      <c r="BG123" s="16"/>
      <c r="BH123" s="1"/>
      <c r="BK123" s="50">
        <v>1.8</v>
      </c>
      <c r="BL123" s="52" t="s">
        <v>131</v>
      </c>
    </row>
    <row r="124" spans="1:75" ht="13" customHeight="1">
      <c r="A124" s="8"/>
      <c r="B124" s="9"/>
      <c r="C124" s="9"/>
      <c r="D124" s="559" t="s">
        <v>0</v>
      </c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  <c r="X124" s="559"/>
      <c r="Y124" s="559"/>
      <c r="Z124" s="559"/>
      <c r="AA124" s="559"/>
      <c r="AB124" s="559"/>
      <c r="AC124" s="559"/>
      <c r="AD124" s="559"/>
      <c r="AE124" s="559"/>
      <c r="AF124" s="559"/>
      <c r="AG124" s="559"/>
      <c r="AH124" s="559"/>
      <c r="AI124" s="559"/>
      <c r="AJ124" s="559"/>
      <c r="AK124" s="559"/>
      <c r="AL124" s="559"/>
      <c r="AM124" s="559"/>
      <c r="AN124" s="559"/>
      <c r="AO124" s="559"/>
      <c r="AP124" s="559"/>
      <c r="AQ124" s="559"/>
      <c r="AR124" s="559"/>
      <c r="AS124" s="559"/>
      <c r="AT124" s="559"/>
      <c r="AU124" s="559"/>
      <c r="AV124" s="559"/>
      <c r="AW124" s="559"/>
      <c r="AX124" s="559"/>
      <c r="AY124" s="559"/>
      <c r="AZ124" s="559"/>
      <c r="BA124" s="559"/>
      <c r="BB124" s="559"/>
      <c r="BC124" s="559"/>
      <c r="BD124" s="24"/>
      <c r="BE124" s="1" t="s">
        <v>58</v>
      </c>
      <c r="BF124" s="16">
        <f>35/52</f>
        <v>0.67307692307692313</v>
      </c>
      <c r="BG124" s="16"/>
      <c r="BH124" s="1"/>
      <c r="BK124" s="50">
        <f>12/52</f>
        <v>0.23076923076923078</v>
      </c>
      <c r="BL124" s="52" t="s">
        <v>132</v>
      </c>
    </row>
    <row r="125" spans="1:75" ht="13" customHeight="1">
      <c r="A125" s="8"/>
      <c r="B125" s="9" t="s">
        <v>79</v>
      </c>
      <c r="C125" s="9"/>
      <c r="D125" s="772" t="s">
        <v>17</v>
      </c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4"/>
      <c r="U125" s="772" t="s">
        <v>151</v>
      </c>
      <c r="V125" s="773"/>
      <c r="W125" s="773"/>
      <c r="X125" s="773"/>
      <c r="Y125" s="773"/>
      <c r="Z125" s="773"/>
      <c r="AA125" s="773"/>
      <c r="AB125" s="773"/>
      <c r="AC125" s="773"/>
      <c r="AD125" s="773"/>
      <c r="AE125" s="773"/>
      <c r="AF125" s="773"/>
      <c r="AG125" s="773"/>
      <c r="AH125" s="773"/>
      <c r="AI125" s="773"/>
      <c r="AJ125" s="773"/>
      <c r="AK125" s="774"/>
      <c r="AL125" s="798" t="s">
        <v>150</v>
      </c>
      <c r="AM125" s="799"/>
      <c r="AN125" s="799"/>
      <c r="AO125" s="799"/>
      <c r="AP125" s="799"/>
      <c r="AQ125" s="799"/>
      <c r="AR125" s="799"/>
      <c r="AS125" s="799"/>
      <c r="AT125" s="799"/>
      <c r="AU125" s="799"/>
      <c r="AV125" s="799"/>
      <c r="AW125" s="799"/>
      <c r="AX125" s="799"/>
      <c r="AY125" s="799"/>
      <c r="AZ125" s="799"/>
      <c r="BA125" s="799"/>
      <c r="BB125" s="799"/>
      <c r="BC125" s="800"/>
      <c r="BD125" s="24"/>
      <c r="BE125" s="1" t="s">
        <v>60</v>
      </c>
      <c r="BF125" s="16">
        <f>17/52</f>
        <v>0.32692307692307693</v>
      </c>
      <c r="BG125" s="16"/>
      <c r="BH125" s="1"/>
      <c r="BK125" s="50">
        <f>9/52</f>
        <v>0.17307692307692307</v>
      </c>
      <c r="BL125" s="52" t="s">
        <v>317</v>
      </c>
    </row>
    <row r="126" spans="1:75" ht="13" customHeight="1">
      <c r="A126" s="8"/>
      <c r="B126" s="9" t="s">
        <v>61</v>
      </c>
      <c r="C126" s="9"/>
      <c r="D126" s="772" t="s">
        <v>159</v>
      </c>
      <c r="E126" s="773"/>
      <c r="F126" s="773"/>
      <c r="G126" s="773"/>
      <c r="H126" s="773"/>
      <c r="I126" s="773"/>
      <c r="J126" s="773"/>
      <c r="K126" s="774"/>
      <c r="L126" s="772" t="s">
        <v>201</v>
      </c>
      <c r="M126" s="773"/>
      <c r="N126" s="773"/>
      <c r="O126" s="773"/>
      <c r="P126" s="773"/>
      <c r="Q126" s="773"/>
      <c r="R126" s="773"/>
      <c r="S126" s="773"/>
      <c r="T126" s="774"/>
      <c r="U126" s="31"/>
      <c r="V126" s="31"/>
      <c r="W126" s="31"/>
      <c r="X126" s="31"/>
      <c r="Y126" s="31"/>
      <c r="Z126" s="31"/>
      <c r="AA126" s="31"/>
      <c r="AB126" s="31"/>
      <c r="AC126" s="31"/>
      <c r="AD126" s="772" t="s">
        <v>160</v>
      </c>
      <c r="AE126" s="773"/>
      <c r="AF126" s="773"/>
      <c r="AG126" s="773"/>
      <c r="AH126" s="773"/>
      <c r="AI126" s="773"/>
      <c r="AJ126" s="773"/>
      <c r="AK126" s="774"/>
      <c r="AL126" s="798" t="s">
        <v>161</v>
      </c>
      <c r="AM126" s="799"/>
      <c r="AN126" s="799"/>
      <c r="AO126" s="799"/>
      <c r="AP126" s="800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24"/>
      <c r="BE126" s="1" t="s">
        <v>64</v>
      </c>
      <c r="BF126" s="16">
        <f>30/52</f>
        <v>0.57692307692307687</v>
      </c>
      <c r="BG126" s="1"/>
      <c r="BH126" s="1"/>
    </row>
    <row r="127" spans="1:75" ht="13" customHeight="1">
      <c r="A127" s="8"/>
      <c r="B127" s="9" t="s">
        <v>63</v>
      </c>
      <c r="C127" s="9"/>
      <c r="D127" s="814" t="s">
        <v>162</v>
      </c>
      <c r="E127" s="814"/>
      <c r="F127" s="814"/>
      <c r="G127" s="814"/>
      <c r="H127" s="814"/>
      <c r="I127" s="814"/>
      <c r="J127" s="814"/>
      <c r="K127" s="814"/>
      <c r="L127" s="814"/>
      <c r="M127" s="814"/>
      <c r="N127" s="814"/>
      <c r="O127" s="814"/>
      <c r="P127" s="814"/>
      <c r="Q127" s="814" t="s">
        <v>164</v>
      </c>
      <c r="R127" s="814"/>
      <c r="S127" s="814"/>
      <c r="T127" s="814"/>
      <c r="U127" s="814"/>
      <c r="V127" s="814"/>
      <c r="W127" s="814"/>
      <c r="X127" s="814"/>
      <c r="Y127" s="814"/>
      <c r="Z127" s="814"/>
      <c r="AA127" s="814"/>
      <c r="AB127" s="814"/>
      <c r="AC127" s="814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814" t="s">
        <v>163</v>
      </c>
      <c r="AR127" s="814"/>
      <c r="AS127" s="814"/>
      <c r="AT127" s="814"/>
      <c r="AU127" s="814"/>
      <c r="AV127" s="814"/>
      <c r="AW127" s="814"/>
      <c r="AX127" s="814"/>
      <c r="AY127" s="814"/>
      <c r="AZ127" s="814"/>
      <c r="BA127" s="814"/>
      <c r="BB127" s="814"/>
      <c r="BC127" s="814"/>
      <c r="BD127" s="24"/>
      <c r="BE127" s="1" t="s">
        <v>66</v>
      </c>
      <c r="BF127" s="16">
        <f>39/52</f>
        <v>0.75</v>
      </c>
      <c r="BG127" s="1"/>
      <c r="BH127" s="1"/>
      <c r="BK127" s="52" t="s">
        <v>134</v>
      </c>
    </row>
    <row r="128" spans="1:75" ht="13" customHeight="1" thickBot="1">
      <c r="A128" s="8"/>
      <c r="B128" s="9" t="s">
        <v>65</v>
      </c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552" t="s">
        <v>305</v>
      </c>
      <c r="X128" s="553"/>
      <c r="Y128" s="553"/>
      <c r="Z128" s="553"/>
      <c r="AA128" s="553"/>
      <c r="AB128" s="553"/>
      <c r="AC128" s="553"/>
      <c r="AD128" s="554"/>
      <c r="AE128" s="552" t="s">
        <v>304</v>
      </c>
      <c r="AF128" s="553"/>
      <c r="AG128" s="553"/>
      <c r="AH128" s="553"/>
      <c r="AI128" s="553"/>
      <c r="AJ128" s="553"/>
      <c r="AK128" s="553"/>
      <c r="AL128" s="554"/>
      <c r="AM128" s="552" t="s">
        <v>307</v>
      </c>
      <c r="AN128" s="553"/>
      <c r="AO128" s="553"/>
      <c r="AP128" s="553"/>
      <c r="AQ128" s="553"/>
      <c r="AR128" s="553"/>
      <c r="AS128" s="553"/>
      <c r="AT128" s="554"/>
      <c r="AU128" s="480" t="s">
        <v>306</v>
      </c>
      <c r="AV128" s="481"/>
      <c r="AW128" s="481"/>
      <c r="AX128" s="481"/>
      <c r="AY128" s="481"/>
      <c r="AZ128" s="481"/>
      <c r="BA128" s="481"/>
      <c r="BB128" s="481"/>
      <c r="BC128" s="481"/>
      <c r="BD128" s="24"/>
      <c r="BE128" s="1" t="s">
        <v>67</v>
      </c>
      <c r="BF128" s="26">
        <f>BY157</f>
        <v>0.84615384615384615</v>
      </c>
      <c r="BG128" s="1" t="s">
        <v>282</v>
      </c>
      <c r="BH128" s="1"/>
    </row>
    <row r="129" spans="1:75" s="1" customFormat="1" ht="13" customHeight="1" thickBot="1">
      <c r="A129" s="8"/>
      <c r="B129" s="9"/>
      <c r="C129" s="9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815" t="s">
        <v>220</v>
      </c>
      <c r="V129" s="816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24"/>
      <c r="BF129" s="26">
        <f>SUM(BF124:BF128)</f>
        <v>3.1730769230769229</v>
      </c>
      <c r="BG129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</row>
    <row r="130" spans="1:75" ht="13" customHeight="1">
      <c r="A130" s="8"/>
      <c r="B130" s="9"/>
      <c r="C130" s="9"/>
      <c r="D130" s="559" t="s">
        <v>80</v>
      </c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  <c r="X130" s="559"/>
      <c r="Y130" s="559"/>
      <c r="Z130" s="559"/>
      <c r="AA130" s="559"/>
      <c r="AB130" s="559"/>
      <c r="AC130" s="559"/>
      <c r="AD130" s="559"/>
      <c r="AE130" s="559"/>
      <c r="AF130" s="559"/>
      <c r="AG130" s="559"/>
      <c r="AH130" s="559"/>
      <c r="AI130" s="559"/>
      <c r="AJ130" s="559"/>
      <c r="AK130" s="559"/>
      <c r="AL130" s="559"/>
      <c r="AM130" s="559"/>
      <c r="AN130" s="559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59"/>
      <c r="BC130" s="559"/>
      <c r="BD130" s="24"/>
      <c r="BG130" s="22"/>
      <c r="BH130" s="1"/>
    </row>
    <row r="131" spans="1:75" ht="13" customHeight="1">
      <c r="A131" s="8"/>
      <c r="B131" s="9" t="s">
        <v>79</v>
      </c>
      <c r="C131" s="9"/>
      <c r="D131" s="813" t="s">
        <v>151</v>
      </c>
      <c r="E131" s="813"/>
      <c r="F131" s="813"/>
      <c r="G131" s="813"/>
      <c r="H131" s="813"/>
      <c r="I131" s="813"/>
      <c r="J131" s="813"/>
      <c r="K131" s="813"/>
      <c r="L131" s="70"/>
      <c r="M131" s="70"/>
      <c r="N131" s="70"/>
      <c r="O131" s="70"/>
      <c r="P131" s="70"/>
      <c r="Q131" s="70"/>
      <c r="R131" s="70"/>
      <c r="S131" s="70"/>
      <c r="T131" s="70"/>
      <c r="U131" s="813" t="s">
        <v>150</v>
      </c>
      <c r="V131" s="813"/>
      <c r="W131" s="813"/>
      <c r="X131" s="813"/>
      <c r="Y131" s="813"/>
      <c r="Z131" s="813"/>
      <c r="AA131" s="813"/>
      <c r="AB131" s="813"/>
      <c r="AC131" s="813"/>
      <c r="AD131" s="70"/>
      <c r="AE131" s="70"/>
      <c r="AF131" s="70"/>
      <c r="AG131" s="70"/>
      <c r="AH131" s="70"/>
      <c r="AI131" s="70"/>
      <c r="AJ131" s="70"/>
      <c r="AK131" s="70"/>
      <c r="AL131" s="813" t="s">
        <v>17</v>
      </c>
      <c r="AM131" s="813"/>
      <c r="AN131" s="813"/>
      <c r="AO131" s="813"/>
      <c r="AP131" s="813"/>
      <c r="AQ131" s="813"/>
      <c r="AR131" s="813"/>
      <c r="AS131" s="813"/>
      <c r="AT131" s="813"/>
      <c r="AU131" s="70"/>
      <c r="AV131" s="70"/>
      <c r="AW131" s="70"/>
      <c r="AX131" s="70"/>
      <c r="AY131" s="70"/>
      <c r="AZ131" s="70"/>
      <c r="BA131" s="70"/>
      <c r="BB131" s="70"/>
      <c r="BC131" s="70"/>
      <c r="BD131" s="24"/>
      <c r="BE131" s="1" t="s">
        <v>58</v>
      </c>
      <c r="BF131" s="16">
        <f>17/52</f>
        <v>0.32692307692307693</v>
      </c>
      <c r="BG131" s="1" t="s">
        <v>312</v>
      </c>
      <c r="BH131" s="1"/>
    </row>
    <row r="132" spans="1:75" ht="13" customHeight="1">
      <c r="A132" s="8"/>
      <c r="B132" s="9" t="s">
        <v>81</v>
      </c>
      <c r="C132" s="9"/>
      <c r="D132" s="70"/>
      <c r="E132" s="70"/>
      <c r="F132" s="70"/>
      <c r="G132" s="70"/>
      <c r="H132" s="70"/>
      <c r="I132" s="70"/>
      <c r="J132" s="70"/>
      <c r="K132" s="70"/>
      <c r="L132" s="442" t="s">
        <v>186</v>
      </c>
      <c r="M132" s="442"/>
      <c r="N132" s="442"/>
      <c r="O132" s="442"/>
      <c r="P132" s="442"/>
      <c r="Q132" s="442"/>
      <c r="R132" s="442"/>
      <c r="S132" s="442"/>
      <c r="T132" s="442"/>
      <c r="U132" s="70"/>
      <c r="V132" s="70"/>
      <c r="W132" s="70"/>
      <c r="X132" s="70"/>
      <c r="Y132" s="70"/>
      <c r="Z132" s="70"/>
      <c r="AA132" s="70"/>
      <c r="AB132" s="70"/>
      <c r="AC132" s="70"/>
      <c r="AD132" s="813" t="s">
        <v>187</v>
      </c>
      <c r="AE132" s="813"/>
      <c r="AF132" s="813"/>
      <c r="AG132" s="813"/>
      <c r="AH132" s="813"/>
      <c r="AI132" s="813"/>
      <c r="AJ132" s="813"/>
      <c r="AK132" s="813"/>
      <c r="AL132" s="70"/>
      <c r="AM132" s="70"/>
      <c r="AN132" s="70"/>
      <c r="AO132" s="70"/>
      <c r="AP132" s="70"/>
      <c r="AQ132" s="70"/>
      <c r="AR132" s="70"/>
      <c r="AS132" s="70"/>
      <c r="AT132" s="70"/>
      <c r="AU132" s="813" t="s">
        <v>18</v>
      </c>
      <c r="AV132" s="813"/>
      <c r="AW132" s="813"/>
      <c r="AX132" s="813"/>
      <c r="AY132" s="813"/>
      <c r="AZ132" s="813"/>
      <c r="BA132" s="813"/>
      <c r="BB132" s="813"/>
      <c r="BC132" s="813"/>
      <c r="BD132" s="24"/>
      <c r="BE132" s="1" t="s">
        <v>60</v>
      </c>
      <c r="BF132" s="16">
        <f>26/52</f>
        <v>0.5</v>
      </c>
      <c r="BG132" t="s">
        <v>313</v>
      </c>
      <c r="BH132" s="1"/>
    </row>
    <row r="133" spans="1:75" ht="13" customHeight="1">
      <c r="A133" s="8"/>
      <c r="B133" s="9" t="s">
        <v>5</v>
      </c>
      <c r="C133" s="9"/>
      <c r="D133" s="825" t="s">
        <v>4</v>
      </c>
      <c r="E133" s="826"/>
      <c r="F133" s="826"/>
      <c r="G133" s="826"/>
      <c r="H133" s="826"/>
      <c r="I133" s="826"/>
      <c r="J133" s="826"/>
      <c r="K133" s="826"/>
      <c r="L133" s="667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24"/>
      <c r="BE133" s="1" t="s">
        <v>62</v>
      </c>
      <c r="BF133" s="16">
        <f>9/52</f>
        <v>0.17307692307692307</v>
      </c>
      <c r="BG133" s="1" t="s">
        <v>314</v>
      </c>
      <c r="BH133" s="1"/>
    </row>
    <row r="134" spans="1:75" s="1" customFormat="1" ht="13" customHeight="1">
      <c r="A134" s="8"/>
      <c r="B134" s="9" t="s">
        <v>61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47" t="s">
        <v>159</v>
      </c>
      <c r="M134" s="748"/>
      <c r="N134" s="748"/>
      <c r="O134" s="748"/>
      <c r="P134" s="827"/>
      <c r="Q134" s="70"/>
      <c r="R134" s="70"/>
      <c r="S134" s="70"/>
      <c r="T134" s="70"/>
      <c r="U134" s="813" t="s">
        <v>201</v>
      </c>
      <c r="V134" s="813"/>
      <c r="W134" s="813"/>
      <c r="X134" s="813"/>
      <c r="Y134" s="813"/>
      <c r="Z134" s="813"/>
      <c r="AA134" s="813"/>
      <c r="AB134" s="813"/>
      <c r="AC134" s="813"/>
      <c r="AD134" s="813" t="s">
        <v>161</v>
      </c>
      <c r="AE134" s="813"/>
      <c r="AF134" s="813"/>
      <c r="AG134" s="813"/>
      <c r="AH134" s="813"/>
      <c r="AI134" s="813"/>
      <c r="AJ134" s="813"/>
      <c r="AK134" s="813"/>
      <c r="AL134" s="70"/>
      <c r="AM134" s="70"/>
      <c r="AN134" s="70"/>
      <c r="AO134" s="70"/>
      <c r="AP134" s="70"/>
      <c r="AQ134" s="70"/>
      <c r="AR134" s="70"/>
      <c r="AS134" s="70"/>
      <c r="AT134" s="70"/>
      <c r="AU134" s="813" t="s">
        <v>160</v>
      </c>
      <c r="AV134" s="813"/>
      <c r="AW134" s="813"/>
      <c r="AX134" s="813"/>
      <c r="AY134" s="813"/>
      <c r="AZ134" s="813"/>
      <c r="BA134" s="813"/>
      <c r="BB134" s="813"/>
      <c r="BC134" s="813"/>
      <c r="BD134" s="24"/>
      <c r="BE134" s="1" t="s">
        <v>64</v>
      </c>
      <c r="BF134" s="16">
        <f>31/52</f>
        <v>0.59615384615384615</v>
      </c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</row>
    <row r="135" spans="1:75" ht="13" customHeight="1">
      <c r="A135" s="8"/>
      <c r="B135" s="71" t="s">
        <v>63</v>
      </c>
      <c r="C135" s="71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828" t="s">
        <v>163</v>
      </c>
      <c r="R135" s="828"/>
      <c r="S135" s="828"/>
      <c r="T135" s="828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829" t="s">
        <v>162</v>
      </c>
      <c r="AM135" s="830"/>
      <c r="AN135" s="830"/>
      <c r="AO135" s="830"/>
      <c r="AP135" s="831"/>
      <c r="AQ135" s="828" t="s">
        <v>164</v>
      </c>
      <c r="AR135" s="828"/>
      <c r="AS135" s="828"/>
      <c r="AT135" s="828"/>
      <c r="AU135" s="70"/>
      <c r="AV135" s="70"/>
      <c r="AW135" s="70"/>
      <c r="AX135" s="70"/>
      <c r="AY135" s="70"/>
      <c r="AZ135" s="70"/>
      <c r="BA135" s="70"/>
      <c r="BB135" s="70"/>
      <c r="BC135" s="70"/>
      <c r="BD135" s="24"/>
      <c r="BE135" s="1" t="s">
        <v>66</v>
      </c>
      <c r="BF135" s="16">
        <f>13/52</f>
        <v>0.25</v>
      </c>
      <c r="BG135" s="1"/>
      <c r="BH135" s="1"/>
    </row>
    <row r="136" spans="1:75" ht="13" customHeight="1">
      <c r="A136" s="8"/>
      <c r="B136" s="9"/>
      <c r="C136" s="9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24"/>
      <c r="BE136" s="1" t="s">
        <v>67</v>
      </c>
      <c r="BF136" s="26">
        <f>CA157</f>
        <v>0.92307692307692313</v>
      </c>
      <c r="BG136" t="s">
        <v>113</v>
      </c>
      <c r="BH136" s="1"/>
    </row>
    <row r="137" spans="1:75" ht="13" customHeight="1">
      <c r="A137" s="8"/>
      <c r="B137" s="9"/>
      <c r="C137" s="9"/>
      <c r="D137" s="559" t="s">
        <v>82</v>
      </c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  <c r="X137" s="559"/>
      <c r="Y137" s="559"/>
      <c r="Z137" s="559"/>
      <c r="AA137" s="559"/>
      <c r="AB137" s="559"/>
      <c r="AC137" s="559"/>
      <c r="AD137" s="559"/>
      <c r="AE137" s="559"/>
      <c r="AF137" s="559"/>
      <c r="AG137" s="559"/>
      <c r="AH137" s="559"/>
      <c r="AI137" s="559"/>
      <c r="AJ137" s="559"/>
      <c r="AK137" s="559"/>
      <c r="AL137" s="559"/>
      <c r="AM137" s="559"/>
      <c r="AN137" s="559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59"/>
      <c r="BC137" s="559"/>
      <c r="BD137" s="24"/>
      <c r="BE137" s="1"/>
      <c r="BF137" s="22">
        <f>SUM(BF131:BF136)</f>
        <v>2.7692307692307692</v>
      </c>
      <c r="BH137" s="1"/>
    </row>
    <row r="138" spans="1:75" ht="13" customHeight="1">
      <c r="A138" s="8"/>
      <c r="B138" s="9" t="s">
        <v>92</v>
      </c>
      <c r="C138" s="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24"/>
      <c r="BE138" s="1" t="s">
        <v>58</v>
      </c>
      <c r="BG138" s="16"/>
      <c r="BH138" s="1"/>
    </row>
    <row r="139" spans="1:75" ht="13" customHeight="1">
      <c r="A139" s="8"/>
      <c r="B139" s="9" t="s">
        <v>93</v>
      </c>
      <c r="C139" s="9"/>
      <c r="D139" s="817" t="s">
        <v>18</v>
      </c>
      <c r="E139" s="818"/>
      <c r="F139" s="818"/>
      <c r="G139" s="818"/>
      <c r="H139" s="818"/>
      <c r="I139" s="819"/>
      <c r="J139" s="70"/>
      <c r="K139" s="70"/>
      <c r="L139" s="820" t="s">
        <v>187</v>
      </c>
      <c r="M139" s="821"/>
      <c r="N139" s="821"/>
      <c r="O139" s="821"/>
      <c r="P139" s="821"/>
      <c r="Q139" s="821"/>
      <c r="R139" s="821"/>
      <c r="S139" s="821"/>
      <c r="T139" s="822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820" t="s">
        <v>186</v>
      </c>
      <c r="AM139" s="821"/>
      <c r="AN139" s="821"/>
      <c r="AO139" s="821"/>
      <c r="AP139" s="821"/>
      <c r="AQ139" s="821"/>
      <c r="AR139" s="821"/>
      <c r="AS139" s="821"/>
      <c r="AT139" s="822"/>
      <c r="AU139" s="70"/>
      <c r="AV139" s="70"/>
      <c r="AW139" s="70"/>
      <c r="AX139" s="70"/>
      <c r="AY139" s="70"/>
      <c r="AZ139" s="70"/>
      <c r="BA139" s="70"/>
      <c r="BB139" s="70"/>
      <c r="BC139" s="70"/>
      <c r="BD139" s="24"/>
      <c r="BE139" s="1" t="s">
        <v>60</v>
      </c>
      <c r="BF139" s="16">
        <f>18/52</f>
        <v>0.34615384615384615</v>
      </c>
      <c r="BG139" t="s">
        <v>315</v>
      </c>
      <c r="BH139" s="1"/>
    </row>
    <row r="140" spans="1:75" ht="13" customHeight="1">
      <c r="A140" s="8"/>
      <c r="B140" s="9" t="s">
        <v>61</v>
      </c>
      <c r="C140" s="9"/>
      <c r="D140" s="823" t="s">
        <v>160</v>
      </c>
      <c r="E140" s="823"/>
      <c r="F140" s="823"/>
      <c r="G140" s="823"/>
      <c r="H140" s="823"/>
      <c r="I140" s="823"/>
      <c r="J140" s="823"/>
      <c r="K140" s="823"/>
      <c r="L140" s="824"/>
      <c r="M140" s="824"/>
      <c r="N140" s="824"/>
      <c r="O140" s="824"/>
      <c r="P140" s="824"/>
      <c r="Q140" s="824" t="s">
        <v>161</v>
      </c>
      <c r="R140" s="824"/>
      <c r="S140" s="824"/>
      <c r="T140" s="824"/>
      <c r="U140" s="823"/>
      <c r="V140" s="823"/>
      <c r="W140" s="823"/>
      <c r="X140" s="823"/>
      <c r="Y140" s="823"/>
      <c r="Z140" s="823"/>
      <c r="AA140" s="823"/>
      <c r="AB140" s="823"/>
      <c r="AC140" s="823"/>
      <c r="AD140" s="823" t="s">
        <v>159</v>
      </c>
      <c r="AE140" s="823"/>
      <c r="AF140" s="823"/>
      <c r="AG140" s="823"/>
      <c r="AH140" s="823"/>
      <c r="AI140" s="823"/>
      <c r="AJ140" s="823"/>
      <c r="AK140" s="823"/>
      <c r="AL140" s="824"/>
      <c r="AM140" s="824"/>
      <c r="AN140" s="824"/>
      <c r="AO140" s="824"/>
      <c r="AP140" s="824"/>
      <c r="AQ140" s="824" t="s">
        <v>201</v>
      </c>
      <c r="AR140" s="824"/>
      <c r="AS140" s="824"/>
      <c r="AT140" s="824"/>
      <c r="AU140" s="823"/>
      <c r="AV140" s="823"/>
      <c r="AW140" s="823"/>
      <c r="AX140" s="823"/>
      <c r="AY140" s="823"/>
      <c r="AZ140" s="823"/>
      <c r="BA140" s="823"/>
      <c r="BB140" s="823"/>
      <c r="BC140" s="823"/>
      <c r="BD140" s="24"/>
      <c r="BE140" s="1" t="s">
        <v>62</v>
      </c>
      <c r="BF140" s="16">
        <f>6/52</f>
        <v>0.11538461538461539</v>
      </c>
      <c r="BG140" t="s">
        <v>314</v>
      </c>
      <c r="BH140" s="1"/>
    </row>
    <row r="141" spans="1:75" ht="13" customHeight="1" thickBot="1">
      <c r="A141" s="8"/>
      <c r="B141" s="9" t="s">
        <v>63</v>
      </c>
      <c r="C141" s="9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823" t="s">
        <v>163</v>
      </c>
      <c r="V141" s="823"/>
      <c r="W141" s="823"/>
      <c r="X141" s="823"/>
      <c r="Y141" s="823"/>
      <c r="Z141" s="823"/>
      <c r="AA141" s="823"/>
      <c r="AB141" s="823"/>
      <c r="AC141" s="823"/>
      <c r="AD141" s="820" t="s">
        <v>162</v>
      </c>
      <c r="AE141" s="821"/>
      <c r="AF141" s="821"/>
      <c r="AG141" s="821"/>
      <c r="AH141" s="821"/>
      <c r="AI141" s="821"/>
      <c r="AJ141" s="821"/>
      <c r="AK141" s="822"/>
      <c r="AL141" s="70"/>
      <c r="AM141" s="70"/>
      <c r="AN141" s="70"/>
      <c r="AO141" s="70"/>
      <c r="AP141" s="70"/>
      <c r="AQ141" s="70"/>
      <c r="AR141" s="70"/>
      <c r="AS141" s="70"/>
      <c r="AT141" s="70"/>
      <c r="AU141" s="823" t="s">
        <v>164</v>
      </c>
      <c r="AV141" s="823"/>
      <c r="AW141" s="823"/>
      <c r="AX141" s="823"/>
      <c r="AY141" s="823"/>
      <c r="AZ141" s="823"/>
      <c r="BA141" s="823"/>
      <c r="BB141" s="823"/>
      <c r="BC141" s="823"/>
      <c r="BD141" s="24"/>
      <c r="BE141" s="1" t="s">
        <v>64</v>
      </c>
      <c r="BF141" s="16">
        <v>1</v>
      </c>
      <c r="BG141" s="16"/>
      <c r="BH141" s="1"/>
    </row>
    <row r="142" spans="1:75" ht="13" customHeight="1" thickBot="1">
      <c r="A142" s="8"/>
      <c r="B142" s="9"/>
      <c r="C142" s="9"/>
      <c r="D142" s="70"/>
      <c r="E142" s="70"/>
      <c r="F142" s="70"/>
      <c r="G142" s="70"/>
      <c r="H142" s="70"/>
      <c r="I142" s="70"/>
      <c r="J142" s="815" t="s">
        <v>220</v>
      </c>
      <c r="K142" s="816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24"/>
      <c r="BE142" s="1" t="s">
        <v>66</v>
      </c>
      <c r="BF142" s="16">
        <f>26/52</f>
        <v>0.5</v>
      </c>
      <c r="BG142" s="1"/>
      <c r="BH142" s="1"/>
    </row>
    <row r="143" spans="1:75" ht="13" customHeight="1">
      <c r="A143" s="8"/>
      <c r="B143" s="9"/>
      <c r="C143" s="9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24"/>
      <c r="BE143" s="1"/>
      <c r="BF143" s="16">
        <f>SUM(BF138:BF142)</f>
        <v>1.9615384615384617</v>
      </c>
      <c r="BG143" s="1"/>
      <c r="BH143" s="1"/>
    </row>
    <row r="144" spans="1:75" s="1" customFormat="1" ht="13" customHeight="1">
      <c r="A144" s="8"/>
      <c r="B144" s="9"/>
      <c r="C144" s="9"/>
      <c r="D144" s="559" t="s">
        <v>83</v>
      </c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  <c r="X144" s="559"/>
      <c r="Y144" s="559"/>
      <c r="Z144" s="559"/>
      <c r="AA144" s="559"/>
      <c r="AB144" s="559"/>
      <c r="AC144" s="559"/>
      <c r="AD144" s="559"/>
      <c r="AE144" s="559"/>
      <c r="AF144" s="559"/>
      <c r="AG144" s="559"/>
      <c r="AH144" s="559"/>
      <c r="AI144" s="559"/>
      <c r="AJ144" s="559"/>
      <c r="AK144" s="559"/>
      <c r="AL144" s="559"/>
      <c r="AM144" s="559"/>
      <c r="AN144" s="559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59"/>
      <c r="BC144" s="559"/>
      <c r="BD144" s="24"/>
      <c r="BF144" s="16"/>
      <c r="BG144" s="16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</row>
    <row r="145" spans="1:90" ht="13" customHeight="1">
      <c r="A145" s="8"/>
      <c r="B145" s="9" t="s">
        <v>81</v>
      </c>
      <c r="C145" s="9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841" t="s">
        <v>18</v>
      </c>
      <c r="V145" s="842"/>
      <c r="W145" s="842"/>
      <c r="X145" s="842"/>
      <c r="Y145" s="842"/>
      <c r="Z145" s="842"/>
      <c r="AA145" s="842"/>
      <c r="AB145" s="842"/>
      <c r="AC145" s="843"/>
      <c r="AD145" s="841" t="s">
        <v>186</v>
      </c>
      <c r="AE145" s="842"/>
      <c r="AF145" s="842"/>
      <c r="AG145" s="842"/>
      <c r="AH145" s="842"/>
      <c r="AI145" s="842"/>
      <c r="AJ145" s="842"/>
      <c r="AK145" s="843"/>
      <c r="AL145" s="70"/>
      <c r="AM145" s="70"/>
      <c r="AN145" s="70"/>
      <c r="AO145" s="70"/>
      <c r="AP145" s="70"/>
      <c r="AQ145" s="70"/>
      <c r="AR145" s="70"/>
      <c r="AS145" s="70"/>
      <c r="AT145" s="70"/>
      <c r="AU145" s="841" t="s">
        <v>187</v>
      </c>
      <c r="AV145" s="842"/>
      <c r="AW145" s="842"/>
      <c r="AX145" s="842"/>
      <c r="AY145" s="842"/>
      <c r="AZ145" s="842"/>
      <c r="BA145" s="842"/>
      <c r="BB145" s="842"/>
      <c r="BC145" s="843"/>
      <c r="BD145" s="24"/>
      <c r="BE145" s="1"/>
      <c r="BF145" s="16"/>
      <c r="BG145" s="16"/>
      <c r="BH145" s="1"/>
    </row>
    <row r="146" spans="1:90" ht="13" customHeight="1">
      <c r="A146" s="8"/>
      <c r="B146" s="9" t="s">
        <v>5</v>
      </c>
      <c r="C146" s="9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832" t="s">
        <v>5</v>
      </c>
      <c r="AR146" s="833"/>
      <c r="AS146" s="833"/>
      <c r="AT146" s="833"/>
      <c r="AU146" s="833"/>
      <c r="AV146" s="833"/>
      <c r="AW146" s="833"/>
      <c r="AX146" s="833"/>
      <c r="AY146" s="833"/>
      <c r="AZ146" s="833"/>
      <c r="BA146" s="833"/>
      <c r="BB146" s="833"/>
      <c r="BC146" s="834"/>
      <c r="BD146" s="24"/>
      <c r="BE146" s="1" t="s">
        <v>60</v>
      </c>
      <c r="BF146" s="16">
        <f>17/52</f>
        <v>0.32692307692307693</v>
      </c>
      <c r="BG146" t="s">
        <v>315</v>
      </c>
      <c r="BH146" s="1"/>
    </row>
    <row r="147" spans="1:90" ht="13" customHeight="1">
      <c r="A147" s="8"/>
      <c r="B147" s="9" t="s">
        <v>61</v>
      </c>
      <c r="C147" s="9"/>
      <c r="D147" s="835" t="s">
        <v>201</v>
      </c>
      <c r="E147" s="835"/>
      <c r="F147" s="835"/>
      <c r="G147" s="835"/>
      <c r="H147" s="835"/>
      <c r="I147" s="835"/>
      <c r="J147" s="835"/>
      <c r="K147" s="835"/>
      <c r="L147" s="836" t="s">
        <v>161</v>
      </c>
      <c r="M147" s="837"/>
      <c r="N147" s="837"/>
      <c r="O147" s="837"/>
      <c r="P147" s="837"/>
      <c r="Q147" s="838" t="s">
        <v>159</v>
      </c>
      <c r="R147" s="838"/>
      <c r="S147" s="838"/>
      <c r="T147" s="838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836" t="s">
        <v>160</v>
      </c>
      <c r="AM147" s="837"/>
      <c r="AN147" s="837"/>
      <c r="AO147" s="837"/>
      <c r="AP147" s="837"/>
      <c r="AQ147" s="837"/>
      <c r="AR147" s="837"/>
      <c r="AS147" s="837"/>
      <c r="AT147" s="839"/>
      <c r="AU147" s="70"/>
      <c r="AV147" s="70"/>
      <c r="AW147" s="70"/>
      <c r="AX147" s="70"/>
      <c r="AY147" s="70"/>
      <c r="AZ147" s="70"/>
      <c r="BA147" s="70"/>
      <c r="BB147" s="70"/>
      <c r="BC147" s="70"/>
      <c r="BD147" s="25"/>
      <c r="BE147" s="1" t="s">
        <v>62</v>
      </c>
      <c r="BF147" s="22">
        <f>9/52</f>
        <v>0.17307692307692307</v>
      </c>
      <c r="BG147" t="s">
        <v>314</v>
      </c>
      <c r="BH147" s="1"/>
    </row>
    <row r="148" spans="1:90" ht="13" customHeight="1">
      <c r="A148" s="8"/>
      <c r="B148" s="71" t="s">
        <v>63</v>
      </c>
      <c r="C148" s="71"/>
      <c r="D148" s="840" t="s">
        <v>164</v>
      </c>
      <c r="E148" s="840"/>
      <c r="F148" s="840"/>
      <c r="G148" s="840"/>
      <c r="H148" s="840"/>
      <c r="I148" s="840"/>
      <c r="J148" s="840"/>
      <c r="K148" s="840"/>
      <c r="L148" s="840"/>
      <c r="M148" s="840"/>
      <c r="N148" s="840"/>
      <c r="O148" s="840"/>
      <c r="P148" s="840"/>
      <c r="Q148" s="840" t="s">
        <v>162</v>
      </c>
      <c r="R148" s="840"/>
      <c r="S148" s="840"/>
      <c r="T148" s="840"/>
      <c r="U148" s="840"/>
      <c r="V148" s="840"/>
      <c r="W148" s="840"/>
      <c r="X148" s="840"/>
      <c r="Y148" s="840"/>
      <c r="Z148" s="840"/>
      <c r="AA148" s="840"/>
      <c r="AB148" s="840"/>
      <c r="AC148" s="840"/>
      <c r="AD148" s="840" t="s">
        <v>163</v>
      </c>
      <c r="AE148" s="840"/>
      <c r="AF148" s="840"/>
      <c r="AG148" s="840"/>
      <c r="AH148" s="840"/>
      <c r="AI148" s="840"/>
      <c r="AJ148" s="840"/>
      <c r="AK148" s="840"/>
      <c r="AL148" s="840"/>
      <c r="AM148" s="840"/>
      <c r="AN148" s="840"/>
      <c r="AO148" s="840"/>
      <c r="AP148" s="84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24"/>
      <c r="BE148" s="1" t="s">
        <v>64</v>
      </c>
      <c r="BF148" s="16">
        <f>26/52</f>
        <v>0.5</v>
      </c>
      <c r="BG148" s="16"/>
      <c r="BH148" s="1"/>
    </row>
    <row r="149" spans="1:90" ht="13" customHeight="1">
      <c r="A149" s="8"/>
      <c r="B149" s="9"/>
      <c r="C149" s="9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24"/>
      <c r="BE149" s="1" t="s">
        <v>66</v>
      </c>
      <c r="BF149" s="16">
        <f>39/52</f>
        <v>0.75</v>
      </c>
      <c r="BG149" s="16"/>
      <c r="BH149" s="1"/>
    </row>
    <row r="150" spans="1:90" ht="13" customHeight="1" thickBot="1">
      <c r="A150" s="8"/>
      <c r="B150" s="9"/>
      <c r="C150" s="9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24"/>
      <c r="BE150" s="1" t="s">
        <v>105</v>
      </c>
      <c r="BF150" s="26">
        <f>BZ157</f>
        <v>0.30769230769230771</v>
      </c>
      <c r="BG150" s="22">
        <f>SUM(BF146:BF150)</f>
        <v>2.0576923076923075</v>
      </c>
      <c r="BH150" s="1"/>
      <c r="BY150" s="733" t="s">
        <v>115</v>
      </c>
      <c r="BZ150" s="733"/>
      <c r="CA150" s="733"/>
      <c r="CB150" s="733"/>
      <c r="CD150" s="733" t="s">
        <v>116</v>
      </c>
      <c r="CE150" s="733"/>
      <c r="CF150" s="733"/>
      <c r="CG150" s="733"/>
    </row>
    <row r="151" spans="1:90" s="1" customFormat="1" ht="13" customHeight="1">
      <c r="A151" s="8"/>
      <c r="B151" s="9"/>
      <c r="C151" s="9"/>
      <c r="D151" s="559" t="s">
        <v>84</v>
      </c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559"/>
      <c r="AG151" s="559"/>
      <c r="AH151" s="559"/>
      <c r="AI151" s="559"/>
      <c r="AJ151" s="559"/>
      <c r="AK151" s="559"/>
      <c r="AL151" s="559"/>
      <c r="AM151" s="559"/>
      <c r="AN151" s="559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59"/>
      <c r="BC151" s="559"/>
      <c r="BD151" s="24"/>
      <c r="BF151" s="22"/>
      <c r="BG151" s="22"/>
      <c r="BK151" s="102">
        <v>44736</v>
      </c>
      <c r="BL151" s="45">
        <f>BK151+27</f>
        <v>44763</v>
      </c>
      <c r="BM151" s="45">
        <f t="shared" ref="BM151:BW151" si="18">BL151+28</f>
        <v>44791</v>
      </c>
      <c r="BN151" s="45">
        <f t="shared" si="18"/>
        <v>44819</v>
      </c>
      <c r="BO151" s="45">
        <f t="shared" si="18"/>
        <v>44847</v>
      </c>
      <c r="BP151" s="45">
        <f t="shared" si="18"/>
        <v>44875</v>
      </c>
      <c r="BQ151" s="45">
        <f t="shared" si="18"/>
        <v>44903</v>
      </c>
      <c r="BR151" s="45">
        <f t="shared" si="18"/>
        <v>44931</v>
      </c>
      <c r="BS151" s="45">
        <f t="shared" si="18"/>
        <v>44959</v>
      </c>
      <c r="BT151" s="45">
        <f t="shared" si="18"/>
        <v>44987</v>
      </c>
      <c r="BU151" s="45">
        <f t="shared" si="18"/>
        <v>45015</v>
      </c>
      <c r="BV151" s="45">
        <f t="shared" si="18"/>
        <v>45043</v>
      </c>
      <c r="BW151" s="45">
        <f t="shared" si="18"/>
        <v>45071</v>
      </c>
      <c r="BX151"/>
      <c r="BY151" s="34" t="s">
        <v>0</v>
      </c>
      <c r="BZ151" s="35" t="s">
        <v>2</v>
      </c>
      <c r="CA151" s="35" t="s">
        <v>1</v>
      </c>
      <c r="CB151" s="36" t="s">
        <v>40</v>
      </c>
      <c r="CC151"/>
      <c r="CD151" s="50" t="s">
        <v>0</v>
      </c>
      <c r="CE151" s="50" t="s">
        <v>2</v>
      </c>
      <c r="CF151" s="50" t="s">
        <v>1</v>
      </c>
      <c r="CG151" s="50" t="s">
        <v>40</v>
      </c>
      <c r="CI151"/>
      <c r="CJ151"/>
      <c r="CK151"/>
      <c r="CL151"/>
    </row>
    <row r="152" spans="1:90" ht="13" customHeight="1">
      <c r="A152" s="8"/>
      <c r="B152" s="9" t="s">
        <v>73</v>
      </c>
      <c r="C152" s="9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844" t="s">
        <v>18</v>
      </c>
      <c r="AE152" s="844"/>
      <c r="AF152" s="844"/>
      <c r="AG152" s="844"/>
      <c r="AH152" s="844"/>
      <c r="AI152" s="844"/>
      <c r="AJ152" s="844"/>
      <c r="AK152" s="844"/>
      <c r="AL152" s="845" t="s">
        <v>187</v>
      </c>
      <c r="AM152" s="846"/>
      <c r="AN152" s="846"/>
      <c r="AO152" s="846"/>
      <c r="AP152" s="846"/>
      <c r="AQ152" s="846"/>
      <c r="AR152" s="846"/>
      <c r="AS152" s="846"/>
      <c r="AT152" s="846"/>
      <c r="AU152" s="845" t="s">
        <v>186</v>
      </c>
      <c r="AV152" s="846"/>
      <c r="AW152" s="846"/>
      <c r="AX152" s="846"/>
      <c r="AY152" s="846"/>
      <c r="AZ152" s="846"/>
      <c r="BA152" s="846"/>
      <c r="BB152" s="846"/>
      <c r="BC152" s="846"/>
      <c r="BD152" s="24"/>
      <c r="BE152" s="1" t="s">
        <v>60</v>
      </c>
      <c r="BF152" s="26">
        <f>18/52</f>
        <v>0.34615384615384615</v>
      </c>
      <c r="BG152" t="s">
        <v>315</v>
      </c>
      <c r="BH152" s="1"/>
      <c r="BK152" s="103" t="s">
        <v>121</v>
      </c>
      <c r="BL152" s="103" t="s">
        <v>121</v>
      </c>
      <c r="BM152" s="104" t="s">
        <v>119</v>
      </c>
      <c r="BN152" s="104" t="s">
        <v>267</v>
      </c>
      <c r="BO152" s="105" t="s">
        <v>117</v>
      </c>
      <c r="BP152" s="99" t="s">
        <v>29</v>
      </c>
      <c r="BQ152" s="99" t="s">
        <v>29</v>
      </c>
      <c r="BR152" s="104" t="s">
        <v>120</v>
      </c>
      <c r="BS152" s="103" t="s">
        <v>118</v>
      </c>
      <c r="BT152" s="98" t="s">
        <v>98</v>
      </c>
      <c r="BU152" s="98" t="s">
        <v>99</v>
      </c>
      <c r="BV152" s="106" t="s">
        <v>2</v>
      </c>
      <c r="BW152" s="107" t="s">
        <v>1</v>
      </c>
      <c r="BY152" s="38">
        <v>12</v>
      </c>
      <c r="BZ152" s="50">
        <v>4</v>
      </c>
      <c r="CA152" s="50">
        <v>16</v>
      </c>
      <c r="CB152" s="39">
        <v>20</v>
      </c>
      <c r="CD152" s="50">
        <v>3</v>
      </c>
      <c r="CE152" s="50">
        <v>1</v>
      </c>
      <c r="CF152" s="50">
        <v>4</v>
      </c>
      <c r="CG152" s="50">
        <v>5</v>
      </c>
    </row>
    <row r="153" spans="1:90" ht="13" customHeight="1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24"/>
      <c r="BE153" s="1" t="s">
        <v>102</v>
      </c>
      <c r="BF153" s="16">
        <f>8/52</f>
        <v>0.15384615384615385</v>
      </c>
      <c r="BG153" t="s">
        <v>314</v>
      </c>
      <c r="BH153" s="1"/>
      <c r="BK153" s="104" t="s">
        <v>1</v>
      </c>
      <c r="BL153" s="103" t="s">
        <v>265</v>
      </c>
      <c r="BM153" s="103" t="s">
        <v>123</v>
      </c>
      <c r="BN153" s="104" t="s">
        <v>119</v>
      </c>
      <c r="BO153" s="106" t="s">
        <v>2</v>
      </c>
      <c r="BP153" s="98" t="s">
        <v>98</v>
      </c>
      <c r="BQ153" s="98" t="s">
        <v>99</v>
      </c>
      <c r="BR153" s="108" t="s">
        <v>122</v>
      </c>
      <c r="BS153" s="103" t="s">
        <v>118</v>
      </c>
      <c r="BT153" s="99" t="s">
        <v>29</v>
      </c>
      <c r="BU153" s="99" t="s">
        <v>29</v>
      </c>
      <c r="BV153" s="103" t="s">
        <v>121</v>
      </c>
      <c r="BW153" s="109" t="s">
        <v>121</v>
      </c>
      <c r="BY153" s="38">
        <v>8</v>
      </c>
      <c r="BZ153" s="50">
        <v>4</v>
      </c>
      <c r="CA153" s="50">
        <v>8</v>
      </c>
      <c r="CB153" s="39">
        <v>32</v>
      </c>
      <c r="CD153" s="50">
        <v>2</v>
      </c>
      <c r="CE153" s="50">
        <v>1</v>
      </c>
      <c r="CF153" s="50">
        <v>2</v>
      </c>
      <c r="CG153" s="50">
        <v>8</v>
      </c>
    </row>
    <row r="154" spans="1:90" ht="13" customHeight="1">
      <c r="A154" s="8"/>
      <c r="B154" s="9"/>
      <c r="C154" s="9"/>
      <c r="D154" s="559" t="s">
        <v>364</v>
      </c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  <c r="X154" s="559"/>
      <c r="Y154" s="559"/>
      <c r="Z154" s="559"/>
      <c r="AA154" s="559"/>
      <c r="AB154" s="559"/>
      <c r="AC154" s="559"/>
      <c r="AD154" s="559"/>
      <c r="AE154" s="559"/>
      <c r="AF154" s="559"/>
      <c r="AG154" s="559"/>
      <c r="AH154" s="559"/>
      <c r="AI154" s="559"/>
      <c r="AJ154" s="559"/>
      <c r="AK154" s="559"/>
      <c r="AL154" s="559"/>
      <c r="AM154" s="559"/>
      <c r="AN154" s="559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59"/>
      <c r="BC154" s="559"/>
      <c r="BD154" s="24"/>
      <c r="BE154" s="1"/>
      <c r="BF154" s="26">
        <f>SUM(BF152:BF153)</f>
        <v>0.5</v>
      </c>
      <c r="BG154" s="16"/>
      <c r="BH154" s="1"/>
      <c r="BK154" s="110" t="s">
        <v>120</v>
      </c>
      <c r="BL154" s="105" t="s">
        <v>117</v>
      </c>
      <c r="BM154" s="110" t="s">
        <v>1</v>
      </c>
      <c r="BN154" s="108" t="s">
        <v>118</v>
      </c>
      <c r="BO154" s="108" t="s">
        <v>266</v>
      </c>
      <c r="BP154" s="106" t="s">
        <v>2</v>
      </c>
      <c r="BQ154" s="110" t="s">
        <v>119</v>
      </c>
      <c r="BR154" s="99" t="s">
        <v>29</v>
      </c>
      <c r="BS154" s="99" t="s">
        <v>29</v>
      </c>
      <c r="BT154" s="108" t="s">
        <v>121</v>
      </c>
      <c r="BU154" s="108" t="s">
        <v>121</v>
      </c>
      <c r="BV154" s="98" t="s">
        <v>98</v>
      </c>
      <c r="BW154" s="101" t="s">
        <v>99</v>
      </c>
      <c r="BY154" s="38">
        <v>12</v>
      </c>
      <c r="BZ154" s="50">
        <v>4</v>
      </c>
      <c r="CA154" s="50">
        <v>12</v>
      </c>
      <c r="CB154" s="39">
        <v>24</v>
      </c>
      <c r="CD154" s="50">
        <v>3</v>
      </c>
      <c r="CE154" s="50">
        <v>1</v>
      </c>
      <c r="CF154" s="50">
        <v>3</v>
      </c>
      <c r="CG154" s="50">
        <v>6</v>
      </c>
    </row>
    <row r="155" spans="1:90" ht="13" customHeight="1" thickBot="1">
      <c r="A155" s="1"/>
      <c r="B155" s="9" t="s">
        <v>5</v>
      </c>
      <c r="C155" s="9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549" t="s">
        <v>329</v>
      </c>
      <c r="BC155" s="551"/>
      <c r="BD155" s="70"/>
      <c r="BK155" s="108" t="s">
        <v>266</v>
      </c>
      <c r="BL155" s="108" t="s">
        <v>118</v>
      </c>
      <c r="BM155" s="110" t="s">
        <v>120</v>
      </c>
      <c r="BN155" s="105" t="s">
        <v>117</v>
      </c>
      <c r="BO155" s="108" t="s">
        <v>121</v>
      </c>
      <c r="BP155" s="108" t="s">
        <v>121</v>
      </c>
      <c r="BQ155" s="110" t="s">
        <v>119</v>
      </c>
      <c r="BR155" s="98" t="s">
        <v>98</v>
      </c>
      <c r="BS155" s="98" t="s">
        <v>99</v>
      </c>
      <c r="BT155" s="106" t="s">
        <v>2</v>
      </c>
      <c r="BU155" s="110" t="s">
        <v>119</v>
      </c>
      <c r="BV155" s="99" t="s">
        <v>29</v>
      </c>
      <c r="BW155" s="100" t="s">
        <v>29</v>
      </c>
      <c r="BY155" s="40">
        <v>12</v>
      </c>
      <c r="BZ155" s="41">
        <v>4</v>
      </c>
      <c r="CA155" s="41">
        <v>12</v>
      </c>
      <c r="CB155" s="42">
        <v>24</v>
      </c>
      <c r="CD155" s="50">
        <v>3</v>
      </c>
      <c r="CE155" s="50">
        <v>1</v>
      </c>
      <c r="CF155" s="50">
        <v>3</v>
      </c>
      <c r="CG155" s="50">
        <v>6</v>
      </c>
    </row>
    <row r="156" spans="1:90" ht="13" customHeight="1">
      <c r="A156" s="1"/>
      <c r="B156" s="9" t="s">
        <v>75</v>
      </c>
      <c r="C156" s="9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549" t="s">
        <v>328</v>
      </c>
      <c r="Q156" s="550"/>
      <c r="R156" s="551"/>
      <c r="S156" s="549" t="s">
        <v>328</v>
      </c>
      <c r="T156" s="550"/>
      <c r="U156" s="551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Y156">
        <f>SUM(BY152:BY155)</f>
        <v>44</v>
      </c>
      <c r="BZ156">
        <f>SUM(BZ152:BZ155)</f>
        <v>16</v>
      </c>
      <c r="CA156">
        <f>SUM(CA152:CA155)</f>
        <v>48</v>
      </c>
      <c r="CB156">
        <f>SUM(CB152:CB155)</f>
        <v>100</v>
      </c>
    </row>
    <row r="157" spans="1:90" ht="13" customHeight="1">
      <c r="B157" s="9" t="s">
        <v>61</v>
      </c>
      <c r="C157" s="71"/>
      <c r="D157" s="768" t="s">
        <v>327</v>
      </c>
      <c r="E157" s="768"/>
      <c r="F157" s="768"/>
      <c r="G157" s="768"/>
      <c r="H157" s="768" t="s">
        <v>327</v>
      </c>
      <c r="I157" s="768"/>
      <c r="J157" s="768"/>
      <c r="K157" s="768"/>
      <c r="L157" s="768" t="s">
        <v>327</v>
      </c>
      <c r="M157" s="768"/>
      <c r="N157" s="768"/>
      <c r="O157" s="768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Y157" s="26">
        <f>BY156/52</f>
        <v>0.84615384615384615</v>
      </c>
      <c r="BZ157" s="26">
        <f>BZ156/52</f>
        <v>0.30769230769230771</v>
      </c>
      <c r="CA157" s="26">
        <f>CA156/52</f>
        <v>0.92307692307692313</v>
      </c>
      <c r="CB157" s="26">
        <f>CB156/52</f>
        <v>1.9230769230769231</v>
      </c>
      <c r="CC157">
        <f>SUM(BY157:CB157)</f>
        <v>4</v>
      </c>
    </row>
    <row r="158" spans="1:90" ht="17" thickBot="1">
      <c r="B158" s="71" t="s">
        <v>63</v>
      </c>
      <c r="V158" s="768" t="s">
        <v>327</v>
      </c>
      <c r="W158" s="768"/>
      <c r="X158" s="768"/>
      <c r="Y158" s="768"/>
      <c r="Z158" s="768" t="s">
        <v>327</v>
      </c>
      <c r="AA158" s="768"/>
      <c r="AB158" s="768"/>
      <c r="AC158" s="768"/>
      <c r="AD158" s="768" t="s">
        <v>327</v>
      </c>
      <c r="AE158" s="768"/>
      <c r="AF158" s="768"/>
      <c r="AG158" s="768"/>
      <c r="AH158" s="768" t="s">
        <v>327</v>
      </c>
      <c r="AI158" s="768"/>
      <c r="AJ158" s="768"/>
      <c r="AK158" s="768"/>
      <c r="AL158" s="768" t="s">
        <v>327</v>
      </c>
      <c r="AM158" s="768"/>
      <c r="AN158" s="768"/>
      <c r="AO158" s="768"/>
      <c r="AP158" s="768" t="s">
        <v>327</v>
      </c>
      <c r="AQ158" s="768"/>
      <c r="AR158" s="768"/>
      <c r="AS158" s="768"/>
      <c r="AT158" s="768" t="s">
        <v>327</v>
      </c>
      <c r="AU158" s="768"/>
      <c r="AV158" s="768"/>
      <c r="AW158" s="768"/>
      <c r="AX158" s="768" t="s">
        <v>327</v>
      </c>
      <c r="AY158" s="768"/>
      <c r="AZ158" s="768"/>
      <c r="BA158" s="768"/>
      <c r="BJ158" t="s">
        <v>114</v>
      </c>
      <c r="BY158" s="733" t="s">
        <v>115</v>
      </c>
      <c r="BZ158" s="733"/>
      <c r="CA158" s="733"/>
      <c r="CB158" s="733"/>
      <c r="CD158" s="733" t="s">
        <v>116</v>
      </c>
      <c r="CE158" s="733"/>
      <c r="CF158" s="733"/>
      <c r="CG158" s="733"/>
    </row>
    <row r="159" spans="1:90">
      <c r="BJ159" s="33"/>
      <c r="BK159" s="102">
        <v>44736</v>
      </c>
      <c r="BL159" s="45">
        <f>BK159+27</f>
        <v>44763</v>
      </c>
      <c r="BM159" s="45">
        <f t="shared" ref="BM159:BW159" si="19">BL159+28</f>
        <v>44791</v>
      </c>
      <c r="BN159" s="45">
        <f t="shared" si="19"/>
        <v>44819</v>
      </c>
      <c r="BO159" s="45">
        <f t="shared" si="19"/>
        <v>44847</v>
      </c>
      <c r="BP159" s="45">
        <f t="shared" si="19"/>
        <v>44875</v>
      </c>
      <c r="BQ159" s="45">
        <f t="shared" si="19"/>
        <v>44903</v>
      </c>
      <c r="BR159" s="45">
        <f t="shared" si="19"/>
        <v>44931</v>
      </c>
      <c r="BS159" s="45">
        <f t="shared" si="19"/>
        <v>44959</v>
      </c>
      <c r="BT159" s="45">
        <f t="shared" si="19"/>
        <v>44987</v>
      </c>
      <c r="BU159" s="45">
        <f t="shared" si="19"/>
        <v>45015</v>
      </c>
      <c r="BV159" s="45">
        <f t="shared" si="19"/>
        <v>45043</v>
      </c>
      <c r="BW159" s="45">
        <f t="shared" si="19"/>
        <v>45071</v>
      </c>
      <c r="BY159" s="34" t="s">
        <v>0</v>
      </c>
      <c r="BZ159" s="35" t="s">
        <v>2</v>
      </c>
      <c r="CA159" s="35" t="s">
        <v>1</v>
      </c>
      <c r="CB159" s="36" t="s">
        <v>40</v>
      </c>
      <c r="CD159" s="50" t="s">
        <v>0</v>
      </c>
      <c r="CE159" s="50" t="s">
        <v>2</v>
      </c>
      <c r="CF159" s="50" t="s">
        <v>1</v>
      </c>
      <c r="CG159" s="50" t="s">
        <v>40</v>
      </c>
    </row>
    <row r="160" spans="1:90">
      <c r="BJ160" s="37">
        <v>1</v>
      </c>
      <c r="BK160" s="49" t="s">
        <v>123</v>
      </c>
      <c r="BL160" s="48" t="s">
        <v>1</v>
      </c>
      <c r="BM160" s="49" t="s">
        <v>124</v>
      </c>
      <c r="BN160" s="48" t="s">
        <v>119</v>
      </c>
      <c r="BO160" s="46" t="s">
        <v>2</v>
      </c>
      <c r="BP160" s="49" t="s">
        <v>121</v>
      </c>
      <c r="BQ160" s="49" t="s">
        <v>121</v>
      </c>
      <c r="BR160" s="48" t="s">
        <v>120</v>
      </c>
      <c r="BS160" s="47" t="s">
        <v>117</v>
      </c>
      <c r="BT160" s="47" t="s">
        <v>29</v>
      </c>
      <c r="BU160" s="47" t="s">
        <v>29</v>
      </c>
      <c r="BV160" s="49" t="s">
        <v>28</v>
      </c>
      <c r="BW160" s="49" t="s">
        <v>28</v>
      </c>
      <c r="BY160" s="38">
        <v>12</v>
      </c>
      <c r="BZ160" s="50">
        <f>CE160*4</f>
        <v>4</v>
      </c>
      <c r="CA160" s="50">
        <v>12</v>
      </c>
      <c r="CB160" s="39">
        <v>24</v>
      </c>
      <c r="CC160" s="50"/>
      <c r="CD160" s="50">
        <v>3</v>
      </c>
      <c r="CE160" s="50">
        <v>1</v>
      </c>
      <c r="CF160" s="50">
        <v>3</v>
      </c>
      <c r="CG160" s="50">
        <v>6</v>
      </c>
    </row>
    <row r="161" spans="62:90">
      <c r="BJ161" s="37">
        <v>2</v>
      </c>
      <c r="BK161" s="48" t="s">
        <v>1</v>
      </c>
      <c r="BL161" s="49" t="s">
        <v>121</v>
      </c>
      <c r="BM161" s="49" t="s">
        <v>121</v>
      </c>
      <c r="BN161" s="46" t="s">
        <v>2</v>
      </c>
      <c r="BO161" s="47" t="s">
        <v>117</v>
      </c>
      <c r="BP161" s="48" t="s">
        <v>120</v>
      </c>
      <c r="BQ161" s="48" t="s">
        <v>119</v>
      </c>
      <c r="BR161" s="47" t="s">
        <v>29</v>
      </c>
      <c r="BS161" s="47" t="s">
        <v>29</v>
      </c>
      <c r="BT161" s="49" t="s">
        <v>28</v>
      </c>
      <c r="BU161" s="49" t="s">
        <v>28</v>
      </c>
      <c r="BV161" s="49" t="s">
        <v>118</v>
      </c>
      <c r="BW161" s="49" t="s">
        <v>123</v>
      </c>
      <c r="BY161" s="38">
        <v>12</v>
      </c>
      <c r="BZ161" s="50">
        <f>CE161*4</f>
        <v>4</v>
      </c>
      <c r="CA161" s="50">
        <v>12</v>
      </c>
      <c r="CB161" s="39">
        <v>24</v>
      </c>
      <c r="CC161" s="50"/>
      <c r="CD161" s="50">
        <v>3</v>
      </c>
      <c r="CE161" s="50">
        <v>1</v>
      </c>
      <c r="CF161" s="50">
        <v>3</v>
      </c>
      <c r="CG161" s="50">
        <v>6</v>
      </c>
    </row>
    <row r="162" spans="62:90" ht="17" thickBot="1">
      <c r="BJ162" s="37">
        <v>3</v>
      </c>
      <c r="BK162" s="46" t="s">
        <v>2</v>
      </c>
      <c r="BL162" s="48" t="s">
        <v>120</v>
      </c>
      <c r="BM162" s="49" t="s">
        <v>118</v>
      </c>
      <c r="BN162" s="48" t="s">
        <v>119</v>
      </c>
      <c r="BO162" s="49" t="s">
        <v>124</v>
      </c>
      <c r="BP162" s="47" t="s">
        <v>29</v>
      </c>
      <c r="BQ162" s="47" t="s">
        <v>29</v>
      </c>
      <c r="BR162" s="49" t="s">
        <v>28</v>
      </c>
      <c r="BS162" s="49" t="s">
        <v>28</v>
      </c>
      <c r="BT162" s="47" t="s">
        <v>117</v>
      </c>
      <c r="BU162" s="49" t="s">
        <v>121</v>
      </c>
      <c r="BV162" s="49" t="s">
        <v>121</v>
      </c>
      <c r="BW162" s="48" t="s">
        <v>1</v>
      </c>
      <c r="BY162" s="40">
        <v>12</v>
      </c>
      <c r="BZ162" s="41">
        <f>CE162*4</f>
        <v>4</v>
      </c>
      <c r="CA162" s="41">
        <v>12</v>
      </c>
      <c r="CB162" s="42">
        <v>24</v>
      </c>
      <c r="CC162" s="50"/>
      <c r="CD162" s="50">
        <v>3</v>
      </c>
      <c r="CE162" s="50">
        <v>1</v>
      </c>
      <c r="CF162" s="50">
        <v>3</v>
      </c>
      <c r="CG162" s="50">
        <v>6</v>
      </c>
    </row>
    <row r="163" spans="62:90">
      <c r="BY163">
        <f>SUM(BY160:BY162)</f>
        <v>36</v>
      </c>
      <c r="BZ163">
        <f>SUM(BZ160:BZ162)</f>
        <v>12</v>
      </c>
      <c r="CA163">
        <f>SUM(CA160:CA162)</f>
        <v>36</v>
      </c>
      <c r="CB163">
        <f>SUM(CB160:CB162)</f>
        <v>72</v>
      </c>
    </row>
    <row r="164" spans="62:90">
      <c r="BY164" s="51">
        <f>BY163/52</f>
        <v>0.69230769230769229</v>
      </c>
      <c r="BZ164" s="51">
        <f>BZ163/52</f>
        <v>0.23076923076923078</v>
      </c>
      <c r="CA164" s="51">
        <f>CA163/52</f>
        <v>0.69230769230769229</v>
      </c>
      <c r="CB164" s="51">
        <f>CB163/52</f>
        <v>1.3846153846153846</v>
      </c>
      <c r="CC164">
        <f>SUM(BY164:CB164)</f>
        <v>3</v>
      </c>
    </row>
    <row r="166" spans="62:90">
      <c r="BJ166" t="s">
        <v>184</v>
      </c>
      <c r="BK166" t="s">
        <v>165</v>
      </c>
      <c r="BL166"/>
      <c r="BM166"/>
      <c r="BN166"/>
      <c r="BO166"/>
      <c r="BP166"/>
      <c r="BQ166"/>
      <c r="BR166"/>
      <c r="BS166"/>
      <c r="BT166"/>
      <c r="BU166"/>
      <c r="BV166"/>
      <c r="BW166"/>
      <c r="BZ166" t="s">
        <v>166</v>
      </c>
    </row>
    <row r="167" spans="62:90">
      <c r="BK167"/>
      <c r="BL167"/>
      <c r="BM167"/>
      <c r="BN167"/>
      <c r="BO167"/>
      <c r="BP167"/>
      <c r="BQ167"/>
      <c r="BR167"/>
      <c r="BS167"/>
      <c r="BT167"/>
      <c r="BU167"/>
      <c r="BV167"/>
      <c r="BW167"/>
    </row>
    <row r="168" spans="62:90">
      <c r="BK168" t="s">
        <v>91</v>
      </c>
      <c r="BL168" t="s">
        <v>167</v>
      </c>
      <c r="BM168" t="s">
        <v>168</v>
      </c>
      <c r="BN168" t="s">
        <v>88</v>
      </c>
      <c r="BO168" t="s">
        <v>169</v>
      </c>
      <c r="BP168" t="s">
        <v>170</v>
      </c>
      <c r="BQ168" t="s">
        <v>171</v>
      </c>
      <c r="BR168" t="s">
        <v>172</v>
      </c>
      <c r="BS168" t="s">
        <v>173</v>
      </c>
      <c r="BT168" t="s">
        <v>174</v>
      </c>
      <c r="BU168"/>
      <c r="BV168" t="s">
        <v>175</v>
      </c>
      <c r="BW168" t="s">
        <v>176</v>
      </c>
      <c r="BY168" s="58" t="s">
        <v>184</v>
      </c>
      <c r="BZ168" s="58" t="s">
        <v>91</v>
      </c>
      <c r="CA168" s="58" t="s">
        <v>167</v>
      </c>
      <c r="CB168" s="58" t="s">
        <v>168</v>
      </c>
      <c r="CC168" s="58" t="s">
        <v>88</v>
      </c>
      <c r="CD168" s="58" t="s">
        <v>169</v>
      </c>
      <c r="CE168" s="58" t="s">
        <v>170</v>
      </c>
      <c r="CF168" s="58" t="s">
        <v>171</v>
      </c>
      <c r="CG168" s="58" t="s">
        <v>172</v>
      </c>
      <c r="CH168" s="58" t="s">
        <v>173</v>
      </c>
      <c r="CI168" s="58" t="s">
        <v>174</v>
      </c>
      <c r="CJ168" s="59"/>
      <c r="CK168" s="59" t="s">
        <v>175</v>
      </c>
      <c r="CL168" s="59" t="s">
        <v>176</v>
      </c>
    </row>
    <row r="169" spans="62:90">
      <c r="BJ169" t="s">
        <v>177</v>
      </c>
      <c r="BK169" s="61" t="s">
        <v>178</v>
      </c>
      <c r="BL169" s="61"/>
      <c r="BM169" s="60">
        <f>0.08+0.08+0.18</f>
        <v>0.33999999999999997</v>
      </c>
      <c r="BN169" s="60">
        <f>0.9+0.9+0.08+0.15-BN173</f>
        <v>1.0300000000000002</v>
      </c>
      <c r="BO169" s="60">
        <v>0.35</v>
      </c>
      <c r="BP169" s="61"/>
      <c r="BQ169" s="61" t="s">
        <v>178</v>
      </c>
      <c r="BR169" s="61" t="s">
        <v>178</v>
      </c>
      <c r="BS169" s="61">
        <f t="shared" ref="BS169:BS176" si="20">SUM(BK169:BR169)</f>
        <v>1.7200000000000002</v>
      </c>
      <c r="BT169" s="61">
        <v>1</v>
      </c>
      <c r="BU169"/>
      <c r="BV169">
        <v>1.63</v>
      </c>
      <c r="BW169">
        <f t="shared" ref="BW169:BW176" si="21">BV169-BS169</f>
        <v>-9.0000000000000302E-2</v>
      </c>
      <c r="BY169" s="62" t="s">
        <v>177</v>
      </c>
      <c r="BZ169" s="60" t="s">
        <v>178</v>
      </c>
      <c r="CA169" s="60"/>
      <c r="CB169" s="60">
        <v>0.34</v>
      </c>
      <c r="CC169" s="60">
        <v>1.03</v>
      </c>
      <c r="CD169" s="60">
        <v>0.35</v>
      </c>
      <c r="CE169" s="60"/>
      <c r="CF169" s="61" t="s">
        <v>178</v>
      </c>
      <c r="CG169" s="61" t="s">
        <v>178</v>
      </c>
      <c r="CH169" s="61">
        <f>SUM(BZ169:CG169)</f>
        <v>1.7200000000000002</v>
      </c>
      <c r="CI169" s="61">
        <v>1</v>
      </c>
      <c r="CJ169" s="59"/>
      <c r="CK169" s="59">
        <v>1.63</v>
      </c>
      <c r="CL169" s="59">
        <f t="shared" ref="CL169:CL177" si="22">CK169-CH169</f>
        <v>-9.0000000000000302E-2</v>
      </c>
    </row>
    <row r="170" spans="62:90">
      <c r="BJ170" t="s">
        <v>1</v>
      </c>
      <c r="BK170" s="115">
        <f>BF136</f>
        <v>0.92307692307692313</v>
      </c>
      <c r="BL170" s="60">
        <f>BF135</f>
        <v>0.25</v>
      </c>
      <c r="BM170" s="60">
        <f>BF134</f>
        <v>0.59615384615384615</v>
      </c>
      <c r="BN170" s="60">
        <f>BF133</f>
        <v>0.17307692307692307</v>
      </c>
      <c r="BO170" s="60">
        <f>BF132</f>
        <v>0.5</v>
      </c>
      <c r="BP170" s="60">
        <f>BF131</f>
        <v>0.32692307692307693</v>
      </c>
      <c r="BQ170" s="60" t="s">
        <v>178</v>
      </c>
      <c r="BR170" s="60" t="s">
        <v>178</v>
      </c>
      <c r="BS170" s="60">
        <f t="shared" si="20"/>
        <v>2.7692307692307696</v>
      </c>
      <c r="BT170" s="61">
        <v>1</v>
      </c>
      <c r="BU170"/>
      <c r="BV170">
        <v>3.06</v>
      </c>
      <c r="BW170">
        <f t="shared" si="21"/>
        <v>0.29076923076923045</v>
      </c>
      <c r="BY170" s="62" t="s">
        <v>1</v>
      </c>
      <c r="BZ170" s="60">
        <v>0.95</v>
      </c>
      <c r="CA170" s="60">
        <v>0.3</v>
      </c>
      <c r="CB170" s="60">
        <v>0.65</v>
      </c>
      <c r="CC170" s="60">
        <v>0.3</v>
      </c>
      <c r="CD170" s="60">
        <v>0.5</v>
      </c>
      <c r="CE170" s="60">
        <v>0.36</v>
      </c>
      <c r="CF170" s="60" t="s">
        <v>178</v>
      </c>
      <c r="CG170" s="60" t="s">
        <v>178</v>
      </c>
      <c r="CH170" s="60">
        <f t="shared" ref="CH170:CH176" si="23">SUM(BZ170:CG170)</f>
        <v>3.0599999999999996</v>
      </c>
      <c r="CI170" s="61">
        <v>1</v>
      </c>
      <c r="CJ170" s="59"/>
      <c r="CK170" s="59">
        <v>3.06</v>
      </c>
      <c r="CL170" s="59">
        <f t="shared" si="22"/>
        <v>0</v>
      </c>
    </row>
    <row r="171" spans="62:90">
      <c r="BJ171" t="s">
        <v>41</v>
      </c>
      <c r="BK171" s="61" t="s">
        <v>178</v>
      </c>
      <c r="BL171" s="60">
        <f>BF142</f>
        <v>0.5</v>
      </c>
      <c r="BM171" s="60">
        <f>BF141</f>
        <v>1</v>
      </c>
      <c r="BN171" s="60">
        <f>BF140</f>
        <v>0.11538461538461539</v>
      </c>
      <c r="BO171" s="60">
        <f>BF139</f>
        <v>0.34615384615384615</v>
      </c>
      <c r="BP171" s="61"/>
      <c r="BQ171" s="60" t="s">
        <v>178</v>
      </c>
      <c r="BR171" s="60" t="s">
        <v>178</v>
      </c>
      <c r="BS171" s="60">
        <f t="shared" si="20"/>
        <v>1.9615384615384617</v>
      </c>
      <c r="BT171" s="61"/>
      <c r="BU171"/>
      <c r="BV171">
        <v>2</v>
      </c>
      <c r="BW171">
        <f t="shared" si="21"/>
        <v>3.8461538461538325E-2</v>
      </c>
      <c r="BY171" s="62" t="s">
        <v>41</v>
      </c>
      <c r="BZ171" s="60" t="s">
        <v>178</v>
      </c>
      <c r="CA171" s="60">
        <v>0.5</v>
      </c>
      <c r="CB171" s="60">
        <v>1</v>
      </c>
      <c r="CC171" s="60">
        <v>0.15</v>
      </c>
      <c r="CD171" s="60">
        <v>0.35</v>
      </c>
      <c r="CE171" s="60"/>
      <c r="CF171" s="60" t="s">
        <v>178</v>
      </c>
      <c r="CG171" s="60" t="s">
        <v>178</v>
      </c>
      <c r="CH171" s="60">
        <f t="shared" si="23"/>
        <v>2</v>
      </c>
      <c r="CI171" s="61"/>
      <c r="CJ171" s="59"/>
      <c r="CK171" s="59">
        <v>2</v>
      </c>
      <c r="CL171" s="59">
        <f t="shared" si="22"/>
        <v>0</v>
      </c>
    </row>
    <row r="172" spans="62:90">
      <c r="BJ172" t="s">
        <v>2</v>
      </c>
      <c r="BK172" s="115">
        <f>BF150</f>
        <v>0.30769230769230771</v>
      </c>
      <c r="BL172" s="60">
        <f>BF149</f>
        <v>0.75</v>
      </c>
      <c r="BM172" s="60">
        <f>BF148</f>
        <v>0.5</v>
      </c>
      <c r="BN172" s="60">
        <f>BF147</f>
        <v>0.17307692307692307</v>
      </c>
      <c r="BO172" s="60">
        <f>BF146</f>
        <v>0.32692307692307693</v>
      </c>
      <c r="BP172" s="61"/>
      <c r="BQ172" s="60" t="s">
        <v>178</v>
      </c>
      <c r="BR172" s="60" t="s">
        <v>178</v>
      </c>
      <c r="BS172" s="60">
        <f t="shared" si="20"/>
        <v>2.0576923076923079</v>
      </c>
      <c r="BT172" s="61"/>
      <c r="BU172"/>
      <c r="BV172">
        <v>2.23</v>
      </c>
      <c r="BW172">
        <f t="shared" si="21"/>
        <v>0.17230769230769205</v>
      </c>
      <c r="BY172" s="62" t="s">
        <v>2</v>
      </c>
      <c r="BZ172" s="60">
        <v>0.33</v>
      </c>
      <c r="CA172" s="60">
        <v>0.75</v>
      </c>
      <c r="CB172" s="60">
        <v>0.5</v>
      </c>
      <c r="CC172" s="60">
        <v>0.3</v>
      </c>
      <c r="CD172" s="60">
        <v>0.35</v>
      </c>
      <c r="CE172" s="60"/>
      <c r="CF172" s="60" t="s">
        <v>178</v>
      </c>
      <c r="CG172" s="60" t="s">
        <v>178</v>
      </c>
      <c r="CH172" s="60">
        <f t="shared" si="23"/>
        <v>2.23</v>
      </c>
      <c r="CI172" s="61"/>
      <c r="CJ172" s="59"/>
      <c r="CK172" s="59">
        <v>2.23</v>
      </c>
      <c r="CL172" s="59">
        <f t="shared" si="22"/>
        <v>0</v>
      </c>
    </row>
    <row r="173" spans="62:90">
      <c r="BJ173" t="s">
        <v>179</v>
      </c>
      <c r="BK173" s="61" t="s">
        <v>178</v>
      </c>
      <c r="BL173" s="61"/>
      <c r="BM173" s="61"/>
      <c r="BN173" s="60">
        <v>1</v>
      </c>
      <c r="BO173" s="61"/>
      <c r="BP173" s="61"/>
      <c r="BQ173" s="61" t="s">
        <v>178</v>
      </c>
      <c r="BR173" s="61" t="s">
        <v>178</v>
      </c>
      <c r="BS173" s="61">
        <f t="shared" si="20"/>
        <v>1</v>
      </c>
      <c r="BT173" s="61"/>
      <c r="BU173"/>
      <c r="BV173">
        <v>1</v>
      </c>
      <c r="BW173">
        <f t="shared" si="21"/>
        <v>0</v>
      </c>
      <c r="BY173" s="62" t="s">
        <v>179</v>
      </c>
      <c r="BZ173" s="60" t="s">
        <v>178</v>
      </c>
      <c r="CA173" s="60"/>
      <c r="CB173" s="60"/>
      <c r="CC173" s="60">
        <v>1</v>
      </c>
      <c r="CD173" s="60"/>
      <c r="CE173" s="60"/>
      <c r="CF173" s="61" t="s">
        <v>178</v>
      </c>
      <c r="CG173" s="61" t="s">
        <v>178</v>
      </c>
      <c r="CH173" s="61">
        <f t="shared" si="23"/>
        <v>1</v>
      </c>
      <c r="CI173" s="61"/>
      <c r="CJ173" s="59"/>
      <c r="CK173" s="59">
        <v>1</v>
      </c>
      <c r="CL173" s="59">
        <f t="shared" si="22"/>
        <v>0</v>
      </c>
    </row>
    <row r="174" spans="62:90">
      <c r="BJ174" t="s">
        <v>180</v>
      </c>
      <c r="BK174" s="115">
        <f>BF114</f>
        <v>1.9230769230769231</v>
      </c>
      <c r="BL174" s="60">
        <f>BF113</f>
        <v>0.75</v>
      </c>
      <c r="BM174" s="60">
        <f>BF112</f>
        <v>1.0192307692307692</v>
      </c>
      <c r="BN174" s="61">
        <f>SUM(BF117,BF110)</f>
        <v>0.42692307692307696</v>
      </c>
      <c r="BO174" s="60">
        <f>SUM(BF108:BF109)</f>
        <v>1.1538461538461537</v>
      </c>
      <c r="BP174" s="60">
        <f>BF107</f>
        <v>1</v>
      </c>
      <c r="BQ174" s="60" t="s">
        <v>178</v>
      </c>
      <c r="BR174" s="60" t="s">
        <v>178</v>
      </c>
      <c r="BS174" s="60">
        <f t="shared" si="20"/>
        <v>6.273076923076923</v>
      </c>
      <c r="BT174" s="60">
        <v>1</v>
      </c>
      <c r="BU174"/>
      <c r="BV174">
        <v>7.18</v>
      </c>
      <c r="BW174">
        <f t="shared" si="21"/>
        <v>0.90692307692307672</v>
      </c>
      <c r="BY174" s="62" t="s">
        <v>180</v>
      </c>
      <c r="BZ174" s="60">
        <v>2</v>
      </c>
      <c r="CA174" s="60">
        <v>1</v>
      </c>
      <c r="CB174" s="60">
        <v>1.1200000000000001</v>
      </c>
      <c r="CC174" s="60">
        <v>0.76</v>
      </c>
      <c r="CD174" s="60">
        <v>1.2</v>
      </c>
      <c r="CE174" s="60">
        <v>1.1000000000000001</v>
      </c>
      <c r="CF174" s="60" t="s">
        <v>178</v>
      </c>
      <c r="CG174" s="60" t="s">
        <v>178</v>
      </c>
      <c r="CH174" s="60">
        <f t="shared" si="23"/>
        <v>7.18</v>
      </c>
      <c r="CI174" s="60">
        <v>1</v>
      </c>
      <c r="CJ174" s="59"/>
      <c r="CK174" s="59">
        <v>7.18</v>
      </c>
      <c r="CL174" s="59">
        <f t="shared" si="22"/>
        <v>0</v>
      </c>
    </row>
    <row r="175" spans="62:90">
      <c r="BJ175" t="s">
        <v>181</v>
      </c>
      <c r="BK175" s="115">
        <f>BF128</f>
        <v>0.84615384615384615</v>
      </c>
      <c r="BL175" s="60">
        <f>BF127</f>
        <v>0.75</v>
      </c>
      <c r="BM175" s="60">
        <f>BF126</f>
        <v>0.57692307692307687</v>
      </c>
      <c r="BN175" s="61"/>
      <c r="BO175" s="60">
        <f>BF125</f>
        <v>0.32692307692307693</v>
      </c>
      <c r="BP175" s="60">
        <f>BF124</f>
        <v>0.67307692307692313</v>
      </c>
      <c r="BQ175" s="60" t="s">
        <v>178</v>
      </c>
      <c r="BR175" s="60" t="s">
        <v>178</v>
      </c>
      <c r="BS175" s="60">
        <f t="shared" si="20"/>
        <v>3.1730769230769234</v>
      </c>
      <c r="BT175" s="61"/>
      <c r="BU175"/>
      <c r="BV175">
        <v>3.23</v>
      </c>
      <c r="BW175">
        <f t="shared" si="21"/>
        <v>5.6923076923076632E-2</v>
      </c>
      <c r="BY175" s="62" t="s">
        <v>181</v>
      </c>
      <c r="BZ175" s="60">
        <v>0.85</v>
      </c>
      <c r="CA175" s="60">
        <v>0.75</v>
      </c>
      <c r="CB175" s="60">
        <v>0.6</v>
      </c>
      <c r="CC175" s="60">
        <v>0.02</v>
      </c>
      <c r="CD175" s="60">
        <v>0.33</v>
      </c>
      <c r="CE175" s="60">
        <v>0.68</v>
      </c>
      <c r="CF175" s="60" t="s">
        <v>178</v>
      </c>
      <c r="CG175" s="60" t="s">
        <v>178</v>
      </c>
      <c r="CH175" s="60">
        <f t="shared" si="23"/>
        <v>3.2300000000000004</v>
      </c>
      <c r="CI175" s="61"/>
      <c r="CJ175" s="59"/>
      <c r="CK175" s="59">
        <v>3.23</v>
      </c>
      <c r="CL175" s="59">
        <f t="shared" si="22"/>
        <v>0</v>
      </c>
    </row>
    <row r="176" spans="62:90">
      <c r="BJ176" t="s">
        <v>182</v>
      </c>
      <c r="BK176" s="61" t="s">
        <v>178</v>
      </c>
      <c r="BL176" s="61"/>
      <c r="BM176" s="61"/>
      <c r="BN176" s="61"/>
      <c r="BO176" s="61"/>
      <c r="BP176" s="61"/>
      <c r="BQ176" s="60" t="s">
        <v>178</v>
      </c>
      <c r="BR176" s="60" t="s">
        <v>178</v>
      </c>
      <c r="BS176" s="60">
        <f t="shared" si="20"/>
        <v>0</v>
      </c>
      <c r="BT176" s="61"/>
      <c r="BU176"/>
      <c r="BV176">
        <v>1</v>
      </c>
      <c r="BW176">
        <f t="shared" si="21"/>
        <v>1</v>
      </c>
      <c r="BY176" s="62" t="s">
        <v>182</v>
      </c>
      <c r="BZ176" s="60" t="s">
        <v>178</v>
      </c>
      <c r="CA176" s="60"/>
      <c r="CB176" s="60"/>
      <c r="CC176" s="60"/>
      <c r="CD176" s="60"/>
      <c r="CE176" s="60"/>
      <c r="CF176" s="60" t="s">
        <v>178</v>
      </c>
      <c r="CG176" s="60" t="s">
        <v>178</v>
      </c>
      <c r="CH176" s="60">
        <f t="shared" si="23"/>
        <v>0</v>
      </c>
      <c r="CI176" s="61"/>
      <c r="CJ176" s="59"/>
      <c r="CK176" s="59">
        <v>1</v>
      </c>
      <c r="CL176" s="59">
        <f t="shared" si="22"/>
        <v>1</v>
      </c>
    </row>
    <row r="177" spans="62:90">
      <c r="BK177" s="61">
        <f t="shared" ref="BK177:BP177" si="24">SUM(BK169:BK176)</f>
        <v>4</v>
      </c>
      <c r="BL177" s="61">
        <f t="shared" si="24"/>
        <v>3</v>
      </c>
      <c r="BM177" s="61">
        <f t="shared" si="24"/>
        <v>4.0323076923076924</v>
      </c>
      <c r="BN177" s="61">
        <f t="shared" si="24"/>
        <v>2.9184615384615391</v>
      </c>
      <c r="BO177" s="61">
        <f t="shared" si="24"/>
        <v>3.0038461538461538</v>
      </c>
      <c r="BP177" s="61">
        <f t="shared" si="24"/>
        <v>2</v>
      </c>
      <c r="BQ177" s="61"/>
      <c r="BR177" s="61"/>
      <c r="BS177" s="61">
        <f>SUM(BS169:BS176)</f>
        <v>18.954615384615387</v>
      </c>
      <c r="BT177" s="61"/>
      <c r="BU177"/>
      <c r="BV177">
        <f>SUM(BV169:BV176)</f>
        <v>21.330000000000002</v>
      </c>
      <c r="BW177"/>
      <c r="BY177" s="58" t="s">
        <v>173</v>
      </c>
      <c r="BZ177" s="58">
        <f t="shared" ref="BZ177:CE177" si="25">SUM(BZ169:BZ176)</f>
        <v>4.13</v>
      </c>
      <c r="CA177" s="58">
        <f t="shared" si="25"/>
        <v>3.3</v>
      </c>
      <c r="CB177" s="58">
        <f t="shared" si="25"/>
        <v>4.21</v>
      </c>
      <c r="CC177" s="58">
        <f t="shared" si="25"/>
        <v>3.56</v>
      </c>
      <c r="CD177" s="58">
        <f t="shared" si="25"/>
        <v>3.08</v>
      </c>
      <c r="CE177" s="58">
        <f t="shared" si="25"/>
        <v>2.14</v>
      </c>
      <c r="CF177" s="58"/>
      <c r="CG177" s="58"/>
      <c r="CH177" s="58">
        <f>SUM(CH169:CH176)</f>
        <v>20.419999999999998</v>
      </c>
      <c r="CI177" s="58"/>
      <c r="CJ177" s="59"/>
      <c r="CK177" s="59"/>
      <c r="CL177" s="59">
        <f t="shared" si="22"/>
        <v>-20.419999999999998</v>
      </c>
    </row>
    <row r="178" spans="62:90">
      <c r="BJ178" t="s">
        <v>183</v>
      </c>
      <c r="BK178">
        <v>4</v>
      </c>
      <c r="BL178">
        <v>3</v>
      </c>
      <c r="BM178">
        <v>4</v>
      </c>
      <c r="BN178">
        <v>3</v>
      </c>
      <c r="BO178">
        <v>3</v>
      </c>
      <c r="BP178">
        <v>2</v>
      </c>
      <c r="BQ178">
        <v>0</v>
      </c>
      <c r="BR178">
        <v>0</v>
      </c>
      <c r="BS178"/>
      <c r="BT178"/>
      <c r="BU178"/>
      <c r="BV178"/>
      <c r="BW178"/>
      <c r="BY178" s="59" t="s">
        <v>183</v>
      </c>
      <c r="BZ178" s="59">
        <v>3</v>
      </c>
      <c r="CA178" s="59">
        <v>4</v>
      </c>
      <c r="CB178" s="59">
        <v>3</v>
      </c>
      <c r="CC178" s="59">
        <v>3</v>
      </c>
      <c r="CD178" s="59">
        <v>4</v>
      </c>
      <c r="CE178" s="59">
        <v>2</v>
      </c>
      <c r="CF178" s="59">
        <v>0</v>
      </c>
      <c r="CG178" s="59">
        <v>0</v>
      </c>
      <c r="CH178" s="59"/>
      <c r="CI178" s="59"/>
      <c r="CJ178" s="59"/>
      <c r="CK178" s="59"/>
      <c r="CL178" s="59"/>
    </row>
    <row r="179" spans="62:90">
      <c r="BN179" s="52" t="s">
        <v>319</v>
      </c>
    </row>
    <row r="180" spans="62:90">
      <c r="BM180" s="52" t="s">
        <v>320</v>
      </c>
    </row>
    <row r="181" spans="62:90">
      <c r="BO181" s="52" t="s">
        <v>192</v>
      </c>
    </row>
    <row r="182" spans="62:90">
      <c r="BN182" s="52" t="s">
        <v>191</v>
      </c>
    </row>
  </sheetData>
  <mergeCells count="281">
    <mergeCell ref="AT158:AW158"/>
    <mergeCell ref="AX158:BA158"/>
    <mergeCell ref="BY158:CB158"/>
    <mergeCell ref="CD158:CG158"/>
    <mergeCell ref="V158:Y158"/>
    <mergeCell ref="Z158:AC158"/>
    <mergeCell ref="AD158:AG158"/>
    <mergeCell ref="AH158:AK158"/>
    <mergeCell ref="AL158:AO158"/>
    <mergeCell ref="AP158:AS158"/>
    <mergeCell ref="D154:BC154"/>
    <mergeCell ref="BB155:BC155"/>
    <mergeCell ref="P156:R156"/>
    <mergeCell ref="S156:U156"/>
    <mergeCell ref="D157:G157"/>
    <mergeCell ref="H157:K157"/>
    <mergeCell ref="L157:O157"/>
    <mergeCell ref="BY150:CB150"/>
    <mergeCell ref="CD150:CG150"/>
    <mergeCell ref="D151:BC151"/>
    <mergeCell ref="AD152:AK152"/>
    <mergeCell ref="AL152:AT152"/>
    <mergeCell ref="AU152:BC152"/>
    <mergeCell ref="AQ146:BC146"/>
    <mergeCell ref="D147:K147"/>
    <mergeCell ref="L147:P147"/>
    <mergeCell ref="Q147:T147"/>
    <mergeCell ref="AL147:AT147"/>
    <mergeCell ref="D148:P148"/>
    <mergeCell ref="Q148:AC148"/>
    <mergeCell ref="AD148:AP148"/>
    <mergeCell ref="U141:AC141"/>
    <mergeCell ref="AD141:AK141"/>
    <mergeCell ref="AU141:BC141"/>
    <mergeCell ref="J142:K142"/>
    <mergeCell ref="D144:BC144"/>
    <mergeCell ref="U145:AC145"/>
    <mergeCell ref="AD145:AK145"/>
    <mergeCell ref="AU145:BC145"/>
    <mergeCell ref="D137:BC137"/>
    <mergeCell ref="D139:I139"/>
    <mergeCell ref="L139:T139"/>
    <mergeCell ref="AL139:AT139"/>
    <mergeCell ref="D140:P140"/>
    <mergeCell ref="Q140:AC140"/>
    <mergeCell ref="AD140:AP140"/>
    <mergeCell ref="AQ140:BC140"/>
    <mergeCell ref="D133:L133"/>
    <mergeCell ref="L134:P134"/>
    <mergeCell ref="U134:AC134"/>
    <mergeCell ref="AD134:AK134"/>
    <mergeCell ref="AU134:BC134"/>
    <mergeCell ref="Q135:T135"/>
    <mergeCell ref="AL135:AP135"/>
    <mergeCell ref="AQ135:AT135"/>
    <mergeCell ref="D131:K131"/>
    <mergeCell ref="U131:AC131"/>
    <mergeCell ref="AL131:AT131"/>
    <mergeCell ref="L132:T132"/>
    <mergeCell ref="AD132:AK132"/>
    <mergeCell ref="AU132:BC132"/>
    <mergeCell ref="AQ127:BC127"/>
    <mergeCell ref="W128:AD128"/>
    <mergeCell ref="AE128:AL128"/>
    <mergeCell ref="AM128:AT128"/>
    <mergeCell ref="AU128:BC128"/>
    <mergeCell ref="U129:V129"/>
    <mergeCell ref="D127:P127"/>
    <mergeCell ref="Q127:AC127"/>
    <mergeCell ref="AZ121:BC121"/>
    <mergeCell ref="L122:M122"/>
    <mergeCell ref="D124:BC124"/>
    <mergeCell ref="D125:T125"/>
    <mergeCell ref="U125:AK125"/>
    <mergeCell ref="AL125:BC125"/>
    <mergeCell ref="D130:BC130"/>
    <mergeCell ref="D121:K121"/>
    <mergeCell ref="L121:M121"/>
    <mergeCell ref="N121:T121"/>
    <mergeCell ref="U121:V121"/>
    <mergeCell ref="W121:AC121"/>
    <mergeCell ref="AD121:AP121"/>
    <mergeCell ref="AQ121:AT121"/>
    <mergeCell ref="AU121:AY121"/>
    <mergeCell ref="D126:K126"/>
    <mergeCell ref="L126:T126"/>
    <mergeCell ref="AD126:AK126"/>
    <mergeCell ref="AL126:AP126"/>
    <mergeCell ref="U118:AC118"/>
    <mergeCell ref="D119:P119"/>
    <mergeCell ref="AD119:AP119"/>
    <mergeCell ref="AQ119:BC119"/>
    <mergeCell ref="W120:Z120"/>
    <mergeCell ref="AA120:AD120"/>
    <mergeCell ref="AE120:AH120"/>
    <mergeCell ref="AI120:AL120"/>
    <mergeCell ref="AM120:AP120"/>
    <mergeCell ref="AQ120:AT120"/>
    <mergeCell ref="AU120:AX120"/>
    <mergeCell ref="AY120:BC120"/>
    <mergeCell ref="D115:T115"/>
    <mergeCell ref="U115:AK115"/>
    <mergeCell ref="AL115:BC115"/>
    <mergeCell ref="D116:K116"/>
    <mergeCell ref="N116:T116"/>
    <mergeCell ref="U116:AC116"/>
    <mergeCell ref="D110:K110"/>
    <mergeCell ref="Q110:AC110"/>
    <mergeCell ref="AD110:AP110"/>
    <mergeCell ref="AQ110:AY110"/>
    <mergeCell ref="AU111:BC111"/>
    <mergeCell ref="D114:BC114"/>
    <mergeCell ref="L108:T108"/>
    <mergeCell ref="AD108:AK108"/>
    <mergeCell ref="AU108:BC108"/>
    <mergeCell ref="D109:K109"/>
    <mergeCell ref="U109:AC109"/>
    <mergeCell ref="AL109:AT109"/>
    <mergeCell ref="AI101:AL101"/>
    <mergeCell ref="AM101:AP101"/>
    <mergeCell ref="AQ101:AT101"/>
    <mergeCell ref="AU101:AX101"/>
    <mergeCell ref="AY101:BB101"/>
    <mergeCell ref="D107:BC107"/>
    <mergeCell ref="C101:F101"/>
    <mergeCell ref="G101:J101"/>
    <mergeCell ref="K101:N101"/>
    <mergeCell ref="O101:R101"/>
    <mergeCell ref="S101:V101"/>
    <mergeCell ref="W101:Z101"/>
    <mergeCell ref="AA101:AD101"/>
    <mergeCell ref="AE101:AH101"/>
    <mergeCell ref="BS99:BX99"/>
    <mergeCell ref="C100:F100"/>
    <mergeCell ref="G100:J100"/>
    <mergeCell ref="K100:N100"/>
    <mergeCell ref="O100:R100"/>
    <mergeCell ref="S100:V100"/>
    <mergeCell ref="AU100:AX100"/>
    <mergeCell ref="AY100:BB100"/>
    <mergeCell ref="AI100:AL100"/>
    <mergeCell ref="AM100:AP100"/>
    <mergeCell ref="AQ100:AT100"/>
    <mergeCell ref="W100:Z100"/>
    <mergeCell ref="AA100:AD100"/>
    <mergeCell ref="AE100:AH100"/>
    <mergeCell ref="AM99:AP99"/>
    <mergeCell ref="AQ99:AT99"/>
    <mergeCell ref="AU99:AX99"/>
    <mergeCell ref="AY99:BB99"/>
    <mergeCell ref="AY98:BB98"/>
    <mergeCell ref="C99:F99"/>
    <mergeCell ref="G99:J99"/>
    <mergeCell ref="K99:N99"/>
    <mergeCell ref="O99:R99"/>
    <mergeCell ref="S99:V99"/>
    <mergeCell ref="W99:Z99"/>
    <mergeCell ref="AA99:AD99"/>
    <mergeCell ref="AE99:AH99"/>
    <mergeCell ref="AI99:AL99"/>
    <mergeCell ref="AA98:AD98"/>
    <mergeCell ref="AE98:AH98"/>
    <mergeCell ref="AI98:AL98"/>
    <mergeCell ref="AM98:AP98"/>
    <mergeCell ref="AQ98:AT98"/>
    <mergeCell ref="AU98:AX98"/>
    <mergeCell ref="C98:F98"/>
    <mergeCell ref="G98:J98"/>
    <mergeCell ref="K98:N98"/>
    <mergeCell ref="O98:R98"/>
    <mergeCell ref="S98:V98"/>
    <mergeCell ref="W98:Z98"/>
    <mergeCell ref="C97:F97"/>
    <mergeCell ref="G97:J97"/>
    <mergeCell ref="K97:N97"/>
    <mergeCell ref="O97:R97"/>
    <mergeCell ref="S97:V97"/>
    <mergeCell ref="W97:Z97"/>
    <mergeCell ref="AA97:AD97"/>
    <mergeCell ref="AD91:AG91"/>
    <mergeCell ref="AT91:AW91"/>
    <mergeCell ref="AE97:AH97"/>
    <mergeCell ref="AI97:AL97"/>
    <mergeCell ref="AM97:AP97"/>
    <mergeCell ref="AQ97:AT97"/>
    <mergeCell ref="AU97:AX97"/>
    <mergeCell ref="AX91:BC91"/>
    <mergeCell ref="Z92:AC92"/>
    <mergeCell ref="AP92:AS92"/>
    <mergeCell ref="V93:Y93"/>
    <mergeCell ref="AL93:AO93"/>
    <mergeCell ref="AY97:BB97"/>
    <mergeCell ref="AH94:AK94"/>
    <mergeCell ref="AX94:BA94"/>
    <mergeCell ref="BB94:BC94"/>
    <mergeCell ref="AH57:AK57"/>
    <mergeCell ref="AX57:BA57"/>
    <mergeCell ref="BB57:BC57"/>
    <mergeCell ref="AP58:AW58"/>
    <mergeCell ref="AX58:BA58"/>
    <mergeCell ref="BB58:BC58"/>
    <mergeCell ref="Z55:AC55"/>
    <mergeCell ref="AP55:AS55"/>
    <mergeCell ref="V56:Y56"/>
    <mergeCell ref="AL56:AO56"/>
    <mergeCell ref="AD54:AG54"/>
    <mergeCell ref="AT54:AW54"/>
    <mergeCell ref="AX54:BC54"/>
    <mergeCell ref="BB44:BC44"/>
    <mergeCell ref="D37:G37"/>
    <mergeCell ref="H38:K38"/>
    <mergeCell ref="D39:K39"/>
    <mergeCell ref="L39:O39"/>
    <mergeCell ref="V43:Y43"/>
    <mergeCell ref="AL43:AO43"/>
    <mergeCell ref="AH44:AK44"/>
    <mergeCell ref="AP44:AW44"/>
    <mergeCell ref="AX44:BA44"/>
    <mergeCell ref="AD41:AG41"/>
    <mergeCell ref="AT41:AW41"/>
    <mergeCell ref="AX41:BC41"/>
    <mergeCell ref="Z42:AC42"/>
    <mergeCell ref="AP42:AS42"/>
    <mergeCell ref="AD30:AG30"/>
    <mergeCell ref="AH31:AK31"/>
    <mergeCell ref="AP31:AV31"/>
    <mergeCell ref="D34:L34"/>
    <mergeCell ref="AQ34:BA34"/>
    <mergeCell ref="AT39:AW39"/>
    <mergeCell ref="AX39:BC39"/>
    <mergeCell ref="BB34:BC34"/>
    <mergeCell ref="D23:K23"/>
    <mergeCell ref="AI23:AO23"/>
    <mergeCell ref="M26:P26"/>
    <mergeCell ref="AH26:AK26"/>
    <mergeCell ref="AP26:AV26"/>
    <mergeCell ref="D28:K28"/>
    <mergeCell ref="AI28:AO28"/>
    <mergeCell ref="P35:R35"/>
    <mergeCell ref="S35:U35"/>
    <mergeCell ref="AX11:BC11"/>
    <mergeCell ref="D18:K18"/>
    <mergeCell ref="AI18:AO18"/>
    <mergeCell ref="AH21:AK21"/>
    <mergeCell ref="AP21:AV21"/>
    <mergeCell ref="D10:K10"/>
    <mergeCell ref="L10:O10"/>
    <mergeCell ref="P10:T10"/>
    <mergeCell ref="U10:AC10"/>
    <mergeCell ref="AD10:AK10"/>
    <mergeCell ref="AL10:AP10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AU11:AW11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A2:B2"/>
    <mergeCell ref="A3:B3"/>
    <mergeCell ref="D5:K5"/>
    <mergeCell ref="D8:K8"/>
    <mergeCell ref="L8:T8"/>
    <mergeCell ref="U8:Y8"/>
    <mergeCell ref="Z8:AC8"/>
    <mergeCell ref="AD8:AI8"/>
    <mergeCell ref="AJ8:AT8"/>
  </mergeCells>
  <pageMargins left="0.2" right="0.2" top="0.25" bottom="0.25" header="0.3" footer="0.3"/>
  <pageSetup scale="56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01BA-31CE-C74F-8B0E-95279D83F707}">
  <sheetPr>
    <pageSetUpPr fitToPage="1"/>
  </sheetPr>
  <dimension ref="A1:CM182"/>
  <sheetViews>
    <sheetView zoomScale="99" workbookViewId="0">
      <selection activeCell="U50" sqref="U50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4.1640625" customWidth="1"/>
    <col min="59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255" t="s">
        <v>0</v>
      </c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172" t="s">
        <v>350</v>
      </c>
      <c r="U4" s="172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4"/>
      <c r="AL4" s="258" t="s">
        <v>38</v>
      </c>
      <c r="AM4" s="259"/>
      <c r="AN4" s="259"/>
      <c r="AO4" s="259"/>
      <c r="AP4" s="259"/>
      <c r="AQ4" s="259"/>
      <c r="AR4" s="259"/>
      <c r="AS4" s="259"/>
      <c r="AT4" s="259"/>
      <c r="AU4" s="259"/>
      <c r="AV4" s="242" t="s">
        <v>210</v>
      </c>
      <c r="AW4" s="260"/>
      <c r="AX4" s="260"/>
      <c r="AY4" s="260"/>
      <c r="AZ4" s="260"/>
      <c r="BA4" s="260"/>
      <c r="BB4" s="260"/>
      <c r="BC4" s="261"/>
      <c r="BD4" s="64"/>
      <c r="BI4" s="50">
        <v>26</v>
      </c>
      <c r="BJ4" s="50" t="s">
        <v>178</v>
      </c>
      <c r="BK4" s="50" t="s">
        <v>178</v>
      </c>
      <c r="BL4" s="50">
        <v>10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23</v>
      </c>
      <c r="BW4" s="50">
        <f t="shared" si="0"/>
        <v>8</v>
      </c>
      <c r="BX4" s="50">
        <f t="shared" si="0"/>
        <v>16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242" t="s">
        <v>210</v>
      </c>
      <c r="M5" s="260"/>
      <c r="N5" s="260"/>
      <c r="O5" s="260"/>
      <c r="P5" s="260"/>
      <c r="Q5" s="260"/>
      <c r="R5" s="260"/>
      <c r="S5" s="260"/>
      <c r="T5" s="170" t="s">
        <v>0</v>
      </c>
      <c r="U5" s="170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265"/>
      <c r="AL5" s="111" t="s">
        <v>350</v>
      </c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254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0.44230769230769229</v>
      </c>
      <c r="BW5" s="50">
        <f t="shared" si="1"/>
        <v>0.15384615384615385</v>
      </c>
      <c r="BX5" s="50">
        <f t="shared" si="1"/>
        <v>0.30769230769230771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172" t="s">
        <v>350</v>
      </c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258" t="s">
        <v>38</v>
      </c>
      <c r="U6" s="258"/>
      <c r="V6" s="259"/>
      <c r="W6" s="259"/>
      <c r="X6" s="259"/>
      <c r="Y6" s="259"/>
      <c r="Z6" s="259"/>
      <c r="AA6" s="259"/>
      <c r="AB6" s="259"/>
      <c r="AC6" s="259"/>
      <c r="AD6" s="242" t="s">
        <v>210</v>
      </c>
      <c r="AE6" s="243"/>
      <c r="AF6" s="243"/>
      <c r="AG6" s="243"/>
      <c r="AH6" s="243"/>
      <c r="AI6" s="243"/>
      <c r="AJ6" s="243"/>
      <c r="AK6" s="244"/>
      <c r="AL6" s="255" t="s">
        <v>0</v>
      </c>
      <c r="AM6" s="256"/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7"/>
      <c r="BD6" s="64"/>
      <c r="BI6" s="54">
        <v>24</v>
      </c>
      <c r="BJ6" s="54" t="s">
        <v>178</v>
      </c>
      <c r="BK6" s="54" t="s">
        <v>178</v>
      </c>
      <c r="BL6" s="54">
        <v>10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5" customHeight="1">
      <c r="A13" s="95"/>
      <c r="B13" s="96" t="s">
        <v>19</v>
      </c>
      <c r="C13" s="66"/>
      <c r="D13" s="242" t="s">
        <v>210</v>
      </c>
      <c r="E13" s="243"/>
      <c r="F13" s="243"/>
      <c r="G13" s="243"/>
      <c r="H13" s="243"/>
      <c r="I13" s="243"/>
      <c r="J13" s="243"/>
      <c r="K13" s="244"/>
      <c r="L13" s="238" t="s">
        <v>38</v>
      </c>
      <c r="M13" s="238"/>
      <c r="N13" s="238"/>
      <c r="O13" s="238"/>
      <c r="P13" s="238"/>
      <c r="Q13" s="238"/>
      <c r="R13" s="238"/>
      <c r="S13" s="238"/>
      <c r="T13" s="238"/>
      <c r="U13" s="135" t="s">
        <v>2</v>
      </c>
      <c r="V13" s="136"/>
      <c r="W13" s="136"/>
      <c r="X13" s="220"/>
      <c r="AD13" s="211" t="s">
        <v>43</v>
      </c>
      <c r="AE13" s="212"/>
      <c r="AF13" s="212"/>
      <c r="AG13" s="212"/>
      <c r="AH13" s="212"/>
      <c r="AU13" s="235" t="s">
        <v>38</v>
      </c>
      <c r="AV13" s="236"/>
      <c r="AW13" s="236"/>
      <c r="AX13" s="236"/>
      <c r="AY13" s="23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5" customHeight="1">
      <c r="A14" s="95"/>
      <c r="B14" s="96" t="s">
        <v>27</v>
      </c>
      <c r="C14" s="66"/>
      <c r="D14" s="135" t="s">
        <v>2</v>
      </c>
      <c r="E14" s="136"/>
      <c r="F14" s="136"/>
      <c r="G14" s="136"/>
      <c r="H14" s="136"/>
      <c r="I14" s="136"/>
      <c r="J14" s="136"/>
      <c r="K14" s="220"/>
      <c r="L14" s="145" t="s">
        <v>12</v>
      </c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AI14" s="211" t="s">
        <v>43</v>
      </c>
      <c r="AJ14" s="212"/>
      <c r="AK14" s="212"/>
      <c r="AL14" s="212"/>
      <c r="AM14" s="212"/>
      <c r="AN14" s="212"/>
      <c r="AO14" s="212"/>
      <c r="AP14" s="213" t="s">
        <v>210</v>
      </c>
      <c r="AQ14" s="214"/>
      <c r="AR14" s="214"/>
      <c r="AS14" s="214"/>
      <c r="AT14" s="214"/>
      <c r="AZ14" s="147" t="s">
        <v>38</v>
      </c>
      <c r="BA14" s="148"/>
      <c r="BB14" s="148"/>
      <c r="BC14" s="148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5" customHeight="1">
      <c r="A15" s="95"/>
      <c r="B15" s="96" t="s">
        <v>161</v>
      </c>
      <c r="C15" s="66"/>
      <c r="D15" s="145" t="s">
        <v>12</v>
      </c>
      <c r="E15" s="146"/>
      <c r="F15" s="146"/>
      <c r="G15" s="146"/>
      <c r="H15" s="146"/>
      <c r="I15" s="146"/>
      <c r="J15" s="146"/>
      <c r="K15" s="146"/>
      <c r="L15" s="135" t="s">
        <v>2</v>
      </c>
      <c r="M15" s="136"/>
      <c r="N15" s="136"/>
      <c r="O15" s="136"/>
      <c r="P15" s="136"/>
      <c r="Q15" s="136"/>
      <c r="R15" s="136"/>
      <c r="S15" s="210" t="s">
        <v>3</v>
      </c>
      <c r="T15" s="210"/>
      <c r="U15" s="210"/>
      <c r="V15" s="210"/>
      <c r="Y15" s="1"/>
      <c r="AD15" s="233" t="s">
        <v>38</v>
      </c>
      <c r="AE15" s="233"/>
      <c r="AF15" s="233"/>
      <c r="AG15" s="233"/>
      <c r="AH15" s="233"/>
      <c r="AI15" s="233"/>
      <c r="AJ15" s="233"/>
      <c r="AK15" s="234"/>
      <c r="AL15" s="213" t="s">
        <v>210</v>
      </c>
      <c r="AM15" s="214"/>
      <c r="AN15" s="214"/>
      <c r="AO15" s="214"/>
      <c r="AP15" s="211" t="s">
        <v>43</v>
      </c>
      <c r="AQ15" s="212"/>
      <c r="AR15" s="212"/>
      <c r="AS15" s="212"/>
      <c r="AT15" s="212"/>
      <c r="AU15" s="212"/>
      <c r="AV15" s="212"/>
      <c r="AX15" s="1"/>
      <c r="AY15" s="1"/>
      <c r="AZ15" s="1"/>
      <c r="BA15" s="1"/>
      <c r="BB15" s="1"/>
      <c r="BC15" s="1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5" customHeight="1">
      <c r="A16" s="95"/>
      <c r="B16" s="96" t="s">
        <v>159</v>
      </c>
      <c r="C16" s="66"/>
      <c r="D16" s="172" t="s">
        <v>15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229" t="s">
        <v>3</v>
      </c>
      <c r="P16" s="229"/>
      <c r="Q16" s="229"/>
      <c r="R16" s="229"/>
      <c r="S16" s="172" t="s">
        <v>15</v>
      </c>
      <c r="T16" s="173"/>
      <c r="U16" s="242" t="s">
        <v>210</v>
      </c>
      <c r="V16" s="243"/>
      <c r="W16" s="243"/>
      <c r="X16" s="243"/>
      <c r="Y16" s="243"/>
      <c r="Z16" s="243"/>
      <c r="AA16" s="243"/>
      <c r="AB16" s="244"/>
      <c r="AC16" s="244"/>
      <c r="AH16" s="1"/>
      <c r="AI16" s="1"/>
      <c r="AL16" s="158" t="s">
        <v>2</v>
      </c>
      <c r="AM16" s="140"/>
      <c r="AN16" s="140"/>
      <c r="AO16" s="141"/>
      <c r="AP16" s="141"/>
      <c r="AW16" s="217" t="s">
        <v>43</v>
      </c>
      <c r="AX16" s="218"/>
      <c r="AY16" s="218"/>
      <c r="AZ16" s="218"/>
      <c r="BA16" s="218"/>
      <c r="BB16" s="218"/>
      <c r="BC16" s="219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t="s">
        <v>382</v>
      </c>
      <c r="BG17" t="s">
        <v>383</v>
      </c>
      <c r="BH17" t="s">
        <v>388</v>
      </c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 t="s">
        <v>27</v>
      </c>
      <c r="C18" s="66"/>
      <c r="D18" s="454" t="s">
        <v>2</v>
      </c>
      <c r="E18" s="455"/>
      <c r="F18" s="455"/>
      <c r="G18" s="455"/>
      <c r="H18" s="455"/>
      <c r="I18" s="455"/>
      <c r="J18" s="455"/>
      <c r="K18" s="456"/>
      <c r="L18" s="235" t="s">
        <v>38</v>
      </c>
      <c r="M18" s="236"/>
      <c r="N18" s="236"/>
      <c r="O18" s="236"/>
      <c r="P18" s="236"/>
      <c r="Q18" s="236"/>
      <c r="R18" s="236"/>
      <c r="S18" s="236"/>
      <c r="T18" s="262" t="s">
        <v>210</v>
      </c>
      <c r="U18" s="262"/>
      <c r="V18" s="246"/>
      <c r="W18" s="246"/>
      <c r="X18" s="246"/>
      <c r="Y18" s="246"/>
      <c r="Z18" s="246"/>
      <c r="AA18" s="246"/>
      <c r="AB18" s="246"/>
      <c r="AC18" s="263"/>
      <c r="AD18" s="153" t="s">
        <v>12</v>
      </c>
      <c r="AE18" s="154"/>
      <c r="AF18" s="154"/>
      <c r="AG18" s="154"/>
      <c r="AH18" s="154"/>
      <c r="AI18" s="690" t="s">
        <v>43</v>
      </c>
      <c r="AJ18" s="691"/>
      <c r="AK18" s="691"/>
      <c r="AL18" s="691"/>
      <c r="AM18" s="691"/>
      <c r="AN18" s="691"/>
      <c r="AO18" s="691"/>
      <c r="AP18" s="150" t="s">
        <v>15</v>
      </c>
      <c r="AQ18" s="151"/>
      <c r="AR18" s="151"/>
      <c r="AS18" s="151"/>
      <c r="AT18" s="151"/>
      <c r="AU18" s="151"/>
      <c r="AV18" s="153" t="s">
        <v>12</v>
      </c>
      <c r="AW18" s="154"/>
      <c r="AX18" s="154"/>
      <c r="AY18" s="154"/>
      <c r="AZ18" s="154"/>
      <c r="BA18" s="154"/>
      <c r="BB18" s="154"/>
      <c r="BC18" s="154"/>
      <c r="BD18" s="1"/>
      <c r="BF18" t="s">
        <v>40</v>
      </c>
      <c r="BG18" t="s">
        <v>41</v>
      </c>
      <c r="BH18">
        <v>10</v>
      </c>
      <c r="BI18" s="22">
        <v>16</v>
      </c>
      <c r="BJ18" s="1">
        <v>7</v>
      </c>
      <c r="BK18" s="54">
        <v>13</v>
      </c>
      <c r="BL18" s="54">
        <v>8</v>
      </c>
      <c r="BM18" s="54">
        <v>8</v>
      </c>
      <c r="BN18" s="50" t="s">
        <v>178</v>
      </c>
      <c r="BO18" s="54" t="s">
        <v>178</v>
      </c>
      <c r="BP18" s="50">
        <f>SUM(BH18:BO18)</f>
        <v>62</v>
      </c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 t="s">
        <v>19</v>
      </c>
      <c r="C19" s="66"/>
      <c r="D19" s="242" t="s">
        <v>210</v>
      </c>
      <c r="E19" s="243"/>
      <c r="F19" s="243"/>
      <c r="G19" s="243"/>
      <c r="H19" s="243"/>
      <c r="I19" s="243"/>
      <c r="J19" s="243"/>
      <c r="K19" s="244"/>
      <c r="L19" s="137" t="s">
        <v>2</v>
      </c>
      <c r="M19" s="138"/>
      <c r="N19" s="138"/>
      <c r="O19" s="138"/>
      <c r="P19" s="138"/>
      <c r="Q19" s="138"/>
      <c r="R19" s="138"/>
      <c r="S19" s="150" t="s">
        <v>15</v>
      </c>
      <c r="T19" s="150"/>
      <c r="U19" s="151"/>
      <c r="V19" s="151"/>
      <c r="W19" s="151"/>
      <c r="X19" s="151"/>
      <c r="Y19" s="151"/>
      <c r="Z19" s="151"/>
      <c r="AA19" s="151"/>
      <c r="AB19" s="151"/>
      <c r="AC19" s="152"/>
      <c r="AD19" s="211" t="s">
        <v>43</v>
      </c>
      <c r="AE19" s="212"/>
      <c r="AF19" s="212"/>
      <c r="AG19" s="212"/>
      <c r="AH19" s="212"/>
      <c r="AI19" s="153" t="s">
        <v>12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238" t="s">
        <v>38</v>
      </c>
      <c r="AW19" s="238"/>
      <c r="AX19" s="238"/>
      <c r="AY19" s="238"/>
      <c r="AZ19" s="238"/>
      <c r="BA19" s="238"/>
      <c r="BB19" s="238"/>
      <c r="BC19" s="238"/>
      <c r="BD19" s="1"/>
      <c r="BH19">
        <v>8</v>
      </c>
      <c r="BI19">
        <v>19</v>
      </c>
      <c r="BJ19" s="1">
        <v>5</v>
      </c>
      <c r="BK19" s="54">
        <v>13</v>
      </c>
      <c r="BL19" s="54">
        <v>8</v>
      </c>
      <c r="BM19" s="54">
        <v>7</v>
      </c>
      <c r="BN19" s="50" t="s">
        <v>178</v>
      </c>
      <c r="BO19" s="54" t="s">
        <v>178</v>
      </c>
      <c r="BP19" s="50">
        <f t="shared" ref="BP19:BP21" si="4">SUM(BH19:BO19)</f>
        <v>60</v>
      </c>
      <c r="CB19" s="124"/>
      <c r="CC19" s="121"/>
      <c r="CD19" s="122"/>
      <c r="CE19" s="121"/>
      <c r="CF19" s="121"/>
      <c r="CG19" s="121"/>
      <c r="CH19" s="121"/>
      <c r="CI19" s="122"/>
      <c r="CJ19" s="122"/>
      <c r="CK19" s="122"/>
      <c r="CL19" s="122"/>
      <c r="CM19" s="123"/>
    </row>
    <row r="20" spans="1:91">
      <c r="A20" s="95"/>
      <c r="B20" s="96" t="s">
        <v>161</v>
      </c>
      <c r="C20" s="66"/>
      <c r="D20" s="153" t="s">
        <v>12</v>
      </c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210" t="s">
        <v>3</v>
      </c>
      <c r="P20" s="210"/>
      <c r="Q20" s="210"/>
      <c r="R20" s="210"/>
      <c r="S20" s="158" t="s">
        <v>2</v>
      </c>
      <c r="T20" s="140"/>
      <c r="U20" s="140"/>
      <c r="V20" s="141"/>
      <c r="W20" s="150" t="s">
        <v>15</v>
      </c>
      <c r="X20" s="151"/>
      <c r="Y20" s="151"/>
      <c r="Z20" s="151"/>
      <c r="AA20" s="151"/>
      <c r="AB20" s="151"/>
      <c r="AC20" s="151"/>
      <c r="AD20" s="275" t="s">
        <v>38</v>
      </c>
      <c r="AE20" s="233"/>
      <c r="AF20" s="233"/>
      <c r="AG20" s="234"/>
      <c r="AH20" s="150" t="s">
        <v>15</v>
      </c>
      <c r="AI20" s="151"/>
      <c r="AJ20" s="151"/>
      <c r="AK20" s="151"/>
      <c r="AL20" s="151"/>
      <c r="AM20" s="151"/>
      <c r="AN20" s="151"/>
      <c r="AO20" s="151"/>
      <c r="AP20" s="215" t="s">
        <v>210</v>
      </c>
      <c r="AQ20" s="215"/>
      <c r="AR20" s="216"/>
      <c r="AS20" s="216"/>
      <c r="AT20" s="216"/>
      <c r="AU20" s="216"/>
      <c r="AV20" s="221" t="s">
        <v>15</v>
      </c>
      <c r="AW20" s="217" t="s">
        <v>43</v>
      </c>
      <c r="AX20" s="217"/>
      <c r="AY20" s="218"/>
      <c r="AZ20" s="218"/>
      <c r="BA20" s="218"/>
      <c r="BB20" s="218"/>
      <c r="BC20" s="219"/>
      <c r="BD20" s="1"/>
      <c r="BE20" t="s">
        <v>386</v>
      </c>
      <c r="BH20">
        <v>6</v>
      </c>
      <c r="BI20" s="22">
        <v>22</v>
      </c>
      <c r="BJ20" s="1">
        <v>7</v>
      </c>
      <c r="BK20" s="54">
        <v>11</v>
      </c>
      <c r="BL20" s="54">
        <v>4</v>
      </c>
      <c r="BM20" s="54">
        <v>4</v>
      </c>
      <c r="BN20" s="50" t="s">
        <v>178</v>
      </c>
      <c r="BO20" s="54">
        <v>4</v>
      </c>
      <c r="BP20" s="50">
        <f t="shared" si="4"/>
        <v>58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17" thickBot="1">
      <c r="A21" s="95"/>
      <c r="B21" s="96" t="s">
        <v>159</v>
      </c>
      <c r="C21" s="66"/>
      <c r="D21" s="149" t="s">
        <v>15</v>
      </c>
      <c r="E21" s="149"/>
      <c r="F21" s="150"/>
      <c r="G21" s="150"/>
      <c r="H21" s="150"/>
      <c r="I21" s="150"/>
      <c r="J21" s="150"/>
      <c r="K21" s="150"/>
      <c r="L21" s="150"/>
      <c r="M21" s="448" t="s">
        <v>3</v>
      </c>
      <c r="N21" s="448"/>
      <c r="O21" s="448"/>
      <c r="P21" s="448"/>
      <c r="Q21" s="153" t="s">
        <v>12</v>
      </c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8" t="s">
        <v>2</v>
      </c>
      <c r="AE21" s="140"/>
      <c r="AF21" s="140"/>
      <c r="AG21" s="141"/>
      <c r="AH21" s="567" t="s">
        <v>38</v>
      </c>
      <c r="AI21" s="568"/>
      <c r="AJ21" s="568"/>
      <c r="AK21" s="568"/>
      <c r="AL21" s="213" t="s">
        <v>210</v>
      </c>
      <c r="AM21" s="214"/>
      <c r="AN21" s="214"/>
      <c r="AO21" s="214"/>
      <c r="AP21" s="752" t="s">
        <v>43</v>
      </c>
      <c r="AQ21" s="691"/>
      <c r="AR21" s="691"/>
      <c r="AS21" s="691"/>
      <c r="AT21" s="691"/>
      <c r="AU21" s="691"/>
      <c r="AV21" s="732"/>
      <c r="AW21" s="150" t="s">
        <v>15</v>
      </c>
      <c r="AX21" s="151"/>
      <c r="AY21" s="151"/>
      <c r="AZ21" s="151"/>
      <c r="BA21" s="151"/>
      <c r="BB21" s="151"/>
      <c r="BC21" s="151"/>
      <c r="BD21" s="1"/>
      <c r="BE21" t="s">
        <v>387</v>
      </c>
      <c r="BG21" t="s">
        <v>40</v>
      </c>
      <c r="BH21">
        <v>4</v>
      </c>
      <c r="BI21">
        <v>20</v>
      </c>
      <c r="BJ21" s="1">
        <v>7</v>
      </c>
      <c r="BK21" s="54">
        <v>13</v>
      </c>
      <c r="BL21" s="54">
        <v>4</v>
      </c>
      <c r="BM21" s="83">
        <v>4</v>
      </c>
      <c r="BN21" s="50" t="s">
        <v>178</v>
      </c>
      <c r="BO21" s="54">
        <v>4</v>
      </c>
      <c r="BP21" s="50">
        <f t="shared" si="4"/>
        <v>56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7" thickBot="1">
      <c r="A22" s="247"/>
      <c r="B22" s="248"/>
      <c r="C22" s="52"/>
      <c r="D22" s="267"/>
      <c r="E22" s="267"/>
      <c r="F22" s="267"/>
      <c r="G22" s="267"/>
      <c r="H22" s="267"/>
      <c r="I22" s="267"/>
      <c r="J22" s="267"/>
      <c r="K22" s="267"/>
      <c r="L22" s="267"/>
      <c r="M22" s="268"/>
      <c r="N22" s="268"/>
      <c r="O22" s="283" t="s">
        <v>41</v>
      </c>
      <c r="P22" s="284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2"/>
      <c r="AE22" s="272"/>
      <c r="AF22" s="272"/>
      <c r="AG22" s="272"/>
      <c r="AH22" s="273"/>
      <c r="AI22" s="273"/>
      <c r="AJ22" s="273"/>
      <c r="AK22" s="273"/>
      <c r="AL22" s="267"/>
      <c r="AM22" s="267"/>
      <c r="AN22" s="267"/>
      <c r="AO22" s="267"/>
      <c r="AP22" s="274"/>
      <c r="AQ22" s="274"/>
      <c r="AR22" s="274"/>
      <c r="AS22" s="274"/>
      <c r="AT22" s="274"/>
      <c r="AU22" s="274"/>
      <c r="AV22" s="274"/>
      <c r="AW22" s="267"/>
      <c r="AX22" s="267"/>
      <c r="AY22" s="267"/>
      <c r="AZ22" s="267"/>
      <c r="BA22" s="267"/>
      <c r="BB22" s="267"/>
      <c r="BC22" s="267"/>
      <c r="BM22" s="84"/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idden="1">
      <c r="A23" s="247"/>
      <c r="B23" s="96" t="s">
        <v>27</v>
      </c>
      <c r="C23" s="66"/>
      <c r="D23" s="454" t="s">
        <v>2</v>
      </c>
      <c r="E23" s="455"/>
      <c r="F23" s="455"/>
      <c r="G23" s="455"/>
      <c r="H23" s="455"/>
      <c r="I23" s="455"/>
      <c r="J23" s="455"/>
      <c r="K23" s="456"/>
      <c r="L23" s="235" t="s">
        <v>38</v>
      </c>
      <c r="M23" s="236"/>
      <c r="N23" s="236"/>
      <c r="O23" s="148"/>
      <c r="P23" s="148"/>
      <c r="Q23" s="236"/>
      <c r="R23" s="236"/>
      <c r="S23" s="236"/>
      <c r="Y23" s="246"/>
      <c r="Z23" s="246"/>
      <c r="AA23" s="246"/>
      <c r="AB23" s="246"/>
      <c r="AC23" s="153" t="s">
        <v>12</v>
      </c>
      <c r="AD23" s="154"/>
      <c r="AE23" s="154"/>
      <c r="AF23" s="154"/>
      <c r="AG23" s="154"/>
      <c r="AH23" s="154"/>
      <c r="AI23" s="690" t="s">
        <v>43</v>
      </c>
      <c r="AJ23" s="691"/>
      <c r="AK23" s="691"/>
      <c r="AL23" s="691"/>
      <c r="AM23" s="691"/>
      <c r="AN23" s="691"/>
      <c r="AO23" s="691"/>
      <c r="AP23" s="150" t="s">
        <v>15</v>
      </c>
      <c r="AQ23" s="151"/>
      <c r="AR23" s="151"/>
      <c r="AS23" s="151"/>
      <c r="AT23" s="151"/>
      <c r="AU23" s="151"/>
      <c r="AV23" s="153" t="s">
        <v>12</v>
      </c>
      <c r="AW23" s="154"/>
      <c r="AX23" s="154"/>
      <c r="AY23" s="154"/>
      <c r="AZ23" s="154"/>
      <c r="BA23" s="154"/>
      <c r="BB23" s="154"/>
      <c r="BC23" s="154"/>
      <c r="BI23" s="22">
        <v>16</v>
      </c>
      <c r="BJ23" s="1">
        <v>7</v>
      </c>
      <c r="BK23" s="54">
        <v>13</v>
      </c>
      <c r="BL23" s="54">
        <v>8</v>
      </c>
      <c r="BM23" s="54">
        <v>8</v>
      </c>
      <c r="BN23" s="50" t="s">
        <v>178</v>
      </c>
      <c r="BO23" s="54" t="s">
        <v>178</v>
      </c>
      <c r="BP23" s="50">
        <f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idden="1">
      <c r="A24" s="247"/>
      <c r="B24" s="96" t="s">
        <v>19</v>
      </c>
      <c r="C24" s="66"/>
      <c r="D24" s="150" t="s">
        <v>15</v>
      </c>
      <c r="E24" s="150"/>
      <c r="F24" s="151"/>
      <c r="G24" s="151"/>
      <c r="H24" s="151"/>
      <c r="I24" s="151"/>
      <c r="J24" s="151"/>
      <c r="K24" s="151"/>
      <c r="L24" s="137" t="s">
        <v>2</v>
      </c>
      <c r="M24" s="138"/>
      <c r="N24" s="138"/>
      <c r="O24" s="138"/>
      <c r="P24" s="138"/>
      <c r="Q24" s="138"/>
      <c r="R24" s="138"/>
      <c r="S24" s="150" t="s">
        <v>15</v>
      </c>
      <c r="T24" s="262" t="s">
        <v>210</v>
      </c>
      <c r="U24" s="262"/>
      <c r="V24" s="246"/>
      <c r="W24" s="246"/>
      <c r="X24" s="246"/>
      <c r="AD24" s="211" t="s">
        <v>43</v>
      </c>
      <c r="AE24" s="212"/>
      <c r="AF24" s="212"/>
      <c r="AG24" s="212"/>
      <c r="AH24" s="212"/>
      <c r="AI24" s="153" t="s">
        <v>12</v>
      </c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238" t="s">
        <v>38</v>
      </c>
      <c r="AW24" s="238"/>
      <c r="AX24" s="238"/>
      <c r="AY24" s="238"/>
      <c r="AZ24" s="238"/>
      <c r="BA24" s="238"/>
      <c r="BB24" s="238"/>
      <c r="BC24" s="238"/>
      <c r="BI24">
        <v>19</v>
      </c>
      <c r="BJ24" s="1">
        <v>5</v>
      </c>
      <c r="BK24" s="54">
        <v>13</v>
      </c>
      <c r="BL24" s="54">
        <v>8</v>
      </c>
      <c r="BM24" s="54">
        <v>7</v>
      </c>
      <c r="BN24" s="50" t="s">
        <v>178</v>
      </c>
      <c r="BO24" s="54" t="s">
        <v>178</v>
      </c>
      <c r="BP24" s="50">
        <f t="shared" ref="BP24:BP26" si="5">SUM(BH24:BO24)</f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idden="1">
      <c r="A25" s="247"/>
      <c r="B25" s="96" t="s">
        <v>161</v>
      </c>
      <c r="C25" s="66"/>
      <c r="D25" s="153" t="s">
        <v>12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10" t="s">
        <v>3</v>
      </c>
      <c r="P25" s="210"/>
      <c r="Q25" s="210"/>
      <c r="R25" s="210"/>
      <c r="S25" s="158" t="s">
        <v>2</v>
      </c>
      <c r="T25" s="140"/>
      <c r="U25" s="140"/>
      <c r="V25" s="141"/>
      <c r="W25" s="150" t="s">
        <v>15</v>
      </c>
      <c r="X25" s="151"/>
      <c r="Y25" s="151"/>
      <c r="Z25" s="151"/>
      <c r="AA25" s="151"/>
      <c r="AB25" s="151"/>
      <c r="AC25" s="275" t="s">
        <v>38</v>
      </c>
      <c r="AD25" s="233"/>
      <c r="AE25" s="233"/>
      <c r="AF25" s="233"/>
      <c r="AG25" s="234"/>
      <c r="AH25" s="150" t="s">
        <v>15</v>
      </c>
      <c r="AI25" s="151"/>
      <c r="AJ25" s="151"/>
      <c r="AK25" s="151"/>
      <c r="AL25" s="151"/>
      <c r="AM25" s="151"/>
      <c r="AN25" s="151"/>
      <c r="AO25" s="151"/>
      <c r="AP25" s="215" t="s">
        <v>210</v>
      </c>
      <c r="AQ25" s="215"/>
      <c r="AR25" s="216"/>
      <c r="AS25" s="216"/>
      <c r="AT25" s="216"/>
      <c r="AU25" s="216"/>
      <c r="AV25" s="221" t="s">
        <v>15</v>
      </c>
      <c r="AW25" s="217" t="s">
        <v>43</v>
      </c>
      <c r="AX25" s="217"/>
      <c r="AY25" s="218"/>
      <c r="AZ25" s="218"/>
      <c r="BA25" s="218"/>
      <c r="BB25" s="218"/>
      <c r="BC25" s="219"/>
      <c r="BI25">
        <v>22</v>
      </c>
      <c r="BJ25" s="1">
        <v>7</v>
      </c>
      <c r="BK25" s="54">
        <v>11</v>
      </c>
      <c r="BL25" s="54">
        <v>4</v>
      </c>
      <c r="BM25" s="54">
        <v>4</v>
      </c>
      <c r="BN25" s="50" t="s">
        <v>178</v>
      </c>
      <c r="BO25" s="54">
        <v>4</v>
      </c>
      <c r="BP25" s="50">
        <f t="shared" si="5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7" hidden="1" thickBot="1">
      <c r="A26" s="247"/>
      <c r="B26" s="96" t="s">
        <v>159</v>
      </c>
      <c r="C26" s="66"/>
      <c r="D26" s="242" t="s">
        <v>210</v>
      </c>
      <c r="E26" s="243"/>
      <c r="F26" s="243"/>
      <c r="G26" s="243"/>
      <c r="H26" s="243"/>
      <c r="I26" s="243"/>
      <c r="J26" s="243"/>
      <c r="K26" s="244"/>
      <c r="L26" s="150"/>
      <c r="M26" s="448" t="s">
        <v>3</v>
      </c>
      <c r="N26" s="448"/>
      <c r="O26" s="448"/>
      <c r="P26" s="448"/>
      <c r="Q26" s="153" t="s">
        <v>12</v>
      </c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8" t="s">
        <v>2</v>
      </c>
      <c r="AD26" s="158"/>
      <c r="AE26" s="140"/>
      <c r="AF26" s="140"/>
      <c r="AG26" s="141"/>
      <c r="AH26" s="567" t="s">
        <v>38</v>
      </c>
      <c r="AI26" s="568"/>
      <c r="AJ26" s="568"/>
      <c r="AK26" s="568"/>
      <c r="AL26" s="213" t="s">
        <v>210</v>
      </c>
      <c r="AM26" s="214"/>
      <c r="AN26" s="214"/>
      <c r="AO26" s="214"/>
      <c r="AP26" s="752" t="s">
        <v>43</v>
      </c>
      <c r="AQ26" s="691"/>
      <c r="AR26" s="691"/>
      <c r="AS26" s="691"/>
      <c r="AT26" s="691"/>
      <c r="AU26" s="691"/>
      <c r="AV26" s="732"/>
      <c r="AW26" s="150" t="s">
        <v>15</v>
      </c>
      <c r="AX26" s="151"/>
      <c r="AY26" s="151"/>
      <c r="AZ26" s="151"/>
      <c r="BA26" s="151"/>
      <c r="BB26" s="151"/>
      <c r="BC26" s="151"/>
      <c r="BI26">
        <v>20</v>
      </c>
      <c r="BJ26" s="1">
        <v>7</v>
      </c>
      <c r="BK26" s="54">
        <v>13</v>
      </c>
      <c r="BL26" s="54">
        <v>4</v>
      </c>
      <c r="BM26" s="83">
        <v>4</v>
      </c>
      <c r="BN26" s="50" t="s">
        <v>178</v>
      </c>
      <c r="BO26" s="54">
        <v>4</v>
      </c>
      <c r="BP26" s="50">
        <f t="shared" si="5"/>
        <v>52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7" thickBot="1">
      <c r="A27" s="95"/>
      <c r="B27" s="96"/>
      <c r="C27" s="66"/>
      <c r="D27" s="1"/>
      <c r="E27" s="1"/>
      <c r="F27" s="1"/>
      <c r="G27" s="1"/>
      <c r="H27" s="1"/>
      <c r="I27" s="1"/>
      <c r="J27" s="1"/>
      <c r="K27" s="1"/>
      <c r="L27" s="1"/>
      <c r="M27" s="1"/>
      <c r="Q27" s="1"/>
      <c r="R27" s="1"/>
      <c r="S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39" t="s">
        <v>2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J27" s="1"/>
      <c r="BK27" s="83"/>
      <c r="BL27" s="54"/>
      <c r="BM27" s="54"/>
      <c r="BO27" s="5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3" customHeight="1">
      <c r="A28" s="95"/>
      <c r="B28" s="96" t="s">
        <v>27</v>
      </c>
      <c r="C28" s="66"/>
      <c r="D28" s="454" t="s">
        <v>2</v>
      </c>
      <c r="E28" s="455"/>
      <c r="F28" s="455"/>
      <c r="G28" s="455"/>
      <c r="H28" s="455"/>
      <c r="I28" s="455"/>
      <c r="J28" s="455"/>
      <c r="K28" s="456"/>
      <c r="L28" s="235" t="s">
        <v>38</v>
      </c>
      <c r="M28" s="236"/>
      <c r="N28" s="236"/>
      <c r="O28" s="236"/>
      <c r="P28" s="236"/>
      <c r="Q28" s="236"/>
      <c r="R28" s="236"/>
      <c r="S28" s="236"/>
      <c r="T28" s="262" t="s">
        <v>210</v>
      </c>
      <c r="U28" s="262"/>
      <c r="V28" s="246"/>
      <c r="W28" s="246"/>
      <c r="X28" s="246"/>
      <c r="Y28" s="246"/>
      <c r="Z28" s="246"/>
      <c r="AA28" s="246"/>
      <c r="AB28" s="246"/>
      <c r="AC28" s="263"/>
      <c r="AD28" s="153" t="s">
        <v>12</v>
      </c>
      <c r="AE28" s="154"/>
      <c r="AF28" s="154"/>
      <c r="AG28" s="154"/>
      <c r="AH28" s="154"/>
      <c r="AI28" s="690" t="s">
        <v>43</v>
      </c>
      <c r="AJ28" s="691"/>
      <c r="AK28" s="691"/>
      <c r="AL28" s="691"/>
      <c r="AM28" s="691"/>
      <c r="AN28" s="691"/>
      <c r="AO28" s="691"/>
      <c r="AP28" s="150" t="s">
        <v>15</v>
      </c>
      <c r="AQ28" s="151"/>
      <c r="AR28" s="151"/>
      <c r="AS28" s="151"/>
      <c r="AT28" s="151"/>
      <c r="AU28" s="151"/>
      <c r="AV28" s="153" t="s">
        <v>12</v>
      </c>
      <c r="AW28" s="154"/>
      <c r="AX28" s="154"/>
      <c r="AY28" s="154"/>
      <c r="AZ28" s="154"/>
      <c r="BA28" s="154"/>
      <c r="BB28" s="154"/>
      <c r="BC28" s="154"/>
      <c r="BD28" s="1"/>
      <c r="BI28" s="22">
        <v>16</v>
      </c>
      <c r="BJ28" s="1">
        <v>7</v>
      </c>
      <c r="BK28" s="54">
        <v>13</v>
      </c>
      <c r="BL28" s="54">
        <v>8</v>
      </c>
      <c r="BM28" s="54">
        <v>8</v>
      </c>
      <c r="BN28" s="50" t="s">
        <v>178</v>
      </c>
      <c r="BO28" s="54" t="s">
        <v>178</v>
      </c>
      <c r="BP28" s="50">
        <f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3" customHeight="1">
      <c r="A29" s="95"/>
      <c r="B29" s="96" t="s">
        <v>19</v>
      </c>
      <c r="C29" s="66"/>
      <c r="D29" s="242" t="s">
        <v>210</v>
      </c>
      <c r="E29" s="243"/>
      <c r="F29" s="243"/>
      <c r="G29" s="243"/>
      <c r="H29" s="243"/>
      <c r="I29" s="243"/>
      <c r="J29" s="243"/>
      <c r="K29" s="244"/>
      <c r="L29" s="137" t="s">
        <v>2</v>
      </c>
      <c r="M29" s="138"/>
      <c r="N29" s="138"/>
      <c r="O29" s="138"/>
      <c r="P29" s="138"/>
      <c r="Q29" s="150" t="s">
        <v>15</v>
      </c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2"/>
      <c r="AD29" s="211" t="s">
        <v>43</v>
      </c>
      <c r="AE29" s="212"/>
      <c r="AF29" s="212"/>
      <c r="AG29" s="212"/>
      <c r="AH29" s="212"/>
      <c r="AI29" s="153" t="s">
        <v>12</v>
      </c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238" t="s">
        <v>38</v>
      </c>
      <c r="AW29" s="238"/>
      <c r="AX29" s="238"/>
      <c r="AY29" s="238"/>
      <c r="AZ29" s="238"/>
      <c r="BA29" s="238"/>
      <c r="BB29" s="238"/>
      <c r="BC29" s="238"/>
      <c r="BD29" s="1"/>
      <c r="BI29">
        <v>21</v>
      </c>
      <c r="BJ29" s="1">
        <v>5</v>
      </c>
      <c r="BK29" s="54">
        <v>13</v>
      </c>
      <c r="BL29" s="54">
        <v>8</v>
      </c>
      <c r="BM29" s="54">
        <v>5</v>
      </c>
      <c r="BN29" s="50" t="s">
        <v>178</v>
      </c>
      <c r="BO29" s="54" t="s">
        <v>178</v>
      </c>
      <c r="BP29" s="50">
        <f t="shared" ref="BP29" si="6">SUM(BH29:BO29)</f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3" customHeight="1">
      <c r="A30" s="95"/>
      <c r="B30" s="96" t="s">
        <v>161</v>
      </c>
      <c r="C30" s="66"/>
      <c r="D30" s="153" t="s">
        <v>12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8" t="s">
        <v>2</v>
      </c>
      <c r="R30" s="140"/>
      <c r="S30" s="140"/>
      <c r="T30" s="140"/>
      <c r="U30" s="140"/>
      <c r="V30" s="141"/>
      <c r="W30" s="229" t="s">
        <v>3</v>
      </c>
      <c r="X30" s="229"/>
      <c r="Y30" s="229"/>
      <c r="Z30" s="229"/>
      <c r="AA30" s="150" t="s">
        <v>15</v>
      </c>
      <c r="AB30" s="151"/>
      <c r="AC30" s="151"/>
      <c r="AD30" s="422" t="s">
        <v>38</v>
      </c>
      <c r="AE30" s="423"/>
      <c r="AF30" s="423"/>
      <c r="AG30" s="424"/>
      <c r="AH30" s="150" t="s">
        <v>15</v>
      </c>
      <c r="AI30" s="151"/>
      <c r="AJ30" s="151"/>
      <c r="AK30" s="151"/>
      <c r="AL30" s="151"/>
      <c r="AM30" s="151"/>
      <c r="AN30" s="151"/>
      <c r="AO30" s="151"/>
      <c r="AP30" s="215" t="s">
        <v>210</v>
      </c>
      <c r="AQ30" s="215"/>
      <c r="AR30" s="216"/>
      <c r="AS30" s="216"/>
      <c r="AT30" s="216"/>
      <c r="AU30" s="216"/>
      <c r="AV30" s="221" t="s">
        <v>15</v>
      </c>
      <c r="AW30" s="217" t="s">
        <v>43</v>
      </c>
      <c r="AX30" s="217"/>
      <c r="AY30" s="218"/>
      <c r="AZ30" s="218"/>
      <c r="BA30" s="218"/>
      <c r="BB30" s="218"/>
      <c r="BC30" s="219"/>
      <c r="BD30" s="1"/>
      <c r="BI30">
        <v>18</v>
      </c>
      <c r="BJ30" s="1">
        <v>7</v>
      </c>
      <c r="BK30" s="54">
        <v>13</v>
      </c>
      <c r="BL30" s="54">
        <v>4</v>
      </c>
      <c r="BM30" s="54">
        <v>6</v>
      </c>
      <c r="BN30" s="50" t="s">
        <v>178</v>
      </c>
      <c r="BO30" s="54">
        <v>4</v>
      </c>
      <c r="BP30" s="50">
        <f t="shared" ref="BP30:BP31" si="7">SUM(BH30:BO30)</f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3" customHeight="1" thickBot="1">
      <c r="A31" s="95"/>
      <c r="B31" s="96" t="s">
        <v>159</v>
      </c>
      <c r="C31" s="66"/>
      <c r="D31" s="149" t="s">
        <v>15</v>
      </c>
      <c r="E31" s="149"/>
      <c r="F31" s="150"/>
      <c r="G31" s="150"/>
      <c r="H31" s="150"/>
      <c r="I31" s="150"/>
      <c r="J31" s="150"/>
      <c r="K31" s="150"/>
      <c r="L31" s="150"/>
      <c r="M31" s="150"/>
      <c r="N31" s="150"/>
      <c r="O31" s="229" t="s">
        <v>3</v>
      </c>
      <c r="P31" s="229"/>
      <c r="Q31" s="229"/>
      <c r="R31" s="229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8" t="s">
        <v>2</v>
      </c>
      <c r="AE31" s="140"/>
      <c r="AF31" s="140"/>
      <c r="AG31" s="141"/>
      <c r="AH31" s="567" t="s">
        <v>38</v>
      </c>
      <c r="AI31" s="568"/>
      <c r="AJ31" s="568"/>
      <c r="AK31" s="568"/>
      <c r="AL31" s="213" t="s">
        <v>210</v>
      </c>
      <c r="AM31" s="214"/>
      <c r="AN31" s="214"/>
      <c r="AO31" s="214"/>
      <c r="AP31" s="752" t="s">
        <v>43</v>
      </c>
      <c r="AQ31" s="691"/>
      <c r="AR31" s="691"/>
      <c r="AS31" s="691"/>
      <c r="AT31" s="691"/>
      <c r="AU31" s="691"/>
      <c r="AV31" s="732"/>
      <c r="AW31" s="150" t="s">
        <v>15</v>
      </c>
      <c r="AX31" s="151"/>
      <c r="AY31" s="151"/>
      <c r="AZ31" s="151"/>
      <c r="BA31" s="151"/>
      <c r="BB31" s="151"/>
      <c r="BC31" s="151"/>
      <c r="BD31" s="1"/>
      <c r="BI31">
        <v>22</v>
      </c>
      <c r="BJ31" s="1">
        <v>7</v>
      </c>
      <c r="BK31" s="54">
        <v>11</v>
      </c>
      <c r="BL31" s="54">
        <v>4</v>
      </c>
      <c r="BM31" s="83">
        <v>4</v>
      </c>
      <c r="BN31" s="50" t="s">
        <v>178</v>
      </c>
      <c r="BO31" s="54">
        <v>4</v>
      </c>
      <c r="BP31" s="50">
        <f t="shared" si="7"/>
        <v>52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7" customHeight="1" thickBot="1">
      <c r="A32" s="95"/>
      <c r="B32" s="96"/>
      <c r="C32" s="66"/>
      <c r="D32" s="1">
        <v>4</v>
      </c>
      <c r="E32" s="1">
        <v>4</v>
      </c>
      <c r="F32" s="1">
        <v>4</v>
      </c>
      <c r="G32" s="1">
        <v>4</v>
      </c>
      <c r="H32" s="1">
        <v>4</v>
      </c>
      <c r="I32" s="1">
        <v>4</v>
      </c>
      <c r="J32" s="1">
        <v>4</v>
      </c>
      <c r="K32" s="1">
        <v>4</v>
      </c>
      <c r="L32" s="1">
        <v>4</v>
      </c>
      <c r="M32" s="1">
        <v>4</v>
      </c>
      <c r="N32" s="1">
        <v>4</v>
      </c>
      <c r="O32" s="266">
        <v>3</v>
      </c>
      <c r="P32" s="1">
        <v>4</v>
      </c>
      <c r="Q32" s="1">
        <v>5</v>
      </c>
      <c r="R32" s="1">
        <v>5</v>
      </c>
      <c r="S32" s="1">
        <v>5</v>
      </c>
      <c r="T32" s="1">
        <v>5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96">
        <v>6</v>
      </c>
      <c r="AB32" s="197">
        <v>6</v>
      </c>
      <c r="AC32" s="198">
        <v>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J32" s="1"/>
      <c r="BK32" s="83"/>
      <c r="BL32" s="54"/>
      <c r="BM32" s="54"/>
      <c r="BO32" s="54"/>
      <c r="CB32" s="124"/>
      <c r="CC32" s="121"/>
      <c r="CD32" s="122"/>
      <c r="CE32" s="121"/>
      <c r="CF32" s="121"/>
      <c r="CG32" s="121"/>
      <c r="CH32" s="121"/>
      <c r="CI32" s="122"/>
      <c r="CJ32" s="122"/>
      <c r="CK32" s="122"/>
      <c r="CL32" s="122"/>
      <c r="CM32" s="123"/>
    </row>
    <row r="33" spans="1:91" ht="4" customHeight="1">
      <c r="A33" s="95"/>
      <c r="B33" s="96"/>
      <c r="C33" s="66"/>
      <c r="D33" s="66"/>
      <c r="E33" s="66"/>
      <c r="F33" s="66"/>
      <c r="G33" s="66"/>
      <c r="H33" s="66"/>
      <c r="I33" s="1"/>
      <c r="J33" s="1"/>
      <c r="K33" s="1"/>
      <c r="L33" s="1"/>
      <c r="M33" s="1"/>
      <c r="N33" s="1"/>
      <c r="O33" s="1"/>
      <c r="P33" s="1"/>
      <c r="Q33" s="253" t="s">
        <v>41</v>
      </c>
      <c r="R33" s="264"/>
      <c r="S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S33" s="50">
        <f>3/52</f>
        <v>5.7692307692307696E-2</v>
      </c>
      <c r="BT33" s="50" t="s">
        <v>326</v>
      </c>
      <c r="BU33" s="50">
        <f>3/52</f>
        <v>5.7692307692307696E-2</v>
      </c>
      <c r="CB33" s="124" t="s">
        <v>341</v>
      </c>
      <c r="CC33" s="121">
        <v>0</v>
      </c>
      <c r="CD33" s="122">
        <v>0.85</v>
      </c>
      <c r="CE33" s="121">
        <v>0.67</v>
      </c>
      <c r="CF33" s="121">
        <v>0.6</v>
      </c>
      <c r="CG33" s="121">
        <v>0.55000000000000004</v>
      </c>
      <c r="CH33" s="121"/>
      <c r="CI33" s="122"/>
      <c r="CJ33" s="122"/>
      <c r="CK33" s="122"/>
      <c r="CL33" s="122"/>
      <c r="CM33" s="123">
        <f t="shared" ref="CM33:CM58" si="8">SUM(CC33:CL33)</f>
        <v>2.67</v>
      </c>
    </row>
    <row r="34" spans="1:91">
      <c r="A34" s="97"/>
      <c r="B34" s="94" t="s">
        <v>5</v>
      </c>
      <c r="C34" s="9"/>
      <c r="D34" s="762" t="s">
        <v>4</v>
      </c>
      <c r="E34" s="763"/>
      <c r="F34" s="763"/>
      <c r="G34" s="763"/>
      <c r="H34" s="763"/>
      <c r="I34" s="763"/>
      <c r="J34" s="696"/>
      <c r="K34" s="696"/>
      <c r="L34" s="69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54" t="s">
        <v>21</v>
      </c>
      <c r="AR34" s="455"/>
      <c r="AS34" s="455"/>
      <c r="AT34" s="455"/>
      <c r="AU34" s="455"/>
      <c r="AV34" s="455"/>
      <c r="AW34" s="455"/>
      <c r="AX34" s="455"/>
      <c r="AY34" s="455"/>
      <c r="AZ34" s="455"/>
      <c r="BA34" s="456"/>
      <c r="BB34" s="766" t="s">
        <v>329</v>
      </c>
      <c r="BC34" s="767"/>
      <c r="BD34" s="64"/>
      <c r="BH34">
        <v>2</v>
      </c>
      <c r="BM34" s="50">
        <v>11</v>
      </c>
      <c r="BR34" s="50" t="s">
        <v>336</v>
      </c>
      <c r="BS34" s="50">
        <f>SUM(BS9:BS33)</f>
        <v>0.96923076923076923</v>
      </c>
      <c r="BT34" s="50">
        <f>BT9</f>
        <v>0.25</v>
      </c>
      <c r="BU34" s="50">
        <f>SUM(BU33,BU9)</f>
        <v>0.55769230769230771</v>
      </c>
      <c r="BV34" s="50">
        <f>BV9</f>
        <v>0.25</v>
      </c>
      <c r="BW34" s="50">
        <f>BW9</f>
        <v>0.15384615384615385</v>
      </c>
      <c r="BX34">
        <f>SUM(BX9:BX33)</f>
        <v>1.9230769230769232E-2</v>
      </c>
      <c r="BY34">
        <f>SUM(BY9:BY33)</f>
        <v>1.7938461538461539</v>
      </c>
      <c r="CB34" s="124" t="s">
        <v>1</v>
      </c>
      <c r="CC34" s="121">
        <v>0.95</v>
      </c>
      <c r="CD34" s="122">
        <v>0.46</v>
      </c>
      <c r="CE34" s="121">
        <v>0.54</v>
      </c>
      <c r="CF34" s="121">
        <v>0.33</v>
      </c>
      <c r="CG34" s="121">
        <v>0.42</v>
      </c>
      <c r="CH34" s="121">
        <v>0.36</v>
      </c>
      <c r="CI34" s="122"/>
      <c r="CJ34" s="122"/>
      <c r="CK34" s="122"/>
      <c r="CL34" s="122"/>
      <c r="CM34" s="123">
        <f t="shared" si="8"/>
        <v>3.0599999999999996</v>
      </c>
    </row>
    <row r="35" spans="1:91">
      <c r="A35" s="95" t="s">
        <v>130</v>
      </c>
      <c r="B35" s="96" t="s">
        <v>321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549" t="s">
        <v>328</v>
      </c>
      <c r="Q35" s="550"/>
      <c r="R35" s="551"/>
      <c r="S35" s="549" t="s">
        <v>328</v>
      </c>
      <c r="T35" s="550"/>
      <c r="U35" s="55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  <c r="CB35" s="124" t="s">
        <v>2</v>
      </c>
      <c r="CC35" s="121">
        <v>0.33</v>
      </c>
      <c r="CD35" s="122">
        <v>0.98</v>
      </c>
      <c r="CE35" s="121">
        <v>0.6</v>
      </c>
      <c r="CF35" s="121">
        <v>0.16</v>
      </c>
      <c r="CG35" s="121">
        <v>0.16</v>
      </c>
      <c r="CH35" s="121"/>
      <c r="CI35" s="122"/>
      <c r="CJ35" s="122"/>
      <c r="CK35" s="122"/>
      <c r="CL35" s="122"/>
      <c r="CM35" s="123">
        <f t="shared" si="8"/>
        <v>2.2300000000000004</v>
      </c>
    </row>
    <row r="36" spans="1:91">
      <c r="A36" s="95"/>
      <c r="B36" s="9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BD36" s="64"/>
      <c r="BH36" s="241">
        <f t="shared" ref="BH36:BM36" si="9">SUM(BH37:BH39)</f>
        <v>12</v>
      </c>
      <c r="BI36" s="241">
        <f t="shared" si="9"/>
        <v>35</v>
      </c>
      <c r="BJ36" s="241">
        <f t="shared" si="9"/>
        <v>0</v>
      </c>
      <c r="BK36" s="241">
        <f t="shared" si="9"/>
        <v>17</v>
      </c>
      <c r="BL36" s="241">
        <f t="shared" si="9"/>
        <v>33</v>
      </c>
      <c r="BM36" s="241">
        <f t="shared" si="9"/>
        <v>21</v>
      </c>
      <c r="BN36" s="241">
        <f>SUM(BN37:BN39)</f>
        <v>34</v>
      </c>
      <c r="BO36" s="241">
        <f>SUM(BO37:BO39)</f>
        <v>4</v>
      </c>
      <c r="BQ36" s="50">
        <f>52*3</f>
        <v>156</v>
      </c>
      <c r="BS36" s="50" t="s">
        <v>168</v>
      </c>
      <c r="CB36" s="124" t="s">
        <v>0</v>
      </c>
      <c r="CC36" s="121">
        <v>0.85</v>
      </c>
      <c r="CD36" s="122">
        <v>1</v>
      </c>
      <c r="CE36" s="121">
        <v>0.35</v>
      </c>
      <c r="CF36" s="121">
        <v>0.02</v>
      </c>
      <c r="CG36" s="121">
        <v>0.33</v>
      </c>
      <c r="CH36" s="121">
        <v>0.68</v>
      </c>
      <c r="CI36" s="122"/>
      <c r="CJ36" s="122"/>
      <c r="CK36" s="122"/>
      <c r="CL36" s="122"/>
      <c r="CM36" s="123">
        <f t="shared" si="8"/>
        <v>3.2300000000000004</v>
      </c>
    </row>
    <row r="37" spans="1:91" ht="17" thickBot="1">
      <c r="A37" s="97" t="s">
        <v>33</v>
      </c>
      <c r="B37" s="96">
        <v>1</v>
      </c>
      <c r="C37" s="1"/>
      <c r="D37" s="768" t="s">
        <v>327</v>
      </c>
      <c r="E37" s="768"/>
      <c r="F37" s="768"/>
      <c r="G37" s="768"/>
      <c r="H37" s="167" t="s">
        <v>1</v>
      </c>
      <c r="I37" s="167"/>
      <c r="J37" s="167"/>
      <c r="K37" s="167"/>
      <c r="L37" s="239" t="s">
        <v>0</v>
      </c>
      <c r="M37" s="240"/>
      <c r="N37" s="240"/>
      <c r="O37" s="240"/>
      <c r="P37" s="240"/>
      <c r="Q37" s="240"/>
      <c r="R37" s="240"/>
      <c r="S37" s="240"/>
      <c r="T37" s="240"/>
      <c r="U37" s="240"/>
      <c r="V37" s="167" t="s">
        <v>1</v>
      </c>
      <c r="W37" s="167"/>
      <c r="X37" s="167"/>
      <c r="Y37" s="167"/>
      <c r="Z37" s="167"/>
      <c r="AA37" s="167"/>
      <c r="AB37" s="167"/>
      <c r="AC37" s="167"/>
      <c r="AD37" s="156" t="s">
        <v>180</v>
      </c>
      <c r="AE37" s="156"/>
      <c r="AF37" s="156"/>
      <c r="AG37" s="156"/>
      <c r="AH37" s="165" t="s">
        <v>2</v>
      </c>
      <c r="AI37" s="166"/>
      <c r="AJ37" s="166"/>
      <c r="AK37" s="166"/>
      <c r="AL37" s="166"/>
      <c r="AM37" s="166"/>
      <c r="AN37" s="166"/>
      <c r="AO37" s="166"/>
      <c r="AP37" s="203" t="s">
        <v>12</v>
      </c>
      <c r="AQ37" s="204"/>
      <c r="AR37" s="204"/>
      <c r="AS37" s="204"/>
      <c r="AT37" s="204"/>
      <c r="AU37" s="156" t="s">
        <v>180</v>
      </c>
      <c r="AV37" s="156"/>
      <c r="AW37" s="156"/>
      <c r="AX37" s="156"/>
      <c r="AY37" s="156"/>
      <c r="AZ37" s="156"/>
      <c r="BA37" s="156"/>
      <c r="BB37" s="156"/>
      <c r="BC37" s="156"/>
      <c r="BD37" s="64"/>
      <c r="BE37" t="s">
        <v>384</v>
      </c>
      <c r="BH37" s="50">
        <v>4</v>
      </c>
      <c r="BI37">
        <v>13</v>
      </c>
      <c r="BJ37" t="s">
        <v>178</v>
      </c>
      <c r="BK37" s="50">
        <v>5</v>
      </c>
      <c r="BL37" s="50">
        <v>12</v>
      </c>
      <c r="BM37" s="50">
        <v>8</v>
      </c>
      <c r="BN37" s="50">
        <v>10</v>
      </c>
      <c r="BP37" s="50">
        <f>SUM(BH37:BO37)</f>
        <v>52</v>
      </c>
      <c r="CB37" s="124"/>
      <c r="CC37" s="121"/>
      <c r="CD37" s="122"/>
      <c r="CE37" s="121"/>
      <c r="CF37" s="121"/>
      <c r="CG37" s="121"/>
      <c r="CH37" s="121"/>
      <c r="CI37" s="122"/>
      <c r="CJ37" s="122"/>
      <c r="CK37" s="122"/>
      <c r="CL37" s="122"/>
      <c r="CM37" s="123"/>
    </row>
    <row r="38" spans="1:91">
      <c r="A38" s="95"/>
      <c r="B38" s="96">
        <v>2</v>
      </c>
      <c r="C38" s="1"/>
      <c r="D38" s="167" t="s">
        <v>1</v>
      </c>
      <c r="E38" s="167"/>
      <c r="F38" s="167"/>
      <c r="G38" s="167"/>
      <c r="H38" s="768" t="s">
        <v>327</v>
      </c>
      <c r="I38" s="768"/>
      <c r="J38" s="768"/>
      <c r="K38" s="768"/>
      <c r="L38" s="145" t="s">
        <v>12</v>
      </c>
      <c r="M38" s="146"/>
      <c r="N38" s="146"/>
      <c r="O38" s="146"/>
      <c r="P38" s="156" t="s">
        <v>180</v>
      </c>
      <c r="Q38" s="156"/>
      <c r="R38" s="156"/>
      <c r="S38" s="156"/>
      <c r="T38" s="156"/>
      <c r="U38" s="156"/>
      <c r="V38" s="156"/>
      <c r="W38" s="165" t="s">
        <v>2</v>
      </c>
      <c r="X38" s="166"/>
      <c r="Y38" s="166"/>
      <c r="Z38" s="166"/>
      <c r="AA38" s="166"/>
      <c r="AB38" s="166"/>
      <c r="AC38" s="166"/>
      <c r="AD38" s="160" t="s">
        <v>0</v>
      </c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56" t="s">
        <v>180</v>
      </c>
      <c r="AQ38" s="156"/>
      <c r="AR38" s="156"/>
      <c r="AS38" s="156"/>
      <c r="AT38" s="156"/>
      <c r="AU38" s="148" t="s">
        <v>1</v>
      </c>
      <c r="AV38" s="148"/>
      <c r="AW38" s="148"/>
      <c r="AX38" s="148"/>
      <c r="AY38" s="148"/>
      <c r="AZ38" s="148"/>
      <c r="BA38" s="148"/>
      <c r="BB38" s="148"/>
      <c r="BC38" s="188"/>
      <c r="BD38" s="64"/>
      <c r="BH38" s="50">
        <v>4</v>
      </c>
      <c r="BI38">
        <v>12</v>
      </c>
      <c r="BJ38" t="s">
        <v>178</v>
      </c>
      <c r="BK38" s="50">
        <v>4</v>
      </c>
      <c r="BL38" s="50">
        <v>13</v>
      </c>
      <c r="BM38" s="50">
        <v>7</v>
      </c>
      <c r="BN38" s="50">
        <v>12</v>
      </c>
      <c r="BP38" s="50">
        <f>SUM(BH38:BO38)</f>
        <v>52</v>
      </c>
      <c r="CB38" s="124"/>
      <c r="CC38" s="121"/>
      <c r="CD38" s="122"/>
      <c r="CE38" s="121"/>
      <c r="CF38" s="121"/>
      <c r="CG38" s="121"/>
      <c r="CH38" s="121"/>
      <c r="CI38" s="122"/>
      <c r="CJ38" s="122"/>
      <c r="CK38" s="122"/>
      <c r="CL38" s="122"/>
      <c r="CM38" s="123"/>
    </row>
    <row r="39" spans="1:91">
      <c r="A39" s="95"/>
      <c r="B39" s="96">
        <v>3</v>
      </c>
      <c r="C39" s="1"/>
      <c r="D39" s="480" t="s">
        <v>0</v>
      </c>
      <c r="E39" s="481"/>
      <c r="F39" s="481"/>
      <c r="G39" s="481"/>
      <c r="H39" s="481"/>
      <c r="I39" s="481"/>
      <c r="J39" s="481"/>
      <c r="K39" s="738"/>
      <c r="L39" s="768" t="s">
        <v>327</v>
      </c>
      <c r="M39" s="768"/>
      <c r="N39" s="768"/>
      <c r="O39" s="768"/>
      <c r="P39" s="145" t="s">
        <v>12</v>
      </c>
      <c r="Q39" s="146"/>
      <c r="R39" s="146"/>
      <c r="S39" s="146"/>
      <c r="T39" s="146"/>
      <c r="U39" s="146"/>
      <c r="V39" s="146"/>
      <c r="W39" s="146"/>
      <c r="X39" s="156" t="s">
        <v>180</v>
      </c>
      <c r="Y39" s="156"/>
      <c r="Z39" s="156"/>
      <c r="AA39" s="156"/>
      <c r="AB39" s="156"/>
      <c r="AC39" s="156"/>
      <c r="AD39" s="167" t="s">
        <v>1</v>
      </c>
      <c r="AE39" s="167"/>
      <c r="AF39" s="167"/>
      <c r="AG39" s="167"/>
      <c r="AH39" s="167"/>
      <c r="AI39" s="167"/>
      <c r="AJ39" s="167"/>
      <c r="AK39" s="167"/>
      <c r="AL39" s="156" t="s">
        <v>180</v>
      </c>
      <c r="AM39" s="156"/>
      <c r="AN39" s="156"/>
      <c r="AO39" s="156"/>
      <c r="AP39" s="184" t="s">
        <v>0</v>
      </c>
      <c r="AQ39" s="161"/>
      <c r="AR39" s="161"/>
      <c r="AS39" s="161"/>
      <c r="AT39" s="764" t="s">
        <v>75</v>
      </c>
      <c r="AU39" s="765"/>
      <c r="AV39" s="765"/>
      <c r="AW39" s="765"/>
      <c r="AX39" s="454" t="s">
        <v>2</v>
      </c>
      <c r="AY39" s="455"/>
      <c r="AZ39" s="455"/>
      <c r="BA39" s="455"/>
      <c r="BB39" s="455"/>
      <c r="BC39" s="456"/>
      <c r="BD39" s="64"/>
      <c r="BH39" s="50">
        <v>4</v>
      </c>
      <c r="BI39" s="22">
        <v>10</v>
      </c>
      <c r="BJ39" t="s">
        <v>178</v>
      </c>
      <c r="BK39" s="84">
        <v>8</v>
      </c>
      <c r="BL39" s="50">
        <v>8</v>
      </c>
      <c r="BM39" s="50">
        <v>6</v>
      </c>
      <c r="BN39" s="50">
        <v>12</v>
      </c>
      <c r="BO39" s="50">
        <v>4</v>
      </c>
      <c r="BP39" s="50">
        <f>SUM(BH39:BO39)</f>
        <v>52</v>
      </c>
      <c r="CB39" s="124"/>
      <c r="CC39" s="121"/>
      <c r="CD39" s="122"/>
      <c r="CE39" s="121"/>
      <c r="CF39" s="121"/>
      <c r="CG39" s="121"/>
      <c r="CH39" s="121"/>
      <c r="CI39" s="122"/>
      <c r="CJ39" s="122"/>
      <c r="CK39" s="122"/>
      <c r="CL39" s="122"/>
      <c r="CM39" s="123"/>
    </row>
    <row r="40" spans="1:91">
      <c r="A40" s="9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BD40" s="64"/>
      <c r="BF40" t="s">
        <v>385</v>
      </c>
      <c r="BH40" s="187" t="s">
        <v>326</v>
      </c>
      <c r="BI40" s="53" t="s">
        <v>40</v>
      </c>
      <c r="BJ40" s="53" t="s">
        <v>43</v>
      </c>
      <c r="BK40" s="53" t="s">
        <v>41</v>
      </c>
      <c r="BL40" s="53" t="s">
        <v>1</v>
      </c>
      <c r="BM40" s="53" t="s">
        <v>2</v>
      </c>
      <c r="BN40" s="85" t="s">
        <v>0</v>
      </c>
      <c r="BO40" s="53" t="s">
        <v>44</v>
      </c>
      <c r="CB40" s="124"/>
      <c r="CC40" s="121"/>
      <c r="CD40" s="122"/>
      <c r="CE40" s="121"/>
      <c r="CF40" s="121"/>
      <c r="CG40" s="121"/>
      <c r="CH40" s="121"/>
      <c r="CI40" s="122"/>
      <c r="CJ40" s="122"/>
      <c r="CK40" s="122"/>
      <c r="CL40" s="122"/>
      <c r="CM40" s="123"/>
    </row>
    <row r="41" spans="1:91">
      <c r="A41" s="97" t="s">
        <v>32</v>
      </c>
      <c r="B41" s="96">
        <v>1</v>
      </c>
      <c r="C41" s="1"/>
      <c r="D41" s="165" t="s">
        <v>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7" t="s">
        <v>1</v>
      </c>
      <c r="R41" s="167"/>
      <c r="S41" s="167"/>
      <c r="T41" s="167"/>
      <c r="U41" s="167"/>
      <c r="V41" s="160" t="s">
        <v>0</v>
      </c>
      <c r="W41" s="161"/>
      <c r="X41" s="161"/>
      <c r="Y41" s="161"/>
      <c r="Z41" s="161"/>
      <c r="AA41" s="161"/>
      <c r="AB41" s="161"/>
      <c r="AC41" s="161"/>
      <c r="AD41" s="768" t="s">
        <v>327</v>
      </c>
      <c r="AE41" s="768"/>
      <c r="AF41" s="768"/>
      <c r="AG41" s="768"/>
      <c r="AH41" s="145" t="s">
        <v>12</v>
      </c>
      <c r="AI41" s="146"/>
      <c r="AJ41" s="146"/>
      <c r="AK41" s="146"/>
      <c r="AL41" s="146"/>
      <c r="AM41" s="146"/>
      <c r="AN41" s="146"/>
      <c r="AO41" s="146"/>
      <c r="AP41" s="156" t="s">
        <v>180</v>
      </c>
      <c r="AQ41" s="156"/>
      <c r="AR41" s="156"/>
      <c r="AS41" s="157"/>
      <c r="AT41" s="768" t="s">
        <v>327</v>
      </c>
      <c r="AU41" s="768"/>
      <c r="AV41" s="768"/>
      <c r="AW41" s="768"/>
      <c r="AX41" s="522" t="s">
        <v>180</v>
      </c>
      <c r="AY41" s="509"/>
      <c r="AZ41" s="509"/>
      <c r="BA41" s="509"/>
      <c r="BB41" s="509"/>
      <c r="BC41" s="509"/>
      <c r="BD41" s="64"/>
      <c r="BE41" t="s">
        <v>381</v>
      </c>
      <c r="BF41" t="s">
        <v>0</v>
      </c>
      <c r="BH41" s="50">
        <v>8</v>
      </c>
      <c r="BI41" s="50">
        <v>10</v>
      </c>
      <c r="BJ41" s="50" t="s">
        <v>178</v>
      </c>
      <c r="BK41" s="50">
        <v>8</v>
      </c>
      <c r="BL41" s="50">
        <v>5</v>
      </c>
      <c r="BM41" s="50">
        <v>13</v>
      </c>
      <c r="BN41" s="84">
        <v>8</v>
      </c>
      <c r="BO41" s="50" t="s">
        <v>178</v>
      </c>
      <c r="BP41" s="50">
        <f>SUM(BH41:BO41)</f>
        <v>52</v>
      </c>
      <c r="CB41" s="124"/>
      <c r="CC41" s="121"/>
      <c r="CD41" s="122"/>
      <c r="CE41" s="121"/>
      <c r="CF41" s="121"/>
      <c r="CG41" s="121"/>
      <c r="CH41" s="121"/>
      <c r="CI41" s="122"/>
      <c r="CJ41" s="122"/>
      <c r="CK41" s="122"/>
      <c r="CL41" s="122"/>
      <c r="CM41" s="123"/>
    </row>
    <row r="42" spans="1:91">
      <c r="A42" s="95"/>
      <c r="B42" s="96">
        <v>2</v>
      </c>
      <c r="C42" s="1"/>
      <c r="D42" s="145" t="s">
        <v>12</v>
      </c>
      <c r="E42" s="146"/>
      <c r="F42" s="146"/>
      <c r="G42" s="146"/>
      <c r="H42" s="146"/>
      <c r="I42" s="146"/>
      <c r="J42" s="146"/>
      <c r="K42" s="146"/>
      <c r="L42" s="167" t="s">
        <v>1</v>
      </c>
      <c r="M42" s="167"/>
      <c r="N42" s="167"/>
      <c r="O42" s="167"/>
      <c r="P42" s="167"/>
      <c r="Q42" s="165" t="s">
        <v>2</v>
      </c>
      <c r="R42" s="165"/>
      <c r="S42" s="166"/>
      <c r="T42" s="166"/>
      <c r="U42" s="166"/>
      <c r="V42" s="166"/>
      <c r="W42" s="166"/>
      <c r="X42" s="166"/>
      <c r="Y42" s="166"/>
      <c r="Z42" s="768" t="s">
        <v>327</v>
      </c>
      <c r="AA42" s="768"/>
      <c r="AB42" s="768"/>
      <c r="AC42" s="768"/>
      <c r="AD42" s="156" t="s">
        <v>180</v>
      </c>
      <c r="AE42" s="156"/>
      <c r="AF42" s="156"/>
      <c r="AG42" s="157"/>
      <c r="AH42" s="156"/>
      <c r="AI42" s="156"/>
      <c r="AJ42" s="156"/>
      <c r="AK42" s="157"/>
      <c r="AL42" s="165" t="s">
        <v>2</v>
      </c>
      <c r="AM42" s="165"/>
      <c r="AN42" s="166"/>
      <c r="AO42" s="166"/>
      <c r="AP42" s="768" t="s">
        <v>327</v>
      </c>
      <c r="AQ42" s="768"/>
      <c r="AR42" s="768"/>
      <c r="AS42" s="768"/>
      <c r="AT42" s="184" t="s">
        <v>0</v>
      </c>
      <c r="AU42" s="185"/>
      <c r="AV42" s="185"/>
      <c r="AW42" s="161"/>
      <c r="AX42" s="161"/>
      <c r="AY42" s="161"/>
      <c r="AZ42" s="161"/>
      <c r="BA42" s="161"/>
      <c r="BB42" s="161"/>
      <c r="BC42" s="161"/>
      <c r="BD42" s="64"/>
      <c r="BF42" t="s">
        <v>40</v>
      </c>
      <c r="BH42" s="50">
        <v>8</v>
      </c>
      <c r="BI42" s="84">
        <v>8</v>
      </c>
      <c r="BJ42" s="50" t="s">
        <v>178</v>
      </c>
      <c r="BK42" s="50">
        <v>8</v>
      </c>
      <c r="BL42" s="50">
        <v>5</v>
      </c>
      <c r="BM42" s="50">
        <v>13</v>
      </c>
      <c r="BN42" s="50">
        <v>10</v>
      </c>
      <c r="BO42" s="50" t="s">
        <v>178</v>
      </c>
      <c r="BP42" s="50">
        <f t="shared" ref="BP42:BP44" si="10">SUM(BH42:BO42)</f>
        <v>52</v>
      </c>
      <c r="CB42" s="124"/>
      <c r="CC42" s="121"/>
      <c r="CD42" s="122"/>
      <c r="CE42" s="121"/>
      <c r="CF42" s="121"/>
      <c r="CG42" s="121"/>
      <c r="CH42" s="121"/>
      <c r="CI42" s="122"/>
      <c r="CJ42" s="122"/>
      <c r="CK42" s="122"/>
      <c r="CL42" s="122"/>
      <c r="CM42" s="123"/>
    </row>
    <row r="43" spans="1:91">
      <c r="A43" s="95"/>
      <c r="B43" s="96">
        <v>3</v>
      </c>
      <c r="C43" s="1"/>
      <c r="D43" s="149" t="s">
        <v>180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60" t="s">
        <v>0</v>
      </c>
      <c r="O43" s="161"/>
      <c r="P43" s="161"/>
      <c r="Q43" s="161"/>
      <c r="R43" s="161"/>
      <c r="S43" s="161"/>
      <c r="T43" s="161"/>
      <c r="U43" s="161"/>
      <c r="V43" s="768" t="s">
        <v>327</v>
      </c>
      <c r="W43" s="768"/>
      <c r="X43" s="768"/>
      <c r="Y43" s="768"/>
      <c r="Z43" s="165" t="s">
        <v>2</v>
      </c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768" t="s">
        <v>327</v>
      </c>
      <c r="AM43" s="768"/>
      <c r="AN43" s="768"/>
      <c r="AO43" s="768"/>
      <c r="AP43" s="167" t="s">
        <v>1</v>
      </c>
      <c r="AQ43" s="167"/>
      <c r="AR43" s="167"/>
      <c r="AS43" s="167"/>
      <c r="AT43" s="167"/>
      <c r="AU43" s="191" t="s">
        <v>12</v>
      </c>
      <c r="AV43" s="154"/>
      <c r="AW43" s="154"/>
      <c r="AX43" s="154"/>
      <c r="AY43" s="154"/>
      <c r="AZ43" s="154"/>
      <c r="BA43" s="154"/>
      <c r="BB43" s="154"/>
      <c r="BC43" s="154"/>
      <c r="BD43" s="64"/>
      <c r="BF43" t="s">
        <v>0</v>
      </c>
      <c r="BH43" s="50">
        <v>8</v>
      </c>
      <c r="BI43" s="50">
        <v>10</v>
      </c>
      <c r="BJ43" s="50" t="s">
        <v>178</v>
      </c>
      <c r="BK43" s="50">
        <v>9</v>
      </c>
      <c r="BL43" s="50">
        <v>5</v>
      </c>
      <c r="BM43" s="50">
        <v>12</v>
      </c>
      <c r="BN43" s="84">
        <v>8</v>
      </c>
      <c r="BO43" s="50" t="s">
        <v>178</v>
      </c>
      <c r="BP43" s="50">
        <f t="shared" si="10"/>
        <v>52</v>
      </c>
      <c r="CB43" s="124"/>
      <c r="CC43" s="121"/>
      <c r="CD43" s="122"/>
      <c r="CE43" s="121"/>
      <c r="CF43" s="121"/>
      <c r="CG43" s="121"/>
      <c r="CH43" s="121"/>
      <c r="CI43" s="122"/>
      <c r="CJ43" s="122"/>
      <c r="CK43" s="122"/>
      <c r="CL43" s="122"/>
      <c r="CM43" s="123"/>
    </row>
    <row r="44" spans="1:91" ht="17" thickBot="1">
      <c r="A44" s="95"/>
      <c r="B44" s="96">
        <v>4</v>
      </c>
      <c r="C44" s="1"/>
      <c r="D44" s="169" t="s">
        <v>0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49" t="s">
        <v>180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5" t="s">
        <v>12</v>
      </c>
      <c r="Y44" s="145"/>
      <c r="Z44" s="145"/>
      <c r="AA44" s="146"/>
      <c r="AB44" s="146"/>
      <c r="AC44" s="146"/>
      <c r="AD44" s="146"/>
      <c r="AE44" s="146"/>
      <c r="AF44" s="146"/>
      <c r="AG44" s="146"/>
      <c r="AH44" s="768" t="s">
        <v>327</v>
      </c>
      <c r="AI44" s="768"/>
      <c r="AJ44" s="768"/>
      <c r="AK44" s="768"/>
      <c r="AL44" s="167" t="s">
        <v>1</v>
      </c>
      <c r="AM44" s="167"/>
      <c r="AN44" s="167"/>
      <c r="AO44" s="167"/>
      <c r="AP44" s="769" t="s">
        <v>2</v>
      </c>
      <c r="AQ44" s="770"/>
      <c r="AR44" s="770"/>
      <c r="AS44" s="770"/>
      <c r="AT44" s="770"/>
      <c r="AU44" s="770"/>
      <c r="AV44" s="770"/>
      <c r="AW44" s="771"/>
      <c r="AX44" s="768" t="s">
        <v>327</v>
      </c>
      <c r="AY44" s="768"/>
      <c r="AZ44" s="768"/>
      <c r="BA44" s="768"/>
      <c r="BB44" s="454" t="s">
        <v>2</v>
      </c>
      <c r="BC44" s="456"/>
      <c r="BD44" s="64"/>
      <c r="BF44" t="s">
        <v>2</v>
      </c>
      <c r="BH44" s="241">
        <v>8</v>
      </c>
      <c r="BI44" s="241">
        <v>10</v>
      </c>
      <c r="BJ44" s="241" t="s">
        <v>178</v>
      </c>
      <c r="BK44" s="241">
        <v>10</v>
      </c>
      <c r="BL44" s="241">
        <v>4</v>
      </c>
      <c r="BM44" s="245">
        <v>10</v>
      </c>
      <c r="BN44" s="241">
        <v>10</v>
      </c>
      <c r="BO44" s="241" t="s">
        <v>178</v>
      </c>
      <c r="BP44" s="50">
        <f t="shared" si="10"/>
        <v>52</v>
      </c>
      <c r="CB44" s="124"/>
      <c r="CC44" s="121"/>
      <c r="CD44" s="122"/>
      <c r="CE44" s="121"/>
      <c r="CF44" s="121"/>
      <c r="CG44" s="121"/>
      <c r="CH44" s="121"/>
      <c r="CI44" s="122"/>
      <c r="CJ44" s="122"/>
      <c r="CK44" s="122"/>
      <c r="CL44" s="122"/>
      <c r="CM44" s="123"/>
    </row>
    <row r="45" spans="1:91" ht="17" thickBot="1">
      <c r="A45" s="247"/>
      <c r="B45" s="24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39" t="s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7"/>
      <c r="BH45" s="50"/>
      <c r="BI45" s="50"/>
      <c r="BJ45" s="50"/>
      <c r="BM45" s="84"/>
      <c r="CB45" s="124"/>
      <c r="CC45" s="121"/>
      <c r="CD45" s="122"/>
      <c r="CE45" s="121"/>
      <c r="CF45" s="121"/>
      <c r="CG45" s="121"/>
      <c r="CH45" s="121"/>
      <c r="CI45" s="122"/>
      <c r="CJ45" s="122"/>
      <c r="CK45" s="122"/>
      <c r="CL45" s="122"/>
      <c r="CM45" s="123"/>
    </row>
    <row r="46" spans="1:91" ht="17" thickBot="1">
      <c r="A46" s="247"/>
      <c r="B46" s="24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67"/>
      <c r="BH46" s="50"/>
      <c r="BI46" s="50"/>
      <c r="BJ46" s="50"/>
      <c r="BM46" s="84"/>
      <c r="CB46" s="124"/>
      <c r="CC46" s="121"/>
      <c r="CD46" s="122"/>
      <c r="CE46" s="121"/>
      <c r="CF46" s="121"/>
      <c r="CG46" s="121"/>
      <c r="CH46" s="121"/>
      <c r="CI46" s="122"/>
      <c r="CJ46" s="122"/>
      <c r="CK46" s="122"/>
      <c r="CL46" s="122"/>
      <c r="CM46" s="123"/>
    </row>
    <row r="47" spans="1:91" ht="17" thickBot="1">
      <c r="A47" s="247"/>
      <c r="B47" s="248"/>
      <c r="D47" s="1">
        <v>4</v>
      </c>
      <c r="E47" s="1">
        <v>4</v>
      </c>
      <c r="F47" s="1">
        <v>4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1">
        <v>4</v>
      </c>
      <c r="M47" s="249">
        <v>3</v>
      </c>
      <c r="N47" s="224">
        <v>3</v>
      </c>
      <c r="O47" s="225">
        <v>3</v>
      </c>
      <c r="P47" s="1">
        <v>4</v>
      </c>
      <c r="Q47" s="1">
        <v>4</v>
      </c>
      <c r="R47" s="1">
        <v>4</v>
      </c>
      <c r="S47" s="1">
        <v>5</v>
      </c>
      <c r="T47" s="1">
        <v>5</v>
      </c>
      <c r="U47" s="1">
        <v>5</v>
      </c>
      <c r="V47" s="1">
        <v>5</v>
      </c>
      <c r="W47" s="250">
        <v>6</v>
      </c>
      <c r="X47" s="251">
        <v>6</v>
      </c>
      <c r="Y47" s="251">
        <v>6</v>
      </c>
      <c r="Z47" s="251">
        <v>6</v>
      </c>
      <c r="AA47" s="251">
        <v>6</v>
      </c>
      <c r="AB47" s="251">
        <v>6</v>
      </c>
      <c r="AC47" s="252">
        <v>6</v>
      </c>
      <c r="AD47" s="1">
        <v>5</v>
      </c>
      <c r="AE47" s="1">
        <v>5</v>
      </c>
      <c r="AF47" s="1">
        <v>5</v>
      </c>
      <c r="AG47" s="1">
        <v>5</v>
      </c>
      <c r="AH47" s="1">
        <v>5</v>
      </c>
      <c r="AI47" s="1">
        <v>5</v>
      </c>
      <c r="AJ47" s="1">
        <v>5</v>
      </c>
      <c r="AK47" s="1">
        <v>5</v>
      </c>
      <c r="AL47" s="1">
        <v>5</v>
      </c>
      <c r="AM47" s="1">
        <v>5</v>
      </c>
      <c r="AN47" s="1">
        <v>5</v>
      </c>
      <c r="AO47" s="1">
        <v>5</v>
      </c>
      <c r="AP47" s="250">
        <v>6</v>
      </c>
      <c r="AQ47" s="251">
        <v>6</v>
      </c>
      <c r="AR47" s="251">
        <v>6</v>
      </c>
      <c r="AS47" s="252">
        <v>6</v>
      </c>
      <c r="AT47" s="1">
        <v>5</v>
      </c>
      <c r="AU47" s="1">
        <v>5</v>
      </c>
      <c r="AV47" s="1">
        <v>5</v>
      </c>
      <c r="AW47" s="1">
        <v>5</v>
      </c>
      <c r="AX47" s="250">
        <v>6</v>
      </c>
      <c r="AY47" s="251">
        <v>6</v>
      </c>
      <c r="AZ47" s="251">
        <v>6</v>
      </c>
      <c r="BA47" s="251">
        <v>6</v>
      </c>
      <c r="BB47" s="252">
        <v>6</v>
      </c>
      <c r="BC47" s="1">
        <v>5</v>
      </c>
      <c r="BD47" s="67"/>
      <c r="BH47" s="50"/>
      <c r="BI47" s="50"/>
      <c r="BJ47" s="50"/>
      <c r="BM47" s="84"/>
      <c r="CB47" s="124"/>
      <c r="CC47" s="121"/>
      <c r="CD47" s="122"/>
      <c r="CE47" s="121"/>
      <c r="CF47" s="121"/>
      <c r="CG47" s="121"/>
      <c r="CH47" s="121"/>
      <c r="CI47" s="122"/>
      <c r="CJ47" s="122"/>
      <c r="CK47" s="122"/>
      <c r="CL47" s="122"/>
      <c r="CM47" s="123"/>
    </row>
    <row r="48" spans="1:91">
      <c r="A48" s="247"/>
      <c r="B48" s="248"/>
      <c r="D48" s="1"/>
      <c r="E48" s="1"/>
      <c r="F48" s="1"/>
      <c r="G48" s="1"/>
      <c r="H48" s="1"/>
      <c r="I48" s="1"/>
      <c r="J48" s="1"/>
      <c r="K48" s="1"/>
      <c r="L48" s="1"/>
      <c r="M48" s="16"/>
      <c r="N48" s="1">
        <v>3</v>
      </c>
      <c r="O48" s="1">
        <f>COUNTIFS($D$47:$BC$47,3)</f>
        <v>3</v>
      </c>
      <c r="P48" s="1"/>
      <c r="Q48" s="1"/>
      <c r="R48" s="1"/>
      <c r="S48" s="1"/>
      <c r="T48" s="1"/>
      <c r="U48" s="1"/>
      <c r="V48" s="1"/>
      <c r="W48" s="16"/>
      <c r="X48" s="16"/>
      <c r="Y48" s="16"/>
      <c r="Z48" s="16"/>
      <c r="AA48" s="16"/>
      <c r="AB48" s="16"/>
      <c r="AC48" s="16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6"/>
      <c r="AQ48" s="16"/>
      <c r="AR48" s="16"/>
      <c r="AS48" s="16"/>
      <c r="AT48" s="1"/>
      <c r="AU48" s="1"/>
      <c r="AV48" s="1"/>
      <c r="AW48" s="1"/>
      <c r="AX48" s="16"/>
      <c r="AY48" s="16"/>
      <c r="AZ48" s="16"/>
      <c r="BA48" s="16"/>
      <c r="BB48" s="16"/>
      <c r="BC48" s="1"/>
      <c r="BD48" s="67"/>
      <c r="BH48" s="50"/>
      <c r="BI48" s="50"/>
      <c r="BJ48" s="50"/>
      <c r="BM48" s="84"/>
      <c r="CB48" s="124"/>
      <c r="CC48" s="121"/>
      <c r="CD48" s="122"/>
      <c r="CE48" s="121"/>
      <c r="CF48" s="121"/>
      <c r="CG48" s="121"/>
      <c r="CH48" s="121"/>
      <c r="CI48" s="122"/>
      <c r="CJ48" s="122"/>
      <c r="CK48" s="122"/>
      <c r="CL48" s="122"/>
      <c r="CM48" s="123"/>
    </row>
    <row r="49" spans="1:91">
      <c r="A49" s="247"/>
      <c r="B49" s="248"/>
      <c r="D49" s="1"/>
      <c r="E49" s="1"/>
      <c r="F49" s="1"/>
      <c r="G49" s="1"/>
      <c r="H49" s="1"/>
      <c r="I49" s="1"/>
      <c r="J49" s="1"/>
      <c r="K49" s="1"/>
      <c r="L49" s="1"/>
      <c r="M49" s="16"/>
      <c r="N49" s="16">
        <v>4</v>
      </c>
      <c r="O49" s="1">
        <f>COUNTIFS($D$47:$BC$47,4)</f>
        <v>12</v>
      </c>
      <c r="P49" s="1"/>
      <c r="Q49" s="1"/>
      <c r="R49" s="1"/>
      <c r="S49" s="1"/>
      <c r="T49" s="1"/>
      <c r="U49" s="1"/>
      <c r="V49" s="1"/>
      <c r="W49" s="16"/>
      <c r="X49" s="16"/>
      <c r="Y49" s="16"/>
      <c r="Z49" s="16"/>
      <c r="AA49" s="16"/>
      <c r="AB49" s="16"/>
      <c r="AC49" s="1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6"/>
      <c r="AQ49" s="16"/>
      <c r="AR49" s="16"/>
      <c r="AS49" s="16"/>
      <c r="AT49" s="1"/>
      <c r="AU49" s="1"/>
      <c r="AV49" s="1"/>
      <c r="AW49" s="1"/>
      <c r="AX49" s="16"/>
      <c r="AY49" s="16"/>
      <c r="AZ49" s="16"/>
      <c r="BA49" s="16"/>
      <c r="BB49" s="16"/>
      <c r="BC49" s="1"/>
      <c r="BD49" s="67"/>
      <c r="BH49" s="50"/>
      <c r="BI49" s="50"/>
      <c r="BJ49" s="50"/>
      <c r="BM49" s="84"/>
      <c r="CB49" s="124"/>
      <c r="CC49" s="121"/>
      <c r="CD49" s="122"/>
      <c r="CE49" s="121"/>
      <c r="CF49" s="121"/>
      <c r="CG49" s="121"/>
      <c r="CH49" s="121"/>
      <c r="CI49" s="122"/>
      <c r="CJ49" s="122"/>
      <c r="CK49" s="122"/>
      <c r="CL49" s="122"/>
      <c r="CM49" s="123"/>
    </row>
    <row r="50" spans="1:91">
      <c r="A50" s="247"/>
      <c r="B50" s="248"/>
      <c r="D50" s="1"/>
      <c r="E50" s="1"/>
      <c r="F50" s="1"/>
      <c r="G50" s="1"/>
      <c r="H50" s="1"/>
      <c r="I50" s="1"/>
      <c r="J50" s="1"/>
      <c r="K50" s="1"/>
      <c r="L50" s="1"/>
      <c r="M50" s="16"/>
      <c r="N50" s="16">
        <v>5</v>
      </c>
      <c r="O50" s="1">
        <f>COUNTIFS($D$47:$BC$47,5)</f>
        <v>21</v>
      </c>
      <c r="P50" s="1"/>
      <c r="Q50" s="1"/>
      <c r="R50" s="1"/>
      <c r="S50" s="1"/>
      <c r="T50" s="1"/>
      <c r="U50" s="1"/>
      <c r="V50" s="1"/>
      <c r="W50" s="16"/>
      <c r="X50" s="16"/>
      <c r="Y50" s="16"/>
      <c r="Z50" s="16"/>
      <c r="AA50" s="16"/>
      <c r="AB50" s="16"/>
      <c r="AC50" s="16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6"/>
      <c r="AQ50" s="16"/>
      <c r="AR50" s="16"/>
      <c r="AS50" s="16"/>
      <c r="AT50" s="1"/>
      <c r="AU50" s="1"/>
      <c r="AV50" s="1"/>
      <c r="AW50" s="1"/>
      <c r="AX50" s="16"/>
      <c r="AY50" s="16"/>
      <c r="AZ50" s="16"/>
      <c r="BA50" s="16"/>
      <c r="BB50" s="16"/>
      <c r="BC50" s="1"/>
      <c r="BD50" s="67"/>
      <c r="BH50" s="50"/>
      <c r="BI50" s="50"/>
      <c r="BJ50" s="50"/>
      <c r="BM50" s="84"/>
      <c r="CB50" s="124"/>
      <c r="CC50" s="121"/>
      <c r="CD50" s="122"/>
      <c r="CE50" s="121"/>
      <c r="CF50" s="121"/>
      <c r="CG50" s="121"/>
      <c r="CH50" s="121"/>
      <c r="CI50" s="122"/>
      <c r="CJ50" s="122"/>
      <c r="CK50" s="122"/>
      <c r="CL50" s="122"/>
      <c r="CM50" s="123"/>
    </row>
    <row r="51" spans="1:91">
      <c r="A51" s="247"/>
      <c r="B51" s="248"/>
      <c r="D51" s="1"/>
      <c r="E51" s="1"/>
      <c r="F51" s="1"/>
      <c r="G51" s="1"/>
      <c r="H51" s="1"/>
      <c r="I51" s="1"/>
      <c r="J51" s="1"/>
      <c r="K51" s="1"/>
      <c r="L51" s="1"/>
      <c r="M51" s="1"/>
      <c r="N51" s="1">
        <v>6</v>
      </c>
      <c r="O51" s="1">
        <f>COUNTIFS($D$47:$BC$47,6)</f>
        <v>16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7"/>
      <c r="BH51" s="50"/>
      <c r="BI51" s="50"/>
      <c r="BJ51" s="50"/>
      <c r="BM51" s="84"/>
      <c r="CB51" s="124"/>
      <c r="CC51" s="121"/>
      <c r="CD51" s="122"/>
      <c r="CE51" s="121"/>
      <c r="CF51" s="121"/>
      <c r="CG51" s="121"/>
      <c r="CH51" s="121"/>
      <c r="CI51" s="122"/>
      <c r="CJ51" s="122"/>
      <c r="CK51" s="122"/>
      <c r="CL51" s="122"/>
      <c r="CM51" s="123"/>
    </row>
    <row r="52" spans="1:91">
      <c r="A52" s="247"/>
      <c r="B52" s="24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7"/>
      <c r="BH52" s="50"/>
      <c r="BI52" s="50"/>
      <c r="BJ52" s="50"/>
      <c r="BM52" s="84"/>
      <c r="CB52" s="124"/>
      <c r="CC52" s="121"/>
      <c r="CD52" s="122"/>
      <c r="CE52" s="121"/>
      <c r="CF52" s="121"/>
      <c r="CG52" s="121"/>
      <c r="CH52" s="121"/>
      <c r="CI52" s="122"/>
      <c r="CJ52" s="122"/>
      <c r="CK52" s="122"/>
      <c r="CL52" s="122"/>
      <c r="CM52" s="123"/>
    </row>
    <row r="53" spans="1:91">
      <c r="A53" s="95"/>
      <c r="B53" s="1"/>
      <c r="C53" s="1"/>
      <c r="W53" s="1"/>
      <c r="BD53" s="64"/>
      <c r="BG53" t="s">
        <v>336</v>
      </c>
      <c r="BH53" s="50">
        <f>SUM(BH41:BH44)</f>
        <v>32</v>
      </c>
      <c r="BI53" s="50">
        <f t="shared" ref="BI53:BO53" si="11">SUM(BI41:BI44)</f>
        <v>38</v>
      </c>
      <c r="BJ53" s="50">
        <f t="shared" si="11"/>
        <v>0</v>
      </c>
      <c r="BK53" s="50">
        <f t="shared" si="11"/>
        <v>35</v>
      </c>
      <c r="BL53" s="50">
        <f t="shared" si="11"/>
        <v>19</v>
      </c>
      <c r="BM53" s="50">
        <f t="shared" si="11"/>
        <v>48</v>
      </c>
      <c r="BN53" s="50">
        <f t="shared" si="11"/>
        <v>36</v>
      </c>
      <c r="BO53" s="50">
        <f t="shared" si="11"/>
        <v>0</v>
      </c>
      <c r="CB53" s="124"/>
      <c r="CC53" s="121"/>
      <c r="CD53" s="122"/>
      <c r="CE53" s="121"/>
      <c r="CF53" s="121"/>
      <c r="CG53" s="121"/>
      <c r="CH53" s="121"/>
      <c r="CI53" s="122"/>
      <c r="CJ53" s="122"/>
      <c r="CK53" s="122"/>
      <c r="CL53" s="122"/>
      <c r="CM53" s="123"/>
    </row>
    <row r="54" spans="1:91" ht="8" customHeight="1">
      <c r="A54" s="97"/>
      <c r="B54" s="96"/>
      <c r="C54" s="1"/>
      <c r="D54" s="165" t="s">
        <v>2</v>
      </c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7" t="s">
        <v>1</v>
      </c>
      <c r="R54" s="167"/>
      <c r="S54" s="167"/>
      <c r="T54" s="167"/>
      <c r="U54" s="167"/>
      <c r="V54" s="184" t="s">
        <v>0</v>
      </c>
      <c r="W54" s="161"/>
      <c r="X54" s="161"/>
      <c r="Y54" s="161"/>
      <c r="Z54" s="161"/>
      <c r="AA54" s="161"/>
      <c r="AB54" s="161"/>
      <c r="AC54" s="161"/>
      <c r="AD54" s="768" t="s">
        <v>327</v>
      </c>
      <c r="AE54" s="768"/>
      <c r="AF54" s="768"/>
      <c r="AG54" s="768"/>
      <c r="AH54" s="145" t="s">
        <v>12</v>
      </c>
      <c r="AI54" s="146"/>
      <c r="AJ54" s="146"/>
      <c r="AK54" s="146"/>
      <c r="AL54" s="146"/>
      <c r="AM54" s="146"/>
      <c r="AN54" s="146"/>
      <c r="AO54" s="146"/>
      <c r="AP54" s="156" t="s">
        <v>180</v>
      </c>
      <c r="AQ54" s="156"/>
      <c r="AR54" s="156"/>
      <c r="AS54" s="157"/>
      <c r="AT54" s="768" t="s">
        <v>327</v>
      </c>
      <c r="AU54" s="768"/>
      <c r="AV54" s="768"/>
      <c r="AW54" s="768"/>
      <c r="AX54" s="522" t="s">
        <v>180</v>
      </c>
      <c r="AY54" s="509"/>
      <c r="AZ54" s="509"/>
      <c r="BA54" s="509"/>
      <c r="BB54" s="509"/>
      <c r="BC54" s="509"/>
      <c r="BD54" s="64"/>
      <c r="BE54" t="s">
        <v>379</v>
      </c>
      <c r="BH54" s="50">
        <v>8</v>
      </c>
      <c r="BI54" s="50">
        <v>10</v>
      </c>
      <c r="BJ54" s="50" t="s">
        <v>178</v>
      </c>
      <c r="BK54" s="50">
        <v>8</v>
      </c>
      <c r="BL54" s="50">
        <v>5</v>
      </c>
      <c r="BM54" s="50">
        <v>13</v>
      </c>
      <c r="BN54" s="50">
        <v>8</v>
      </c>
      <c r="BO54" s="50" t="s">
        <v>178</v>
      </c>
      <c r="BP54" s="50">
        <f>SUM(BH54:BO54)</f>
        <v>52</v>
      </c>
      <c r="BS54" s="50">
        <f>SUM(BI54)</f>
        <v>10</v>
      </c>
      <c r="BT54" s="50">
        <f t="shared" ref="BT54:BY54" si="12">SUM(BJ54)</f>
        <v>0</v>
      </c>
      <c r="BU54" s="50">
        <f t="shared" si="12"/>
        <v>8</v>
      </c>
      <c r="BV54" s="50">
        <f t="shared" si="12"/>
        <v>5</v>
      </c>
      <c r="BW54" s="50">
        <f t="shared" si="12"/>
        <v>13</v>
      </c>
      <c r="BX54" s="50">
        <f t="shared" si="12"/>
        <v>8</v>
      </c>
      <c r="BY54" s="50">
        <f t="shared" si="12"/>
        <v>0</v>
      </c>
      <c r="CB54" s="124" t="s">
        <v>342</v>
      </c>
      <c r="CC54" s="122"/>
      <c r="CD54" s="122"/>
      <c r="CE54" s="121"/>
      <c r="CF54" s="121"/>
      <c r="CG54" s="121"/>
      <c r="CH54" s="122"/>
      <c r="CI54" s="122"/>
      <c r="CJ54" s="122"/>
      <c r="CK54" s="122"/>
      <c r="CL54" s="122"/>
      <c r="CM54" s="123">
        <f t="shared" si="8"/>
        <v>0</v>
      </c>
    </row>
    <row r="55" spans="1:91" ht="8" customHeight="1">
      <c r="A55" s="95"/>
      <c r="B55" s="96"/>
      <c r="C55" s="1"/>
      <c r="D55" s="145" t="s">
        <v>12</v>
      </c>
      <c r="E55" s="146"/>
      <c r="F55" s="146"/>
      <c r="G55" s="146"/>
      <c r="H55" s="146"/>
      <c r="I55" s="146"/>
      <c r="J55" s="146"/>
      <c r="K55" s="146"/>
      <c r="L55" s="167" t="s">
        <v>1</v>
      </c>
      <c r="M55" s="167"/>
      <c r="N55" s="167"/>
      <c r="O55" s="167"/>
      <c r="P55" s="167"/>
      <c r="Q55" s="165" t="s">
        <v>2</v>
      </c>
      <c r="R55" s="165"/>
      <c r="S55" s="166"/>
      <c r="T55" s="166"/>
      <c r="U55" s="166"/>
      <c r="V55" s="166"/>
      <c r="W55" s="166"/>
      <c r="X55" s="166"/>
      <c r="Y55" s="166"/>
      <c r="Z55" s="768" t="s">
        <v>327</v>
      </c>
      <c r="AA55" s="768"/>
      <c r="AB55" s="768"/>
      <c r="AC55" s="768"/>
      <c r="AD55" s="156" t="s">
        <v>180</v>
      </c>
      <c r="AE55" s="156"/>
      <c r="AF55" s="156"/>
      <c r="AG55" s="157"/>
      <c r="AH55" s="156"/>
      <c r="AI55" s="156"/>
      <c r="AJ55" s="156"/>
      <c r="AK55" s="157"/>
      <c r="AL55" s="157"/>
      <c r="AM55" s="157"/>
      <c r="AN55" s="157"/>
      <c r="AO55" s="157"/>
      <c r="AP55" s="768" t="s">
        <v>327</v>
      </c>
      <c r="AQ55" s="768"/>
      <c r="AR55" s="768"/>
      <c r="AS55" s="768"/>
      <c r="AT55" s="184" t="s">
        <v>0</v>
      </c>
      <c r="AU55" s="185"/>
      <c r="AV55" s="185"/>
      <c r="AW55" s="161"/>
      <c r="AX55" s="161"/>
      <c r="AY55" s="161"/>
      <c r="AZ55" s="161"/>
      <c r="BA55" s="161"/>
      <c r="BB55" s="161"/>
      <c r="BC55" s="161"/>
      <c r="BD55" s="64"/>
      <c r="BH55" s="50">
        <v>8</v>
      </c>
      <c r="BI55" s="84">
        <v>12</v>
      </c>
      <c r="BJ55" s="50" t="s">
        <v>178</v>
      </c>
      <c r="BK55" s="50">
        <v>8</v>
      </c>
      <c r="BL55" s="50">
        <v>5</v>
      </c>
      <c r="BM55" s="84">
        <v>9</v>
      </c>
      <c r="BN55" s="50">
        <v>10</v>
      </c>
      <c r="BO55" s="50" t="s">
        <v>178</v>
      </c>
      <c r="BP55" s="50">
        <f t="shared" ref="BP55:BP57" si="13">SUM(BH55:BO55)</f>
        <v>52</v>
      </c>
      <c r="BS55" s="50">
        <f>BS54/52</f>
        <v>0.19230769230769232</v>
      </c>
      <c r="BT55" s="50">
        <f t="shared" ref="BT55:BY55" si="14">BT54/52</f>
        <v>0</v>
      </c>
      <c r="BU55" s="50">
        <f t="shared" si="14"/>
        <v>0.15384615384615385</v>
      </c>
      <c r="BV55" s="50">
        <f t="shared" si="14"/>
        <v>9.6153846153846159E-2</v>
      </c>
      <c r="BW55" s="50">
        <f t="shared" si="14"/>
        <v>0.25</v>
      </c>
      <c r="BX55" s="50">
        <f t="shared" si="14"/>
        <v>0.15384615384615385</v>
      </c>
      <c r="BY55" s="50">
        <f t="shared" si="14"/>
        <v>0</v>
      </c>
      <c r="CB55" s="124" t="s">
        <v>343</v>
      </c>
      <c r="CC55" s="122"/>
      <c r="CD55" s="122"/>
      <c r="CE55" s="121">
        <v>0.16</v>
      </c>
      <c r="CF55" s="121">
        <v>1.05</v>
      </c>
      <c r="CG55" s="121">
        <v>0.25</v>
      </c>
      <c r="CH55" s="122"/>
      <c r="CI55" s="122"/>
      <c r="CJ55" s="122"/>
      <c r="CK55" s="122"/>
      <c r="CL55" s="122"/>
      <c r="CM55" s="123">
        <f t="shared" si="8"/>
        <v>1.46</v>
      </c>
    </row>
    <row r="56" spans="1:91" ht="8" customHeight="1">
      <c r="A56" s="95"/>
      <c r="B56" s="96"/>
      <c r="C56" s="1"/>
      <c r="D56" s="169" t="s">
        <v>0</v>
      </c>
      <c r="E56" s="169"/>
      <c r="F56" s="169"/>
      <c r="G56" s="169"/>
      <c r="H56" s="169"/>
      <c r="I56" s="169"/>
      <c r="J56" s="169"/>
      <c r="K56" s="169"/>
      <c r="L56" s="169"/>
      <c r="M56" s="149" t="s">
        <v>180</v>
      </c>
      <c r="N56" s="149"/>
      <c r="O56" s="149"/>
      <c r="P56" s="149"/>
      <c r="Q56" s="149"/>
      <c r="R56" s="149"/>
      <c r="S56" s="149"/>
      <c r="T56" s="149"/>
      <c r="U56" s="149"/>
      <c r="V56" s="768" t="s">
        <v>327</v>
      </c>
      <c r="W56" s="768"/>
      <c r="X56" s="768"/>
      <c r="Y56" s="768"/>
      <c r="Z56" s="165" t="s">
        <v>2</v>
      </c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768" t="s">
        <v>327</v>
      </c>
      <c r="AM56" s="768"/>
      <c r="AN56" s="768"/>
      <c r="AO56" s="768"/>
      <c r="AP56" s="167" t="s">
        <v>1</v>
      </c>
      <c r="AQ56" s="167"/>
      <c r="AR56" s="167"/>
      <c r="AS56" s="167"/>
      <c r="AT56" s="167"/>
      <c r="AU56" s="191" t="s">
        <v>12</v>
      </c>
      <c r="AV56" s="154"/>
      <c r="AW56" s="154"/>
      <c r="AX56" s="154"/>
      <c r="AY56" s="154"/>
      <c r="AZ56" s="154"/>
      <c r="BA56" s="154"/>
      <c r="BB56" s="154"/>
      <c r="BC56" s="154"/>
      <c r="BD56" s="64"/>
      <c r="BH56" s="50">
        <v>8</v>
      </c>
      <c r="BI56" s="50">
        <v>9</v>
      </c>
      <c r="BJ56" s="50" t="s">
        <v>178</v>
      </c>
      <c r="BK56" s="50">
        <v>9</v>
      </c>
      <c r="BL56" s="50">
        <v>5</v>
      </c>
      <c r="BM56" s="50">
        <v>12</v>
      </c>
      <c r="BN56" s="50">
        <v>9</v>
      </c>
      <c r="BO56" s="50" t="s">
        <v>178</v>
      </c>
      <c r="BP56" s="50">
        <f t="shared" si="13"/>
        <v>52</v>
      </c>
      <c r="BS56" s="50">
        <f>6/52</f>
        <v>0.11538461538461539</v>
      </c>
      <c r="BT56" s="50" t="s">
        <v>326</v>
      </c>
      <c r="BU56" s="50">
        <f>6/52</f>
        <v>0.11538461538461539</v>
      </c>
      <c r="CB56" s="124" t="s">
        <v>75</v>
      </c>
      <c r="CC56" s="122"/>
      <c r="CD56" s="122"/>
      <c r="CE56" s="122"/>
      <c r="CF56" s="121"/>
      <c r="CG56" s="121"/>
      <c r="CH56" s="122"/>
      <c r="CI56" s="122"/>
      <c r="CJ56" s="122"/>
      <c r="CK56" s="122"/>
      <c r="CL56" s="122"/>
      <c r="CM56" s="123">
        <f t="shared" si="8"/>
        <v>0</v>
      </c>
    </row>
    <row r="57" spans="1:91" s="1" customFormat="1" ht="8" customHeight="1">
      <c r="A57" s="95"/>
      <c r="B57" s="94"/>
      <c r="C57" s="94"/>
      <c r="D57" s="149" t="s">
        <v>180</v>
      </c>
      <c r="E57" s="149"/>
      <c r="F57" s="149"/>
      <c r="G57" s="149"/>
      <c r="H57" s="149"/>
      <c r="I57" s="149"/>
      <c r="J57" s="149"/>
      <c r="K57" s="149"/>
      <c r="L57" s="149"/>
      <c r="M57" s="160" t="s">
        <v>0</v>
      </c>
      <c r="N57" s="161"/>
      <c r="O57" s="161"/>
      <c r="P57" s="161"/>
      <c r="Q57" s="161"/>
      <c r="R57" s="161"/>
      <c r="S57" s="161"/>
      <c r="T57" s="161"/>
      <c r="U57" s="161"/>
      <c r="V57" s="167" t="s">
        <v>1</v>
      </c>
      <c r="W57" s="167"/>
      <c r="X57" s="167"/>
      <c r="Y57" s="167"/>
      <c r="Z57" s="167"/>
      <c r="AA57" s="145" t="s">
        <v>12</v>
      </c>
      <c r="AB57" s="146"/>
      <c r="AC57" s="146"/>
      <c r="AD57" s="146"/>
      <c r="AE57" s="146"/>
      <c r="AF57" s="146"/>
      <c r="AG57" s="146"/>
      <c r="AH57" s="768" t="s">
        <v>327</v>
      </c>
      <c r="AI57" s="768"/>
      <c r="AJ57" s="768"/>
      <c r="AK57" s="768"/>
      <c r="AL57" s="137" t="s">
        <v>2</v>
      </c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80"/>
      <c r="AX57" s="768" t="s">
        <v>327</v>
      </c>
      <c r="AY57" s="768"/>
      <c r="AZ57" s="768"/>
      <c r="BA57" s="768"/>
      <c r="BB57" s="454" t="s">
        <v>2</v>
      </c>
      <c r="BC57" s="456"/>
      <c r="BD57" s="64"/>
      <c r="BH57" s="241">
        <v>8</v>
      </c>
      <c r="BI57" s="241">
        <v>9</v>
      </c>
      <c r="BJ57" s="241" t="s">
        <v>178</v>
      </c>
      <c r="BK57" s="245">
        <v>7</v>
      </c>
      <c r="BL57" s="241">
        <v>5</v>
      </c>
      <c r="BM57" s="245">
        <v>14</v>
      </c>
      <c r="BN57" s="241">
        <v>9</v>
      </c>
      <c r="BO57" s="241" t="s">
        <v>178</v>
      </c>
      <c r="BP57" s="50">
        <f t="shared" si="13"/>
        <v>52</v>
      </c>
      <c r="BQ57" s="54"/>
      <c r="BR57" s="54" t="s">
        <v>336</v>
      </c>
      <c r="BS57" s="54">
        <f>SUM(BS55:BS56)</f>
        <v>0.30769230769230771</v>
      </c>
      <c r="BT57" s="54"/>
      <c r="BU57" s="54">
        <f>SUM(BU55:BU56)</f>
        <v>0.26923076923076927</v>
      </c>
      <c r="BV57" s="54">
        <f>SUM(BV55:BV56)</f>
        <v>9.6153846153846159E-2</v>
      </c>
      <c r="BW57" s="54">
        <f>SUM(BW55:BW56)</f>
        <v>0.25</v>
      </c>
      <c r="BX57" s="54">
        <f>SUM(BX55:BX56)</f>
        <v>0.15384615384615385</v>
      </c>
      <c r="BY57" s="54">
        <f>SUM(BY55:BY56)</f>
        <v>0</v>
      </c>
      <c r="CB57" s="125" t="s">
        <v>344</v>
      </c>
      <c r="CC57" s="126"/>
      <c r="CD57" s="126"/>
      <c r="CE57" s="126"/>
      <c r="CF57" s="127">
        <v>1</v>
      </c>
      <c r="CG57" s="127"/>
      <c r="CH57" s="126"/>
      <c r="CI57" s="126"/>
      <c r="CJ57" s="126"/>
      <c r="CK57" s="126"/>
      <c r="CL57" s="126"/>
      <c r="CM57" s="128">
        <f t="shared" si="8"/>
        <v>1</v>
      </c>
    </row>
    <row r="58" spans="1:91" s="1" customFormat="1" ht="17" hidden="1" customHeight="1" thickBot="1">
      <c r="A58" s="95"/>
      <c r="B58" s="94"/>
      <c r="AP58" s="769" t="s">
        <v>2</v>
      </c>
      <c r="AQ58" s="770"/>
      <c r="AR58" s="770"/>
      <c r="AS58" s="770"/>
      <c r="AT58" s="770"/>
      <c r="AU58" s="770"/>
      <c r="AV58" s="770"/>
      <c r="AW58" s="771"/>
      <c r="AX58" s="549" t="s">
        <v>327</v>
      </c>
      <c r="AY58" s="550"/>
      <c r="AZ58" s="550"/>
      <c r="BA58" s="551"/>
      <c r="BB58" s="454" t="s">
        <v>2</v>
      </c>
      <c r="BC58" s="456"/>
      <c r="BD58" s="64"/>
      <c r="BI58" s="16"/>
      <c r="BK58" s="54"/>
      <c r="BL58" s="54"/>
      <c r="BM58" s="54"/>
      <c r="BN58" s="83"/>
      <c r="BO58" s="54"/>
      <c r="BP58" s="54"/>
      <c r="BQ58" s="54"/>
      <c r="BR58" s="54"/>
      <c r="BS58" s="54"/>
      <c r="BT58" s="54"/>
      <c r="BU58" s="54"/>
      <c r="BV58" s="54"/>
      <c r="BW58" s="54"/>
      <c r="CB58" s="129" t="s">
        <v>345</v>
      </c>
      <c r="CC58" s="130">
        <f t="shared" ref="CC58:CL58" si="15">SUM(CC11:CC57)</f>
        <v>4.13</v>
      </c>
      <c r="CD58" s="130">
        <f t="shared" si="15"/>
        <v>4.29</v>
      </c>
      <c r="CE58" s="130">
        <f t="shared" si="15"/>
        <v>3.0900000000000003</v>
      </c>
      <c r="CF58" s="130">
        <f t="shared" si="15"/>
        <v>4.1400000000000006</v>
      </c>
      <c r="CG58" s="130">
        <f t="shared" si="15"/>
        <v>3.0400000000000005</v>
      </c>
      <c r="CH58" s="130">
        <f t="shared" si="15"/>
        <v>2.14</v>
      </c>
      <c r="CI58" s="130">
        <f t="shared" si="15"/>
        <v>0</v>
      </c>
      <c r="CJ58" s="130">
        <f t="shared" si="15"/>
        <v>0</v>
      </c>
      <c r="CK58" s="130">
        <f t="shared" si="15"/>
        <v>0</v>
      </c>
      <c r="CL58" s="130">
        <f t="shared" si="15"/>
        <v>0</v>
      </c>
      <c r="CM58" s="131">
        <f t="shared" si="8"/>
        <v>20.830000000000002</v>
      </c>
    </row>
    <row r="59" spans="1:91" s="1" customFormat="1" ht="7" hidden="1" customHeight="1">
      <c r="A59" s="95"/>
      <c r="B59" s="94"/>
      <c r="BD59" s="64"/>
      <c r="BI59" s="16"/>
      <c r="BK59" s="54"/>
      <c r="BL59" s="54"/>
      <c r="BM59" s="54"/>
      <c r="BN59" s="83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91" s="1" customFormat="1" ht="7" hidden="1" customHeight="1">
      <c r="A60" s="95"/>
      <c r="B60" s="94"/>
      <c r="BD60" s="64"/>
      <c r="BI60" s="16"/>
      <c r="BK60" s="54"/>
      <c r="BL60" s="54"/>
      <c r="BM60" s="54"/>
      <c r="BN60" s="83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91" s="1" customFormat="1" ht="7" hidden="1" customHeight="1">
      <c r="A61" s="95"/>
      <c r="B61" s="94"/>
      <c r="BD61" s="64"/>
      <c r="BI61" s="16"/>
      <c r="BK61" s="54"/>
      <c r="BL61" s="54"/>
      <c r="BM61" s="54"/>
      <c r="BN61" s="83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91" s="1" customFormat="1" ht="7" hidden="1" customHeight="1">
      <c r="A62" s="95"/>
      <c r="B62" s="94"/>
      <c r="BD62" s="64"/>
      <c r="BI62" s="16"/>
      <c r="BK62" s="54"/>
      <c r="BL62" s="54"/>
      <c r="BM62" s="54"/>
      <c r="BN62" s="83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91" s="1" customFormat="1" ht="7" hidden="1" customHeight="1">
      <c r="A63" s="95"/>
      <c r="B63" s="94"/>
      <c r="BD63" s="64"/>
      <c r="BI63" s="16"/>
      <c r="BK63" s="54"/>
      <c r="BL63" s="54"/>
      <c r="BM63" s="54"/>
      <c r="BN63" s="83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91" s="1" customFormat="1" ht="7" hidden="1" customHeight="1">
      <c r="A64" s="95"/>
      <c r="B64" s="94"/>
      <c r="BD64" s="64"/>
      <c r="BI64" s="16"/>
      <c r="BK64" s="54"/>
      <c r="BL64" s="54"/>
      <c r="BM64" s="54"/>
      <c r="BN64" s="83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s="1" customFormat="1" ht="7" hidden="1" customHeight="1">
      <c r="A65" s="95"/>
      <c r="B65" s="94"/>
      <c r="BD65" s="64"/>
      <c r="BI65" s="16"/>
      <c r="BK65" s="54"/>
      <c r="BL65" s="54"/>
      <c r="BM65" s="54"/>
      <c r="BN65" s="83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s="1" customFormat="1" ht="7" hidden="1" customHeight="1">
      <c r="A66" s="95"/>
      <c r="B66" s="94"/>
      <c r="BD66" s="64"/>
      <c r="BI66" s="16"/>
      <c r="BK66" s="54"/>
      <c r="BL66" s="54"/>
      <c r="BM66" s="54"/>
      <c r="BN66" s="83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s="1" customFormat="1" ht="7" hidden="1" customHeight="1">
      <c r="A67" s="95"/>
      <c r="B67" s="94"/>
      <c r="BD67" s="64"/>
      <c r="BI67" s="16"/>
      <c r="BK67" s="54"/>
      <c r="BL67" s="54"/>
      <c r="BM67" s="54"/>
      <c r="BN67" s="83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s="1" customFormat="1" ht="16" hidden="1" customHeight="1">
      <c r="A68" s="95"/>
      <c r="B68" s="94"/>
      <c r="BD68" s="64"/>
      <c r="BI68" s="16"/>
      <c r="BK68" s="54"/>
      <c r="BL68" s="54"/>
      <c r="BM68" s="54"/>
      <c r="BN68" s="83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s="1" customFormat="1" ht="16" hidden="1" customHeight="1">
      <c r="A69" s="95"/>
      <c r="B69" s="94"/>
      <c r="BD69" s="6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</row>
    <row r="70" spans="1:75" s="1" customFormat="1" ht="17" hidden="1" customHeight="1" thickBot="1">
      <c r="A70" s="95"/>
      <c r="B70" s="94"/>
      <c r="BD70" s="6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s="1" customFormat="1" ht="16" hidden="1" customHeight="1">
      <c r="A71" s="95"/>
      <c r="B71" s="94" t="s">
        <v>243</v>
      </c>
      <c r="BD71" s="6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ht="16" hidden="1" customHeight="1">
      <c r="A72" s="65"/>
      <c r="B72" s="6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75" s="1" customFormat="1" ht="4" hidden="1" customHeight="1">
      <c r="A73" s="8" t="s">
        <v>33</v>
      </c>
      <c r="B73" s="13">
        <v>5</v>
      </c>
      <c r="BD73" s="6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s="1" customFormat="1" ht="4" hidden="1" customHeight="1">
      <c r="A74" s="65"/>
      <c r="B74" s="13">
        <v>5</v>
      </c>
      <c r="BD74" s="64"/>
      <c r="BI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s="1" customFormat="1" ht="4" hidden="1" customHeight="1">
      <c r="A75" s="65"/>
      <c r="B75" s="13">
        <v>6</v>
      </c>
      <c r="BD75" s="64"/>
      <c r="BI75" s="16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s="1" customFormat="1" ht="4" hidden="1" customHeight="1">
      <c r="A76" s="65"/>
      <c r="B76" s="13">
        <v>6</v>
      </c>
      <c r="BD76" s="64"/>
      <c r="BI76" s="16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s="1" customFormat="1" ht="4" hidden="1" customHeight="1">
      <c r="A77" s="65"/>
      <c r="B77" s="13"/>
      <c r="BD77" s="64"/>
      <c r="BI77" s="16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</row>
    <row r="78" spans="1:75" s="1" customFormat="1" ht="4" hidden="1" customHeight="1">
      <c r="A78" s="65"/>
      <c r="B78" s="13"/>
      <c r="BD78" s="64"/>
      <c r="BI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s="1" customFormat="1" ht="4" hidden="1" customHeight="1">
      <c r="A79" s="65"/>
      <c r="B79" s="13"/>
      <c r="BD79" s="64"/>
      <c r="BE79" s="1" t="s">
        <v>48</v>
      </c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</row>
    <row r="80" spans="1:75" ht="4" hidden="1" customHeight="1">
      <c r="A80" s="65"/>
      <c r="B80" s="1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4"/>
      <c r="BE80">
        <v>29</v>
      </c>
    </row>
    <row r="81" spans="1:77" ht="15" hidden="1" customHeight="1">
      <c r="A81" s="65"/>
      <c r="B81" s="1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  <c r="BE81">
        <v>26</v>
      </c>
    </row>
    <row r="82" spans="1:77" ht="1" hidden="1" customHeight="1">
      <c r="A82" s="65" t="s">
        <v>32</v>
      </c>
      <c r="B82" s="66" t="s">
        <v>162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7" ht="1" hidden="1" customHeight="1">
      <c r="A83" s="65"/>
      <c r="B83" s="66" t="s">
        <v>163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7" ht="1" hidden="1" customHeight="1">
      <c r="A84" s="65"/>
      <c r="B84" s="66" t="s">
        <v>164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64"/>
    </row>
    <row r="85" spans="1:77" ht="1" hidden="1" customHeight="1">
      <c r="A85" s="65"/>
      <c r="B85" s="1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64"/>
    </row>
    <row r="86" spans="1:77" ht="1" hidden="1" customHeight="1">
      <c r="A86" s="65" t="s">
        <v>32</v>
      </c>
      <c r="B86" s="66" t="s">
        <v>162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64"/>
      <c r="BE86">
        <v>19</v>
      </c>
    </row>
    <row r="87" spans="1:77" s="1" customFormat="1" ht="1" hidden="1" customHeight="1">
      <c r="A87" s="65"/>
      <c r="B87" s="66" t="s">
        <v>163</v>
      </c>
      <c r="BD87" s="64"/>
      <c r="BE87" s="1">
        <v>27</v>
      </c>
      <c r="BF87" s="1">
        <f>SUM(BE80:BE87)</f>
        <v>101</v>
      </c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</row>
    <row r="88" spans="1:77" s="1" customFormat="1" ht="1" hidden="1" customHeight="1">
      <c r="A88" s="65"/>
      <c r="B88" s="66" t="s">
        <v>164</v>
      </c>
      <c r="BD88" s="6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7" ht="16" hidden="1" customHeight="1">
      <c r="A89" s="65"/>
      <c r="B89" s="6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64"/>
      <c r="BE89" s="1">
        <v>12</v>
      </c>
      <c r="BF89">
        <f>SUM(BE80:BE89)</f>
        <v>113</v>
      </c>
    </row>
    <row r="90" spans="1:77">
      <c r="A90" s="65"/>
      <c r="B90" s="6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64"/>
      <c r="BE90" s="1"/>
    </row>
    <row r="91" spans="1:77" ht="9" customHeight="1">
      <c r="A91" s="95"/>
      <c r="B91" s="96"/>
      <c r="C91" s="16"/>
      <c r="D91" s="165" t="s">
        <v>2</v>
      </c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7" t="s">
        <v>1</v>
      </c>
      <c r="R91" s="167"/>
      <c r="S91" s="167"/>
      <c r="T91" s="167"/>
      <c r="U91" s="167"/>
      <c r="V91" s="160" t="s">
        <v>0</v>
      </c>
      <c r="W91" s="161"/>
      <c r="X91" s="161"/>
      <c r="Y91" s="161"/>
      <c r="Z91" s="161"/>
      <c r="AA91" s="161"/>
      <c r="AB91" s="161"/>
      <c r="AC91" s="161"/>
      <c r="AD91" s="768" t="s">
        <v>327</v>
      </c>
      <c r="AE91" s="768"/>
      <c r="AF91" s="768"/>
      <c r="AG91" s="768"/>
      <c r="AH91" s="145" t="s">
        <v>12</v>
      </c>
      <c r="AI91" s="146"/>
      <c r="AJ91" s="146"/>
      <c r="AK91" s="146"/>
      <c r="AL91" s="146"/>
      <c r="AM91" s="146"/>
      <c r="AN91" s="146"/>
      <c r="AO91" s="146"/>
      <c r="AP91" s="156" t="s">
        <v>180</v>
      </c>
      <c r="AQ91" s="156"/>
      <c r="AR91" s="156"/>
      <c r="AS91" s="157"/>
      <c r="AT91" s="768" t="s">
        <v>327</v>
      </c>
      <c r="AU91" s="768"/>
      <c r="AV91" s="768"/>
      <c r="AW91" s="768"/>
      <c r="AX91" s="522" t="s">
        <v>180</v>
      </c>
      <c r="AY91" s="509"/>
      <c r="AZ91" s="509"/>
      <c r="BA91" s="509"/>
      <c r="BB91" s="509"/>
      <c r="BC91" s="509"/>
      <c r="BD91" s="64"/>
      <c r="BE91" t="s">
        <v>380</v>
      </c>
      <c r="BH91" s="50">
        <v>8</v>
      </c>
      <c r="BI91" s="50">
        <v>10</v>
      </c>
      <c r="BJ91" s="50" t="s">
        <v>178</v>
      </c>
      <c r="BK91" s="50">
        <v>8</v>
      </c>
      <c r="BL91" s="50">
        <v>5</v>
      </c>
      <c r="BM91" s="50">
        <v>13</v>
      </c>
      <c r="BN91" s="50">
        <v>8</v>
      </c>
      <c r="BO91" s="50" t="s">
        <v>178</v>
      </c>
      <c r="BP91" s="50">
        <f>SUM(BH91:BO91)</f>
        <v>52</v>
      </c>
      <c r="BQ91" s="50" t="s">
        <v>337</v>
      </c>
    </row>
    <row r="92" spans="1:77" ht="9" customHeight="1">
      <c r="A92" s="96"/>
      <c r="B92" s="96"/>
      <c r="C92" s="16"/>
      <c r="D92" s="145" t="s">
        <v>12</v>
      </c>
      <c r="E92" s="146"/>
      <c r="F92" s="146"/>
      <c r="G92" s="146"/>
      <c r="H92" s="146"/>
      <c r="I92" s="146"/>
      <c r="J92" s="146"/>
      <c r="K92" s="146"/>
      <c r="L92" s="167" t="s">
        <v>1</v>
      </c>
      <c r="M92" s="167"/>
      <c r="N92" s="167"/>
      <c r="O92" s="167"/>
      <c r="P92" s="167"/>
      <c r="Q92" s="165" t="s">
        <v>2</v>
      </c>
      <c r="R92" s="165"/>
      <c r="S92" s="166"/>
      <c r="T92" s="166"/>
      <c r="U92" s="166"/>
      <c r="V92" s="166"/>
      <c r="W92" s="166"/>
      <c r="X92" s="166"/>
      <c r="Y92" s="166"/>
      <c r="Z92" s="768" t="s">
        <v>327</v>
      </c>
      <c r="AA92" s="768"/>
      <c r="AB92" s="768"/>
      <c r="AC92" s="768"/>
      <c r="AD92" s="156" t="s">
        <v>180</v>
      </c>
      <c r="AE92" s="156"/>
      <c r="AF92" s="156"/>
      <c r="AG92" s="157"/>
      <c r="AH92" s="156"/>
      <c r="AI92" s="156"/>
      <c r="AJ92" s="156"/>
      <c r="AK92" s="157"/>
      <c r="AL92" s="157"/>
      <c r="AM92" s="157"/>
      <c r="AN92" s="157"/>
      <c r="AO92" s="157"/>
      <c r="AP92" s="768" t="s">
        <v>327</v>
      </c>
      <c r="AQ92" s="768"/>
      <c r="AR92" s="768"/>
      <c r="AS92" s="768"/>
      <c r="AT92" s="184" t="s">
        <v>0</v>
      </c>
      <c r="AU92" s="185"/>
      <c r="AV92" s="185"/>
      <c r="AW92" s="161"/>
      <c r="AX92" s="161"/>
      <c r="AY92" s="161"/>
      <c r="AZ92" s="161"/>
      <c r="BA92" s="161"/>
      <c r="BB92" s="161"/>
      <c r="BC92" s="161"/>
      <c r="BD92" s="64"/>
      <c r="BH92" s="50">
        <v>8</v>
      </c>
      <c r="BI92" s="84">
        <v>12</v>
      </c>
      <c r="BJ92" s="50" t="s">
        <v>178</v>
      </c>
      <c r="BK92" s="50">
        <v>8</v>
      </c>
      <c r="BL92" s="50">
        <v>5</v>
      </c>
      <c r="BM92" s="84">
        <v>9</v>
      </c>
      <c r="BN92" s="50">
        <v>10</v>
      </c>
      <c r="BO92" s="50" t="s">
        <v>178</v>
      </c>
      <c r="BP92" s="50">
        <f t="shared" ref="BP92:BP94" si="16">SUM(BH92:BO92)</f>
        <v>52</v>
      </c>
      <c r="BQ92" s="50" t="s">
        <v>337</v>
      </c>
      <c r="BS92" s="50" t="s">
        <v>167</v>
      </c>
    </row>
    <row r="93" spans="1:77" ht="9" customHeight="1">
      <c r="A93" s="96"/>
      <c r="B93" s="96"/>
      <c r="C93" s="16"/>
      <c r="D93" s="149" t="s">
        <v>180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60" t="s">
        <v>0</v>
      </c>
      <c r="O93" s="161"/>
      <c r="P93" s="161"/>
      <c r="Q93" s="161"/>
      <c r="R93" s="161"/>
      <c r="S93" s="161"/>
      <c r="T93" s="161"/>
      <c r="U93" s="161"/>
      <c r="V93" s="768" t="s">
        <v>327</v>
      </c>
      <c r="W93" s="768"/>
      <c r="X93" s="768"/>
      <c r="Y93" s="768"/>
      <c r="Z93" s="165" t="s">
        <v>2</v>
      </c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768" t="s">
        <v>327</v>
      </c>
      <c r="AM93" s="768"/>
      <c r="AN93" s="768"/>
      <c r="AO93" s="768"/>
      <c r="AP93" s="167" t="s">
        <v>1</v>
      </c>
      <c r="AQ93" s="167"/>
      <c r="AR93" s="167"/>
      <c r="AS93" s="167"/>
      <c r="AT93" s="167"/>
      <c r="AU93" s="191" t="s">
        <v>12</v>
      </c>
      <c r="AV93" s="154"/>
      <c r="AW93" s="154"/>
      <c r="AX93" s="154"/>
      <c r="AY93" s="154"/>
      <c r="AZ93" s="154"/>
      <c r="BA93" s="154"/>
      <c r="BB93" s="154"/>
      <c r="BC93" s="154"/>
      <c r="BD93" s="64"/>
      <c r="BH93" s="50">
        <v>8</v>
      </c>
      <c r="BI93" s="50">
        <v>10</v>
      </c>
      <c r="BJ93" s="50" t="s">
        <v>178</v>
      </c>
      <c r="BK93" s="50">
        <v>9</v>
      </c>
      <c r="BL93" s="50">
        <v>5</v>
      </c>
      <c r="BM93" s="50">
        <v>12</v>
      </c>
      <c r="BN93" s="50">
        <v>8</v>
      </c>
      <c r="BO93" s="50" t="s">
        <v>178</v>
      </c>
      <c r="BP93" s="50">
        <f t="shared" si="16"/>
        <v>52</v>
      </c>
      <c r="BQ93" s="50" t="s">
        <v>337</v>
      </c>
      <c r="BS93" s="50">
        <f t="shared" ref="BS93:BY93" si="17">SUM(BI91:BI94)</f>
        <v>40</v>
      </c>
      <c r="BT93" s="50">
        <f t="shared" si="17"/>
        <v>0</v>
      </c>
      <c r="BU93" s="50">
        <f t="shared" si="17"/>
        <v>32</v>
      </c>
      <c r="BV93" s="50">
        <f t="shared" si="17"/>
        <v>20</v>
      </c>
      <c r="BW93" s="50">
        <f t="shared" si="17"/>
        <v>48</v>
      </c>
      <c r="BX93" s="50">
        <f t="shared" si="17"/>
        <v>36</v>
      </c>
      <c r="BY93" s="50">
        <f t="shared" si="17"/>
        <v>0</v>
      </c>
    </row>
    <row r="94" spans="1:77" ht="9" customHeight="1">
      <c r="A94" s="95"/>
      <c r="B94" s="96"/>
      <c r="C94" s="16"/>
      <c r="D94" s="169" t="s">
        <v>0</v>
      </c>
      <c r="E94" s="169"/>
      <c r="F94" s="169"/>
      <c r="G94" s="169"/>
      <c r="H94" s="169"/>
      <c r="I94" s="169"/>
      <c r="J94" s="169"/>
      <c r="K94" s="169"/>
      <c r="L94" s="169"/>
      <c r="M94" s="169"/>
      <c r="N94" s="149" t="s">
        <v>180</v>
      </c>
      <c r="O94" s="149"/>
      <c r="P94" s="149"/>
      <c r="Q94" s="149"/>
      <c r="R94" s="149"/>
      <c r="S94" s="149"/>
      <c r="T94" s="149"/>
      <c r="U94" s="149"/>
      <c r="V94" s="167" t="s">
        <v>1</v>
      </c>
      <c r="W94" s="167"/>
      <c r="X94" s="167"/>
      <c r="Y94" s="167"/>
      <c r="Z94" s="145" t="s">
        <v>12</v>
      </c>
      <c r="AA94" s="146"/>
      <c r="AB94" s="146"/>
      <c r="AC94" s="146"/>
      <c r="AD94" s="146"/>
      <c r="AE94" s="146"/>
      <c r="AF94" s="146"/>
      <c r="AG94" s="146"/>
      <c r="AH94" s="768" t="s">
        <v>327</v>
      </c>
      <c r="AI94" s="768"/>
      <c r="AJ94" s="768"/>
      <c r="AK94" s="768"/>
      <c r="AL94" s="137" t="s">
        <v>2</v>
      </c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80"/>
      <c r="AX94" s="768" t="s">
        <v>327</v>
      </c>
      <c r="AY94" s="768"/>
      <c r="AZ94" s="768"/>
      <c r="BA94" s="768"/>
      <c r="BB94" s="454" t="s">
        <v>2</v>
      </c>
      <c r="BC94" s="456"/>
      <c r="BD94" s="64"/>
      <c r="BH94" s="241">
        <v>8</v>
      </c>
      <c r="BI94" s="241">
        <v>8</v>
      </c>
      <c r="BJ94" s="241" t="s">
        <v>178</v>
      </c>
      <c r="BK94" s="245">
        <v>7</v>
      </c>
      <c r="BL94" s="241">
        <v>5</v>
      </c>
      <c r="BM94" s="245">
        <v>14</v>
      </c>
      <c r="BN94" s="241">
        <v>10</v>
      </c>
      <c r="BO94" s="241" t="s">
        <v>178</v>
      </c>
      <c r="BP94" s="50">
        <f t="shared" si="16"/>
        <v>52</v>
      </c>
      <c r="BQ94" s="50" t="s">
        <v>337</v>
      </c>
      <c r="BS94" s="50">
        <f>BS93/52</f>
        <v>0.76923076923076927</v>
      </c>
      <c r="BT94" s="50">
        <f t="shared" ref="BT94:BY94" si="18">BT93/52</f>
        <v>0</v>
      </c>
      <c r="BU94" s="50">
        <f t="shared" si="18"/>
        <v>0.61538461538461542</v>
      </c>
      <c r="BV94" s="50">
        <f t="shared" si="18"/>
        <v>0.38461538461538464</v>
      </c>
      <c r="BW94" s="50">
        <f t="shared" si="18"/>
        <v>0.92307692307692313</v>
      </c>
      <c r="BX94" s="50">
        <f t="shared" si="18"/>
        <v>0.69230769230769229</v>
      </c>
      <c r="BY94" s="50">
        <f t="shared" si="18"/>
        <v>0</v>
      </c>
    </row>
    <row r="95" spans="1:77">
      <c r="A95" s="95"/>
      <c r="B95" s="96"/>
      <c r="C95" s="96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64"/>
      <c r="BS95" s="50">
        <f>16/52</f>
        <v>0.30769230769230771</v>
      </c>
      <c r="BT95" s="50" t="s">
        <v>326</v>
      </c>
      <c r="BU95" s="50">
        <f>16/52</f>
        <v>0.30769230769230771</v>
      </c>
    </row>
    <row r="96" spans="1:77">
      <c r="A96" s="95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64"/>
      <c r="BR96" s="50" t="s">
        <v>336</v>
      </c>
      <c r="BS96" s="50">
        <f>SUM(BS94:BS95)</f>
        <v>1.0769230769230771</v>
      </c>
      <c r="BU96" s="50">
        <f>SUM(BU94:BU95)</f>
        <v>0.92307692307692313</v>
      </c>
      <c r="BV96" s="50">
        <f>SUM(BV94:BV95)</f>
        <v>0.38461538461538464</v>
      </c>
      <c r="BW96" s="50">
        <f>SUM(BW94:BW95)</f>
        <v>0.92307692307692313</v>
      </c>
      <c r="BX96" s="50">
        <f>SUM(BX94:BX95)</f>
        <v>0.69230769230769229</v>
      </c>
      <c r="BY96" s="50">
        <f>SUM(BY94:BY95)</f>
        <v>0</v>
      </c>
    </row>
    <row r="97" spans="1:76">
      <c r="A97" s="95" t="s">
        <v>34</v>
      </c>
      <c r="B97" s="96" t="s">
        <v>322</v>
      </c>
      <c r="C97" s="768" t="s">
        <v>121</v>
      </c>
      <c r="D97" s="768"/>
      <c r="E97" s="768"/>
      <c r="F97" s="768"/>
      <c r="G97" s="768" t="s">
        <v>121</v>
      </c>
      <c r="H97" s="768"/>
      <c r="I97" s="768"/>
      <c r="J97" s="768"/>
      <c r="K97" s="768" t="s">
        <v>119</v>
      </c>
      <c r="L97" s="768"/>
      <c r="M97" s="768"/>
      <c r="N97" s="768"/>
      <c r="O97" s="768" t="s">
        <v>267</v>
      </c>
      <c r="P97" s="768"/>
      <c r="Q97" s="768"/>
      <c r="R97" s="768"/>
      <c r="S97" s="768" t="s">
        <v>117</v>
      </c>
      <c r="T97" s="768"/>
      <c r="U97" s="768"/>
      <c r="V97" s="768"/>
      <c r="W97" s="772" t="s">
        <v>29</v>
      </c>
      <c r="X97" s="773"/>
      <c r="Y97" s="773"/>
      <c r="Z97" s="774"/>
      <c r="AA97" s="772" t="s">
        <v>29</v>
      </c>
      <c r="AB97" s="773"/>
      <c r="AC97" s="773"/>
      <c r="AD97" s="774"/>
      <c r="AE97" s="768" t="s">
        <v>120</v>
      </c>
      <c r="AF97" s="768"/>
      <c r="AG97" s="768"/>
      <c r="AH97" s="768"/>
      <c r="AI97" s="768" t="s">
        <v>118</v>
      </c>
      <c r="AJ97" s="768"/>
      <c r="AK97" s="768"/>
      <c r="AL97" s="768"/>
      <c r="AM97" s="775" t="s">
        <v>98</v>
      </c>
      <c r="AN97" s="776"/>
      <c r="AO97" s="776"/>
      <c r="AP97" s="777"/>
      <c r="AQ97" s="775" t="s">
        <v>99</v>
      </c>
      <c r="AR97" s="776"/>
      <c r="AS97" s="776"/>
      <c r="AT97" s="777"/>
      <c r="AU97" s="768" t="s">
        <v>2</v>
      </c>
      <c r="AV97" s="768"/>
      <c r="AW97" s="768"/>
      <c r="AX97" s="768"/>
      <c r="AY97" s="549" t="s">
        <v>1</v>
      </c>
      <c r="AZ97" s="550"/>
      <c r="BA97" s="550"/>
      <c r="BB97" s="550"/>
      <c r="BC97" s="113" t="s">
        <v>300</v>
      </c>
      <c r="BD97" s="67"/>
      <c r="BJ97">
        <v>8</v>
      </c>
      <c r="BN97" s="50">
        <v>8</v>
      </c>
      <c r="BP97" s="50">
        <f>SUM(BI97:BO97)</f>
        <v>16</v>
      </c>
    </row>
    <row r="98" spans="1:76" ht="17" thickBot="1">
      <c r="A98" s="95"/>
      <c r="B98" s="96" t="s">
        <v>323</v>
      </c>
      <c r="C98" s="768" t="s">
        <v>1</v>
      </c>
      <c r="D98" s="768"/>
      <c r="E98" s="768"/>
      <c r="F98" s="768"/>
      <c r="G98" s="768" t="s">
        <v>265</v>
      </c>
      <c r="H98" s="768"/>
      <c r="I98" s="768"/>
      <c r="J98" s="768"/>
      <c r="K98" s="768" t="s">
        <v>123</v>
      </c>
      <c r="L98" s="768"/>
      <c r="M98" s="768"/>
      <c r="N98" s="768"/>
      <c r="O98" s="768" t="s">
        <v>119</v>
      </c>
      <c r="P98" s="768"/>
      <c r="Q98" s="768"/>
      <c r="R98" s="768"/>
      <c r="S98" s="768" t="s">
        <v>2</v>
      </c>
      <c r="T98" s="768"/>
      <c r="U98" s="768"/>
      <c r="V98" s="768"/>
      <c r="W98" s="775" t="s">
        <v>98</v>
      </c>
      <c r="X98" s="776"/>
      <c r="Y98" s="776"/>
      <c r="Z98" s="777"/>
      <c r="AA98" s="775" t="s">
        <v>99</v>
      </c>
      <c r="AB98" s="776"/>
      <c r="AC98" s="776"/>
      <c r="AD98" s="777"/>
      <c r="AE98" s="768" t="s">
        <v>122</v>
      </c>
      <c r="AF98" s="768"/>
      <c r="AG98" s="768"/>
      <c r="AH98" s="768"/>
      <c r="AI98" s="768" t="s">
        <v>118</v>
      </c>
      <c r="AJ98" s="768"/>
      <c r="AK98" s="768"/>
      <c r="AL98" s="768"/>
      <c r="AM98" s="772" t="s">
        <v>29</v>
      </c>
      <c r="AN98" s="773"/>
      <c r="AO98" s="773"/>
      <c r="AP98" s="774"/>
      <c r="AQ98" s="772" t="s">
        <v>29</v>
      </c>
      <c r="AR98" s="773"/>
      <c r="AS98" s="773"/>
      <c r="AT98" s="774"/>
      <c r="AU98" s="768" t="s">
        <v>121</v>
      </c>
      <c r="AV98" s="768"/>
      <c r="AW98" s="768"/>
      <c r="AX98" s="768"/>
      <c r="AY98" s="549" t="s">
        <v>121</v>
      </c>
      <c r="AZ98" s="550"/>
      <c r="BA98" s="550"/>
      <c r="BB98" s="550"/>
      <c r="BC98" s="113" t="s">
        <v>300</v>
      </c>
      <c r="BD98" s="67"/>
      <c r="BJ98">
        <v>8</v>
      </c>
      <c r="BN98" s="50">
        <v>8</v>
      </c>
      <c r="BP98" s="50">
        <f>SUM(BI98:BO98)</f>
        <v>16</v>
      </c>
    </row>
    <row r="99" spans="1:76" ht="17" thickBot="1">
      <c r="A99" s="95"/>
      <c r="B99" s="96" t="s">
        <v>324</v>
      </c>
      <c r="C99" s="768" t="s">
        <v>120</v>
      </c>
      <c r="D99" s="768"/>
      <c r="E99" s="768"/>
      <c r="F99" s="768"/>
      <c r="G99" s="768" t="s">
        <v>117</v>
      </c>
      <c r="H99" s="768"/>
      <c r="I99" s="768"/>
      <c r="J99" s="768"/>
      <c r="K99" s="768" t="s">
        <v>1</v>
      </c>
      <c r="L99" s="768"/>
      <c r="M99" s="768"/>
      <c r="N99" s="768"/>
      <c r="O99" s="768" t="s">
        <v>118</v>
      </c>
      <c r="P99" s="768"/>
      <c r="Q99" s="768"/>
      <c r="R99" s="768"/>
      <c r="S99" s="768" t="s">
        <v>266</v>
      </c>
      <c r="T99" s="768"/>
      <c r="U99" s="768"/>
      <c r="V99" s="768"/>
      <c r="W99" s="768" t="s">
        <v>2</v>
      </c>
      <c r="X99" s="768"/>
      <c r="Y99" s="768"/>
      <c r="Z99" s="768"/>
      <c r="AA99" s="768" t="s">
        <v>119</v>
      </c>
      <c r="AB99" s="768"/>
      <c r="AC99" s="768"/>
      <c r="AD99" s="768"/>
      <c r="AE99" s="772" t="s">
        <v>29</v>
      </c>
      <c r="AF99" s="773"/>
      <c r="AG99" s="773"/>
      <c r="AH99" s="774"/>
      <c r="AI99" s="772" t="s">
        <v>29</v>
      </c>
      <c r="AJ99" s="773"/>
      <c r="AK99" s="773"/>
      <c r="AL99" s="774"/>
      <c r="AM99" s="768" t="s">
        <v>121</v>
      </c>
      <c r="AN99" s="768"/>
      <c r="AO99" s="768"/>
      <c r="AP99" s="768"/>
      <c r="AQ99" s="768" t="s">
        <v>121</v>
      </c>
      <c r="AR99" s="768"/>
      <c r="AS99" s="768"/>
      <c r="AT99" s="768"/>
      <c r="AU99" s="775" t="s">
        <v>98</v>
      </c>
      <c r="AV99" s="776"/>
      <c r="AW99" s="776"/>
      <c r="AX99" s="777"/>
      <c r="AY99" s="436" t="s">
        <v>99</v>
      </c>
      <c r="AZ99" s="437"/>
      <c r="BA99" s="437"/>
      <c r="BB99" s="437"/>
      <c r="BC99" s="113" t="s">
        <v>300</v>
      </c>
      <c r="BD99" s="67"/>
      <c r="BJ99">
        <v>8</v>
      </c>
      <c r="BN99" s="50">
        <v>8</v>
      </c>
      <c r="BP99" s="50">
        <f>SUM(BI99:BO99)</f>
        <v>16</v>
      </c>
      <c r="BS99" s="714" t="s">
        <v>347</v>
      </c>
      <c r="BT99" s="715"/>
      <c r="BU99" s="715"/>
      <c r="BV99" s="715"/>
      <c r="BW99" s="715"/>
      <c r="BX99" s="716"/>
    </row>
    <row r="100" spans="1:76">
      <c r="A100" s="95"/>
      <c r="B100" s="96" t="s">
        <v>325</v>
      </c>
      <c r="C100" s="768" t="s">
        <v>266</v>
      </c>
      <c r="D100" s="768"/>
      <c r="E100" s="768"/>
      <c r="F100" s="768"/>
      <c r="G100" s="768" t="s">
        <v>118</v>
      </c>
      <c r="H100" s="768"/>
      <c r="I100" s="768"/>
      <c r="J100" s="768"/>
      <c r="K100" s="768" t="s">
        <v>120</v>
      </c>
      <c r="L100" s="768"/>
      <c r="M100" s="768"/>
      <c r="N100" s="768"/>
      <c r="O100" s="768" t="s">
        <v>117</v>
      </c>
      <c r="P100" s="768"/>
      <c r="Q100" s="768"/>
      <c r="R100" s="768"/>
      <c r="S100" s="768" t="s">
        <v>121</v>
      </c>
      <c r="T100" s="768"/>
      <c r="U100" s="768"/>
      <c r="V100" s="768"/>
      <c r="W100" s="768" t="s">
        <v>121</v>
      </c>
      <c r="X100" s="768"/>
      <c r="Y100" s="768"/>
      <c r="Z100" s="768"/>
      <c r="AA100" s="768" t="s">
        <v>119</v>
      </c>
      <c r="AB100" s="768"/>
      <c r="AC100" s="768"/>
      <c r="AD100" s="768"/>
      <c r="AE100" s="775" t="s">
        <v>98</v>
      </c>
      <c r="AF100" s="776"/>
      <c r="AG100" s="776"/>
      <c r="AH100" s="777"/>
      <c r="AI100" s="775" t="s">
        <v>99</v>
      </c>
      <c r="AJ100" s="776"/>
      <c r="AK100" s="776"/>
      <c r="AL100" s="777"/>
      <c r="AM100" s="768" t="s">
        <v>2</v>
      </c>
      <c r="AN100" s="768"/>
      <c r="AO100" s="768"/>
      <c r="AP100" s="768"/>
      <c r="AQ100" s="768" t="s">
        <v>119</v>
      </c>
      <c r="AR100" s="768"/>
      <c r="AS100" s="768"/>
      <c r="AT100" s="768"/>
      <c r="AU100" s="772" t="s">
        <v>29</v>
      </c>
      <c r="AV100" s="773"/>
      <c r="AW100" s="773"/>
      <c r="AX100" s="774"/>
      <c r="AY100" s="480" t="s">
        <v>29</v>
      </c>
      <c r="AZ100" s="481"/>
      <c r="BA100" s="481"/>
      <c r="BB100" s="481"/>
      <c r="BC100" s="113" t="s">
        <v>300</v>
      </c>
      <c r="BD100" s="67"/>
      <c r="BJ100">
        <v>8</v>
      </c>
      <c r="BN100" s="50">
        <v>8</v>
      </c>
      <c r="BP100" s="50">
        <f>SUM(BI100:BO100)</f>
        <v>16</v>
      </c>
    </row>
    <row r="101" spans="1:76">
      <c r="A101" s="95"/>
      <c r="B101" s="96"/>
      <c r="C101" s="784" t="s">
        <v>268</v>
      </c>
      <c r="D101" s="784"/>
      <c r="E101" s="784"/>
      <c r="F101" s="784"/>
      <c r="G101" s="785" t="s">
        <v>269</v>
      </c>
      <c r="H101" s="785"/>
      <c r="I101" s="785"/>
      <c r="J101" s="785"/>
      <c r="K101" s="783" t="s">
        <v>270</v>
      </c>
      <c r="L101" s="783"/>
      <c r="M101" s="783"/>
      <c r="N101" s="783"/>
      <c r="O101" s="783" t="s">
        <v>271</v>
      </c>
      <c r="P101" s="783"/>
      <c r="Q101" s="783"/>
      <c r="R101" s="783"/>
      <c r="S101" s="783" t="s">
        <v>272</v>
      </c>
      <c r="T101" s="783"/>
      <c r="U101" s="783"/>
      <c r="V101" s="783"/>
      <c r="W101" s="783" t="s">
        <v>273</v>
      </c>
      <c r="X101" s="783"/>
      <c r="Y101" s="783"/>
      <c r="Z101" s="783"/>
      <c r="AA101" s="783" t="s">
        <v>274</v>
      </c>
      <c r="AB101" s="783"/>
      <c r="AC101" s="783"/>
      <c r="AD101" s="783"/>
      <c r="AE101" s="783" t="s">
        <v>275</v>
      </c>
      <c r="AF101" s="783"/>
      <c r="AG101" s="783"/>
      <c r="AH101" s="783"/>
      <c r="AI101" s="783" t="s">
        <v>276</v>
      </c>
      <c r="AJ101" s="783"/>
      <c r="AK101" s="783"/>
      <c r="AL101" s="783"/>
      <c r="AM101" s="783" t="s">
        <v>277</v>
      </c>
      <c r="AN101" s="783"/>
      <c r="AO101" s="783"/>
      <c r="AP101" s="783"/>
      <c r="AQ101" s="783" t="s">
        <v>278</v>
      </c>
      <c r="AR101" s="783"/>
      <c r="AS101" s="783"/>
      <c r="AT101" s="783"/>
      <c r="AU101" s="783" t="s">
        <v>279</v>
      </c>
      <c r="AV101" s="783"/>
      <c r="AW101" s="783"/>
      <c r="AX101" s="783"/>
      <c r="AY101" s="559" t="s">
        <v>280</v>
      </c>
      <c r="AZ101" s="559"/>
      <c r="BA101" s="559"/>
      <c r="BB101" s="559"/>
      <c r="BC101" s="22"/>
      <c r="BD101" s="67"/>
    </row>
    <row r="102" spans="1:76">
      <c r="A102" s="65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67"/>
    </row>
    <row r="103" spans="1:76">
      <c r="A103" s="65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64"/>
    </row>
    <row r="104" spans="1:76">
      <c r="A104" s="65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64"/>
    </row>
    <row r="105" spans="1:76">
      <c r="A105" s="65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5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64"/>
    </row>
    <row r="106" spans="1:76" s="1" customFormat="1" ht="12" customHeight="1">
      <c r="A106" s="68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69"/>
      <c r="BE106" s="30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</row>
    <row r="107" spans="1:76" ht="13" customHeight="1">
      <c r="A107" s="8"/>
      <c r="B107" s="57"/>
      <c r="C107" s="57"/>
      <c r="D107" s="559" t="s">
        <v>35</v>
      </c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  <c r="X107" s="559"/>
      <c r="Y107" s="559"/>
      <c r="Z107" s="559"/>
      <c r="AA107" s="559"/>
      <c r="AB107" s="559"/>
      <c r="AC107" s="559"/>
      <c r="AD107" s="559"/>
      <c r="AE107" s="559"/>
      <c r="AF107" s="559"/>
      <c r="AG107" s="559"/>
      <c r="AH107" s="559"/>
      <c r="AI107" s="559"/>
      <c r="AJ107" s="559"/>
      <c r="AK107" s="559"/>
      <c r="AL107" s="559"/>
      <c r="AM107" s="559"/>
      <c r="AN107" s="559"/>
      <c r="AO107" s="559"/>
      <c r="AP107" s="559"/>
      <c r="AQ107" s="559"/>
      <c r="AR107" s="559"/>
      <c r="AS107" s="559"/>
      <c r="AT107" s="559"/>
      <c r="AU107" s="559"/>
      <c r="AV107" s="559"/>
      <c r="AW107" s="559"/>
      <c r="AX107" s="559"/>
      <c r="AY107" s="559"/>
      <c r="AZ107" s="559"/>
      <c r="BA107" s="559"/>
      <c r="BB107" s="559"/>
      <c r="BC107" s="559"/>
      <c r="BD107" s="24"/>
      <c r="BE107" s="1" t="s">
        <v>58</v>
      </c>
      <c r="BF107" s="16">
        <v>1</v>
      </c>
      <c r="BG107" s="16"/>
      <c r="BH107" s="1"/>
      <c r="BK107" s="50" t="s">
        <v>40</v>
      </c>
      <c r="BL107" s="50">
        <v>7.18</v>
      </c>
      <c r="BM107" s="50">
        <f>BF115+BF117</f>
        <v>6.273076923076923</v>
      </c>
    </row>
    <row r="108" spans="1:76" ht="13" customHeight="1">
      <c r="A108" s="8"/>
      <c r="B108" s="9" t="s">
        <v>59</v>
      </c>
      <c r="C108" s="9"/>
      <c r="D108" s="31"/>
      <c r="E108" s="31"/>
      <c r="F108" s="31"/>
      <c r="G108" s="31"/>
      <c r="H108" s="31"/>
      <c r="I108" s="31"/>
      <c r="J108" s="31"/>
      <c r="K108" s="31"/>
      <c r="L108" s="778" t="s">
        <v>151</v>
      </c>
      <c r="M108" s="779"/>
      <c r="N108" s="779"/>
      <c r="O108" s="779"/>
      <c r="P108" s="779"/>
      <c r="Q108" s="779"/>
      <c r="R108" s="779"/>
      <c r="S108" s="779"/>
      <c r="T108" s="780"/>
      <c r="U108" s="31"/>
      <c r="V108" s="31"/>
      <c r="W108" s="31"/>
      <c r="X108" s="31"/>
      <c r="Y108" s="31"/>
      <c r="Z108" s="31"/>
      <c r="AA108" s="31"/>
      <c r="AB108" s="31"/>
      <c r="AC108" s="22"/>
      <c r="AD108" s="778" t="s">
        <v>150</v>
      </c>
      <c r="AE108" s="779"/>
      <c r="AF108" s="779"/>
      <c r="AG108" s="779"/>
      <c r="AH108" s="779"/>
      <c r="AI108" s="779"/>
      <c r="AJ108" s="779"/>
      <c r="AK108" s="780"/>
      <c r="AL108" s="31"/>
      <c r="AM108" s="31"/>
      <c r="AN108" s="31"/>
      <c r="AO108" s="31"/>
      <c r="AP108" s="31"/>
      <c r="AQ108" s="31"/>
      <c r="AR108" s="31"/>
      <c r="AS108" s="31"/>
      <c r="AT108" s="31"/>
      <c r="AU108" s="778" t="s">
        <v>17</v>
      </c>
      <c r="AV108" s="779"/>
      <c r="AW108" s="779"/>
      <c r="AX108" s="779"/>
      <c r="AY108" s="779"/>
      <c r="AZ108" s="779"/>
      <c r="BA108" s="779"/>
      <c r="BB108" s="779"/>
      <c r="BC108" s="780"/>
      <c r="BD108" s="24"/>
      <c r="BE108" s="1" t="s">
        <v>60</v>
      </c>
      <c r="BF108" s="16">
        <f>26/52</f>
        <v>0.5</v>
      </c>
      <c r="BG108" s="22" t="s">
        <v>17</v>
      </c>
      <c r="BH108" s="1"/>
      <c r="BK108" s="50" t="s">
        <v>0</v>
      </c>
      <c r="BL108" s="50">
        <v>3.23</v>
      </c>
      <c r="BM108" s="114">
        <f>BF129</f>
        <v>3.1730769230769229</v>
      </c>
    </row>
    <row r="109" spans="1:76" ht="13" customHeight="1">
      <c r="A109" s="8"/>
      <c r="B109" s="9" t="s">
        <v>73</v>
      </c>
      <c r="C109" s="9"/>
      <c r="D109" s="778" t="s">
        <v>186</v>
      </c>
      <c r="E109" s="779"/>
      <c r="F109" s="779"/>
      <c r="G109" s="779"/>
      <c r="H109" s="779"/>
      <c r="I109" s="779"/>
      <c r="J109" s="779"/>
      <c r="K109" s="780"/>
      <c r="L109" s="31"/>
      <c r="M109" s="31"/>
      <c r="N109" s="31"/>
      <c r="O109" s="31"/>
      <c r="P109" s="31"/>
      <c r="Q109" s="31"/>
      <c r="R109" s="31"/>
      <c r="S109" s="31"/>
      <c r="T109" s="31"/>
      <c r="U109" s="781" t="s">
        <v>187</v>
      </c>
      <c r="V109" s="782"/>
      <c r="W109" s="782"/>
      <c r="X109" s="782"/>
      <c r="Y109" s="782"/>
      <c r="Z109" s="782"/>
      <c r="AA109" s="782"/>
      <c r="AB109" s="782"/>
      <c r="AC109" s="782"/>
      <c r="AD109" s="31"/>
      <c r="AE109" s="31"/>
      <c r="AF109" s="31"/>
      <c r="AG109" s="31"/>
      <c r="AH109" s="31"/>
      <c r="AI109" s="31"/>
      <c r="AJ109" s="31"/>
      <c r="AK109" s="31"/>
      <c r="AL109" s="781" t="s">
        <v>18</v>
      </c>
      <c r="AM109" s="782"/>
      <c r="AN109" s="782"/>
      <c r="AO109" s="782"/>
      <c r="AP109" s="782"/>
      <c r="AQ109" s="782"/>
      <c r="AR109" s="782"/>
      <c r="AS109" s="782"/>
      <c r="AT109" s="782"/>
      <c r="AU109" s="31"/>
      <c r="AV109" s="31"/>
      <c r="AW109" s="31"/>
      <c r="AX109" s="31"/>
      <c r="AY109" s="31"/>
      <c r="AZ109" s="31"/>
      <c r="BA109" s="31"/>
      <c r="BB109" s="31"/>
      <c r="BC109" s="31"/>
      <c r="BD109" s="24"/>
      <c r="BE109" s="1"/>
      <c r="BF109" s="16">
        <f>34/52</f>
        <v>0.65384615384615385</v>
      </c>
      <c r="BG109" s="16" t="s">
        <v>309</v>
      </c>
      <c r="BH109" s="1"/>
      <c r="BK109" s="50" t="s">
        <v>1</v>
      </c>
      <c r="BL109" s="50">
        <v>3.06</v>
      </c>
      <c r="BM109" s="50">
        <f>BF137</f>
        <v>2.7692307692307692</v>
      </c>
    </row>
    <row r="110" spans="1:76" ht="13" customHeight="1" thickBot="1">
      <c r="A110" s="8"/>
      <c r="B110" s="9" t="s">
        <v>61</v>
      </c>
      <c r="C110" s="9"/>
      <c r="D110" s="420" t="s">
        <v>161</v>
      </c>
      <c r="E110" s="420"/>
      <c r="F110" s="420"/>
      <c r="G110" s="420"/>
      <c r="H110" s="420"/>
      <c r="I110" s="420"/>
      <c r="J110" s="420"/>
      <c r="K110" s="420"/>
      <c r="L110" s="31"/>
      <c r="M110" s="31"/>
      <c r="N110" s="31"/>
      <c r="O110" s="31"/>
      <c r="P110" s="31"/>
      <c r="Q110" s="775" t="s">
        <v>160</v>
      </c>
      <c r="R110" s="776"/>
      <c r="S110" s="776"/>
      <c r="T110" s="776"/>
      <c r="U110" s="776"/>
      <c r="V110" s="776"/>
      <c r="W110" s="776"/>
      <c r="X110" s="776"/>
      <c r="Y110" s="776"/>
      <c r="Z110" s="776"/>
      <c r="AA110" s="776"/>
      <c r="AB110" s="776"/>
      <c r="AC110" s="777"/>
      <c r="AD110" s="775" t="s">
        <v>201</v>
      </c>
      <c r="AE110" s="776"/>
      <c r="AF110" s="776"/>
      <c r="AG110" s="776"/>
      <c r="AH110" s="776"/>
      <c r="AI110" s="776"/>
      <c r="AJ110" s="776"/>
      <c r="AK110" s="776"/>
      <c r="AL110" s="776"/>
      <c r="AM110" s="776"/>
      <c r="AN110" s="776"/>
      <c r="AO110" s="776"/>
      <c r="AP110" s="437"/>
      <c r="AQ110" s="789" t="s">
        <v>159</v>
      </c>
      <c r="AR110" s="790"/>
      <c r="AS110" s="790"/>
      <c r="AT110" s="790"/>
      <c r="AU110" s="790"/>
      <c r="AV110" s="790"/>
      <c r="AW110" s="790"/>
      <c r="AX110" s="790"/>
      <c r="AY110" s="791"/>
      <c r="AZ110" s="31"/>
      <c r="BA110" s="31"/>
      <c r="BB110" s="31"/>
      <c r="BC110" s="31"/>
      <c r="BD110" s="24"/>
      <c r="BE110" s="1" t="s">
        <v>62</v>
      </c>
      <c r="BF110" s="16">
        <f>16/52</f>
        <v>0.30769230769230771</v>
      </c>
      <c r="BG110" s="16" t="s">
        <v>310</v>
      </c>
      <c r="BH110" s="1"/>
      <c r="BK110" s="50" t="s">
        <v>41</v>
      </c>
      <c r="BL110" s="50">
        <v>2</v>
      </c>
      <c r="BM110" s="50">
        <f>BF143</f>
        <v>1.9615384615384617</v>
      </c>
    </row>
    <row r="111" spans="1:76" ht="13" customHeight="1">
      <c r="A111" s="8"/>
      <c r="B111" s="9"/>
      <c r="C111" s="9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792" t="s">
        <v>161</v>
      </c>
      <c r="AV111" s="792"/>
      <c r="AW111" s="792"/>
      <c r="AX111" s="792"/>
      <c r="AY111" s="792"/>
      <c r="AZ111" s="792"/>
      <c r="BA111" s="792"/>
      <c r="BB111" s="792"/>
      <c r="BC111" s="793"/>
      <c r="BD111" s="24"/>
      <c r="BE111" s="1"/>
      <c r="BF111" s="16"/>
      <c r="BG111" s="16"/>
      <c r="BH111" s="1"/>
    </row>
    <row r="112" spans="1:76" ht="13" customHeight="1">
      <c r="A112" s="8"/>
      <c r="B112" s="9" t="s">
        <v>63</v>
      </c>
      <c r="C112" s="9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24"/>
      <c r="BE112" s="1" t="s">
        <v>64</v>
      </c>
      <c r="BF112" s="16">
        <f>53/52</f>
        <v>1.0192307692307692</v>
      </c>
      <c r="BG112" s="1" t="s">
        <v>311</v>
      </c>
      <c r="BH112" s="1"/>
      <c r="BI112">
        <v>0.62</v>
      </c>
      <c r="BK112" s="50" t="s">
        <v>2</v>
      </c>
      <c r="BL112" s="50">
        <v>2.23</v>
      </c>
      <c r="BM112" s="50">
        <f>BG150</f>
        <v>2.0576923076923075</v>
      </c>
    </row>
    <row r="113" spans="1:75" ht="13" customHeight="1">
      <c r="A113" s="8"/>
      <c r="B113" s="9" t="s">
        <v>65</v>
      </c>
      <c r="C113" s="9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24"/>
      <c r="BE113" s="1" t="s">
        <v>66</v>
      </c>
      <c r="BF113" s="16">
        <f>39/52</f>
        <v>0.75</v>
      </c>
      <c r="BG113" s="1"/>
      <c r="BH113" s="1"/>
      <c r="BK113" s="50" t="s">
        <v>20</v>
      </c>
      <c r="BL113" s="50">
        <v>1</v>
      </c>
      <c r="BM113" s="50">
        <v>0</v>
      </c>
    </row>
    <row r="114" spans="1:75" ht="13" customHeight="1">
      <c r="A114" s="8"/>
      <c r="B114" s="9"/>
      <c r="C114" s="9"/>
      <c r="D114" s="559" t="s">
        <v>15</v>
      </c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  <c r="X114" s="559"/>
      <c r="Y114" s="559"/>
      <c r="Z114" s="559"/>
      <c r="AA114" s="559"/>
      <c r="AB114" s="559"/>
      <c r="AC114" s="559"/>
      <c r="AD114" s="559"/>
      <c r="AE114" s="559"/>
      <c r="AF114" s="559"/>
      <c r="AG114" s="559"/>
      <c r="AH114" s="559"/>
      <c r="AI114" s="559"/>
      <c r="AJ114" s="559"/>
      <c r="AK114" s="559"/>
      <c r="AL114" s="559"/>
      <c r="AM114" s="559"/>
      <c r="AN114" s="559"/>
      <c r="AO114" s="559"/>
      <c r="AP114" s="559"/>
      <c r="AQ114" s="559"/>
      <c r="AR114" s="559"/>
      <c r="AS114" s="559"/>
      <c r="AT114" s="559"/>
      <c r="AU114" s="559"/>
      <c r="AV114" s="559"/>
      <c r="AW114" s="559"/>
      <c r="AX114" s="559"/>
      <c r="AY114" s="559"/>
      <c r="AZ114" s="559"/>
      <c r="BA114" s="559"/>
      <c r="BB114" s="559"/>
      <c r="BC114" s="559"/>
      <c r="BD114" s="24"/>
      <c r="BE114" s="1" t="s">
        <v>67</v>
      </c>
      <c r="BF114" s="26">
        <f>CB157</f>
        <v>1.9230769230769231</v>
      </c>
      <c r="BG114" t="s">
        <v>68</v>
      </c>
      <c r="BH114" s="1"/>
      <c r="BK114" s="50" t="s">
        <v>69</v>
      </c>
      <c r="BL114" s="50" t="s">
        <v>70</v>
      </c>
    </row>
    <row r="115" spans="1:75" ht="13" customHeight="1">
      <c r="A115" s="8"/>
      <c r="B115" s="9" t="s">
        <v>59</v>
      </c>
      <c r="C115" s="31"/>
      <c r="D115" s="775" t="s">
        <v>150</v>
      </c>
      <c r="E115" s="776"/>
      <c r="F115" s="776"/>
      <c r="G115" s="776"/>
      <c r="H115" s="776"/>
      <c r="I115" s="776"/>
      <c r="J115" s="776"/>
      <c r="K115" s="776"/>
      <c r="L115" s="776"/>
      <c r="M115" s="776"/>
      <c r="N115" s="776"/>
      <c r="O115" s="776"/>
      <c r="P115" s="776"/>
      <c r="Q115" s="776"/>
      <c r="R115" s="776"/>
      <c r="S115" s="776"/>
      <c r="T115" s="777"/>
      <c r="U115" s="775" t="s">
        <v>17</v>
      </c>
      <c r="V115" s="776"/>
      <c r="W115" s="776"/>
      <c r="X115" s="776"/>
      <c r="Y115" s="776"/>
      <c r="Z115" s="776"/>
      <c r="AA115" s="776"/>
      <c r="AB115" s="776"/>
      <c r="AC115" s="776"/>
      <c r="AD115" s="776"/>
      <c r="AE115" s="776"/>
      <c r="AF115" s="776"/>
      <c r="AG115" s="776"/>
      <c r="AH115" s="776"/>
      <c r="AI115" s="776"/>
      <c r="AJ115" s="776"/>
      <c r="AK115" s="777"/>
      <c r="AL115" s="786" t="s">
        <v>151</v>
      </c>
      <c r="AM115" s="787"/>
      <c r="AN115" s="787"/>
      <c r="AO115" s="787"/>
      <c r="AP115" s="787"/>
      <c r="AQ115" s="787"/>
      <c r="AR115" s="787"/>
      <c r="AS115" s="787"/>
      <c r="AT115" s="787"/>
      <c r="AU115" s="787"/>
      <c r="AV115" s="787"/>
      <c r="AW115" s="787"/>
      <c r="AX115" s="787"/>
      <c r="AY115" s="787"/>
      <c r="AZ115" s="787"/>
      <c r="BA115" s="787"/>
      <c r="BB115" s="787"/>
      <c r="BC115" s="788"/>
      <c r="BD115" s="25"/>
      <c r="BF115" s="22">
        <f>SUM(BF107:BF114)</f>
        <v>6.1538461538461542</v>
      </c>
      <c r="BH115" s="1"/>
      <c r="BK115" s="50" t="s">
        <v>71</v>
      </c>
      <c r="BL115" s="50">
        <v>1</v>
      </c>
      <c r="BN115" s="50">
        <f>SUM(BL107:BL113)</f>
        <v>18.7</v>
      </c>
      <c r="BO115" s="50" t="s">
        <v>72</v>
      </c>
    </row>
    <row r="116" spans="1:75" ht="13" customHeight="1">
      <c r="A116" s="8"/>
      <c r="B116" s="9" t="s">
        <v>73</v>
      </c>
      <c r="C116" s="31"/>
      <c r="D116" s="786" t="s">
        <v>187</v>
      </c>
      <c r="E116" s="787"/>
      <c r="F116" s="787"/>
      <c r="G116" s="787"/>
      <c r="H116" s="787"/>
      <c r="I116" s="787"/>
      <c r="J116" s="787"/>
      <c r="K116" s="788"/>
      <c r="L116" s="31"/>
      <c r="M116" s="31"/>
      <c r="N116" s="475" t="s">
        <v>18</v>
      </c>
      <c r="O116" s="475"/>
      <c r="P116" s="475"/>
      <c r="Q116" s="475"/>
      <c r="R116" s="475"/>
      <c r="S116" s="475"/>
      <c r="T116" s="476"/>
      <c r="U116" s="775" t="s">
        <v>186</v>
      </c>
      <c r="V116" s="776"/>
      <c r="W116" s="776"/>
      <c r="X116" s="776"/>
      <c r="Y116" s="776"/>
      <c r="Z116" s="776"/>
      <c r="AA116" s="776"/>
      <c r="AB116" s="776"/>
      <c r="AC116" s="777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24"/>
      <c r="BG116" s="1"/>
      <c r="BH116" s="1"/>
      <c r="BN116" s="50">
        <v>0.5</v>
      </c>
      <c r="BO116" s="50" t="s">
        <v>74</v>
      </c>
    </row>
    <row r="117" spans="1:75" s="1" customFormat="1" ht="13" customHeight="1">
      <c r="A117" s="8"/>
      <c r="B117" s="9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24"/>
      <c r="BE117" s="1" t="s">
        <v>185</v>
      </c>
      <c r="BF117" s="16">
        <f>0.1+1/52</f>
        <v>0.11923076923076924</v>
      </c>
      <c r="BG117" s="1" t="s">
        <v>318</v>
      </c>
      <c r="BK117" s="54"/>
      <c r="BL117" s="54"/>
      <c r="BM117" s="54"/>
      <c r="BN117" s="54">
        <f>1.8</f>
        <v>1.8</v>
      </c>
      <c r="BO117" s="54" t="s">
        <v>75</v>
      </c>
      <c r="BP117" s="54"/>
      <c r="BQ117" s="54"/>
      <c r="BR117" s="54"/>
      <c r="BS117" s="54"/>
      <c r="BT117" s="54"/>
      <c r="BU117" s="54"/>
      <c r="BV117" s="54"/>
      <c r="BW117" s="54"/>
    </row>
    <row r="118" spans="1:75" ht="13" customHeight="1">
      <c r="A118" s="8"/>
      <c r="B118" s="9" t="s">
        <v>61</v>
      </c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437" t="s">
        <v>159</v>
      </c>
      <c r="V118" s="437"/>
      <c r="W118" s="437"/>
      <c r="X118" s="437"/>
      <c r="Y118" s="437"/>
      <c r="Z118" s="437"/>
      <c r="AA118" s="437"/>
      <c r="AB118" s="437"/>
      <c r="AC118" s="444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24"/>
      <c r="BE118" s="1" t="s">
        <v>185</v>
      </c>
      <c r="BF118" s="1">
        <v>0.1</v>
      </c>
      <c r="BG118" s="1" t="s">
        <v>316</v>
      </c>
      <c r="BH118" s="1"/>
      <c r="BN118" s="44">
        <f>8/52</f>
        <v>0.15384615384615385</v>
      </c>
      <c r="BO118" s="44" t="s">
        <v>76</v>
      </c>
    </row>
    <row r="119" spans="1:75" ht="13" customHeight="1">
      <c r="A119" s="8"/>
      <c r="B119" s="9" t="s">
        <v>63</v>
      </c>
      <c r="C119" s="31"/>
      <c r="D119" s="775" t="s">
        <v>163</v>
      </c>
      <c r="E119" s="776"/>
      <c r="F119" s="776"/>
      <c r="G119" s="776"/>
      <c r="H119" s="776"/>
      <c r="I119" s="776"/>
      <c r="J119" s="776"/>
      <c r="K119" s="776"/>
      <c r="L119" s="776"/>
      <c r="M119" s="776"/>
      <c r="N119" s="776"/>
      <c r="O119" s="776"/>
      <c r="P119" s="777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775" t="s">
        <v>164</v>
      </c>
      <c r="AE119" s="776"/>
      <c r="AF119" s="776"/>
      <c r="AG119" s="776"/>
      <c r="AH119" s="776"/>
      <c r="AI119" s="776"/>
      <c r="AJ119" s="776"/>
      <c r="AK119" s="776"/>
      <c r="AL119" s="776"/>
      <c r="AM119" s="776"/>
      <c r="AN119" s="776"/>
      <c r="AO119" s="776"/>
      <c r="AP119" s="777"/>
      <c r="AQ119" s="775" t="s">
        <v>162</v>
      </c>
      <c r="AR119" s="776"/>
      <c r="AS119" s="776"/>
      <c r="AT119" s="776"/>
      <c r="AU119" s="776"/>
      <c r="AV119" s="776"/>
      <c r="AW119" s="776"/>
      <c r="AX119" s="776"/>
      <c r="AY119" s="776"/>
      <c r="AZ119" s="776"/>
      <c r="BA119" s="776"/>
      <c r="BB119" s="776"/>
      <c r="BC119" s="777"/>
      <c r="BD119" s="24"/>
      <c r="BE119" s="1"/>
      <c r="BF119" s="63">
        <f>SUM(BF115:BF118)</f>
        <v>6.3730769230769226</v>
      </c>
      <c r="BG119" s="16"/>
      <c r="BH119" s="1"/>
      <c r="BN119" s="50">
        <f>SUM(BN115:BN118)</f>
        <v>21.153846153846153</v>
      </c>
      <c r="BO119" s="50" t="s">
        <v>77</v>
      </c>
    </row>
    <row r="120" spans="1:75" s="1" customFormat="1" ht="13" customHeight="1" thickBot="1">
      <c r="A120" s="8"/>
      <c r="B120" s="9" t="s">
        <v>65</v>
      </c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775" t="s">
        <v>307</v>
      </c>
      <c r="X120" s="776"/>
      <c r="Y120" s="776"/>
      <c r="Z120" s="777"/>
      <c r="AA120" s="775" t="s">
        <v>307</v>
      </c>
      <c r="AB120" s="776"/>
      <c r="AC120" s="776"/>
      <c r="AD120" s="777"/>
      <c r="AE120" s="775" t="s">
        <v>306</v>
      </c>
      <c r="AF120" s="776"/>
      <c r="AG120" s="776"/>
      <c r="AH120" s="777"/>
      <c r="AI120" s="775" t="s">
        <v>306</v>
      </c>
      <c r="AJ120" s="776"/>
      <c r="AK120" s="776"/>
      <c r="AL120" s="777"/>
      <c r="AM120" s="775" t="s">
        <v>305</v>
      </c>
      <c r="AN120" s="776"/>
      <c r="AO120" s="776"/>
      <c r="AP120" s="777"/>
      <c r="AQ120" s="775" t="s">
        <v>305</v>
      </c>
      <c r="AR120" s="776"/>
      <c r="AS120" s="776"/>
      <c r="AT120" s="777"/>
      <c r="AU120" s="775" t="s">
        <v>304</v>
      </c>
      <c r="AV120" s="776"/>
      <c r="AW120" s="776"/>
      <c r="AX120" s="777"/>
      <c r="AY120" s="522" t="s">
        <v>304</v>
      </c>
      <c r="AZ120" s="509"/>
      <c r="BA120" s="509"/>
      <c r="BB120" s="509"/>
      <c r="BC120" s="509"/>
      <c r="BD120" s="24"/>
      <c r="BG120" s="16"/>
      <c r="BK120" s="53" t="s">
        <v>130</v>
      </c>
      <c r="BL120" s="54"/>
      <c r="BM120" s="54"/>
      <c r="BN120" s="54"/>
      <c r="BO120" s="54" t="s">
        <v>78</v>
      </c>
      <c r="BP120" s="54"/>
      <c r="BQ120" s="54"/>
      <c r="BR120" s="54"/>
      <c r="BS120" s="54"/>
      <c r="BT120" s="54"/>
      <c r="BU120" s="54"/>
      <c r="BV120" s="54"/>
      <c r="BW120" s="54"/>
    </row>
    <row r="121" spans="1:75" s="1" customFormat="1" ht="13" customHeight="1" thickBot="1">
      <c r="A121" s="8"/>
      <c r="B121" s="94"/>
      <c r="D121" s="801" t="s">
        <v>241</v>
      </c>
      <c r="E121" s="801"/>
      <c r="F121" s="801"/>
      <c r="G121" s="801"/>
      <c r="H121" s="801"/>
      <c r="I121" s="801"/>
      <c r="J121" s="801"/>
      <c r="K121" s="801"/>
      <c r="L121" s="802" t="s">
        <v>293</v>
      </c>
      <c r="M121" s="803"/>
      <c r="N121" s="804" t="s">
        <v>230</v>
      </c>
      <c r="O121" s="805"/>
      <c r="P121" s="805"/>
      <c r="Q121" s="805"/>
      <c r="R121" s="805"/>
      <c r="S121" s="805"/>
      <c r="T121" s="806"/>
      <c r="U121" s="807" t="s">
        <v>232</v>
      </c>
      <c r="V121" s="807"/>
      <c r="W121" s="808" t="s">
        <v>233</v>
      </c>
      <c r="X121" s="809"/>
      <c r="Y121" s="809"/>
      <c r="Z121" s="809"/>
      <c r="AA121" s="809"/>
      <c r="AB121" s="809"/>
      <c r="AC121" s="809"/>
      <c r="AD121" s="810" t="s">
        <v>241</v>
      </c>
      <c r="AE121" s="810"/>
      <c r="AF121" s="810"/>
      <c r="AG121" s="810"/>
      <c r="AH121" s="810"/>
      <c r="AI121" s="810"/>
      <c r="AJ121" s="810"/>
      <c r="AK121" s="810"/>
      <c r="AL121" s="810"/>
      <c r="AM121" s="810"/>
      <c r="AN121" s="810"/>
      <c r="AO121" s="810"/>
      <c r="AP121" s="810"/>
      <c r="AQ121" s="794" t="s">
        <v>295</v>
      </c>
      <c r="AR121" s="795"/>
      <c r="AS121" s="795"/>
      <c r="AT121" s="796"/>
      <c r="AU121" s="811" t="s">
        <v>294</v>
      </c>
      <c r="AV121" s="812"/>
      <c r="AW121" s="812"/>
      <c r="AX121" s="812"/>
      <c r="AY121" s="812"/>
      <c r="AZ121" s="794" t="s">
        <v>295</v>
      </c>
      <c r="BA121" s="795"/>
      <c r="BB121" s="795"/>
      <c r="BC121" s="796"/>
      <c r="BD121" s="24"/>
      <c r="BG121" s="16"/>
      <c r="BK121" s="53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</row>
    <row r="122" spans="1:75" s="1" customFormat="1" ht="13" customHeight="1">
      <c r="A122" s="8"/>
      <c r="B122" s="94" t="s">
        <v>243</v>
      </c>
      <c r="D122" s="73"/>
      <c r="E122" s="73"/>
      <c r="F122" s="73"/>
      <c r="G122" s="73"/>
      <c r="H122" s="73"/>
      <c r="I122" s="73"/>
      <c r="J122" s="73"/>
      <c r="K122" s="73"/>
      <c r="L122" s="797" t="s">
        <v>215</v>
      </c>
      <c r="M122" s="797"/>
      <c r="N122" s="73"/>
      <c r="O122" s="73"/>
      <c r="P122" s="73"/>
      <c r="Q122" s="20"/>
      <c r="R122" s="20"/>
      <c r="S122" s="20"/>
      <c r="T122" s="20"/>
      <c r="U122" s="20"/>
      <c r="V122" s="20"/>
      <c r="W122" s="20"/>
      <c r="X122" s="20"/>
      <c r="Y122" s="16"/>
      <c r="Z122" s="16"/>
      <c r="AA122" s="16"/>
      <c r="AB122" s="16"/>
      <c r="AC122" s="16"/>
      <c r="AD122" s="21"/>
      <c r="AE122" s="21"/>
      <c r="AF122" s="21"/>
      <c r="AG122" s="21"/>
      <c r="AH122" s="21"/>
      <c r="AI122" s="21"/>
      <c r="AJ122" s="21"/>
      <c r="AK122" s="21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4"/>
      <c r="BG122" s="16"/>
      <c r="BK122" s="53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75" ht="13" customHeight="1">
      <c r="A123" s="8"/>
      <c r="B123" s="9"/>
      <c r="C123" s="9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24"/>
      <c r="BE123" s="1"/>
      <c r="BF123" s="1"/>
      <c r="BG123" s="16"/>
      <c r="BH123" s="1"/>
      <c r="BK123" s="50">
        <v>1.8</v>
      </c>
      <c r="BL123" s="52" t="s">
        <v>131</v>
      </c>
    </row>
    <row r="124" spans="1:75" ht="13" customHeight="1">
      <c r="A124" s="8"/>
      <c r="B124" s="9"/>
      <c r="C124" s="9"/>
      <c r="D124" s="559" t="s">
        <v>0</v>
      </c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  <c r="X124" s="559"/>
      <c r="Y124" s="559"/>
      <c r="Z124" s="559"/>
      <c r="AA124" s="559"/>
      <c r="AB124" s="559"/>
      <c r="AC124" s="559"/>
      <c r="AD124" s="559"/>
      <c r="AE124" s="559"/>
      <c r="AF124" s="559"/>
      <c r="AG124" s="559"/>
      <c r="AH124" s="559"/>
      <c r="AI124" s="559"/>
      <c r="AJ124" s="559"/>
      <c r="AK124" s="559"/>
      <c r="AL124" s="559"/>
      <c r="AM124" s="559"/>
      <c r="AN124" s="559"/>
      <c r="AO124" s="559"/>
      <c r="AP124" s="559"/>
      <c r="AQ124" s="559"/>
      <c r="AR124" s="559"/>
      <c r="AS124" s="559"/>
      <c r="AT124" s="559"/>
      <c r="AU124" s="559"/>
      <c r="AV124" s="559"/>
      <c r="AW124" s="559"/>
      <c r="AX124" s="559"/>
      <c r="AY124" s="559"/>
      <c r="AZ124" s="559"/>
      <c r="BA124" s="559"/>
      <c r="BB124" s="559"/>
      <c r="BC124" s="559"/>
      <c r="BD124" s="24"/>
      <c r="BE124" s="1" t="s">
        <v>58</v>
      </c>
      <c r="BF124" s="16">
        <f>35/52</f>
        <v>0.67307692307692313</v>
      </c>
      <c r="BG124" s="16"/>
      <c r="BH124" s="1"/>
      <c r="BK124" s="50">
        <f>12/52</f>
        <v>0.23076923076923078</v>
      </c>
      <c r="BL124" s="52" t="s">
        <v>132</v>
      </c>
    </row>
    <row r="125" spans="1:75" ht="13" customHeight="1">
      <c r="A125" s="8"/>
      <c r="B125" s="9" t="s">
        <v>79</v>
      </c>
      <c r="C125" s="9"/>
      <c r="D125" s="772" t="s">
        <v>17</v>
      </c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4"/>
      <c r="U125" s="772" t="s">
        <v>151</v>
      </c>
      <c r="V125" s="773"/>
      <c r="W125" s="773"/>
      <c r="X125" s="773"/>
      <c r="Y125" s="773"/>
      <c r="Z125" s="773"/>
      <c r="AA125" s="773"/>
      <c r="AB125" s="773"/>
      <c r="AC125" s="773"/>
      <c r="AD125" s="773"/>
      <c r="AE125" s="773"/>
      <c r="AF125" s="773"/>
      <c r="AG125" s="773"/>
      <c r="AH125" s="773"/>
      <c r="AI125" s="773"/>
      <c r="AJ125" s="773"/>
      <c r="AK125" s="774"/>
      <c r="AL125" s="798" t="s">
        <v>150</v>
      </c>
      <c r="AM125" s="799"/>
      <c r="AN125" s="799"/>
      <c r="AO125" s="799"/>
      <c r="AP125" s="799"/>
      <c r="AQ125" s="799"/>
      <c r="AR125" s="799"/>
      <c r="AS125" s="799"/>
      <c r="AT125" s="799"/>
      <c r="AU125" s="799"/>
      <c r="AV125" s="799"/>
      <c r="AW125" s="799"/>
      <c r="AX125" s="799"/>
      <c r="AY125" s="799"/>
      <c r="AZ125" s="799"/>
      <c r="BA125" s="799"/>
      <c r="BB125" s="799"/>
      <c r="BC125" s="800"/>
      <c r="BD125" s="24"/>
      <c r="BE125" s="1" t="s">
        <v>60</v>
      </c>
      <c r="BF125" s="16">
        <f>17/52</f>
        <v>0.32692307692307693</v>
      </c>
      <c r="BG125" s="16"/>
      <c r="BH125" s="1"/>
      <c r="BK125" s="50">
        <f>9/52</f>
        <v>0.17307692307692307</v>
      </c>
      <c r="BL125" s="52" t="s">
        <v>317</v>
      </c>
    </row>
    <row r="126" spans="1:75" ht="13" customHeight="1">
      <c r="A126" s="8"/>
      <c r="B126" s="9" t="s">
        <v>61</v>
      </c>
      <c r="C126" s="9"/>
      <c r="D126" s="772" t="s">
        <v>159</v>
      </c>
      <c r="E126" s="773"/>
      <c r="F126" s="773"/>
      <c r="G126" s="773"/>
      <c r="H126" s="773"/>
      <c r="I126" s="773"/>
      <c r="J126" s="773"/>
      <c r="K126" s="774"/>
      <c r="L126" s="772" t="s">
        <v>201</v>
      </c>
      <c r="M126" s="773"/>
      <c r="N126" s="773"/>
      <c r="O126" s="773"/>
      <c r="P126" s="773"/>
      <c r="Q126" s="773"/>
      <c r="R126" s="773"/>
      <c r="S126" s="773"/>
      <c r="T126" s="774"/>
      <c r="U126" s="31"/>
      <c r="V126" s="31"/>
      <c r="W126" s="31"/>
      <c r="X126" s="31"/>
      <c r="Y126" s="31"/>
      <c r="Z126" s="31"/>
      <c r="AA126" s="31"/>
      <c r="AB126" s="31"/>
      <c r="AC126" s="31"/>
      <c r="AD126" s="772" t="s">
        <v>160</v>
      </c>
      <c r="AE126" s="773"/>
      <c r="AF126" s="773"/>
      <c r="AG126" s="773"/>
      <c r="AH126" s="773"/>
      <c r="AI126" s="773"/>
      <c r="AJ126" s="773"/>
      <c r="AK126" s="774"/>
      <c r="AL126" s="798" t="s">
        <v>161</v>
      </c>
      <c r="AM126" s="799"/>
      <c r="AN126" s="799"/>
      <c r="AO126" s="799"/>
      <c r="AP126" s="800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24"/>
      <c r="BE126" s="1" t="s">
        <v>64</v>
      </c>
      <c r="BF126" s="16">
        <f>30/52</f>
        <v>0.57692307692307687</v>
      </c>
      <c r="BG126" s="1"/>
      <c r="BH126" s="1"/>
    </row>
    <row r="127" spans="1:75" ht="13" customHeight="1">
      <c r="A127" s="8"/>
      <c r="B127" s="9" t="s">
        <v>63</v>
      </c>
      <c r="C127" s="9"/>
      <c r="D127" s="814" t="s">
        <v>162</v>
      </c>
      <c r="E127" s="814"/>
      <c r="F127" s="814"/>
      <c r="G127" s="814"/>
      <c r="H127" s="814"/>
      <c r="I127" s="814"/>
      <c r="J127" s="814"/>
      <c r="K127" s="814"/>
      <c r="L127" s="814"/>
      <c r="M127" s="814"/>
      <c r="N127" s="814"/>
      <c r="O127" s="814"/>
      <c r="P127" s="814"/>
      <c r="Q127" s="814" t="s">
        <v>164</v>
      </c>
      <c r="R127" s="814"/>
      <c r="S127" s="814"/>
      <c r="T127" s="814"/>
      <c r="U127" s="814"/>
      <c r="V127" s="814"/>
      <c r="W127" s="814"/>
      <c r="X127" s="814"/>
      <c r="Y127" s="814"/>
      <c r="Z127" s="814"/>
      <c r="AA127" s="814"/>
      <c r="AB127" s="814"/>
      <c r="AC127" s="814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814" t="s">
        <v>163</v>
      </c>
      <c r="AR127" s="814"/>
      <c r="AS127" s="814"/>
      <c r="AT127" s="814"/>
      <c r="AU127" s="814"/>
      <c r="AV127" s="814"/>
      <c r="AW127" s="814"/>
      <c r="AX127" s="814"/>
      <c r="AY127" s="814"/>
      <c r="AZ127" s="814"/>
      <c r="BA127" s="814"/>
      <c r="BB127" s="814"/>
      <c r="BC127" s="814"/>
      <c r="BD127" s="24"/>
      <c r="BE127" s="1" t="s">
        <v>66</v>
      </c>
      <c r="BF127" s="16">
        <f>39/52</f>
        <v>0.75</v>
      </c>
      <c r="BG127" s="1"/>
      <c r="BH127" s="1"/>
      <c r="BK127" s="52" t="s">
        <v>134</v>
      </c>
    </row>
    <row r="128" spans="1:75" ht="13" customHeight="1" thickBot="1">
      <c r="A128" s="8"/>
      <c r="B128" s="9" t="s">
        <v>65</v>
      </c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552" t="s">
        <v>305</v>
      </c>
      <c r="X128" s="553"/>
      <c r="Y128" s="553"/>
      <c r="Z128" s="553"/>
      <c r="AA128" s="553"/>
      <c r="AB128" s="553"/>
      <c r="AC128" s="553"/>
      <c r="AD128" s="554"/>
      <c r="AE128" s="552" t="s">
        <v>304</v>
      </c>
      <c r="AF128" s="553"/>
      <c r="AG128" s="553"/>
      <c r="AH128" s="553"/>
      <c r="AI128" s="553"/>
      <c r="AJ128" s="553"/>
      <c r="AK128" s="553"/>
      <c r="AL128" s="554"/>
      <c r="AM128" s="552" t="s">
        <v>307</v>
      </c>
      <c r="AN128" s="553"/>
      <c r="AO128" s="553"/>
      <c r="AP128" s="553"/>
      <c r="AQ128" s="553"/>
      <c r="AR128" s="553"/>
      <c r="AS128" s="553"/>
      <c r="AT128" s="554"/>
      <c r="AU128" s="480" t="s">
        <v>306</v>
      </c>
      <c r="AV128" s="481"/>
      <c r="AW128" s="481"/>
      <c r="AX128" s="481"/>
      <c r="AY128" s="481"/>
      <c r="AZ128" s="481"/>
      <c r="BA128" s="481"/>
      <c r="BB128" s="481"/>
      <c r="BC128" s="481"/>
      <c r="BD128" s="24"/>
      <c r="BE128" s="1" t="s">
        <v>67</v>
      </c>
      <c r="BF128" s="26">
        <f>BY157</f>
        <v>0.84615384615384615</v>
      </c>
      <c r="BG128" s="1" t="s">
        <v>282</v>
      </c>
      <c r="BH128" s="1"/>
    </row>
    <row r="129" spans="1:75" s="1" customFormat="1" ht="13" customHeight="1" thickBot="1">
      <c r="A129" s="8"/>
      <c r="B129" s="9"/>
      <c r="C129" s="9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815" t="s">
        <v>220</v>
      </c>
      <c r="V129" s="816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24"/>
      <c r="BF129" s="26">
        <f>SUM(BF124:BF128)</f>
        <v>3.1730769230769229</v>
      </c>
      <c r="BG129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</row>
    <row r="130" spans="1:75" ht="13" customHeight="1">
      <c r="A130" s="8"/>
      <c r="B130" s="9"/>
      <c r="C130" s="9"/>
      <c r="D130" s="559" t="s">
        <v>80</v>
      </c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  <c r="X130" s="559"/>
      <c r="Y130" s="559"/>
      <c r="Z130" s="559"/>
      <c r="AA130" s="559"/>
      <c r="AB130" s="559"/>
      <c r="AC130" s="559"/>
      <c r="AD130" s="559"/>
      <c r="AE130" s="559"/>
      <c r="AF130" s="559"/>
      <c r="AG130" s="559"/>
      <c r="AH130" s="559"/>
      <c r="AI130" s="559"/>
      <c r="AJ130" s="559"/>
      <c r="AK130" s="559"/>
      <c r="AL130" s="559"/>
      <c r="AM130" s="559"/>
      <c r="AN130" s="559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59"/>
      <c r="BC130" s="559"/>
      <c r="BD130" s="24"/>
      <c r="BG130" s="22"/>
      <c r="BH130" s="1"/>
    </row>
    <row r="131" spans="1:75" ht="13" customHeight="1">
      <c r="A131" s="8"/>
      <c r="B131" s="9" t="s">
        <v>79</v>
      </c>
      <c r="C131" s="9"/>
      <c r="D131" s="813" t="s">
        <v>151</v>
      </c>
      <c r="E131" s="813"/>
      <c r="F131" s="813"/>
      <c r="G131" s="813"/>
      <c r="H131" s="813"/>
      <c r="I131" s="813"/>
      <c r="J131" s="813"/>
      <c r="K131" s="813"/>
      <c r="L131" s="70"/>
      <c r="M131" s="70"/>
      <c r="N131" s="70"/>
      <c r="O131" s="70"/>
      <c r="P131" s="70"/>
      <c r="Q131" s="70"/>
      <c r="R131" s="70"/>
      <c r="S131" s="70"/>
      <c r="T131" s="70"/>
      <c r="U131" s="813" t="s">
        <v>150</v>
      </c>
      <c r="V131" s="813"/>
      <c r="W131" s="813"/>
      <c r="X131" s="813"/>
      <c r="Y131" s="813"/>
      <c r="Z131" s="813"/>
      <c r="AA131" s="813"/>
      <c r="AB131" s="813"/>
      <c r="AC131" s="813"/>
      <c r="AD131" s="70"/>
      <c r="AE131" s="70"/>
      <c r="AF131" s="70"/>
      <c r="AG131" s="70"/>
      <c r="AH131" s="70"/>
      <c r="AI131" s="70"/>
      <c r="AJ131" s="70"/>
      <c r="AK131" s="70"/>
      <c r="AL131" s="813" t="s">
        <v>17</v>
      </c>
      <c r="AM131" s="813"/>
      <c r="AN131" s="813"/>
      <c r="AO131" s="813"/>
      <c r="AP131" s="813"/>
      <c r="AQ131" s="813"/>
      <c r="AR131" s="813"/>
      <c r="AS131" s="813"/>
      <c r="AT131" s="813"/>
      <c r="AU131" s="70"/>
      <c r="AV131" s="70"/>
      <c r="AW131" s="70"/>
      <c r="AX131" s="70"/>
      <c r="AY131" s="70"/>
      <c r="AZ131" s="70"/>
      <c r="BA131" s="70"/>
      <c r="BB131" s="70"/>
      <c r="BC131" s="70"/>
      <c r="BD131" s="24"/>
      <c r="BE131" s="1" t="s">
        <v>58</v>
      </c>
      <c r="BF131" s="16">
        <f>17/52</f>
        <v>0.32692307692307693</v>
      </c>
      <c r="BG131" s="1" t="s">
        <v>312</v>
      </c>
      <c r="BH131" s="1"/>
    </row>
    <row r="132" spans="1:75" ht="13" customHeight="1">
      <c r="A132" s="8"/>
      <c r="B132" s="9" t="s">
        <v>81</v>
      </c>
      <c r="C132" s="9"/>
      <c r="D132" s="70"/>
      <c r="E132" s="70"/>
      <c r="F132" s="70"/>
      <c r="G132" s="70"/>
      <c r="H132" s="70"/>
      <c r="I132" s="70"/>
      <c r="J132" s="70"/>
      <c r="K132" s="70"/>
      <c r="L132" s="442" t="s">
        <v>186</v>
      </c>
      <c r="M132" s="442"/>
      <c r="N132" s="442"/>
      <c r="O132" s="442"/>
      <c r="P132" s="442"/>
      <c r="Q132" s="442"/>
      <c r="R132" s="442"/>
      <c r="S132" s="442"/>
      <c r="T132" s="442"/>
      <c r="U132" s="70"/>
      <c r="V132" s="70"/>
      <c r="W132" s="70"/>
      <c r="X132" s="70"/>
      <c r="Y132" s="70"/>
      <c r="Z132" s="70"/>
      <c r="AA132" s="70"/>
      <c r="AB132" s="70"/>
      <c r="AC132" s="70"/>
      <c r="AD132" s="813" t="s">
        <v>187</v>
      </c>
      <c r="AE132" s="813"/>
      <c r="AF132" s="813"/>
      <c r="AG132" s="813"/>
      <c r="AH132" s="813"/>
      <c r="AI132" s="813"/>
      <c r="AJ132" s="813"/>
      <c r="AK132" s="813"/>
      <c r="AL132" s="70"/>
      <c r="AM132" s="70"/>
      <c r="AN132" s="70"/>
      <c r="AO132" s="70"/>
      <c r="AP132" s="70"/>
      <c r="AQ132" s="70"/>
      <c r="AR132" s="70"/>
      <c r="AS132" s="70"/>
      <c r="AT132" s="70"/>
      <c r="AU132" s="813" t="s">
        <v>18</v>
      </c>
      <c r="AV132" s="813"/>
      <c r="AW132" s="813"/>
      <c r="AX132" s="813"/>
      <c r="AY132" s="813"/>
      <c r="AZ132" s="813"/>
      <c r="BA132" s="813"/>
      <c r="BB132" s="813"/>
      <c r="BC132" s="813"/>
      <c r="BD132" s="24"/>
      <c r="BE132" s="1" t="s">
        <v>60</v>
      </c>
      <c r="BF132" s="16">
        <f>26/52</f>
        <v>0.5</v>
      </c>
      <c r="BG132" t="s">
        <v>313</v>
      </c>
      <c r="BH132" s="1"/>
    </row>
    <row r="133" spans="1:75" ht="13" customHeight="1">
      <c r="A133" s="8"/>
      <c r="B133" s="9" t="s">
        <v>5</v>
      </c>
      <c r="C133" s="9"/>
      <c r="D133" s="825" t="s">
        <v>4</v>
      </c>
      <c r="E133" s="826"/>
      <c r="F133" s="826"/>
      <c r="G133" s="826"/>
      <c r="H133" s="826"/>
      <c r="I133" s="826"/>
      <c r="J133" s="826"/>
      <c r="K133" s="826"/>
      <c r="L133" s="667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24"/>
      <c r="BE133" s="1" t="s">
        <v>62</v>
      </c>
      <c r="BF133" s="16">
        <f>9/52</f>
        <v>0.17307692307692307</v>
      </c>
      <c r="BG133" s="1" t="s">
        <v>314</v>
      </c>
      <c r="BH133" s="1"/>
    </row>
    <row r="134" spans="1:75" s="1" customFormat="1" ht="13" customHeight="1">
      <c r="A134" s="8"/>
      <c r="B134" s="9" t="s">
        <v>61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47" t="s">
        <v>159</v>
      </c>
      <c r="M134" s="748"/>
      <c r="N134" s="748"/>
      <c r="O134" s="748"/>
      <c r="P134" s="827"/>
      <c r="Q134" s="70"/>
      <c r="R134" s="70"/>
      <c r="S134" s="70"/>
      <c r="T134" s="70"/>
      <c r="U134" s="813" t="s">
        <v>201</v>
      </c>
      <c r="V134" s="813"/>
      <c r="W134" s="813"/>
      <c r="X134" s="813"/>
      <c r="Y134" s="813"/>
      <c r="Z134" s="813"/>
      <c r="AA134" s="813"/>
      <c r="AB134" s="813"/>
      <c r="AC134" s="813"/>
      <c r="AD134" s="813" t="s">
        <v>161</v>
      </c>
      <c r="AE134" s="813"/>
      <c r="AF134" s="813"/>
      <c r="AG134" s="813"/>
      <c r="AH134" s="813"/>
      <c r="AI134" s="813"/>
      <c r="AJ134" s="813"/>
      <c r="AK134" s="813"/>
      <c r="AL134" s="70"/>
      <c r="AM134" s="70"/>
      <c r="AN134" s="70"/>
      <c r="AO134" s="70"/>
      <c r="AP134" s="70"/>
      <c r="AQ134" s="70"/>
      <c r="AR134" s="70"/>
      <c r="AS134" s="70"/>
      <c r="AT134" s="70"/>
      <c r="AU134" s="813" t="s">
        <v>160</v>
      </c>
      <c r="AV134" s="813"/>
      <c r="AW134" s="813"/>
      <c r="AX134" s="813"/>
      <c r="AY134" s="813"/>
      <c r="AZ134" s="813"/>
      <c r="BA134" s="813"/>
      <c r="BB134" s="813"/>
      <c r="BC134" s="813"/>
      <c r="BD134" s="24"/>
      <c r="BE134" s="1" t="s">
        <v>64</v>
      </c>
      <c r="BF134" s="16">
        <f>31/52</f>
        <v>0.59615384615384615</v>
      </c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</row>
    <row r="135" spans="1:75" ht="13" customHeight="1">
      <c r="A135" s="8"/>
      <c r="B135" s="71" t="s">
        <v>63</v>
      </c>
      <c r="C135" s="71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828" t="s">
        <v>163</v>
      </c>
      <c r="R135" s="828"/>
      <c r="S135" s="828"/>
      <c r="T135" s="828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829" t="s">
        <v>162</v>
      </c>
      <c r="AM135" s="830"/>
      <c r="AN135" s="830"/>
      <c r="AO135" s="830"/>
      <c r="AP135" s="831"/>
      <c r="AQ135" s="828" t="s">
        <v>164</v>
      </c>
      <c r="AR135" s="828"/>
      <c r="AS135" s="828"/>
      <c r="AT135" s="828"/>
      <c r="AU135" s="70"/>
      <c r="AV135" s="70"/>
      <c r="AW135" s="70"/>
      <c r="AX135" s="70"/>
      <c r="AY135" s="70"/>
      <c r="AZ135" s="70"/>
      <c r="BA135" s="70"/>
      <c r="BB135" s="70"/>
      <c r="BC135" s="70"/>
      <c r="BD135" s="24"/>
      <c r="BE135" s="1" t="s">
        <v>66</v>
      </c>
      <c r="BF135" s="16">
        <f>13/52</f>
        <v>0.25</v>
      </c>
      <c r="BG135" s="1"/>
      <c r="BH135" s="1"/>
    </row>
    <row r="136" spans="1:75" ht="13" customHeight="1">
      <c r="A136" s="8"/>
      <c r="B136" s="9"/>
      <c r="C136" s="9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24"/>
      <c r="BE136" s="1" t="s">
        <v>67</v>
      </c>
      <c r="BF136" s="26">
        <f>CA157</f>
        <v>0.92307692307692313</v>
      </c>
      <c r="BG136" t="s">
        <v>113</v>
      </c>
      <c r="BH136" s="1"/>
    </row>
    <row r="137" spans="1:75" ht="13" customHeight="1">
      <c r="A137" s="8"/>
      <c r="B137" s="9"/>
      <c r="C137" s="9"/>
      <c r="D137" s="559" t="s">
        <v>82</v>
      </c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  <c r="X137" s="559"/>
      <c r="Y137" s="559"/>
      <c r="Z137" s="559"/>
      <c r="AA137" s="559"/>
      <c r="AB137" s="559"/>
      <c r="AC137" s="559"/>
      <c r="AD137" s="559"/>
      <c r="AE137" s="559"/>
      <c r="AF137" s="559"/>
      <c r="AG137" s="559"/>
      <c r="AH137" s="559"/>
      <c r="AI137" s="559"/>
      <c r="AJ137" s="559"/>
      <c r="AK137" s="559"/>
      <c r="AL137" s="559"/>
      <c r="AM137" s="559"/>
      <c r="AN137" s="559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59"/>
      <c r="BC137" s="559"/>
      <c r="BD137" s="24"/>
      <c r="BE137" s="1"/>
      <c r="BF137" s="22">
        <f>SUM(BF131:BF136)</f>
        <v>2.7692307692307692</v>
      </c>
      <c r="BH137" s="1"/>
    </row>
    <row r="138" spans="1:75" ht="13" customHeight="1">
      <c r="A138" s="8"/>
      <c r="B138" s="9" t="s">
        <v>92</v>
      </c>
      <c r="C138" s="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24"/>
      <c r="BE138" s="1" t="s">
        <v>58</v>
      </c>
      <c r="BG138" s="16"/>
      <c r="BH138" s="1"/>
    </row>
    <row r="139" spans="1:75" ht="13" customHeight="1">
      <c r="A139" s="8"/>
      <c r="B139" s="9" t="s">
        <v>93</v>
      </c>
      <c r="C139" s="9"/>
      <c r="D139" s="817" t="s">
        <v>18</v>
      </c>
      <c r="E139" s="818"/>
      <c r="F139" s="818"/>
      <c r="G139" s="818"/>
      <c r="H139" s="818"/>
      <c r="I139" s="819"/>
      <c r="J139" s="70"/>
      <c r="K139" s="70"/>
      <c r="L139" s="820" t="s">
        <v>187</v>
      </c>
      <c r="M139" s="821"/>
      <c r="N139" s="821"/>
      <c r="O139" s="821"/>
      <c r="P139" s="821"/>
      <c r="Q139" s="821"/>
      <c r="R139" s="821"/>
      <c r="S139" s="821"/>
      <c r="T139" s="822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820" t="s">
        <v>186</v>
      </c>
      <c r="AM139" s="821"/>
      <c r="AN139" s="821"/>
      <c r="AO139" s="821"/>
      <c r="AP139" s="821"/>
      <c r="AQ139" s="821"/>
      <c r="AR139" s="821"/>
      <c r="AS139" s="821"/>
      <c r="AT139" s="822"/>
      <c r="AU139" s="70"/>
      <c r="AV139" s="70"/>
      <c r="AW139" s="70"/>
      <c r="AX139" s="70"/>
      <c r="AY139" s="70"/>
      <c r="AZ139" s="70"/>
      <c r="BA139" s="70"/>
      <c r="BB139" s="70"/>
      <c r="BC139" s="70"/>
      <c r="BD139" s="24"/>
      <c r="BE139" s="1" t="s">
        <v>60</v>
      </c>
      <c r="BF139" s="16">
        <f>18/52</f>
        <v>0.34615384615384615</v>
      </c>
      <c r="BG139" t="s">
        <v>315</v>
      </c>
      <c r="BH139" s="1"/>
    </row>
    <row r="140" spans="1:75" ht="13" customHeight="1">
      <c r="A140" s="8"/>
      <c r="B140" s="9" t="s">
        <v>61</v>
      </c>
      <c r="C140" s="9"/>
      <c r="D140" s="823" t="s">
        <v>160</v>
      </c>
      <c r="E140" s="823"/>
      <c r="F140" s="823"/>
      <c r="G140" s="823"/>
      <c r="H140" s="823"/>
      <c r="I140" s="823"/>
      <c r="J140" s="823"/>
      <c r="K140" s="823"/>
      <c r="L140" s="824"/>
      <c r="M140" s="824"/>
      <c r="N140" s="824"/>
      <c r="O140" s="824"/>
      <c r="P140" s="824"/>
      <c r="Q140" s="824" t="s">
        <v>161</v>
      </c>
      <c r="R140" s="824"/>
      <c r="S140" s="824"/>
      <c r="T140" s="824"/>
      <c r="U140" s="823"/>
      <c r="V140" s="823"/>
      <c r="W140" s="823"/>
      <c r="X140" s="823"/>
      <c r="Y140" s="823"/>
      <c r="Z140" s="823"/>
      <c r="AA140" s="823"/>
      <c r="AB140" s="823"/>
      <c r="AC140" s="823"/>
      <c r="AD140" s="823" t="s">
        <v>159</v>
      </c>
      <c r="AE140" s="823"/>
      <c r="AF140" s="823"/>
      <c r="AG140" s="823"/>
      <c r="AH140" s="823"/>
      <c r="AI140" s="823"/>
      <c r="AJ140" s="823"/>
      <c r="AK140" s="823"/>
      <c r="AL140" s="824"/>
      <c r="AM140" s="824"/>
      <c r="AN140" s="824"/>
      <c r="AO140" s="824"/>
      <c r="AP140" s="824"/>
      <c r="AQ140" s="824" t="s">
        <v>201</v>
      </c>
      <c r="AR140" s="824"/>
      <c r="AS140" s="824"/>
      <c r="AT140" s="824"/>
      <c r="AU140" s="823"/>
      <c r="AV140" s="823"/>
      <c r="AW140" s="823"/>
      <c r="AX140" s="823"/>
      <c r="AY140" s="823"/>
      <c r="AZ140" s="823"/>
      <c r="BA140" s="823"/>
      <c r="BB140" s="823"/>
      <c r="BC140" s="823"/>
      <c r="BD140" s="24"/>
      <c r="BE140" s="1" t="s">
        <v>62</v>
      </c>
      <c r="BF140" s="16">
        <f>6/52</f>
        <v>0.11538461538461539</v>
      </c>
      <c r="BG140" t="s">
        <v>314</v>
      </c>
      <c r="BH140" s="1"/>
    </row>
    <row r="141" spans="1:75" ht="13" customHeight="1" thickBot="1">
      <c r="A141" s="8"/>
      <c r="B141" s="9" t="s">
        <v>63</v>
      </c>
      <c r="C141" s="9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823" t="s">
        <v>163</v>
      </c>
      <c r="V141" s="823"/>
      <c r="W141" s="823"/>
      <c r="X141" s="823"/>
      <c r="Y141" s="823"/>
      <c r="Z141" s="823"/>
      <c r="AA141" s="823"/>
      <c r="AB141" s="823"/>
      <c r="AC141" s="823"/>
      <c r="AD141" s="820" t="s">
        <v>162</v>
      </c>
      <c r="AE141" s="821"/>
      <c r="AF141" s="821"/>
      <c r="AG141" s="821"/>
      <c r="AH141" s="821"/>
      <c r="AI141" s="821"/>
      <c r="AJ141" s="821"/>
      <c r="AK141" s="822"/>
      <c r="AL141" s="70"/>
      <c r="AM141" s="70"/>
      <c r="AN141" s="70"/>
      <c r="AO141" s="70"/>
      <c r="AP141" s="70"/>
      <c r="AQ141" s="70"/>
      <c r="AR141" s="70"/>
      <c r="AS141" s="70"/>
      <c r="AT141" s="70"/>
      <c r="AU141" s="823" t="s">
        <v>164</v>
      </c>
      <c r="AV141" s="823"/>
      <c r="AW141" s="823"/>
      <c r="AX141" s="823"/>
      <c r="AY141" s="823"/>
      <c r="AZ141" s="823"/>
      <c r="BA141" s="823"/>
      <c r="BB141" s="823"/>
      <c r="BC141" s="823"/>
      <c r="BD141" s="24"/>
      <c r="BE141" s="1" t="s">
        <v>64</v>
      </c>
      <c r="BF141" s="16">
        <v>1</v>
      </c>
      <c r="BG141" s="16"/>
      <c r="BH141" s="1"/>
    </row>
    <row r="142" spans="1:75" ht="13" customHeight="1" thickBot="1">
      <c r="A142" s="8"/>
      <c r="B142" s="9"/>
      <c r="C142" s="9"/>
      <c r="D142" s="70"/>
      <c r="E142" s="70"/>
      <c r="F142" s="70"/>
      <c r="G142" s="70"/>
      <c r="H142" s="70"/>
      <c r="I142" s="70"/>
      <c r="J142" s="815" t="s">
        <v>220</v>
      </c>
      <c r="K142" s="816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24"/>
      <c r="BE142" s="1" t="s">
        <v>66</v>
      </c>
      <c r="BF142" s="16">
        <f>26/52</f>
        <v>0.5</v>
      </c>
      <c r="BG142" s="1"/>
      <c r="BH142" s="1"/>
    </row>
    <row r="143" spans="1:75" ht="13" customHeight="1">
      <c r="A143" s="8"/>
      <c r="B143" s="9"/>
      <c r="C143" s="9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24"/>
      <c r="BE143" s="1"/>
      <c r="BF143" s="16">
        <f>SUM(BF138:BF142)</f>
        <v>1.9615384615384617</v>
      </c>
      <c r="BG143" s="1"/>
      <c r="BH143" s="1"/>
    </row>
    <row r="144" spans="1:75" s="1" customFormat="1" ht="13" customHeight="1">
      <c r="A144" s="8"/>
      <c r="B144" s="9"/>
      <c r="C144" s="9"/>
      <c r="D144" s="559" t="s">
        <v>83</v>
      </c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  <c r="X144" s="559"/>
      <c r="Y144" s="559"/>
      <c r="Z144" s="559"/>
      <c r="AA144" s="559"/>
      <c r="AB144" s="559"/>
      <c r="AC144" s="559"/>
      <c r="AD144" s="559"/>
      <c r="AE144" s="559"/>
      <c r="AF144" s="559"/>
      <c r="AG144" s="559"/>
      <c r="AH144" s="559"/>
      <c r="AI144" s="559"/>
      <c r="AJ144" s="559"/>
      <c r="AK144" s="559"/>
      <c r="AL144" s="559"/>
      <c r="AM144" s="559"/>
      <c r="AN144" s="559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59"/>
      <c r="BC144" s="559"/>
      <c r="BD144" s="24"/>
      <c r="BF144" s="16"/>
      <c r="BG144" s="16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</row>
    <row r="145" spans="1:90" ht="13" customHeight="1">
      <c r="A145" s="8"/>
      <c r="B145" s="9" t="s">
        <v>81</v>
      </c>
      <c r="C145" s="9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841" t="s">
        <v>18</v>
      </c>
      <c r="V145" s="842"/>
      <c r="W145" s="842"/>
      <c r="X145" s="842"/>
      <c r="Y145" s="842"/>
      <c r="Z145" s="842"/>
      <c r="AA145" s="842"/>
      <c r="AB145" s="842"/>
      <c r="AC145" s="843"/>
      <c r="AD145" s="841" t="s">
        <v>186</v>
      </c>
      <c r="AE145" s="842"/>
      <c r="AF145" s="842"/>
      <c r="AG145" s="842"/>
      <c r="AH145" s="842"/>
      <c r="AI145" s="842"/>
      <c r="AJ145" s="842"/>
      <c r="AK145" s="843"/>
      <c r="AL145" s="70"/>
      <c r="AM145" s="70"/>
      <c r="AN145" s="70"/>
      <c r="AO145" s="70"/>
      <c r="AP145" s="70"/>
      <c r="AQ145" s="70"/>
      <c r="AR145" s="70"/>
      <c r="AS145" s="70"/>
      <c r="AT145" s="70"/>
      <c r="AU145" s="841" t="s">
        <v>187</v>
      </c>
      <c r="AV145" s="842"/>
      <c r="AW145" s="842"/>
      <c r="AX145" s="842"/>
      <c r="AY145" s="842"/>
      <c r="AZ145" s="842"/>
      <c r="BA145" s="842"/>
      <c r="BB145" s="842"/>
      <c r="BC145" s="843"/>
      <c r="BD145" s="24"/>
      <c r="BE145" s="1"/>
      <c r="BF145" s="16"/>
      <c r="BG145" s="16"/>
      <c r="BH145" s="1"/>
    </row>
    <row r="146" spans="1:90" ht="13" customHeight="1">
      <c r="A146" s="8"/>
      <c r="B146" s="9" t="s">
        <v>5</v>
      </c>
      <c r="C146" s="9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832" t="s">
        <v>5</v>
      </c>
      <c r="AR146" s="833"/>
      <c r="AS146" s="833"/>
      <c r="AT146" s="833"/>
      <c r="AU146" s="833"/>
      <c r="AV146" s="833"/>
      <c r="AW146" s="833"/>
      <c r="AX146" s="833"/>
      <c r="AY146" s="833"/>
      <c r="AZ146" s="833"/>
      <c r="BA146" s="833"/>
      <c r="BB146" s="833"/>
      <c r="BC146" s="834"/>
      <c r="BD146" s="24"/>
      <c r="BE146" s="1" t="s">
        <v>60</v>
      </c>
      <c r="BF146" s="16">
        <f>17/52</f>
        <v>0.32692307692307693</v>
      </c>
      <c r="BG146" t="s">
        <v>315</v>
      </c>
      <c r="BH146" s="1"/>
    </row>
    <row r="147" spans="1:90" ht="13" customHeight="1">
      <c r="A147" s="8"/>
      <c r="B147" s="9" t="s">
        <v>61</v>
      </c>
      <c r="C147" s="9"/>
      <c r="D147" s="835" t="s">
        <v>201</v>
      </c>
      <c r="E147" s="835"/>
      <c r="F147" s="835"/>
      <c r="G147" s="835"/>
      <c r="H147" s="835"/>
      <c r="I147" s="835"/>
      <c r="J147" s="835"/>
      <c r="K147" s="835"/>
      <c r="L147" s="836" t="s">
        <v>161</v>
      </c>
      <c r="M147" s="837"/>
      <c r="N147" s="837"/>
      <c r="O147" s="837"/>
      <c r="P147" s="837"/>
      <c r="Q147" s="838" t="s">
        <v>159</v>
      </c>
      <c r="R147" s="838"/>
      <c r="S147" s="838"/>
      <c r="T147" s="838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836" t="s">
        <v>160</v>
      </c>
      <c r="AM147" s="837"/>
      <c r="AN147" s="837"/>
      <c r="AO147" s="837"/>
      <c r="AP147" s="837"/>
      <c r="AQ147" s="837"/>
      <c r="AR147" s="837"/>
      <c r="AS147" s="837"/>
      <c r="AT147" s="839"/>
      <c r="AU147" s="70"/>
      <c r="AV147" s="70"/>
      <c r="AW147" s="70"/>
      <c r="AX147" s="70"/>
      <c r="AY147" s="70"/>
      <c r="AZ147" s="70"/>
      <c r="BA147" s="70"/>
      <c r="BB147" s="70"/>
      <c r="BC147" s="70"/>
      <c r="BD147" s="25"/>
      <c r="BE147" s="1" t="s">
        <v>62</v>
      </c>
      <c r="BF147" s="22">
        <f>9/52</f>
        <v>0.17307692307692307</v>
      </c>
      <c r="BG147" t="s">
        <v>314</v>
      </c>
      <c r="BH147" s="1"/>
    </row>
    <row r="148" spans="1:90" ht="13" customHeight="1">
      <c r="A148" s="8"/>
      <c r="B148" s="71" t="s">
        <v>63</v>
      </c>
      <c r="C148" s="71"/>
      <c r="D148" s="840" t="s">
        <v>164</v>
      </c>
      <c r="E148" s="840"/>
      <c r="F148" s="840"/>
      <c r="G148" s="840"/>
      <c r="H148" s="840"/>
      <c r="I148" s="840"/>
      <c r="J148" s="840"/>
      <c r="K148" s="840"/>
      <c r="L148" s="840"/>
      <c r="M148" s="840"/>
      <c r="N148" s="840"/>
      <c r="O148" s="840"/>
      <c r="P148" s="840"/>
      <c r="Q148" s="840" t="s">
        <v>162</v>
      </c>
      <c r="R148" s="840"/>
      <c r="S148" s="840"/>
      <c r="T148" s="840"/>
      <c r="U148" s="840"/>
      <c r="V148" s="840"/>
      <c r="W148" s="840"/>
      <c r="X148" s="840"/>
      <c r="Y148" s="840"/>
      <c r="Z148" s="840"/>
      <c r="AA148" s="840"/>
      <c r="AB148" s="840"/>
      <c r="AC148" s="840"/>
      <c r="AD148" s="840" t="s">
        <v>163</v>
      </c>
      <c r="AE148" s="840"/>
      <c r="AF148" s="840"/>
      <c r="AG148" s="840"/>
      <c r="AH148" s="840"/>
      <c r="AI148" s="840"/>
      <c r="AJ148" s="840"/>
      <c r="AK148" s="840"/>
      <c r="AL148" s="840"/>
      <c r="AM148" s="840"/>
      <c r="AN148" s="840"/>
      <c r="AO148" s="840"/>
      <c r="AP148" s="84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24"/>
      <c r="BE148" s="1" t="s">
        <v>64</v>
      </c>
      <c r="BF148" s="16">
        <f>26/52</f>
        <v>0.5</v>
      </c>
      <c r="BG148" s="16"/>
      <c r="BH148" s="1"/>
    </row>
    <row r="149" spans="1:90" ht="13" customHeight="1">
      <c r="A149" s="8"/>
      <c r="B149" s="9"/>
      <c r="C149" s="9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24"/>
      <c r="BE149" s="1" t="s">
        <v>66</v>
      </c>
      <c r="BF149" s="16">
        <f>39/52</f>
        <v>0.75</v>
      </c>
      <c r="BG149" s="16"/>
      <c r="BH149" s="1"/>
    </row>
    <row r="150" spans="1:90" ht="13" customHeight="1" thickBot="1">
      <c r="A150" s="8"/>
      <c r="B150" s="9"/>
      <c r="C150" s="9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24"/>
      <c r="BE150" s="1" t="s">
        <v>105</v>
      </c>
      <c r="BF150" s="26">
        <f>BZ157</f>
        <v>0.30769230769230771</v>
      </c>
      <c r="BG150" s="22">
        <f>SUM(BF146:BF150)</f>
        <v>2.0576923076923075</v>
      </c>
      <c r="BH150" s="1"/>
      <c r="BY150" s="733" t="s">
        <v>115</v>
      </c>
      <c r="BZ150" s="733"/>
      <c r="CA150" s="733"/>
      <c r="CB150" s="733"/>
      <c r="CD150" s="733" t="s">
        <v>116</v>
      </c>
      <c r="CE150" s="733"/>
      <c r="CF150" s="733"/>
      <c r="CG150" s="733"/>
    </row>
    <row r="151" spans="1:90" s="1" customFormat="1" ht="13" customHeight="1">
      <c r="A151" s="8"/>
      <c r="B151" s="9"/>
      <c r="C151" s="9"/>
      <c r="D151" s="559" t="s">
        <v>84</v>
      </c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559"/>
      <c r="AG151" s="559"/>
      <c r="AH151" s="559"/>
      <c r="AI151" s="559"/>
      <c r="AJ151" s="559"/>
      <c r="AK151" s="559"/>
      <c r="AL151" s="559"/>
      <c r="AM151" s="559"/>
      <c r="AN151" s="559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59"/>
      <c r="BC151" s="559"/>
      <c r="BD151" s="24"/>
      <c r="BF151" s="22"/>
      <c r="BG151" s="22"/>
      <c r="BK151" s="102">
        <v>44736</v>
      </c>
      <c r="BL151" s="45">
        <f>BK151+27</f>
        <v>44763</v>
      </c>
      <c r="BM151" s="45">
        <f t="shared" ref="BM151:BW151" si="19">BL151+28</f>
        <v>44791</v>
      </c>
      <c r="BN151" s="45">
        <f t="shared" si="19"/>
        <v>44819</v>
      </c>
      <c r="BO151" s="45">
        <f t="shared" si="19"/>
        <v>44847</v>
      </c>
      <c r="BP151" s="45">
        <f t="shared" si="19"/>
        <v>44875</v>
      </c>
      <c r="BQ151" s="45">
        <f t="shared" si="19"/>
        <v>44903</v>
      </c>
      <c r="BR151" s="45">
        <f t="shared" si="19"/>
        <v>44931</v>
      </c>
      <c r="BS151" s="45">
        <f t="shared" si="19"/>
        <v>44959</v>
      </c>
      <c r="BT151" s="45">
        <f t="shared" si="19"/>
        <v>44987</v>
      </c>
      <c r="BU151" s="45">
        <f t="shared" si="19"/>
        <v>45015</v>
      </c>
      <c r="BV151" s="45">
        <f t="shared" si="19"/>
        <v>45043</v>
      </c>
      <c r="BW151" s="45">
        <f t="shared" si="19"/>
        <v>45071</v>
      </c>
      <c r="BX151"/>
      <c r="BY151" s="34" t="s">
        <v>0</v>
      </c>
      <c r="BZ151" s="35" t="s">
        <v>2</v>
      </c>
      <c r="CA151" s="35" t="s">
        <v>1</v>
      </c>
      <c r="CB151" s="36" t="s">
        <v>40</v>
      </c>
      <c r="CC151"/>
      <c r="CD151" s="50" t="s">
        <v>0</v>
      </c>
      <c r="CE151" s="50" t="s">
        <v>2</v>
      </c>
      <c r="CF151" s="50" t="s">
        <v>1</v>
      </c>
      <c r="CG151" s="50" t="s">
        <v>40</v>
      </c>
      <c r="CI151"/>
      <c r="CJ151"/>
      <c r="CK151"/>
      <c r="CL151"/>
    </row>
    <row r="152" spans="1:90" ht="13" customHeight="1">
      <c r="A152" s="8"/>
      <c r="B152" s="9" t="s">
        <v>73</v>
      </c>
      <c r="C152" s="9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844" t="s">
        <v>18</v>
      </c>
      <c r="AE152" s="844"/>
      <c r="AF152" s="844"/>
      <c r="AG152" s="844"/>
      <c r="AH152" s="844"/>
      <c r="AI152" s="844"/>
      <c r="AJ152" s="844"/>
      <c r="AK152" s="844"/>
      <c r="AL152" s="845" t="s">
        <v>187</v>
      </c>
      <c r="AM152" s="846"/>
      <c r="AN152" s="846"/>
      <c r="AO152" s="846"/>
      <c r="AP152" s="846"/>
      <c r="AQ152" s="846"/>
      <c r="AR152" s="846"/>
      <c r="AS152" s="846"/>
      <c r="AT152" s="846"/>
      <c r="AU152" s="845" t="s">
        <v>186</v>
      </c>
      <c r="AV152" s="846"/>
      <c r="AW152" s="846"/>
      <c r="AX152" s="846"/>
      <c r="AY152" s="846"/>
      <c r="AZ152" s="846"/>
      <c r="BA152" s="846"/>
      <c r="BB152" s="846"/>
      <c r="BC152" s="846"/>
      <c r="BD152" s="24"/>
      <c r="BE152" s="1" t="s">
        <v>60</v>
      </c>
      <c r="BF152" s="26">
        <f>18/52</f>
        <v>0.34615384615384615</v>
      </c>
      <c r="BG152" t="s">
        <v>315</v>
      </c>
      <c r="BH152" s="1"/>
      <c r="BK152" s="103" t="s">
        <v>121</v>
      </c>
      <c r="BL152" s="103" t="s">
        <v>121</v>
      </c>
      <c r="BM152" s="104" t="s">
        <v>119</v>
      </c>
      <c r="BN152" s="104" t="s">
        <v>267</v>
      </c>
      <c r="BO152" s="105" t="s">
        <v>117</v>
      </c>
      <c r="BP152" s="99" t="s">
        <v>29</v>
      </c>
      <c r="BQ152" s="99" t="s">
        <v>29</v>
      </c>
      <c r="BR152" s="104" t="s">
        <v>120</v>
      </c>
      <c r="BS152" s="103" t="s">
        <v>118</v>
      </c>
      <c r="BT152" s="98" t="s">
        <v>98</v>
      </c>
      <c r="BU152" s="98" t="s">
        <v>99</v>
      </c>
      <c r="BV152" s="106" t="s">
        <v>2</v>
      </c>
      <c r="BW152" s="107" t="s">
        <v>1</v>
      </c>
      <c r="BY152" s="38">
        <v>12</v>
      </c>
      <c r="BZ152" s="50">
        <v>4</v>
      </c>
      <c r="CA152" s="50">
        <v>16</v>
      </c>
      <c r="CB152" s="39">
        <v>20</v>
      </c>
      <c r="CD152" s="50">
        <v>3</v>
      </c>
      <c r="CE152" s="50">
        <v>1</v>
      </c>
      <c r="CF152" s="50">
        <v>4</v>
      </c>
      <c r="CG152" s="50">
        <v>5</v>
      </c>
    </row>
    <row r="153" spans="1:90" ht="13" customHeight="1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24"/>
      <c r="BE153" s="1" t="s">
        <v>102</v>
      </c>
      <c r="BF153" s="16">
        <f>8/52</f>
        <v>0.15384615384615385</v>
      </c>
      <c r="BG153" t="s">
        <v>314</v>
      </c>
      <c r="BH153" s="1"/>
      <c r="BK153" s="104" t="s">
        <v>1</v>
      </c>
      <c r="BL153" s="103" t="s">
        <v>265</v>
      </c>
      <c r="BM153" s="103" t="s">
        <v>123</v>
      </c>
      <c r="BN153" s="104" t="s">
        <v>119</v>
      </c>
      <c r="BO153" s="106" t="s">
        <v>2</v>
      </c>
      <c r="BP153" s="98" t="s">
        <v>98</v>
      </c>
      <c r="BQ153" s="98" t="s">
        <v>99</v>
      </c>
      <c r="BR153" s="108" t="s">
        <v>122</v>
      </c>
      <c r="BS153" s="103" t="s">
        <v>118</v>
      </c>
      <c r="BT153" s="99" t="s">
        <v>29</v>
      </c>
      <c r="BU153" s="99" t="s">
        <v>29</v>
      </c>
      <c r="BV153" s="103" t="s">
        <v>121</v>
      </c>
      <c r="BW153" s="109" t="s">
        <v>121</v>
      </c>
      <c r="BY153" s="38">
        <v>8</v>
      </c>
      <c r="BZ153" s="50">
        <v>4</v>
      </c>
      <c r="CA153" s="50">
        <v>8</v>
      </c>
      <c r="CB153" s="39">
        <v>32</v>
      </c>
      <c r="CD153" s="50">
        <v>2</v>
      </c>
      <c r="CE153" s="50">
        <v>1</v>
      </c>
      <c r="CF153" s="50">
        <v>2</v>
      </c>
      <c r="CG153" s="50">
        <v>8</v>
      </c>
    </row>
    <row r="154" spans="1:90" ht="13" customHeight="1">
      <c r="A154" s="8"/>
      <c r="B154" s="9"/>
      <c r="C154" s="9"/>
      <c r="D154" s="559" t="s">
        <v>364</v>
      </c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  <c r="X154" s="559"/>
      <c r="Y154" s="559"/>
      <c r="Z154" s="559"/>
      <c r="AA154" s="559"/>
      <c r="AB154" s="559"/>
      <c r="AC154" s="559"/>
      <c r="AD154" s="559"/>
      <c r="AE154" s="559"/>
      <c r="AF154" s="559"/>
      <c r="AG154" s="559"/>
      <c r="AH154" s="559"/>
      <c r="AI154" s="559"/>
      <c r="AJ154" s="559"/>
      <c r="AK154" s="559"/>
      <c r="AL154" s="559"/>
      <c r="AM154" s="559"/>
      <c r="AN154" s="559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59"/>
      <c r="BC154" s="559"/>
      <c r="BD154" s="24"/>
      <c r="BE154" s="1"/>
      <c r="BF154" s="26">
        <f>SUM(BF152:BF153)</f>
        <v>0.5</v>
      </c>
      <c r="BG154" s="16"/>
      <c r="BH154" s="1"/>
      <c r="BK154" s="110" t="s">
        <v>120</v>
      </c>
      <c r="BL154" s="105" t="s">
        <v>117</v>
      </c>
      <c r="BM154" s="110" t="s">
        <v>1</v>
      </c>
      <c r="BN154" s="108" t="s">
        <v>118</v>
      </c>
      <c r="BO154" s="108" t="s">
        <v>266</v>
      </c>
      <c r="BP154" s="106" t="s">
        <v>2</v>
      </c>
      <c r="BQ154" s="110" t="s">
        <v>119</v>
      </c>
      <c r="BR154" s="99" t="s">
        <v>29</v>
      </c>
      <c r="BS154" s="99" t="s">
        <v>29</v>
      </c>
      <c r="BT154" s="108" t="s">
        <v>121</v>
      </c>
      <c r="BU154" s="108" t="s">
        <v>121</v>
      </c>
      <c r="BV154" s="98" t="s">
        <v>98</v>
      </c>
      <c r="BW154" s="101" t="s">
        <v>99</v>
      </c>
      <c r="BY154" s="38">
        <v>12</v>
      </c>
      <c r="BZ154" s="50">
        <v>4</v>
      </c>
      <c r="CA154" s="50">
        <v>12</v>
      </c>
      <c r="CB154" s="39">
        <v>24</v>
      </c>
      <c r="CD154" s="50">
        <v>3</v>
      </c>
      <c r="CE154" s="50">
        <v>1</v>
      </c>
      <c r="CF154" s="50">
        <v>3</v>
      </c>
      <c r="CG154" s="50">
        <v>6</v>
      </c>
    </row>
    <row r="155" spans="1:90" ht="13" customHeight="1" thickBot="1">
      <c r="A155" s="1"/>
      <c r="B155" s="9" t="s">
        <v>5</v>
      </c>
      <c r="C155" s="9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549" t="s">
        <v>329</v>
      </c>
      <c r="BC155" s="551"/>
      <c r="BD155" s="70"/>
      <c r="BK155" s="108" t="s">
        <v>266</v>
      </c>
      <c r="BL155" s="108" t="s">
        <v>118</v>
      </c>
      <c r="BM155" s="110" t="s">
        <v>120</v>
      </c>
      <c r="BN155" s="105" t="s">
        <v>117</v>
      </c>
      <c r="BO155" s="108" t="s">
        <v>121</v>
      </c>
      <c r="BP155" s="108" t="s">
        <v>121</v>
      </c>
      <c r="BQ155" s="110" t="s">
        <v>119</v>
      </c>
      <c r="BR155" s="98" t="s">
        <v>98</v>
      </c>
      <c r="BS155" s="98" t="s">
        <v>99</v>
      </c>
      <c r="BT155" s="106" t="s">
        <v>2</v>
      </c>
      <c r="BU155" s="110" t="s">
        <v>119</v>
      </c>
      <c r="BV155" s="99" t="s">
        <v>29</v>
      </c>
      <c r="BW155" s="100" t="s">
        <v>29</v>
      </c>
      <c r="BY155" s="40">
        <v>12</v>
      </c>
      <c r="BZ155" s="41">
        <v>4</v>
      </c>
      <c r="CA155" s="41">
        <v>12</v>
      </c>
      <c r="CB155" s="42">
        <v>24</v>
      </c>
      <c r="CD155" s="50">
        <v>3</v>
      </c>
      <c r="CE155" s="50">
        <v>1</v>
      </c>
      <c r="CF155" s="50">
        <v>3</v>
      </c>
      <c r="CG155" s="50">
        <v>6</v>
      </c>
    </row>
    <row r="156" spans="1:90" ht="13" customHeight="1">
      <c r="A156" s="1"/>
      <c r="B156" s="9" t="s">
        <v>75</v>
      </c>
      <c r="C156" s="9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549" t="s">
        <v>328</v>
      </c>
      <c r="Q156" s="550"/>
      <c r="R156" s="551"/>
      <c r="S156" s="549" t="s">
        <v>328</v>
      </c>
      <c r="T156" s="550"/>
      <c r="U156" s="551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Y156">
        <f>SUM(BY152:BY155)</f>
        <v>44</v>
      </c>
      <c r="BZ156">
        <f>SUM(BZ152:BZ155)</f>
        <v>16</v>
      </c>
      <c r="CA156">
        <f>SUM(CA152:CA155)</f>
        <v>48</v>
      </c>
      <c r="CB156">
        <f>SUM(CB152:CB155)</f>
        <v>100</v>
      </c>
    </row>
    <row r="157" spans="1:90" ht="13" customHeight="1">
      <c r="B157" s="9" t="s">
        <v>61</v>
      </c>
      <c r="C157" s="71"/>
      <c r="D157" s="768" t="s">
        <v>327</v>
      </c>
      <c r="E157" s="768"/>
      <c r="F157" s="768"/>
      <c r="G157" s="768"/>
      <c r="H157" s="768" t="s">
        <v>327</v>
      </c>
      <c r="I157" s="768"/>
      <c r="J157" s="768"/>
      <c r="K157" s="768"/>
      <c r="L157" s="768" t="s">
        <v>327</v>
      </c>
      <c r="M157" s="768"/>
      <c r="N157" s="768"/>
      <c r="O157" s="768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Y157" s="26">
        <f>BY156/52</f>
        <v>0.84615384615384615</v>
      </c>
      <c r="BZ157" s="26">
        <f>BZ156/52</f>
        <v>0.30769230769230771</v>
      </c>
      <c r="CA157" s="26">
        <f>CA156/52</f>
        <v>0.92307692307692313</v>
      </c>
      <c r="CB157" s="26">
        <f>CB156/52</f>
        <v>1.9230769230769231</v>
      </c>
      <c r="CC157">
        <f>SUM(BY157:CB157)</f>
        <v>4</v>
      </c>
    </row>
    <row r="158" spans="1:90" ht="17" thickBot="1">
      <c r="B158" s="71" t="s">
        <v>63</v>
      </c>
      <c r="V158" s="768" t="s">
        <v>327</v>
      </c>
      <c r="W158" s="768"/>
      <c r="X158" s="768"/>
      <c r="Y158" s="768"/>
      <c r="Z158" s="768" t="s">
        <v>327</v>
      </c>
      <c r="AA158" s="768"/>
      <c r="AB158" s="768"/>
      <c r="AC158" s="768"/>
      <c r="AD158" s="768" t="s">
        <v>327</v>
      </c>
      <c r="AE158" s="768"/>
      <c r="AF158" s="768"/>
      <c r="AG158" s="768"/>
      <c r="AH158" s="768" t="s">
        <v>327</v>
      </c>
      <c r="AI158" s="768"/>
      <c r="AJ158" s="768"/>
      <c r="AK158" s="768"/>
      <c r="AL158" s="768" t="s">
        <v>327</v>
      </c>
      <c r="AM158" s="768"/>
      <c r="AN158" s="768"/>
      <c r="AO158" s="768"/>
      <c r="AP158" s="768" t="s">
        <v>327</v>
      </c>
      <c r="AQ158" s="768"/>
      <c r="AR158" s="768"/>
      <c r="AS158" s="768"/>
      <c r="AT158" s="768" t="s">
        <v>327</v>
      </c>
      <c r="AU158" s="768"/>
      <c r="AV158" s="768"/>
      <c r="AW158" s="768"/>
      <c r="AX158" s="768" t="s">
        <v>327</v>
      </c>
      <c r="AY158" s="768"/>
      <c r="AZ158" s="768"/>
      <c r="BA158" s="768"/>
      <c r="BJ158" t="s">
        <v>114</v>
      </c>
      <c r="BY158" s="733" t="s">
        <v>115</v>
      </c>
      <c r="BZ158" s="733"/>
      <c r="CA158" s="733"/>
      <c r="CB158" s="733"/>
      <c r="CD158" s="733" t="s">
        <v>116</v>
      </c>
      <c r="CE158" s="733"/>
      <c r="CF158" s="733"/>
      <c r="CG158" s="733"/>
    </row>
    <row r="159" spans="1:90">
      <c r="BJ159" s="33"/>
      <c r="BK159" s="102">
        <v>44736</v>
      </c>
      <c r="BL159" s="45">
        <f>BK159+27</f>
        <v>44763</v>
      </c>
      <c r="BM159" s="45">
        <f t="shared" ref="BM159:BW159" si="20">BL159+28</f>
        <v>44791</v>
      </c>
      <c r="BN159" s="45">
        <f t="shared" si="20"/>
        <v>44819</v>
      </c>
      <c r="BO159" s="45">
        <f t="shared" si="20"/>
        <v>44847</v>
      </c>
      <c r="BP159" s="45">
        <f t="shared" si="20"/>
        <v>44875</v>
      </c>
      <c r="BQ159" s="45">
        <f t="shared" si="20"/>
        <v>44903</v>
      </c>
      <c r="BR159" s="45">
        <f t="shared" si="20"/>
        <v>44931</v>
      </c>
      <c r="BS159" s="45">
        <f t="shared" si="20"/>
        <v>44959</v>
      </c>
      <c r="BT159" s="45">
        <f t="shared" si="20"/>
        <v>44987</v>
      </c>
      <c r="BU159" s="45">
        <f t="shared" si="20"/>
        <v>45015</v>
      </c>
      <c r="BV159" s="45">
        <f t="shared" si="20"/>
        <v>45043</v>
      </c>
      <c r="BW159" s="45">
        <f t="shared" si="20"/>
        <v>45071</v>
      </c>
      <c r="BY159" s="34" t="s">
        <v>0</v>
      </c>
      <c r="BZ159" s="35" t="s">
        <v>2</v>
      </c>
      <c r="CA159" s="35" t="s">
        <v>1</v>
      </c>
      <c r="CB159" s="36" t="s">
        <v>40</v>
      </c>
      <c r="CD159" s="50" t="s">
        <v>0</v>
      </c>
      <c r="CE159" s="50" t="s">
        <v>2</v>
      </c>
      <c r="CF159" s="50" t="s">
        <v>1</v>
      </c>
      <c r="CG159" s="50" t="s">
        <v>40</v>
      </c>
    </row>
    <row r="160" spans="1:90">
      <c r="BJ160" s="37">
        <v>1</v>
      </c>
      <c r="BK160" s="49" t="s">
        <v>123</v>
      </c>
      <c r="BL160" s="48" t="s">
        <v>1</v>
      </c>
      <c r="BM160" s="49" t="s">
        <v>124</v>
      </c>
      <c r="BN160" s="48" t="s">
        <v>119</v>
      </c>
      <c r="BO160" s="46" t="s">
        <v>2</v>
      </c>
      <c r="BP160" s="49" t="s">
        <v>121</v>
      </c>
      <c r="BQ160" s="49" t="s">
        <v>121</v>
      </c>
      <c r="BR160" s="48" t="s">
        <v>120</v>
      </c>
      <c r="BS160" s="47" t="s">
        <v>117</v>
      </c>
      <c r="BT160" s="47" t="s">
        <v>29</v>
      </c>
      <c r="BU160" s="47" t="s">
        <v>29</v>
      </c>
      <c r="BV160" s="49" t="s">
        <v>28</v>
      </c>
      <c r="BW160" s="49" t="s">
        <v>28</v>
      </c>
      <c r="BY160" s="38">
        <v>12</v>
      </c>
      <c r="BZ160" s="50">
        <f>CE160*4</f>
        <v>4</v>
      </c>
      <c r="CA160" s="50">
        <v>12</v>
      </c>
      <c r="CB160" s="39">
        <v>24</v>
      </c>
      <c r="CC160" s="50"/>
      <c r="CD160" s="50">
        <v>3</v>
      </c>
      <c r="CE160" s="50">
        <v>1</v>
      </c>
      <c r="CF160" s="50">
        <v>3</v>
      </c>
      <c r="CG160" s="50">
        <v>6</v>
      </c>
    </row>
    <row r="161" spans="62:90">
      <c r="BJ161" s="37">
        <v>2</v>
      </c>
      <c r="BK161" s="48" t="s">
        <v>1</v>
      </c>
      <c r="BL161" s="49" t="s">
        <v>121</v>
      </c>
      <c r="BM161" s="49" t="s">
        <v>121</v>
      </c>
      <c r="BN161" s="46" t="s">
        <v>2</v>
      </c>
      <c r="BO161" s="47" t="s">
        <v>117</v>
      </c>
      <c r="BP161" s="48" t="s">
        <v>120</v>
      </c>
      <c r="BQ161" s="48" t="s">
        <v>119</v>
      </c>
      <c r="BR161" s="47" t="s">
        <v>29</v>
      </c>
      <c r="BS161" s="47" t="s">
        <v>29</v>
      </c>
      <c r="BT161" s="49" t="s">
        <v>28</v>
      </c>
      <c r="BU161" s="49" t="s">
        <v>28</v>
      </c>
      <c r="BV161" s="49" t="s">
        <v>118</v>
      </c>
      <c r="BW161" s="49" t="s">
        <v>123</v>
      </c>
      <c r="BY161" s="38">
        <v>12</v>
      </c>
      <c r="BZ161" s="50">
        <f>CE161*4</f>
        <v>4</v>
      </c>
      <c r="CA161" s="50">
        <v>12</v>
      </c>
      <c r="CB161" s="39">
        <v>24</v>
      </c>
      <c r="CC161" s="50"/>
      <c r="CD161" s="50">
        <v>3</v>
      </c>
      <c r="CE161" s="50">
        <v>1</v>
      </c>
      <c r="CF161" s="50">
        <v>3</v>
      </c>
      <c r="CG161" s="50">
        <v>6</v>
      </c>
    </row>
    <row r="162" spans="62:90" ht="17" thickBot="1">
      <c r="BJ162" s="37">
        <v>3</v>
      </c>
      <c r="BK162" s="46" t="s">
        <v>2</v>
      </c>
      <c r="BL162" s="48" t="s">
        <v>120</v>
      </c>
      <c r="BM162" s="49" t="s">
        <v>118</v>
      </c>
      <c r="BN162" s="48" t="s">
        <v>119</v>
      </c>
      <c r="BO162" s="49" t="s">
        <v>124</v>
      </c>
      <c r="BP162" s="47" t="s">
        <v>29</v>
      </c>
      <c r="BQ162" s="47" t="s">
        <v>29</v>
      </c>
      <c r="BR162" s="49" t="s">
        <v>28</v>
      </c>
      <c r="BS162" s="49" t="s">
        <v>28</v>
      </c>
      <c r="BT162" s="47" t="s">
        <v>117</v>
      </c>
      <c r="BU162" s="49" t="s">
        <v>121</v>
      </c>
      <c r="BV162" s="49" t="s">
        <v>121</v>
      </c>
      <c r="BW162" s="48" t="s">
        <v>1</v>
      </c>
      <c r="BY162" s="40">
        <v>12</v>
      </c>
      <c r="BZ162" s="41">
        <f>CE162*4</f>
        <v>4</v>
      </c>
      <c r="CA162" s="41">
        <v>12</v>
      </c>
      <c r="CB162" s="42">
        <v>24</v>
      </c>
      <c r="CC162" s="50"/>
      <c r="CD162" s="50">
        <v>3</v>
      </c>
      <c r="CE162" s="50">
        <v>1</v>
      </c>
      <c r="CF162" s="50">
        <v>3</v>
      </c>
      <c r="CG162" s="50">
        <v>6</v>
      </c>
    </row>
    <row r="163" spans="62:90">
      <c r="BY163">
        <f>SUM(BY160:BY162)</f>
        <v>36</v>
      </c>
      <c r="BZ163">
        <f>SUM(BZ160:BZ162)</f>
        <v>12</v>
      </c>
      <c r="CA163">
        <f>SUM(CA160:CA162)</f>
        <v>36</v>
      </c>
      <c r="CB163">
        <f>SUM(CB160:CB162)</f>
        <v>72</v>
      </c>
    </row>
    <row r="164" spans="62:90">
      <c r="BY164" s="51">
        <f>BY163/52</f>
        <v>0.69230769230769229</v>
      </c>
      <c r="BZ164" s="51">
        <f>BZ163/52</f>
        <v>0.23076923076923078</v>
      </c>
      <c r="CA164" s="51">
        <f>CA163/52</f>
        <v>0.69230769230769229</v>
      </c>
      <c r="CB164" s="51">
        <f>CB163/52</f>
        <v>1.3846153846153846</v>
      </c>
      <c r="CC164">
        <f>SUM(BY164:CB164)</f>
        <v>3</v>
      </c>
    </row>
    <row r="166" spans="62:90">
      <c r="BJ166" t="s">
        <v>184</v>
      </c>
      <c r="BK166" t="s">
        <v>165</v>
      </c>
      <c r="BL166"/>
      <c r="BM166"/>
      <c r="BN166"/>
      <c r="BO166"/>
      <c r="BP166"/>
      <c r="BQ166"/>
      <c r="BR166"/>
      <c r="BS166"/>
      <c r="BT166"/>
      <c r="BU166"/>
      <c r="BV166"/>
      <c r="BW166"/>
      <c r="BZ166" t="s">
        <v>166</v>
      </c>
    </row>
    <row r="167" spans="62:90">
      <c r="BK167"/>
      <c r="BL167"/>
      <c r="BM167"/>
      <c r="BN167"/>
      <c r="BO167"/>
      <c r="BP167"/>
      <c r="BQ167"/>
      <c r="BR167"/>
      <c r="BS167"/>
      <c r="BT167"/>
      <c r="BU167"/>
      <c r="BV167"/>
      <c r="BW167"/>
    </row>
    <row r="168" spans="62:90">
      <c r="BK168" t="s">
        <v>91</v>
      </c>
      <c r="BL168" t="s">
        <v>167</v>
      </c>
      <c r="BM168" t="s">
        <v>168</v>
      </c>
      <c r="BN168" t="s">
        <v>88</v>
      </c>
      <c r="BO168" t="s">
        <v>169</v>
      </c>
      <c r="BP168" t="s">
        <v>170</v>
      </c>
      <c r="BQ168" t="s">
        <v>171</v>
      </c>
      <c r="BR168" t="s">
        <v>172</v>
      </c>
      <c r="BS168" t="s">
        <v>173</v>
      </c>
      <c r="BT168" t="s">
        <v>174</v>
      </c>
      <c r="BU168"/>
      <c r="BV168" t="s">
        <v>175</v>
      </c>
      <c r="BW168" t="s">
        <v>176</v>
      </c>
      <c r="BY168" s="58" t="s">
        <v>184</v>
      </c>
      <c r="BZ168" s="58" t="s">
        <v>91</v>
      </c>
      <c r="CA168" s="58" t="s">
        <v>167</v>
      </c>
      <c r="CB168" s="58" t="s">
        <v>168</v>
      </c>
      <c r="CC168" s="58" t="s">
        <v>88</v>
      </c>
      <c r="CD168" s="58" t="s">
        <v>169</v>
      </c>
      <c r="CE168" s="58" t="s">
        <v>170</v>
      </c>
      <c r="CF168" s="58" t="s">
        <v>171</v>
      </c>
      <c r="CG168" s="58" t="s">
        <v>172</v>
      </c>
      <c r="CH168" s="58" t="s">
        <v>173</v>
      </c>
      <c r="CI168" s="58" t="s">
        <v>174</v>
      </c>
      <c r="CJ168" s="59"/>
      <c r="CK168" s="59" t="s">
        <v>175</v>
      </c>
      <c r="CL168" s="59" t="s">
        <v>176</v>
      </c>
    </row>
    <row r="169" spans="62:90">
      <c r="BJ169" t="s">
        <v>177</v>
      </c>
      <c r="BK169" s="61" t="s">
        <v>178</v>
      </c>
      <c r="BL169" s="61"/>
      <c r="BM169" s="60">
        <f>0.08+0.08+0.18</f>
        <v>0.33999999999999997</v>
      </c>
      <c r="BN169" s="60">
        <f>0.9+0.9+0.08+0.15-BN173</f>
        <v>1.0300000000000002</v>
      </c>
      <c r="BO169" s="60">
        <v>0.35</v>
      </c>
      <c r="BP169" s="61"/>
      <c r="BQ169" s="61" t="s">
        <v>178</v>
      </c>
      <c r="BR169" s="61" t="s">
        <v>178</v>
      </c>
      <c r="BS169" s="61">
        <f t="shared" ref="BS169:BS176" si="21">SUM(BK169:BR169)</f>
        <v>1.7200000000000002</v>
      </c>
      <c r="BT169" s="61">
        <v>1</v>
      </c>
      <c r="BU169"/>
      <c r="BV169">
        <v>1.63</v>
      </c>
      <c r="BW169">
        <f t="shared" ref="BW169:BW176" si="22">BV169-BS169</f>
        <v>-9.0000000000000302E-2</v>
      </c>
      <c r="BY169" s="62" t="s">
        <v>177</v>
      </c>
      <c r="BZ169" s="60" t="s">
        <v>178</v>
      </c>
      <c r="CA169" s="60"/>
      <c r="CB169" s="60">
        <v>0.34</v>
      </c>
      <c r="CC169" s="60">
        <v>1.03</v>
      </c>
      <c r="CD169" s="60">
        <v>0.35</v>
      </c>
      <c r="CE169" s="60"/>
      <c r="CF169" s="61" t="s">
        <v>178</v>
      </c>
      <c r="CG169" s="61" t="s">
        <v>178</v>
      </c>
      <c r="CH169" s="61">
        <f>SUM(BZ169:CG169)</f>
        <v>1.7200000000000002</v>
      </c>
      <c r="CI169" s="61">
        <v>1</v>
      </c>
      <c r="CJ169" s="59"/>
      <c r="CK169" s="59">
        <v>1.63</v>
      </c>
      <c r="CL169" s="59">
        <f t="shared" ref="CL169:CL177" si="23">CK169-CH169</f>
        <v>-9.0000000000000302E-2</v>
      </c>
    </row>
    <row r="170" spans="62:90">
      <c r="BJ170" t="s">
        <v>1</v>
      </c>
      <c r="BK170" s="115">
        <f>BF136</f>
        <v>0.92307692307692313</v>
      </c>
      <c r="BL170" s="60">
        <f>BF135</f>
        <v>0.25</v>
      </c>
      <c r="BM170" s="60">
        <f>BF134</f>
        <v>0.59615384615384615</v>
      </c>
      <c r="BN170" s="60">
        <f>BF133</f>
        <v>0.17307692307692307</v>
      </c>
      <c r="BO170" s="60">
        <f>BF132</f>
        <v>0.5</v>
      </c>
      <c r="BP170" s="60">
        <f>BF131</f>
        <v>0.32692307692307693</v>
      </c>
      <c r="BQ170" s="60" t="s">
        <v>178</v>
      </c>
      <c r="BR170" s="60" t="s">
        <v>178</v>
      </c>
      <c r="BS170" s="60">
        <f t="shared" si="21"/>
        <v>2.7692307692307696</v>
      </c>
      <c r="BT170" s="61">
        <v>1</v>
      </c>
      <c r="BU170"/>
      <c r="BV170">
        <v>3.06</v>
      </c>
      <c r="BW170">
        <f t="shared" si="22"/>
        <v>0.29076923076923045</v>
      </c>
      <c r="BY170" s="62" t="s">
        <v>1</v>
      </c>
      <c r="BZ170" s="60">
        <v>0.95</v>
      </c>
      <c r="CA170" s="60">
        <v>0.3</v>
      </c>
      <c r="CB170" s="60">
        <v>0.65</v>
      </c>
      <c r="CC170" s="60">
        <v>0.3</v>
      </c>
      <c r="CD170" s="60">
        <v>0.5</v>
      </c>
      <c r="CE170" s="60">
        <v>0.36</v>
      </c>
      <c r="CF170" s="60" t="s">
        <v>178</v>
      </c>
      <c r="CG170" s="60" t="s">
        <v>178</v>
      </c>
      <c r="CH170" s="60">
        <f t="shared" ref="CH170:CH176" si="24">SUM(BZ170:CG170)</f>
        <v>3.0599999999999996</v>
      </c>
      <c r="CI170" s="61">
        <v>1</v>
      </c>
      <c r="CJ170" s="59"/>
      <c r="CK170" s="59">
        <v>3.06</v>
      </c>
      <c r="CL170" s="59">
        <f t="shared" si="23"/>
        <v>0</v>
      </c>
    </row>
    <row r="171" spans="62:90">
      <c r="BJ171" t="s">
        <v>41</v>
      </c>
      <c r="BK171" s="61" t="s">
        <v>178</v>
      </c>
      <c r="BL171" s="60">
        <f>BF142</f>
        <v>0.5</v>
      </c>
      <c r="BM171" s="60">
        <f>BF141</f>
        <v>1</v>
      </c>
      <c r="BN171" s="60">
        <f>BF140</f>
        <v>0.11538461538461539</v>
      </c>
      <c r="BO171" s="60">
        <f>BF139</f>
        <v>0.34615384615384615</v>
      </c>
      <c r="BP171" s="61"/>
      <c r="BQ171" s="60" t="s">
        <v>178</v>
      </c>
      <c r="BR171" s="60" t="s">
        <v>178</v>
      </c>
      <c r="BS171" s="60">
        <f t="shared" si="21"/>
        <v>1.9615384615384617</v>
      </c>
      <c r="BT171" s="61"/>
      <c r="BU171"/>
      <c r="BV171">
        <v>2</v>
      </c>
      <c r="BW171">
        <f t="shared" si="22"/>
        <v>3.8461538461538325E-2</v>
      </c>
      <c r="BY171" s="62" t="s">
        <v>41</v>
      </c>
      <c r="BZ171" s="60" t="s">
        <v>178</v>
      </c>
      <c r="CA171" s="60">
        <v>0.5</v>
      </c>
      <c r="CB171" s="60">
        <v>1</v>
      </c>
      <c r="CC171" s="60">
        <v>0.15</v>
      </c>
      <c r="CD171" s="60">
        <v>0.35</v>
      </c>
      <c r="CE171" s="60"/>
      <c r="CF171" s="60" t="s">
        <v>178</v>
      </c>
      <c r="CG171" s="60" t="s">
        <v>178</v>
      </c>
      <c r="CH171" s="60">
        <f t="shared" si="24"/>
        <v>2</v>
      </c>
      <c r="CI171" s="61"/>
      <c r="CJ171" s="59"/>
      <c r="CK171" s="59">
        <v>2</v>
      </c>
      <c r="CL171" s="59">
        <f t="shared" si="23"/>
        <v>0</v>
      </c>
    </row>
    <row r="172" spans="62:90">
      <c r="BJ172" t="s">
        <v>2</v>
      </c>
      <c r="BK172" s="115">
        <f>BF150</f>
        <v>0.30769230769230771</v>
      </c>
      <c r="BL172" s="60">
        <f>BF149</f>
        <v>0.75</v>
      </c>
      <c r="BM172" s="60">
        <f>BF148</f>
        <v>0.5</v>
      </c>
      <c r="BN172" s="60">
        <f>BF147</f>
        <v>0.17307692307692307</v>
      </c>
      <c r="BO172" s="60">
        <f>BF146</f>
        <v>0.32692307692307693</v>
      </c>
      <c r="BP172" s="61"/>
      <c r="BQ172" s="60" t="s">
        <v>178</v>
      </c>
      <c r="BR172" s="60" t="s">
        <v>178</v>
      </c>
      <c r="BS172" s="60">
        <f t="shared" si="21"/>
        <v>2.0576923076923079</v>
      </c>
      <c r="BT172" s="61"/>
      <c r="BU172"/>
      <c r="BV172">
        <v>2.23</v>
      </c>
      <c r="BW172">
        <f t="shared" si="22"/>
        <v>0.17230769230769205</v>
      </c>
      <c r="BY172" s="62" t="s">
        <v>2</v>
      </c>
      <c r="BZ172" s="60">
        <v>0.33</v>
      </c>
      <c r="CA172" s="60">
        <v>0.75</v>
      </c>
      <c r="CB172" s="60">
        <v>0.5</v>
      </c>
      <c r="CC172" s="60">
        <v>0.3</v>
      </c>
      <c r="CD172" s="60">
        <v>0.35</v>
      </c>
      <c r="CE172" s="60"/>
      <c r="CF172" s="60" t="s">
        <v>178</v>
      </c>
      <c r="CG172" s="60" t="s">
        <v>178</v>
      </c>
      <c r="CH172" s="60">
        <f t="shared" si="24"/>
        <v>2.23</v>
      </c>
      <c r="CI172" s="61"/>
      <c r="CJ172" s="59"/>
      <c r="CK172" s="59">
        <v>2.23</v>
      </c>
      <c r="CL172" s="59">
        <f t="shared" si="23"/>
        <v>0</v>
      </c>
    </row>
    <row r="173" spans="62:90">
      <c r="BJ173" t="s">
        <v>179</v>
      </c>
      <c r="BK173" s="61" t="s">
        <v>178</v>
      </c>
      <c r="BL173" s="61"/>
      <c r="BM173" s="61"/>
      <c r="BN173" s="60">
        <v>1</v>
      </c>
      <c r="BO173" s="61"/>
      <c r="BP173" s="61"/>
      <c r="BQ173" s="61" t="s">
        <v>178</v>
      </c>
      <c r="BR173" s="61" t="s">
        <v>178</v>
      </c>
      <c r="BS173" s="61">
        <f t="shared" si="21"/>
        <v>1</v>
      </c>
      <c r="BT173" s="61"/>
      <c r="BU173"/>
      <c r="BV173">
        <v>1</v>
      </c>
      <c r="BW173">
        <f t="shared" si="22"/>
        <v>0</v>
      </c>
      <c r="BY173" s="62" t="s">
        <v>179</v>
      </c>
      <c r="BZ173" s="60" t="s">
        <v>178</v>
      </c>
      <c r="CA173" s="60"/>
      <c r="CB173" s="60"/>
      <c r="CC173" s="60">
        <v>1</v>
      </c>
      <c r="CD173" s="60"/>
      <c r="CE173" s="60"/>
      <c r="CF173" s="61" t="s">
        <v>178</v>
      </c>
      <c r="CG173" s="61" t="s">
        <v>178</v>
      </c>
      <c r="CH173" s="61">
        <f t="shared" si="24"/>
        <v>1</v>
      </c>
      <c r="CI173" s="61"/>
      <c r="CJ173" s="59"/>
      <c r="CK173" s="59">
        <v>1</v>
      </c>
      <c r="CL173" s="59">
        <f t="shared" si="23"/>
        <v>0</v>
      </c>
    </row>
    <row r="174" spans="62:90">
      <c r="BJ174" t="s">
        <v>180</v>
      </c>
      <c r="BK174" s="115">
        <f>BF114</f>
        <v>1.9230769230769231</v>
      </c>
      <c r="BL174" s="60">
        <f>BF113</f>
        <v>0.75</v>
      </c>
      <c r="BM174" s="60">
        <f>BF112</f>
        <v>1.0192307692307692</v>
      </c>
      <c r="BN174" s="61">
        <f>SUM(BF117,BF110)</f>
        <v>0.42692307692307696</v>
      </c>
      <c r="BO174" s="60">
        <f>SUM(BF108:BF109)</f>
        <v>1.1538461538461537</v>
      </c>
      <c r="BP174" s="60">
        <f>BF107</f>
        <v>1</v>
      </c>
      <c r="BQ174" s="60" t="s">
        <v>178</v>
      </c>
      <c r="BR174" s="60" t="s">
        <v>178</v>
      </c>
      <c r="BS174" s="60">
        <f t="shared" si="21"/>
        <v>6.273076923076923</v>
      </c>
      <c r="BT174" s="60">
        <v>1</v>
      </c>
      <c r="BU174"/>
      <c r="BV174">
        <v>7.18</v>
      </c>
      <c r="BW174">
        <f t="shared" si="22"/>
        <v>0.90692307692307672</v>
      </c>
      <c r="BY174" s="62" t="s">
        <v>180</v>
      </c>
      <c r="BZ174" s="60">
        <v>2</v>
      </c>
      <c r="CA174" s="60">
        <v>1</v>
      </c>
      <c r="CB174" s="60">
        <v>1.1200000000000001</v>
      </c>
      <c r="CC174" s="60">
        <v>0.76</v>
      </c>
      <c r="CD174" s="60">
        <v>1.2</v>
      </c>
      <c r="CE174" s="60">
        <v>1.1000000000000001</v>
      </c>
      <c r="CF174" s="60" t="s">
        <v>178</v>
      </c>
      <c r="CG174" s="60" t="s">
        <v>178</v>
      </c>
      <c r="CH174" s="60">
        <f t="shared" si="24"/>
        <v>7.18</v>
      </c>
      <c r="CI174" s="60">
        <v>1</v>
      </c>
      <c r="CJ174" s="59"/>
      <c r="CK174" s="59">
        <v>7.18</v>
      </c>
      <c r="CL174" s="59">
        <f t="shared" si="23"/>
        <v>0</v>
      </c>
    </row>
    <row r="175" spans="62:90">
      <c r="BJ175" t="s">
        <v>181</v>
      </c>
      <c r="BK175" s="115">
        <f>BF128</f>
        <v>0.84615384615384615</v>
      </c>
      <c r="BL175" s="60">
        <f>BF127</f>
        <v>0.75</v>
      </c>
      <c r="BM175" s="60">
        <f>BF126</f>
        <v>0.57692307692307687</v>
      </c>
      <c r="BN175" s="61"/>
      <c r="BO175" s="60">
        <f>BF125</f>
        <v>0.32692307692307693</v>
      </c>
      <c r="BP175" s="60">
        <f>BF124</f>
        <v>0.67307692307692313</v>
      </c>
      <c r="BQ175" s="60" t="s">
        <v>178</v>
      </c>
      <c r="BR175" s="60" t="s">
        <v>178</v>
      </c>
      <c r="BS175" s="60">
        <f t="shared" si="21"/>
        <v>3.1730769230769234</v>
      </c>
      <c r="BT175" s="61"/>
      <c r="BU175"/>
      <c r="BV175">
        <v>3.23</v>
      </c>
      <c r="BW175">
        <f t="shared" si="22"/>
        <v>5.6923076923076632E-2</v>
      </c>
      <c r="BY175" s="62" t="s">
        <v>181</v>
      </c>
      <c r="BZ175" s="60">
        <v>0.85</v>
      </c>
      <c r="CA175" s="60">
        <v>0.75</v>
      </c>
      <c r="CB175" s="60">
        <v>0.6</v>
      </c>
      <c r="CC175" s="60">
        <v>0.02</v>
      </c>
      <c r="CD175" s="60">
        <v>0.33</v>
      </c>
      <c r="CE175" s="60">
        <v>0.68</v>
      </c>
      <c r="CF175" s="60" t="s">
        <v>178</v>
      </c>
      <c r="CG175" s="60" t="s">
        <v>178</v>
      </c>
      <c r="CH175" s="60">
        <f t="shared" si="24"/>
        <v>3.2300000000000004</v>
      </c>
      <c r="CI175" s="61"/>
      <c r="CJ175" s="59"/>
      <c r="CK175" s="59">
        <v>3.23</v>
      </c>
      <c r="CL175" s="59">
        <f t="shared" si="23"/>
        <v>0</v>
      </c>
    </row>
    <row r="176" spans="62:90">
      <c r="BJ176" t="s">
        <v>182</v>
      </c>
      <c r="BK176" s="61" t="s">
        <v>178</v>
      </c>
      <c r="BL176" s="61"/>
      <c r="BM176" s="61"/>
      <c r="BN176" s="61"/>
      <c r="BO176" s="61"/>
      <c r="BP176" s="61"/>
      <c r="BQ176" s="60" t="s">
        <v>178</v>
      </c>
      <c r="BR176" s="60" t="s">
        <v>178</v>
      </c>
      <c r="BS176" s="60">
        <f t="shared" si="21"/>
        <v>0</v>
      </c>
      <c r="BT176" s="61"/>
      <c r="BU176"/>
      <c r="BV176">
        <v>1</v>
      </c>
      <c r="BW176">
        <f t="shared" si="22"/>
        <v>1</v>
      </c>
      <c r="BY176" s="62" t="s">
        <v>182</v>
      </c>
      <c r="BZ176" s="60" t="s">
        <v>178</v>
      </c>
      <c r="CA176" s="60"/>
      <c r="CB176" s="60"/>
      <c r="CC176" s="60"/>
      <c r="CD176" s="60"/>
      <c r="CE176" s="60"/>
      <c r="CF176" s="60" t="s">
        <v>178</v>
      </c>
      <c r="CG176" s="60" t="s">
        <v>178</v>
      </c>
      <c r="CH176" s="60">
        <f t="shared" si="24"/>
        <v>0</v>
      </c>
      <c r="CI176" s="61"/>
      <c r="CJ176" s="59"/>
      <c r="CK176" s="59">
        <v>1</v>
      </c>
      <c r="CL176" s="59">
        <f t="shared" si="23"/>
        <v>1</v>
      </c>
    </row>
    <row r="177" spans="62:90">
      <c r="BK177" s="61">
        <f t="shared" ref="BK177:BP177" si="25">SUM(BK169:BK176)</f>
        <v>4</v>
      </c>
      <c r="BL177" s="61">
        <f t="shared" si="25"/>
        <v>3</v>
      </c>
      <c r="BM177" s="61">
        <f t="shared" si="25"/>
        <v>4.0323076923076924</v>
      </c>
      <c r="BN177" s="61">
        <f t="shared" si="25"/>
        <v>2.9184615384615391</v>
      </c>
      <c r="BO177" s="61">
        <f t="shared" si="25"/>
        <v>3.0038461538461538</v>
      </c>
      <c r="BP177" s="61">
        <f t="shared" si="25"/>
        <v>2</v>
      </c>
      <c r="BQ177" s="61"/>
      <c r="BR177" s="61"/>
      <c r="BS177" s="61">
        <f>SUM(BS169:BS176)</f>
        <v>18.954615384615387</v>
      </c>
      <c r="BT177" s="61"/>
      <c r="BU177"/>
      <c r="BV177">
        <f>SUM(BV169:BV176)</f>
        <v>21.330000000000002</v>
      </c>
      <c r="BW177"/>
      <c r="BY177" s="58" t="s">
        <v>173</v>
      </c>
      <c r="BZ177" s="58">
        <f t="shared" ref="BZ177:CE177" si="26">SUM(BZ169:BZ176)</f>
        <v>4.13</v>
      </c>
      <c r="CA177" s="58">
        <f t="shared" si="26"/>
        <v>3.3</v>
      </c>
      <c r="CB177" s="58">
        <f t="shared" si="26"/>
        <v>4.21</v>
      </c>
      <c r="CC177" s="58">
        <f t="shared" si="26"/>
        <v>3.56</v>
      </c>
      <c r="CD177" s="58">
        <f t="shared" si="26"/>
        <v>3.08</v>
      </c>
      <c r="CE177" s="58">
        <f t="shared" si="26"/>
        <v>2.14</v>
      </c>
      <c r="CF177" s="58"/>
      <c r="CG177" s="58"/>
      <c r="CH177" s="58">
        <f>SUM(CH169:CH176)</f>
        <v>20.419999999999998</v>
      </c>
      <c r="CI177" s="58"/>
      <c r="CJ177" s="59"/>
      <c r="CK177" s="59"/>
      <c r="CL177" s="59">
        <f t="shared" si="23"/>
        <v>-20.419999999999998</v>
      </c>
    </row>
    <row r="178" spans="62:90">
      <c r="BJ178" t="s">
        <v>183</v>
      </c>
      <c r="BK178">
        <v>4</v>
      </c>
      <c r="BL178">
        <v>3</v>
      </c>
      <c r="BM178">
        <v>4</v>
      </c>
      <c r="BN178">
        <v>3</v>
      </c>
      <c r="BO178">
        <v>3</v>
      </c>
      <c r="BP178">
        <v>2</v>
      </c>
      <c r="BQ178">
        <v>0</v>
      </c>
      <c r="BR178">
        <v>0</v>
      </c>
      <c r="BS178"/>
      <c r="BT178"/>
      <c r="BU178"/>
      <c r="BV178"/>
      <c r="BW178"/>
      <c r="BY178" s="59" t="s">
        <v>183</v>
      </c>
      <c r="BZ178" s="59">
        <v>3</v>
      </c>
      <c r="CA178" s="59">
        <v>4</v>
      </c>
      <c r="CB178" s="59">
        <v>3</v>
      </c>
      <c r="CC178" s="59">
        <v>3</v>
      </c>
      <c r="CD178" s="59">
        <v>4</v>
      </c>
      <c r="CE178" s="59">
        <v>2</v>
      </c>
      <c r="CF178" s="59">
        <v>0</v>
      </c>
      <c r="CG178" s="59">
        <v>0</v>
      </c>
      <c r="CH178" s="59"/>
      <c r="CI178" s="59"/>
      <c r="CJ178" s="59"/>
      <c r="CK178" s="59"/>
      <c r="CL178" s="59"/>
    </row>
    <row r="179" spans="62:90">
      <c r="BN179" s="52" t="s">
        <v>319</v>
      </c>
    </row>
    <row r="180" spans="62:90">
      <c r="BM180" s="52" t="s">
        <v>320</v>
      </c>
    </row>
    <row r="181" spans="62:90">
      <c r="BO181" s="52" t="s">
        <v>192</v>
      </c>
    </row>
    <row r="182" spans="62:90">
      <c r="BN182" s="52" t="s">
        <v>191</v>
      </c>
    </row>
  </sheetData>
  <mergeCells count="282">
    <mergeCell ref="AT91:AW91"/>
    <mergeCell ref="AX91:BC91"/>
    <mergeCell ref="Z92:AC92"/>
    <mergeCell ref="AP92:AS92"/>
    <mergeCell ref="V93:Y93"/>
    <mergeCell ref="AL93:AO93"/>
    <mergeCell ref="AH94:AK94"/>
    <mergeCell ref="AX94:BA94"/>
    <mergeCell ref="BB94:BC94"/>
    <mergeCell ref="AT158:AW158"/>
    <mergeCell ref="AX158:BA158"/>
    <mergeCell ref="BY158:CB158"/>
    <mergeCell ref="CD158:CG158"/>
    <mergeCell ref="V43:Y43"/>
    <mergeCell ref="Z42:AC42"/>
    <mergeCell ref="AD41:AG41"/>
    <mergeCell ref="V158:Y158"/>
    <mergeCell ref="Z158:AC158"/>
    <mergeCell ref="AD158:AG158"/>
    <mergeCell ref="AH158:AK158"/>
    <mergeCell ref="AL158:AO158"/>
    <mergeCell ref="AP158:AS158"/>
    <mergeCell ref="D154:BC154"/>
    <mergeCell ref="BB155:BC155"/>
    <mergeCell ref="P156:R156"/>
    <mergeCell ref="S156:U156"/>
    <mergeCell ref="D157:G157"/>
    <mergeCell ref="H157:K157"/>
    <mergeCell ref="L157:O157"/>
    <mergeCell ref="BY150:CB150"/>
    <mergeCell ref="CD150:CG150"/>
    <mergeCell ref="D151:BC151"/>
    <mergeCell ref="AD91:AG91"/>
    <mergeCell ref="AD152:AK152"/>
    <mergeCell ref="AL152:AT152"/>
    <mergeCell ref="AU152:BC152"/>
    <mergeCell ref="AQ146:BC146"/>
    <mergeCell ref="D147:K147"/>
    <mergeCell ref="L147:P147"/>
    <mergeCell ref="Q147:T147"/>
    <mergeCell ref="AL147:AT147"/>
    <mergeCell ref="D148:P148"/>
    <mergeCell ref="Q148:AC148"/>
    <mergeCell ref="AD148:AP148"/>
    <mergeCell ref="U141:AC141"/>
    <mergeCell ref="AD141:AK141"/>
    <mergeCell ref="AU141:BC141"/>
    <mergeCell ref="J142:K142"/>
    <mergeCell ref="D144:BC144"/>
    <mergeCell ref="U145:AC145"/>
    <mergeCell ref="AD145:AK145"/>
    <mergeCell ref="AU145:BC145"/>
    <mergeCell ref="D137:BC137"/>
    <mergeCell ref="D139:I139"/>
    <mergeCell ref="L139:T139"/>
    <mergeCell ref="AL139:AT139"/>
    <mergeCell ref="D140:P140"/>
    <mergeCell ref="Q140:AC140"/>
    <mergeCell ref="AD140:AP140"/>
    <mergeCell ref="AQ140:BC140"/>
    <mergeCell ref="D133:L133"/>
    <mergeCell ref="L134:P134"/>
    <mergeCell ref="U134:AC134"/>
    <mergeCell ref="AD134:AK134"/>
    <mergeCell ref="AU134:BC134"/>
    <mergeCell ref="Q135:T135"/>
    <mergeCell ref="AL135:AP135"/>
    <mergeCell ref="AQ135:AT135"/>
    <mergeCell ref="D130:BC130"/>
    <mergeCell ref="D131:K131"/>
    <mergeCell ref="U131:AC131"/>
    <mergeCell ref="AL131:AT131"/>
    <mergeCell ref="L132:T132"/>
    <mergeCell ref="AD132:AK132"/>
    <mergeCell ref="AU132:BC132"/>
    <mergeCell ref="AQ127:BC127"/>
    <mergeCell ref="W128:AD128"/>
    <mergeCell ref="AE128:AL128"/>
    <mergeCell ref="AM128:AT128"/>
    <mergeCell ref="AU128:BC128"/>
    <mergeCell ref="U129:V129"/>
    <mergeCell ref="D126:K126"/>
    <mergeCell ref="L126:T126"/>
    <mergeCell ref="AD126:AK126"/>
    <mergeCell ref="AL126:AP126"/>
    <mergeCell ref="D127:P127"/>
    <mergeCell ref="Q127:AC127"/>
    <mergeCell ref="AZ121:BC121"/>
    <mergeCell ref="L122:M122"/>
    <mergeCell ref="D124:BC124"/>
    <mergeCell ref="D125:T125"/>
    <mergeCell ref="U125:AK125"/>
    <mergeCell ref="AL125:BC125"/>
    <mergeCell ref="AU120:AX120"/>
    <mergeCell ref="AY120:BC120"/>
    <mergeCell ref="D121:K121"/>
    <mergeCell ref="L121:M121"/>
    <mergeCell ref="N121:T121"/>
    <mergeCell ref="U121:V121"/>
    <mergeCell ref="W121:AC121"/>
    <mergeCell ref="AD121:AP121"/>
    <mergeCell ref="AQ121:AT121"/>
    <mergeCell ref="AU121:AY121"/>
    <mergeCell ref="U118:AC118"/>
    <mergeCell ref="D119:P119"/>
    <mergeCell ref="AD119:AP119"/>
    <mergeCell ref="AQ119:BC119"/>
    <mergeCell ref="W120:Z120"/>
    <mergeCell ref="AA120:AD120"/>
    <mergeCell ref="AE120:AH120"/>
    <mergeCell ref="AI120:AL120"/>
    <mergeCell ref="AM120:AP120"/>
    <mergeCell ref="AQ120:AT120"/>
    <mergeCell ref="AU111:BC111"/>
    <mergeCell ref="D114:BC114"/>
    <mergeCell ref="D115:T115"/>
    <mergeCell ref="U115:AK115"/>
    <mergeCell ref="AL115:BC115"/>
    <mergeCell ref="D116:K116"/>
    <mergeCell ref="N116:T116"/>
    <mergeCell ref="U116:AC116"/>
    <mergeCell ref="D109:K109"/>
    <mergeCell ref="U109:AC109"/>
    <mergeCell ref="AL109:AT109"/>
    <mergeCell ref="D110:K110"/>
    <mergeCell ref="Q110:AC110"/>
    <mergeCell ref="AD110:AP110"/>
    <mergeCell ref="AQ110:AY110"/>
    <mergeCell ref="C101:F101"/>
    <mergeCell ref="G101:J101"/>
    <mergeCell ref="K101:N101"/>
    <mergeCell ref="O101:R101"/>
    <mergeCell ref="S101:V101"/>
    <mergeCell ref="AU101:AX101"/>
    <mergeCell ref="AY101:BB101"/>
    <mergeCell ref="D107:BC107"/>
    <mergeCell ref="L108:T108"/>
    <mergeCell ref="AD108:AK108"/>
    <mergeCell ref="AU108:BC108"/>
    <mergeCell ref="W101:Z101"/>
    <mergeCell ref="AA101:AD101"/>
    <mergeCell ref="AE101:AH101"/>
    <mergeCell ref="AI101:AL101"/>
    <mergeCell ref="AM101:AP101"/>
    <mergeCell ref="AQ101:AT101"/>
    <mergeCell ref="BS99:BX99"/>
    <mergeCell ref="C100:F100"/>
    <mergeCell ref="G100:J100"/>
    <mergeCell ref="K100:N100"/>
    <mergeCell ref="O100:R100"/>
    <mergeCell ref="S100:V100"/>
    <mergeCell ref="W100:Z100"/>
    <mergeCell ref="AA100:AD100"/>
    <mergeCell ref="AE100:AH100"/>
    <mergeCell ref="AA99:AD99"/>
    <mergeCell ref="AE99:AH99"/>
    <mergeCell ref="AI99:AL99"/>
    <mergeCell ref="AM99:AP99"/>
    <mergeCell ref="AQ99:AT99"/>
    <mergeCell ref="AU99:AX99"/>
    <mergeCell ref="AI100:AL100"/>
    <mergeCell ref="AM100:AP100"/>
    <mergeCell ref="AQ100:AT100"/>
    <mergeCell ref="AU100:AX100"/>
    <mergeCell ref="AY100:BB100"/>
    <mergeCell ref="W97:Z97"/>
    <mergeCell ref="AM98:AP98"/>
    <mergeCell ref="AQ98:AT98"/>
    <mergeCell ref="AU98:AX98"/>
    <mergeCell ref="AY98:BB98"/>
    <mergeCell ref="C99:F99"/>
    <mergeCell ref="G99:J99"/>
    <mergeCell ref="K99:N99"/>
    <mergeCell ref="O99:R99"/>
    <mergeCell ref="S99:V99"/>
    <mergeCell ref="W99:Z99"/>
    <mergeCell ref="AY99:BB99"/>
    <mergeCell ref="AP58:AW58"/>
    <mergeCell ref="AX58:BA58"/>
    <mergeCell ref="BB58:BC58"/>
    <mergeCell ref="AY97:BB97"/>
    <mergeCell ref="C98:F98"/>
    <mergeCell ref="G98:J98"/>
    <mergeCell ref="K98:N98"/>
    <mergeCell ref="O98:R98"/>
    <mergeCell ref="S98:V98"/>
    <mergeCell ref="W98:Z98"/>
    <mergeCell ref="AA98:AD98"/>
    <mergeCell ref="AE98:AH98"/>
    <mergeCell ref="AI98:AL98"/>
    <mergeCell ref="AA97:AD97"/>
    <mergeCell ref="AE97:AH97"/>
    <mergeCell ref="AI97:AL97"/>
    <mergeCell ref="AM97:AP97"/>
    <mergeCell ref="AQ97:AT97"/>
    <mergeCell ref="AU97:AX97"/>
    <mergeCell ref="C97:F97"/>
    <mergeCell ref="G97:J97"/>
    <mergeCell ref="K97:N97"/>
    <mergeCell ref="O97:R97"/>
    <mergeCell ref="S97:V97"/>
    <mergeCell ref="AL10:AP10"/>
    <mergeCell ref="BB34:BC34"/>
    <mergeCell ref="P35:R35"/>
    <mergeCell ref="S35:U35"/>
    <mergeCell ref="D11:G11"/>
    <mergeCell ref="H11:K11"/>
    <mergeCell ref="L11:O11"/>
    <mergeCell ref="P11:T11"/>
    <mergeCell ref="D10:K10"/>
    <mergeCell ref="D18:K18"/>
    <mergeCell ref="AI18:AO18"/>
    <mergeCell ref="M21:P21"/>
    <mergeCell ref="AH21:AK21"/>
    <mergeCell ref="D34:L34"/>
    <mergeCell ref="AQ34:BA34"/>
    <mergeCell ref="D23:K23"/>
    <mergeCell ref="AI23:AO23"/>
    <mergeCell ref="AQ10:AW10"/>
    <mergeCell ref="AX10:BC10"/>
    <mergeCell ref="AQ11:AT11"/>
    <mergeCell ref="L10:O10"/>
    <mergeCell ref="P10:T10"/>
    <mergeCell ref="U10:AC10"/>
    <mergeCell ref="AD10:AK10"/>
    <mergeCell ref="A2:B2"/>
    <mergeCell ref="A3:B3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D5:K5"/>
    <mergeCell ref="Z55:AC55"/>
    <mergeCell ref="AP55:AS55"/>
    <mergeCell ref="V56:Y56"/>
    <mergeCell ref="AL56:AO56"/>
    <mergeCell ref="AH57:AK57"/>
    <mergeCell ref="AX57:BA57"/>
    <mergeCell ref="BB57:BC57"/>
    <mergeCell ref="AU11:AW11"/>
    <mergeCell ref="AX11:BC11"/>
    <mergeCell ref="AT39:AW39"/>
    <mergeCell ref="AX39:BC39"/>
    <mergeCell ref="AT41:AW41"/>
    <mergeCell ref="AP42:AS42"/>
    <mergeCell ref="AH44:AK44"/>
    <mergeCell ref="AX41:BC41"/>
    <mergeCell ref="AP44:AW44"/>
    <mergeCell ref="AX44:BA44"/>
    <mergeCell ref="BB44:BC44"/>
    <mergeCell ref="AL43:AO43"/>
    <mergeCell ref="AH26:AK26"/>
    <mergeCell ref="AP26:AV26"/>
    <mergeCell ref="U11:AC11"/>
    <mergeCell ref="AD11:AI11"/>
    <mergeCell ref="AJ11:AP11"/>
    <mergeCell ref="D28:K28"/>
    <mergeCell ref="AI28:AO28"/>
    <mergeCell ref="AP21:AV21"/>
    <mergeCell ref="AD30:AG30"/>
    <mergeCell ref="AH31:AK31"/>
    <mergeCell ref="AP31:AV31"/>
    <mergeCell ref="AD54:AG54"/>
    <mergeCell ref="AT54:AW54"/>
    <mergeCell ref="AX54:BC54"/>
    <mergeCell ref="D37:G37"/>
    <mergeCell ref="D39:K39"/>
    <mergeCell ref="L39:O39"/>
    <mergeCell ref="H38:K38"/>
    <mergeCell ref="M26:P26"/>
  </mergeCells>
  <pageMargins left="0.2" right="0.2" top="0.25" bottom="0.25" header="0.3" footer="0.3"/>
  <pageSetup scale="56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072A2-FFB3-A549-911C-75115C6A8579}">
  <sheetPr>
    <pageSetUpPr fitToPage="1"/>
  </sheetPr>
  <dimension ref="A1:CM160"/>
  <sheetViews>
    <sheetView topLeftCell="A6" zoomScale="99" workbookViewId="0">
      <selection activeCell="M35" sqref="M35:N35"/>
    </sheetView>
  </sheetViews>
  <sheetFormatPr baseColWidth="10" defaultRowHeight="16"/>
  <cols>
    <col min="2" max="2" width="8.33203125" customWidth="1"/>
    <col min="3" max="3" width="1.1640625" customWidth="1"/>
    <col min="4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54" t="s">
        <v>2</v>
      </c>
      <c r="E13" s="455"/>
      <c r="F13" s="455"/>
      <c r="G13" s="455"/>
      <c r="H13" s="455"/>
      <c r="I13" s="455"/>
      <c r="J13" s="455"/>
      <c r="K13" s="456"/>
      <c r="L13" s="573" t="s">
        <v>38</v>
      </c>
      <c r="M13" s="574"/>
      <c r="N13" s="574"/>
      <c r="O13" s="574"/>
      <c r="P13" s="574"/>
      <c r="Q13" s="574"/>
      <c r="R13" s="574"/>
      <c r="S13" s="574"/>
      <c r="T13" s="575"/>
      <c r="U13" s="781" t="s">
        <v>210</v>
      </c>
      <c r="V13" s="782"/>
      <c r="W13" s="782"/>
      <c r="X13" s="782"/>
      <c r="Y13" s="782"/>
      <c r="Z13" s="782"/>
      <c r="AA13" s="782"/>
      <c r="AB13" s="782"/>
      <c r="AC13" s="848"/>
      <c r="AD13" s="153" t="s">
        <v>12</v>
      </c>
      <c r="AE13" s="154"/>
      <c r="AF13" s="154"/>
      <c r="AG13" s="154"/>
      <c r="AH13" s="154"/>
      <c r="AI13" s="690" t="s">
        <v>43</v>
      </c>
      <c r="AJ13" s="691"/>
      <c r="AK13" s="691"/>
      <c r="AL13" s="691"/>
      <c r="AM13" s="691"/>
      <c r="AN13" s="691"/>
      <c r="AO13" s="691"/>
      <c r="AP13" s="150" t="s">
        <v>15</v>
      </c>
      <c r="AQ13" s="151"/>
      <c r="AR13" s="151"/>
      <c r="AS13" s="151"/>
      <c r="AT13" s="151"/>
      <c r="AU13" s="153" t="s">
        <v>12</v>
      </c>
      <c r="AV13" s="154"/>
      <c r="AW13" s="154"/>
      <c r="AX13" s="154"/>
      <c r="AY13" s="154"/>
      <c r="AZ13" s="154"/>
      <c r="BA13" s="154"/>
      <c r="BB13" s="154"/>
      <c r="BC13" s="154"/>
      <c r="BD13" s="1"/>
      <c r="BI13" s="50">
        <v>14</v>
      </c>
      <c r="BJ13" s="54">
        <v>7</v>
      </c>
      <c r="BK13" s="54">
        <v>14</v>
      </c>
      <c r="BL13" s="54">
        <v>9</v>
      </c>
      <c r="BM13" s="54">
        <v>8</v>
      </c>
      <c r="BN13" s="50" t="s">
        <v>178</v>
      </c>
      <c r="BO13" s="54" t="s">
        <v>178</v>
      </c>
      <c r="BP13" s="50">
        <f t="shared" ref="BP13:BP16" si="4">SUM(BI13:BO13)</f>
        <v>52</v>
      </c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242" t="s">
        <v>210</v>
      </c>
      <c r="E14" s="243"/>
      <c r="F14" s="243"/>
      <c r="G14" s="243"/>
      <c r="H14" s="243"/>
      <c r="I14" s="243"/>
      <c r="J14" s="243"/>
      <c r="K14" s="244"/>
      <c r="L14" s="137" t="s">
        <v>2</v>
      </c>
      <c r="M14" s="138"/>
      <c r="N14" s="138"/>
      <c r="O14" s="138"/>
      <c r="P14" s="138"/>
      <c r="Q14" s="138"/>
      <c r="R14" s="138"/>
      <c r="S14" s="138"/>
      <c r="T14" s="150" t="s">
        <v>15</v>
      </c>
      <c r="U14" s="151"/>
      <c r="V14" s="151"/>
      <c r="W14" s="151"/>
      <c r="X14" s="151"/>
      <c r="Y14" s="151"/>
      <c r="Z14" s="151"/>
      <c r="AA14" s="151"/>
      <c r="AB14" s="151"/>
      <c r="AC14" s="152"/>
      <c r="AD14" s="211" t="s">
        <v>43</v>
      </c>
      <c r="AE14" s="212"/>
      <c r="AF14" s="212"/>
      <c r="AG14" s="212"/>
      <c r="AH14" s="212"/>
      <c r="AI14" s="153" t="s">
        <v>12</v>
      </c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847" t="s">
        <v>38</v>
      </c>
      <c r="AV14" s="847"/>
      <c r="AW14" s="847"/>
      <c r="AX14" s="847"/>
      <c r="AY14" s="847"/>
      <c r="AZ14" s="847"/>
      <c r="BA14" s="847"/>
      <c r="BB14" s="847"/>
      <c r="BC14" s="847"/>
      <c r="BD14" s="1"/>
      <c r="BI14" s="50">
        <v>18</v>
      </c>
      <c r="BJ14" s="54">
        <v>5</v>
      </c>
      <c r="BK14" s="54">
        <v>12</v>
      </c>
      <c r="BL14" s="54">
        <v>9</v>
      </c>
      <c r="BM14" s="54">
        <v>8</v>
      </c>
      <c r="BN14" s="50" t="s">
        <v>178</v>
      </c>
      <c r="BO14" s="54" t="s">
        <v>178</v>
      </c>
      <c r="BP14" s="50">
        <f t="shared" si="4"/>
        <v>52</v>
      </c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D15" s="153" t="s">
        <v>12</v>
      </c>
      <c r="E15" s="154"/>
      <c r="F15" s="154"/>
      <c r="G15" s="154"/>
      <c r="H15" s="154"/>
      <c r="I15" s="154"/>
      <c r="J15" s="154"/>
      <c r="K15" s="154"/>
      <c r="L15" s="154"/>
      <c r="M15" s="154"/>
      <c r="N15" s="210" t="s">
        <v>3</v>
      </c>
      <c r="O15" s="210"/>
      <c r="P15" s="210"/>
      <c r="Q15" s="210"/>
      <c r="R15" s="150" t="s">
        <v>15</v>
      </c>
      <c r="S15" s="151"/>
      <c r="T15" s="151"/>
      <c r="U15" s="151"/>
      <c r="V15" s="151"/>
      <c r="W15" s="151"/>
      <c r="X15" s="137" t="s">
        <v>2</v>
      </c>
      <c r="Y15" s="138"/>
      <c r="Z15" s="138"/>
      <c r="AA15" s="138"/>
      <c r="AB15" s="138"/>
      <c r="AC15" s="180"/>
      <c r="AD15" s="567" t="s">
        <v>38</v>
      </c>
      <c r="AE15" s="568"/>
      <c r="AF15" s="568"/>
      <c r="AG15" s="568"/>
      <c r="AH15" s="150" t="s">
        <v>15</v>
      </c>
      <c r="AI15" s="151"/>
      <c r="AJ15" s="151"/>
      <c r="AK15" s="151"/>
      <c r="AL15" s="151"/>
      <c r="AM15" s="151"/>
      <c r="AN15" s="151"/>
      <c r="AO15" s="151"/>
      <c r="AP15" s="215" t="s">
        <v>210</v>
      </c>
      <c r="AQ15" s="215"/>
      <c r="AR15" s="216"/>
      <c r="AS15" s="216"/>
      <c r="AT15" s="216"/>
      <c r="AU15" s="221" t="s">
        <v>15</v>
      </c>
      <c r="AV15" s="222"/>
      <c r="AW15" s="217" t="s">
        <v>43</v>
      </c>
      <c r="AX15" s="217"/>
      <c r="AY15" s="218"/>
      <c r="AZ15" s="218"/>
      <c r="BA15" s="218"/>
      <c r="BB15" s="218"/>
      <c r="BC15" s="219"/>
      <c r="BI15" s="50">
        <v>21</v>
      </c>
      <c r="BJ15" s="54">
        <v>7</v>
      </c>
      <c r="BK15" s="54">
        <v>10</v>
      </c>
      <c r="BL15" s="54">
        <v>4</v>
      </c>
      <c r="BM15" s="54">
        <v>6</v>
      </c>
      <c r="BN15" s="50" t="s">
        <v>178</v>
      </c>
      <c r="BO15" s="54">
        <v>4</v>
      </c>
      <c r="BP15" s="50">
        <f t="shared" si="4"/>
        <v>52</v>
      </c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149" t="s">
        <v>15</v>
      </c>
      <c r="E16" s="149"/>
      <c r="F16" s="149"/>
      <c r="G16" s="149"/>
      <c r="H16" s="448" t="s">
        <v>3</v>
      </c>
      <c r="I16" s="448"/>
      <c r="J16" s="448"/>
      <c r="K16" s="448"/>
      <c r="L16" s="150" t="s">
        <v>15</v>
      </c>
      <c r="M16" s="151"/>
      <c r="N16" s="151"/>
      <c r="O16" s="151"/>
      <c r="P16" s="151"/>
      <c r="Q16" s="153" t="s">
        <v>12</v>
      </c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849" t="s">
        <v>2</v>
      </c>
      <c r="AE16" s="850"/>
      <c r="AF16" s="850"/>
      <c r="AG16" s="851"/>
      <c r="AH16" s="567" t="s">
        <v>38</v>
      </c>
      <c r="AI16" s="568"/>
      <c r="AJ16" s="568"/>
      <c r="AK16" s="568"/>
      <c r="AL16" s="213" t="s">
        <v>210</v>
      </c>
      <c r="AM16" s="214"/>
      <c r="AN16" s="214"/>
      <c r="AO16" s="214"/>
      <c r="AP16" s="690" t="s">
        <v>43</v>
      </c>
      <c r="AQ16" s="691"/>
      <c r="AR16" s="691"/>
      <c r="AS16" s="691"/>
      <c r="AT16" s="691"/>
      <c r="AU16" s="691"/>
      <c r="AV16" s="732"/>
      <c r="AW16" s="150" t="s">
        <v>15</v>
      </c>
      <c r="AX16" s="151"/>
      <c r="AY16" s="151"/>
      <c r="AZ16" s="151"/>
      <c r="BA16" s="151"/>
      <c r="BB16" s="151"/>
      <c r="BC16" s="151"/>
      <c r="BD16" s="1"/>
      <c r="BI16" s="50">
        <v>20</v>
      </c>
      <c r="BJ16" s="54">
        <v>7</v>
      </c>
      <c r="BK16" s="54">
        <v>13</v>
      </c>
      <c r="BL16" s="54">
        <v>4</v>
      </c>
      <c r="BM16" s="54">
        <v>4</v>
      </c>
      <c r="BN16" s="50" t="s">
        <v>178</v>
      </c>
      <c r="BO16" s="54">
        <v>4</v>
      </c>
      <c r="BP16" s="50">
        <f t="shared" si="4"/>
        <v>52</v>
      </c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 ht="17" thickBot="1">
      <c r="A17" s="95"/>
      <c r="B17" s="96"/>
      <c r="C17" s="66"/>
      <c r="BD17" s="1"/>
      <c r="BH17" t="s">
        <v>336</v>
      </c>
      <c r="BI17" s="50">
        <f>SUM(BI13:BI16)</f>
        <v>73</v>
      </c>
      <c r="BJ17" s="50">
        <f t="shared" ref="BJ17:BO17" si="5">SUM(BJ13:BJ16)</f>
        <v>26</v>
      </c>
      <c r="BK17" s="50">
        <f t="shared" si="5"/>
        <v>49</v>
      </c>
      <c r="BL17" s="50">
        <f t="shared" si="5"/>
        <v>26</v>
      </c>
      <c r="BM17" s="50">
        <f t="shared" si="5"/>
        <v>26</v>
      </c>
      <c r="BN17" s="50">
        <f t="shared" si="5"/>
        <v>0</v>
      </c>
      <c r="BO17" s="50">
        <f t="shared" si="5"/>
        <v>8</v>
      </c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 ht="17" thickBot="1">
      <c r="A18" s="95"/>
      <c r="B18" s="96"/>
      <c r="C18" s="66"/>
      <c r="N18" s="852" t="s">
        <v>41</v>
      </c>
      <c r="O18" s="853"/>
      <c r="P18" s="854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1"/>
      <c r="J19" s="1"/>
      <c r="K19" s="1"/>
      <c r="L19" s="1"/>
      <c r="M19" s="1"/>
      <c r="N19" s="1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6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6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F21" s="549" t="s">
        <v>328</v>
      </c>
      <c r="AG21" s="550"/>
      <c r="AH21" s="551"/>
      <c r="AI21" s="549" t="s">
        <v>328</v>
      </c>
      <c r="AJ21" s="550"/>
      <c r="AK21" s="55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6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t="s">
        <v>377</v>
      </c>
      <c r="AL22" t="s">
        <v>378</v>
      </c>
      <c r="BD22" s="64"/>
      <c r="BG22" t="s">
        <v>336</v>
      </c>
      <c r="BH22" s="50">
        <f>SUM(BH23:BH25)</f>
        <v>12</v>
      </c>
      <c r="BI22" s="50">
        <f t="shared" ref="BI22:BO22" si="7">SUM(BI23:BI25)</f>
        <v>37</v>
      </c>
      <c r="BJ22" s="50">
        <f t="shared" si="7"/>
        <v>0</v>
      </c>
      <c r="BK22" s="50">
        <f t="shared" si="7"/>
        <v>20</v>
      </c>
      <c r="BL22" s="50">
        <f t="shared" si="7"/>
        <v>36</v>
      </c>
      <c r="BM22" s="50">
        <f t="shared" si="7"/>
        <v>23</v>
      </c>
      <c r="BN22" s="50">
        <f t="shared" si="7"/>
        <v>24</v>
      </c>
      <c r="BO22" s="50">
        <f t="shared" si="7"/>
        <v>4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6"/>
        <v>3.2300000000000004</v>
      </c>
    </row>
    <row r="23" spans="1:91" ht="17" thickBot="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863" t="s">
        <v>0</v>
      </c>
      <c r="M23" s="864"/>
      <c r="N23" s="864"/>
      <c r="O23" s="864"/>
      <c r="P23" s="864"/>
      <c r="Q23" s="864"/>
      <c r="R23" s="864"/>
      <c r="S23" s="865"/>
      <c r="T23" s="167" t="s">
        <v>1</v>
      </c>
      <c r="U23" s="167"/>
      <c r="V23" s="167"/>
      <c r="W23" s="167"/>
      <c r="X23" s="167"/>
      <c r="Y23" s="167"/>
      <c r="Z23" s="167"/>
      <c r="AA23" s="167"/>
      <c r="AB23" s="173" t="s">
        <v>180</v>
      </c>
      <c r="AC23" s="173"/>
      <c r="AD23" s="173"/>
      <c r="AE23" s="173"/>
      <c r="AF23" s="173"/>
      <c r="AG23" s="173"/>
      <c r="AH23" s="173"/>
      <c r="AI23" s="173"/>
      <c r="AJ23" s="173"/>
      <c r="AK23" s="173"/>
      <c r="AL23" s="203" t="s">
        <v>376</v>
      </c>
      <c r="AM23" s="204"/>
      <c r="AN23" s="204"/>
      <c r="AO23" s="204"/>
      <c r="AP23" s="204"/>
      <c r="AQ23" s="204"/>
      <c r="AR23" s="204"/>
      <c r="AS23" s="205"/>
      <c r="AT23" s="764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H23" s="50">
        <v>4</v>
      </c>
      <c r="BI23" s="50">
        <v>10</v>
      </c>
      <c r="BJ23" s="50" t="s">
        <v>178</v>
      </c>
      <c r="BK23" s="50">
        <v>8</v>
      </c>
      <c r="BL23" s="50">
        <v>12</v>
      </c>
      <c r="BM23" s="84">
        <v>6</v>
      </c>
      <c r="BN23" s="50">
        <v>8</v>
      </c>
      <c r="BO23" s="50">
        <v>4</v>
      </c>
      <c r="BP23" s="50">
        <f t="shared" ref="BP23:BP25" si="8"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67" t="s">
        <v>1</v>
      </c>
      <c r="E24" s="167"/>
      <c r="F24" s="167"/>
      <c r="G24" s="167"/>
      <c r="H24" s="768" t="s">
        <v>327</v>
      </c>
      <c r="I24" s="768"/>
      <c r="J24" s="768"/>
      <c r="K24" s="549"/>
      <c r="L24" s="201" t="s">
        <v>373</v>
      </c>
      <c r="M24" s="202"/>
      <c r="N24" s="202"/>
      <c r="O24" s="202"/>
      <c r="P24" s="589" t="s">
        <v>180</v>
      </c>
      <c r="Q24" s="589"/>
      <c r="R24" s="589"/>
      <c r="S24" s="859"/>
      <c r="T24" s="166" t="s">
        <v>2</v>
      </c>
      <c r="U24" s="166"/>
      <c r="V24" s="166"/>
      <c r="W24" s="166"/>
      <c r="X24" s="166"/>
      <c r="Y24" s="166"/>
      <c r="Z24" s="166"/>
      <c r="AA24" s="166"/>
      <c r="AB24" s="167" t="s">
        <v>1</v>
      </c>
      <c r="AC24" s="167"/>
      <c r="AD24" s="167"/>
      <c r="AE24" s="167"/>
      <c r="AF24" s="167"/>
      <c r="AG24" s="167"/>
      <c r="AH24" s="167"/>
      <c r="AI24" s="167"/>
      <c r="AJ24" s="167"/>
      <c r="AK24" s="167"/>
      <c r="AL24" s="860" t="s">
        <v>0</v>
      </c>
      <c r="AM24" s="861"/>
      <c r="AN24" s="861"/>
      <c r="AO24" s="861"/>
      <c r="AP24" s="861"/>
      <c r="AQ24" s="861"/>
      <c r="AR24" s="861"/>
      <c r="AS24" s="862"/>
      <c r="AT24" s="156" t="s">
        <v>180</v>
      </c>
      <c r="AU24" s="156"/>
      <c r="AV24" s="156"/>
      <c r="AW24" s="156"/>
      <c r="AX24" s="156"/>
      <c r="AY24" s="156"/>
      <c r="AZ24" s="156"/>
      <c r="BA24" s="156"/>
      <c r="BB24" s="156"/>
      <c r="BC24" s="156"/>
      <c r="BD24" s="64"/>
      <c r="BH24" s="50">
        <v>4</v>
      </c>
      <c r="BI24" s="84">
        <v>14</v>
      </c>
      <c r="BJ24" s="50" t="s">
        <v>178</v>
      </c>
      <c r="BK24" s="84">
        <v>4</v>
      </c>
      <c r="BL24" s="50">
        <v>14</v>
      </c>
      <c r="BM24" s="50">
        <v>8</v>
      </c>
      <c r="BN24" s="50">
        <v>8</v>
      </c>
      <c r="BO24" s="50" t="s">
        <v>178</v>
      </c>
      <c r="BP24" s="50">
        <f t="shared" si="8"/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480" t="s">
        <v>0</v>
      </c>
      <c r="E25" s="481"/>
      <c r="F25" s="481"/>
      <c r="G25" s="481"/>
      <c r="H25" s="481"/>
      <c r="I25" s="481"/>
      <c r="J25" s="481"/>
      <c r="K25" s="738"/>
      <c r="L25" s="855" t="s">
        <v>327</v>
      </c>
      <c r="M25" s="855"/>
      <c r="N25" s="855"/>
      <c r="O25" s="855"/>
      <c r="P25" s="142" t="s">
        <v>367</v>
      </c>
      <c r="Q25" s="143"/>
      <c r="R25" s="143"/>
      <c r="S25" s="143"/>
      <c r="T25" s="146"/>
      <c r="U25" s="146"/>
      <c r="V25" s="146"/>
      <c r="W25" s="146"/>
      <c r="X25" s="173" t="s">
        <v>180</v>
      </c>
      <c r="Y25" s="173"/>
      <c r="Z25" s="173"/>
      <c r="AA25" s="173"/>
      <c r="AB25" s="173"/>
      <c r="AC25" s="173"/>
      <c r="AD25" s="173"/>
      <c r="AE25" s="173"/>
      <c r="AF25" s="173"/>
      <c r="AG25" s="173"/>
      <c r="AH25" s="165" t="s">
        <v>2</v>
      </c>
      <c r="AI25" s="166"/>
      <c r="AJ25" s="166"/>
      <c r="AK25" s="166"/>
      <c r="AL25" s="166"/>
      <c r="AM25" s="166"/>
      <c r="AN25" s="166"/>
      <c r="AO25" s="166"/>
      <c r="AP25" s="166"/>
      <c r="AQ25" s="151" t="s">
        <v>180</v>
      </c>
      <c r="AR25" s="151"/>
      <c r="AS25" s="151"/>
      <c r="AT25" s="148" t="s">
        <v>1</v>
      </c>
      <c r="AU25" s="148"/>
      <c r="AV25" s="148"/>
      <c r="AW25" s="148"/>
      <c r="AX25" s="148"/>
      <c r="AY25" s="148"/>
      <c r="AZ25" s="148"/>
      <c r="BA25" s="148"/>
      <c r="BB25" s="148"/>
      <c r="BC25" s="188"/>
      <c r="BD25" s="64"/>
      <c r="BH25" s="50">
        <v>4</v>
      </c>
      <c r="BI25" s="50">
        <v>13</v>
      </c>
      <c r="BJ25" s="50" t="s">
        <v>178</v>
      </c>
      <c r="BK25" s="50">
        <v>8</v>
      </c>
      <c r="BL25" s="84">
        <v>10</v>
      </c>
      <c r="BM25" s="50">
        <v>9</v>
      </c>
      <c r="BN25" s="50">
        <v>8</v>
      </c>
      <c r="BP25" s="50">
        <f t="shared" si="8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BH26" s="187" t="s">
        <v>326</v>
      </c>
      <c r="BI26" s="53" t="s">
        <v>40</v>
      </c>
      <c r="BJ26" s="53" t="s">
        <v>43</v>
      </c>
      <c r="BK26" s="53" t="s">
        <v>41</v>
      </c>
      <c r="BL26" s="53" t="s">
        <v>1</v>
      </c>
      <c r="BM26" s="53" t="s">
        <v>2</v>
      </c>
      <c r="BN26" s="85" t="s">
        <v>0</v>
      </c>
      <c r="BO26" s="53" t="s">
        <v>44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8"/>
      <c r="P27" s="768" t="s">
        <v>327</v>
      </c>
      <c r="Q27" s="768"/>
      <c r="R27" s="768"/>
      <c r="S27" s="768"/>
      <c r="T27" s="150" t="s">
        <v>180</v>
      </c>
      <c r="U27" s="151"/>
      <c r="V27" s="151"/>
      <c r="W27" s="151"/>
      <c r="X27" s="151"/>
      <c r="Y27" s="151"/>
      <c r="Z27" s="151"/>
      <c r="AA27" s="151"/>
      <c r="AB27" s="184" t="s">
        <v>0</v>
      </c>
      <c r="AC27" s="184"/>
      <c r="AD27" s="185"/>
      <c r="AE27" s="185"/>
      <c r="AF27" s="185"/>
      <c r="AG27" s="185"/>
      <c r="AH27" s="185"/>
      <c r="AI27" s="185"/>
      <c r="AJ27" s="185"/>
      <c r="AK27" s="186"/>
      <c r="AL27" s="768" t="s">
        <v>327</v>
      </c>
      <c r="AM27" s="768"/>
      <c r="AN27" s="768"/>
      <c r="AO27" s="768"/>
      <c r="AP27" s="199" t="s">
        <v>1</v>
      </c>
      <c r="AQ27" s="200"/>
      <c r="AR27" s="200"/>
      <c r="AS27" s="200"/>
      <c r="AT27" s="191" t="s">
        <v>12</v>
      </c>
      <c r="AU27" s="191"/>
      <c r="AV27" s="154"/>
      <c r="AW27" s="154"/>
      <c r="AX27" s="154"/>
      <c r="AY27" s="154"/>
      <c r="AZ27" s="154"/>
      <c r="BA27" s="154"/>
      <c r="BB27" s="154"/>
      <c r="BC27" s="154"/>
      <c r="BD27" s="64"/>
      <c r="BH27" s="50">
        <v>8</v>
      </c>
      <c r="BI27" s="50">
        <v>8</v>
      </c>
      <c r="BJ27" s="50" t="s">
        <v>178</v>
      </c>
      <c r="BK27" s="50">
        <v>10</v>
      </c>
      <c r="BL27" s="50">
        <v>4</v>
      </c>
      <c r="BM27" s="50">
        <v>12</v>
      </c>
      <c r="BN27" s="84">
        <v>10</v>
      </c>
      <c r="BO27" s="50" t="s">
        <v>178</v>
      </c>
      <c r="BP27" s="50">
        <f>SUM(BH27:BO27)</f>
        <v>52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425" t="s">
        <v>12</v>
      </c>
      <c r="E28" s="426"/>
      <c r="F28" s="426"/>
      <c r="G28" s="426"/>
      <c r="H28" s="426"/>
      <c r="I28" s="426"/>
      <c r="J28" s="426"/>
      <c r="K28" s="426"/>
      <c r="L28" s="167" t="s">
        <v>1</v>
      </c>
      <c r="M28" s="167"/>
      <c r="N28" s="167"/>
      <c r="O28" s="167"/>
      <c r="P28" s="165" t="s">
        <v>2</v>
      </c>
      <c r="Q28" s="166"/>
      <c r="R28" s="166"/>
      <c r="S28" s="166"/>
      <c r="T28" s="166"/>
      <c r="U28" s="166"/>
      <c r="V28" s="166"/>
      <c r="W28" s="195"/>
      <c r="X28" s="549" t="s">
        <v>327</v>
      </c>
      <c r="Y28" s="550"/>
      <c r="Z28" s="550"/>
      <c r="AA28" s="551"/>
      <c r="AB28" s="137" t="s">
        <v>2</v>
      </c>
      <c r="AC28" s="138"/>
      <c r="AD28" s="138"/>
      <c r="AE28" s="138"/>
      <c r="AF28" s="150" t="s">
        <v>180</v>
      </c>
      <c r="AG28" s="151"/>
      <c r="AH28" s="151"/>
      <c r="AI28" s="151"/>
      <c r="AJ28" s="151"/>
      <c r="AK28" s="151"/>
      <c r="AL28" s="151"/>
      <c r="AM28" s="151"/>
      <c r="AN28" s="151"/>
      <c r="AO28" s="152"/>
      <c r="AP28" s="768" t="s">
        <v>327</v>
      </c>
      <c r="AQ28" s="768"/>
      <c r="AR28" s="768"/>
      <c r="AS28" s="768"/>
      <c r="AT28" s="465" t="s">
        <v>0</v>
      </c>
      <c r="AU28" s="466"/>
      <c r="AV28" s="466"/>
      <c r="AW28" s="481"/>
      <c r="AX28" s="481"/>
      <c r="AY28" s="481"/>
      <c r="AZ28" s="481"/>
      <c r="BA28" s="481"/>
      <c r="BB28" s="481"/>
      <c r="BC28" s="481"/>
      <c r="BD28" s="64"/>
      <c r="BH28" s="50">
        <v>8</v>
      </c>
      <c r="BI28" s="50">
        <v>10</v>
      </c>
      <c r="BJ28" s="50" t="s">
        <v>178</v>
      </c>
      <c r="BK28" s="50">
        <v>8</v>
      </c>
      <c r="BL28" s="50">
        <v>4</v>
      </c>
      <c r="BM28" s="50">
        <v>12</v>
      </c>
      <c r="BN28" s="50">
        <v>10</v>
      </c>
      <c r="BO28" s="50" t="s">
        <v>178</v>
      </c>
      <c r="BP28" s="50">
        <f t="shared" ref="BP28:BP30" si="9"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169" t="s">
        <v>0</v>
      </c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77" t="s">
        <v>1</v>
      </c>
      <c r="Q29" s="167"/>
      <c r="R29" s="167"/>
      <c r="S29" s="167"/>
      <c r="T29" s="768" t="s">
        <v>327</v>
      </c>
      <c r="U29" s="768"/>
      <c r="V29" s="768"/>
      <c r="W29" s="768"/>
      <c r="X29" s="729" t="s">
        <v>12</v>
      </c>
      <c r="Y29" s="730"/>
      <c r="Z29" s="730"/>
      <c r="AA29" s="730"/>
      <c r="AB29" s="730"/>
      <c r="AC29" s="730"/>
      <c r="AD29" s="730"/>
      <c r="AE29" s="872"/>
      <c r="AF29" s="192" t="s">
        <v>2</v>
      </c>
      <c r="AG29" s="193"/>
      <c r="AH29" s="193"/>
      <c r="AI29" s="193"/>
      <c r="AJ29" s="193"/>
      <c r="AK29" s="193"/>
      <c r="AL29" s="193"/>
      <c r="AM29" s="193"/>
      <c r="AN29" s="193"/>
      <c r="AO29" s="193"/>
      <c r="AP29" s="475" t="s">
        <v>180</v>
      </c>
      <c r="AQ29" s="475"/>
      <c r="AR29" s="475"/>
      <c r="AS29" s="476"/>
      <c r="AT29" s="768" t="s">
        <v>327</v>
      </c>
      <c r="AU29" s="768"/>
      <c r="AV29" s="768"/>
      <c r="AW29" s="768"/>
      <c r="AX29" s="522" t="s">
        <v>180</v>
      </c>
      <c r="AY29" s="509"/>
      <c r="AZ29" s="509"/>
      <c r="BA29" s="509"/>
      <c r="BB29" s="509"/>
      <c r="BC29" s="509"/>
      <c r="BD29" s="64"/>
      <c r="BH29" s="50">
        <v>8</v>
      </c>
      <c r="BI29" s="50">
        <v>10</v>
      </c>
      <c r="BJ29" s="50" t="s">
        <v>178</v>
      </c>
      <c r="BK29" s="50">
        <v>8</v>
      </c>
      <c r="BL29" s="50">
        <v>4</v>
      </c>
      <c r="BM29" s="50">
        <v>10</v>
      </c>
      <c r="BN29" s="50">
        <v>12</v>
      </c>
      <c r="BO29" s="50" t="s">
        <v>178</v>
      </c>
      <c r="BP29" s="50">
        <f t="shared" si="9"/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149" t="s">
        <v>180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60" t="s">
        <v>0</v>
      </c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2"/>
      <c r="AB30" s="765" t="s">
        <v>327</v>
      </c>
      <c r="AC30" s="765"/>
      <c r="AD30" s="768"/>
      <c r="AE30" s="768"/>
      <c r="AF30" s="562" t="s">
        <v>12</v>
      </c>
      <c r="AG30" s="563"/>
      <c r="AH30" s="563"/>
      <c r="AI30" s="563"/>
      <c r="AJ30" s="563"/>
      <c r="AK30" s="564"/>
      <c r="AL30" s="869" t="s">
        <v>1</v>
      </c>
      <c r="AM30" s="870"/>
      <c r="AN30" s="870"/>
      <c r="AO30" s="871"/>
      <c r="AP30" s="769" t="s">
        <v>2</v>
      </c>
      <c r="AQ30" s="770"/>
      <c r="AR30" s="770"/>
      <c r="AS30" s="770"/>
      <c r="AT30" s="770"/>
      <c r="AU30" s="770"/>
      <c r="AV30" s="770"/>
      <c r="AW30" s="771"/>
      <c r="AX30" s="768" t="s">
        <v>327</v>
      </c>
      <c r="AY30" s="768"/>
      <c r="AZ30" s="768"/>
      <c r="BA30" s="768"/>
      <c r="BB30" s="454" t="s">
        <v>2</v>
      </c>
      <c r="BC30" s="456"/>
      <c r="BD30" s="64"/>
      <c r="BH30" s="50">
        <v>8</v>
      </c>
      <c r="BI30" s="50">
        <v>12</v>
      </c>
      <c r="BJ30" s="50" t="s">
        <v>178</v>
      </c>
      <c r="BK30" s="84">
        <v>6</v>
      </c>
      <c r="BL30" s="50">
        <v>4</v>
      </c>
      <c r="BM30" s="50">
        <v>10</v>
      </c>
      <c r="BN30" s="50">
        <v>12</v>
      </c>
      <c r="BO30" s="50" t="s">
        <v>178</v>
      </c>
      <c r="BP30" s="50">
        <f t="shared" si="9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66" t="s">
        <v>0</v>
      </c>
      <c r="U31" s="867"/>
      <c r="V31" s="868"/>
      <c r="W31" s="1"/>
      <c r="AB31" s="1"/>
      <c r="AC31" s="1"/>
      <c r="AT31" s="1"/>
      <c r="BD31" s="64"/>
      <c r="BG31" t="s">
        <v>336</v>
      </c>
      <c r="BH31" s="50">
        <f>SUM(BH27:BH30)</f>
        <v>32</v>
      </c>
      <c r="BI31" s="50">
        <f t="shared" ref="BI31:BO31" si="10">SUM(BI27:BI30)</f>
        <v>40</v>
      </c>
      <c r="BJ31" s="50">
        <f t="shared" si="10"/>
        <v>0</v>
      </c>
      <c r="BK31" s="50">
        <f t="shared" si="10"/>
        <v>32</v>
      </c>
      <c r="BL31" s="50">
        <f t="shared" si="10"/>
        <v>16</v>
      </c>
      <c r="BM31" s="50">
        <f t="shared" si="10"/>
        <v>44</v>
      </c>
      <c r="BN31" s="50">
        <f t="shared" si="10"/>
        <v>44</v>
      </c>
      <c r="BO31" s="50">
        <f t="shared" si="10"/>
        <v>0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17" thickBot="1">
      <c r="A32" s="97"/>
      <c r="B32" s="9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M32" s="84"/>
      <c r="BO32" s="84"/>
      <c r="BP32" s="50">
        <f>SUM(BI32:BO32)</f>
        <v>0</v>
      </c>
      <c r="BQ32" s="50" t="s">
        <v>338</v>
      </c>
      <c r="BS32" s="50">
        <f>SUM(BI32)</f>
        <v>0</v>
      </c>
      <c r="BT32" s="50">
        <f t="shared" ref="BT32:BY32" si="11">SUM(BJ32)</f>
        <v>0</v>
      </c>
      <c r="BU32" s="50">
        <f t="shared" si="11"/>
        <v>0</v>
      </c>
      <c r="BV32" s="50">
        <f t="shared" si="11"/>
        <v>0</v>
      </c>
      <c r="BW32" s="50">
        <f t="shared" si="11"/>
        <v>0</v>
      </c>
      <c r="BX32" s="50">
        <f t="shared" si="11"/>
        <v>0</v>
      </c>
      <c r="BY32" s="50">
        <f t="shared" si="11"/>
        <v>0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6"/>
        <v>0</v>
      </c>
    </row>
    <row r="33" spans="1:91" ht="17" thickBot="1">
      <c r="A33" s="95"/>
      <c r="B33" s="96"/>
      <c r="C33" s="1"/>
      <c r="D33" s="1">
        <v>4</v>
      </c>
      <c r="E33" s="1">
        <v>4</v>
      </c>
      <c r="F33" s="1">
        <v>4</v>
      </c>
      <c r="G33" s="1">
        <v>4</v>
      </c>
      <c r="H33" s="175">
        <v>3</v>
      </c>
      <c r="I33" s="224">
        <v>3</v>
      </c>
      <c r="J33" s="224">
        <v>3</v>
      </c>
      <c r="K33" s="225">
        <v>3</v>
      </c>
      <c r="L33" s="1">
        <v>4</v>
      </c>
      <c r="M33" s="1">
        <v>4</v>
      </c>
      <c r="N33" s="1">
        <v>4</v>
      </c>
      <c r="O33" s="1">
        <v>4</v>
      </c>
      <c r="P33">
        <v>4</v>
      </c>
      <c r="Q33" s="226">
        <v>3</v>
      </c>
      <c r="R33">
        <v>4</v>
      </c>
      <c r="S33">
        <v>4</v>
      </c>
      <c r="T33" s="1">
        <v>5</v>
      </c>
      <c r="U33" s="1">
        <v>5</v>
      </c>
      <c r="V33">
        <v>5</v>
      </c>
      <c r="W33" s="227">
        <v>6</v>
      </c>
      <c r="X33" s="228">
        <v>6</v>
      </c>
      <c r="Y33" s="228">
        <v>6</v>
      </c>
      <c r="Z33" s="190">
        <v>6</v>
      </c>
      <c r="AA33" s="190">
        <v>6</v>
      </c>
      <c r="AB33" s="190">
        <v>6</v>
      </c>
      <c r="AC33" s="223">
        <v>6</v>
      </c>
      <c r="AD33" s="1">
        <v>5</v>
      </c>
      <c r="AE33" s="1">
        <v>5</v>
      </c>
      <c r="AF33" s="175">
        <v>6</v>
      </c>
      <c r="AG33" s="190">
        <v>6</v>
      </c>
      <c r="AH33" s="190">
        <v>6</v>
      </c>
      <c r="AI33" s="190">
        <v>6</v>
      </c>
      <c r="AJ33" s="190">
        <v>6</v>
      </c>
      <c r="AK33" s="223">
        <v>6</v>
      </c>
      <c r="AL33" s="1">
        <v>5</v>
      </c>
      <c r="AM33" s="1">
        <v>5</v>
      </c>
      <c r="AN33" s="1">
        <v>5</v>
      </c>
      <c r="AO33" s="1">
        <v>5</v>
      </c>
      <c r="AP33" s="1">
        <v>5</v>
      </c>
      <c r="AQ33" s="175">
        <v>6</v>
      </c>
      <c r="AR33" s="190">
        <v>6</v>
      </c>
      <c r="AS33" s="223">
        <v>6</v>
      </c>
      <c r="AT33">
        <v>5</v>
      </c>
      <c r="AU33">
        <v>5</v>
      </c>
      <c r="AV33">
        <v>5</v>
      </c>
      <c r="AW33">
        <v>5</v>
      </c>
      <c r="AX33" s="175">
        <v>6</v>
      </c>
      <c r="AY33" s="190">
        <v>6</v>
      </c>
      <c r="AZ33" s="190">
        <v>6</v>
      </c>
      <c r="BA33" s="190">
        <v>6</v>
      </c>
      <c r="BB33" s="223">
        <v>6</v>
      </c>
      <c r="BC33" s="1">
        <v>5</v>
      </c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0</v>
      </c>
      <c r="BS33" s="50">
        <f>BS32/52</f>
        <v>0</v>
      </c>
      <c r="BT33" s="50">
        <f t="shared" ref="BT33:BY33" si="12">BT32/52</f>
        <v>0</v>
      </c>
      <c r="BU33" s="50">
        <f t="shared" si="12"/>
        <v>0</v>
      </c>
      <c r="BV33" s="50">
        <f t="shared" si="12"/>
        <v>0</v>
      </c>
      <c r="BW33" s="50">
        <f t="shared" si="12"/>
        <v>0</v>
      </c>
      <c r="BX33" s="50">
        <f t="shared" si="12"/>
        <v>0</v>
      </c>
      <c r="BY33" s="50">
        <f t="shared" si="12"/>
        <v>0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6"/>
        <v>1.46</v>
      </c>
    </row>
    <row r="34" spans="1:91">
      <c r="A34" s="95"/>
      <c r="B34" s="9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6"/>
        <v>0</v>
      </c>
    </row>
    <row r="35" spans="1:91" s="1" customFormat="1">
      <c r="A35" s="95"/>
      <c r="B35" s="94"/>
      <c r="C35" s="94"/>
      <c r="M35" s="1">
        <v>3</v>
      </c>
      <c r="N35" s="1">
        <f>COUNTIFS(D33:BC33,3)</f>
        <v>5</v>
      </c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0.11538461538461539</v>
      </c>
      <c r="BT35" s="54"/>
      <c r="BU35" s="54">
        <f>SUM(BU33:BU34)</f>
        <v>0.11538461538461539</v>
      </c>
      <c r="BV35" s="54">
        <f>SUM(BV33:BV34)</f>
        <v>0</v>
      </c>
      <c r="BW35" s="54">
        <f>SUM(BW33:BW34)</f>
        <v>0</v>
      </c>
      <c r="BX35" s="54">
        <f>SUM(BX33:BX34)</f>
        <v>0</v>
      </c>
      <c r="BY35" s="54">
        <f>SUM(BY33:BY34)</f>
        <v>0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6"/>
        <v>1</v>
      </c>
    </row>
    <row r="36" spans="1:91" s="1" customFormat="1" ht="17" hidden="1" customHeight="1" thickBot="1">
      <c r="A36" s="95"/>
      <c r="B36" s="94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13">SUM(CC11:CC35)</f>
        <v>4.13</v>
      </c>
      <c r="CD36" s="130">
        <f t="shared" si="13"/>
        <v>4.29</v>
      </c>
      <c r="CE36" s="130">
        <f t="shared" si="13"/>
        <v>3.0900000000000003</v>
      </c>
      <c r="CF36" s="130">
        <f t="shared" si="13"/>
        <v>4.1400000000000006</v>
      </c>
      <c r="CG36" s="130">
        <f t="shared" si="13"/>
        <v>3.0400000000000005</v>
      </c>
      <c r="CH36" s="130">
        <f t="shared" si="13"/>
        <v>2.14</v>
      </c>
      <c r="CI36" s="130">
        <f t="shared" si="13"/>
        <v>0</v>
      </c>
      <c r="CJ36" s="130">
        <f t="shared" si="13"/>
        <v>0</v>
      </c>
      <c r="CK36" s="130">
        <f t="shared" si="13"/>
        <v>0</v>
      </c>
      <c r="CL36" s="130">
        <f t="shared" si="13"/>
        <v>0</v>
      </c>
      <c r="CM36" s="131">
        <f t="shared" si="6"/>
        <v>20.830000000000002</v>
      </c>
    </row>
    <row r="37" spans="1:91" s="1" customFormat="1" ht="7" hidden="1" customHeight="1">
      <c r="A37" s="95"/>
      <c r="B37" s="94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t="16" hidden="1" customHeight="1">
      <c r="A46" s="95"/>
      <c r="B46" s="94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t="16" hidden="1" customHeight="1">
      <c r="A47" s="95"/>
      <c r="B47" s="94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customHeight="1" thickBot="1">
      <c r="A48" s="95"/>
      <c r="B48" s="94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t="16" hidden="1" customHeight="1">
      <c r="A49" s="95"/>
      <c r="B49" s="94" t="s">
        <v>243</v>
      </c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t="16" hidden="1" customHeight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64"/>
    </row>
    <row r="61" spans="1:75" ht="1" hidden="1" customHeight="1">
      <c r="A61" s="65"/>
      <c r="B61" s="66" t="s">
        <v>163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64"/>
    </row>
    <row r="62" spans="1:75" ht="1" hidden="1" customHeight="1">
      <c r="A62" s="65"/>
      <c r="B62" s="66" t="s">
        <v>164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64"/>
      <c r="BE64">
        <v>19</v>
      </c>
    </row>
    <row r="65" spans="1:77" s="1" customFormat="1" ht="1" hidden="1" customHeight="1">
      <c r="A65" s="65"/>
      <c r="B65" s="66" t="s">
        <v>163</v>
      </c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t="16" hidden="1" customHeight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/>
      <c r="M68" s="1">
        <v>4</v>
      </c>
      <c r="N68" s="1">
        <f>COUNTIFS($D$33:$BC$33,4)</f>
        <v>11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>
        <v>5</v>
      </c>
      <c r="N69" s="1">
        <f>COUNTIFS($D$33:$BC$33,5)</f>
        <v>15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>
        <v>6</v>
      </c>
      <c r="N70" s="1">
        <f>COUNTIFS($D$33:$BC$33,6)</f>
        <v>21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14">SUM(BI69:BI72)</f>
        <v>52</v>
      </c>
      <c r="BT71" s="50">
        <f t="shared" si="14"/>
        <v>0</v>
      </c>
      <c r="BU71" s="50">
        <f t="shared" si="14"/>
        <v>28</v>
      </c>
      <c r="BV71" s="50">
        <f t="shared" si="14"/>
        <v>24</v>
      </c>
      <c r="BW71" s="50">
        <f t="shared" si="14"/>
        <v>52</v>
      </c>
      <c r="BX71" s="50">
        <f t="shared" si="14"/>
        <v>52</v>
      </c>
      <c r="BY71" s="50">
        <f t="shared" si="14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15">BT71/52</f>
        <v>0</v>
      </c>
      <c r="BU72" s="50">
        <f t="shared" si="15"/>
        <v>0.53846153846153844</v>
      </c>
      <c r="BV72" s="50">
        <f t="shared" si="15"/>
        <v>0.46153846153846156</v>
      </c>
      <c r="BW72" s="50">
        <f t="shared" si="15"/>
        <v>1</v>
      </c>
      <c r="BX72" s="50">
        <f t="shared" si="15"/>
        <v>1</v>
      </c>
      <c r="BY72" s="50">
        <f t="shared" si="15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6">BL129+28</f>
        <v>44791</v>
      </c>
      <c r="BN129" s="45">
        <f t="shared" si="16"/>
        <v>44819</v>
      </c>
      <c r="BO129" s="45">
        <f t="shared" si="16"/>
        <v>44847</v>
      </c>
      <c r="BP129" s="45">
        <f t="shared" si="16"/>
        <v>44875</v>
      </c>
      <c r="BQ129" s="45">
        <f t="shared" si="16"/>
        <v>44903</v>
      </c>
      <c r="BR129" s="45">
        <f t="shared" si="16"/>
        <v>44931</v>
      </c>
      <c r="BS129" s="45">
        <f t="shared" si="16"/>
        <v>44959</v>
      </c>
      <c r="BT129" s="45">
        <f t="shared" si="16"/>
        <v>44987</v>
      </c>
      <c r="BU129" s="45">
        <f t="shared" si="16"/>
        <v>45015</v>
      </c>
      <c r="BV129" s="45">
        <f t="shared" si="16"/>
        <v>45043</v>
      </c>
      <c r="BW129" s="45">
        <f t="shared" si="16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7">BL137+28</f>
        <v>44791</v>
      </c>
      <c r="BN137" s="45">
        <f t="shared" si="17"/>
        <v>44819</v>
      </c>
      <c r="BO137" s="45">
        <f t="shared" si="17"/>
        <v>44847</v>
      </c>
      <c r="BP137" s="45">
        <f t="shared" si="17"/>
        <v>44875</v>
      </c>
      <c r="BQ137" s="45">
        <f t="shared" si="17"/>
        <v>44903</v>
      </c>
      <c r="BR137" s="45">
        <f t="shared" si="17"/>
        <v>44931</v>
      </c>
      <c r="BS137" s="45">
        <f t="shared" si="17"/>
        <v>44959</v>
      </c>
      <c r="BT137" s="45">
        <f t="shared" si="17"/>
        <v>44987</v>
      </c>
      <c r="BU137" s="45">
        <f t="shared" si="17"/>
        <v>45015</v>
      </c>
      <c r="BV137" s="45">
        <f t="shared" si="17"/>
        <v>45043</v>
      </c>
      <c r="BW137" s="45">
        <f t="shared" si="17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8">SUM(BK147:BR147)</f>
        <v>1.7200000000000002</v>
      </c>
      <c r="BT147" s="61">
        <v>1</v>
      </c>
      <c r="BU147"/>
      <c r="BV147">
        <v>1.63</v>
      </c>
      <c r="BW147">
        <f t="shared" ref="BW147:BW154" si="19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20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8"/>
        <v>2.7692307692307696</v>
      </c>
      <c r="BT148" s="61">
        <v>1</v>
      </c>
      <c r="BU148"/>
      <c r="BV148">
        <v>3.06</v>
      </c>
      <c r="BW148">
        <f t="shared" si="19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21">SUM(BZ148:CG148)</f>
        <v>3.0599999999999996</v>
      </c>
      <c r="CI148" s="61">
        <v>1</v>
      </c>
      <c r="CJ148" s="59"/>
      <c r="CK148" s="59">
        <v>3.06</v>
      </c>
      <c r="CL148" s="59">
        <f t="shared" si="20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8"/>
        <v>1.9615384615384617</v>
      </c>
      <c r="BT149" s="61"/>
      <c r="BU149"/>
      <c r="BV149">
        <v>2</v>
      </c>
      <c r="BW149">
        <f t="shared" si="19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21"/>
        <v>2</v>
      </c>
      <c r="CI149" s="61"/>
      <c r="CJ149" s="59"/>
      <c r="CK149" s="59">
        <v>2</v>
      </c>
      <c r="CL149" s="59">
        <f t="shared" si="20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8"/>
        <v>2.0576923076923079</v>
      </c>
      <c r="BT150" s="61"/>
      <c r="BU150"/>
      <c r="BV150">
        <v>2.23</v>
      </c>
      <c r="BW150">
        <f t="shared" si="19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21"/>
        <v>2.23</v>
      </c>
      <c r="CI150" s="61"/>
      <c r="CJ150" s="59"/>
      <c r="CK150" s="59">
        <v>2.23</v>
      </c>
      <c r="CL150" s="59">
        <f t="shared" si="20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8"/>
        <v>1</v>
      </c>
      <c r="BT151" s="61"/>
      <c r="BU151"/>
      <c r="BV151">
        <v>1</v>
      </c>
      <c r="BW151">
        <f t="shared" si="19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21"/>
        <v>1</v>
      </c>
      <c r="CI151" s="61"/>
      <c r="CJ151" s="59"/>
      <c r="CK151" s="59">
        <v>1</v>
      </c>
      <c r="CL151" s="59">
        <f t="shared" si="20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8"/>
        <v>6.273076923076923</v>
      </c>
      <c r="BT152" s="60">
        <v>1</v>
      </c>
      <c r="BU152"/>
      <c r="BV152">
        <v>7.18</v>
      </c>
      <c r="BW152">
        <f t="shared" si="19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21"/>
        <v>7.18</v>
      </c>
      <c r="CI152" s="60">
        <v>1</v>
      </c>
      <c r="CJ152" s="59"/>
      <c r="CK152" s="59">
        <v>7.18</v>
      </c>
      <c r="CL152" s="59">
        <f t="shared" si="20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8"/>
        <v>3.1730769230769234</v>
      </c>
      <c r="BT153" s="61"/>
      <c r="BU153"/>
      <c r="BV153">
        <v>3.23</v>
      </c>
      <c r="BW153">
        <f t="shared" si="19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21"/>
        <v>3.2300000000000004</v>
      </c>
      <c r="CI153" s="61"/>
      <c r="CJ153" s="59"/>
      <c r="CK153" s="59">
        <v>3.23</v>
      </c>
      <c r="CL153" s="59">
        <f t="shared" si="20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8"/>
        <v>0</v>
      </c>
      <c r="BT154" s="61"/>
      <c r="BU154"/>
      <c r="BV154">
        <v>1</v>
      </c>
      <c r="BW154">
        <f t="shared" si="19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21"/>
        <v>0</v>
      </c>
      <c r="CI154" s="61"/>
      <c r="CJ154" s="59"/>
      <c r="CK154" s="59">
        <v>1</v>
      </c>
      <c r="CL154" s="59">
        <f t="shared" si="20"/>
        <v>1</v>
      </c>
    </row>
    <row r="155" spans="62:90">
      <c r="BK155" s="61">
        <f t="shared" ref="BK155:BP155" si="22">SUM(BK147:BK154)</f>
        <v>4</v>
      </c>
      <c r="BL155" s="61">
        <f t="shared" si="22"/>
        <v>3</v>
      </c>
      <c r="BM155" s="61">
        <f t="shared" si="22"/>
        <v>4.0323076923076924</v>
      </c>
      <c r="BN155" s="61">
        <f t="shared" si="22"/>
        <v>2.9184615384615391</v>
      </c>
      <c r="BO155" s="61">
        <f t="shared" si="22"/>
        <v>3.0038461538461538</v>
      </c>
      <c r="BP155" s="61">
        <f t="shared" si="22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23">SUM(BZ147:BZ154)</f>
        <v>4.13</v>
      </c>
      <c r="CA155" s="58">
        <f t="shared" si="23"/>
        <v>3.3</v>
      </c>
      <c r="CB155" s="58">
        <f t="shared" si="23"/>
        <v>4.21</v>
      </c>
      <c r="CC155" s="58">
        <f t="shared" si="23"/>
        <v>3.56</v>
      </c>
      <c r="CD155" s="58">
        <f t="shared" si="23"/>
        <v>3.08</v>
      </c>
      <c r="CE155" s="58">
        <f t="shared" si="23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20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277">
    <mergeCell ref="AT136:AW136"/>
    <mergeCell ref="AX136:BA136"/>
    <mergeCell ref="BY136:CB136"/>
    <mergeCell ref="CD136:CG136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9:K109"/>
    <mergeCell ref="U109:AC109"/>
    <mergeCell ref="AL109:AT109"/>
    <mergeCell ref="L110:T110"/>
    <mergeCell ref="AD110:AK110"/>
    <mergeCell ref="AU110:BC110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AZ99:BC99"/>
    <mergeCell ref="L100:M100"/>
    <mergeCell ref="D102:BC102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D93:T93"/>
    <mergeCell ref="U93:AK93"/>
    <mergeCell ref="AL93:BC93"/>
    <mergeCell ref="D94:K94"/>
    <mergeCell ref="N94:T94"/>
    <mergeCell ref="U94:AC94"/>
    <mergeCell ref="D88:K88"/>
    <mergeCell ref="Q88:AC88"/>
    <mergeCell ref="AD88:AP88"/>
    <mergeCell ref="AQ88:AY88"/>
    <mergeCell ref="AU89:BC89"/>
    <mergeCell ref="D92:BC92"/>
    <mergeCell ref="D87:K87"/>
    <mergeCell ref="U87:AC87"/>
    <mergeCell ref="AL87:AT87"/>
    <mergeCell ref="AA79:AD79"/>
    <mergeCell ref="AE79:AH79"/>
    <mergeCell ref="AI79:AL79"/>
    <mergeCell ref="AM79:AP79"/>
    <mergeCell ref="AQ79:AT79"/>
    <mergeCell ref="AU79:AX79"/>
    <mergeCell ref="C79:F79"/>
    <mergeCell ref="G79:J79"/>
    <mergeCell ref="K79:N79"/>
    <mergeCell ref="O79:R79"/>
    <mergeCell ref="S79:V79"/>
    <mergeCell ref="W79:Z79"/>
    <mergeCell ref="BS77:BX77"/>
    <mergeCell ref="AE77:AH77"/>
    <mergeCell ref="AI77:AL77"/>
    <mergeCell ref="AM77:AP77"/>
    <mergeCell ref="AQ77:AT77"/>
    <mergeCell ref="AY79:BB79"/>
    <mergeCell ref="D85:BC85"/>
    <mergeCell ref="L86:T86"/>
    <mergeCell ref="AD86:AK86"/>
    <mergeCell ref="AU86:BC86"/>
    <mergeCell ref="AU76:AX76"/>
    <mergeCell ref="AY76:BB76"/>
    <mergeCell ref="C77:F77"/>
    <mergeCell ref="G77:J77"/>
    <mergeCell ref="K77:N77"/>
    <mergeCell ref="O77:R77"/>
    <mergeCell ref="S77:V77"/>
    <mergeCell ref="C78:F78"/>
    <mergeCell ref="G78:J78"/>
    <mergeCell ref="K78:N78"/>
    <mergeCell ref="O78:R78"/>
    <mergeCell ref="S78:V78"/>
    <mergeCell ref="W78:Z78"/>
    <mergeCell ref="AA78:AD78"/>
    <mergeCell ref="W77:Z77"/>
    <mergeCell ref="AA77:AD77"/>
    <mergeCell ref="AE78:AH78"/>
    <mergeCell ref="AI78:AL78"/>
    <mergeCell ref="AM78:AP78"/>
    <mergeCell ref="AQ78:AT78"/>
    <mergeCell ref="AU78:AX78"/>
    <mergeCell ref="AY78:BB78"/>
    <mergeCell ref="AU77:AX77"/>
    <mergeCell ref="AY77:BB77"/>
    <mergeCell ref="AU75:AX7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W75:Z75"/>
    <mergeCell ref="AA75:AD75"/>
    <mergeCell ref="AE75:AH75"/>
    <mergeCell ref="AI75:AL75"/>
    <mergeCell ref="AM75:AP75"/>
    <mergeCell ref="AQ75:AT75"/>
    <mergeCell ref="C75:F75"/>
    <mergeCell ref="G75:J75"/>
    <mergeCell ref="K75:N75"/>
    <mergeCell ref="O75:R75"/>
    <mergeCell ref="S75:V75"/>
    <mergeCell ref="AI76:AL76"/>
    <mergeCell ref="AM76:AP76"/>
    <mergeCell ref="AQ76:AT76"/>
    <mergeCell ref="T31:V31"/>
    <mergeCell ref="AB30:AE30"/>
    <mergeCell ref="AF30:AK30"/>
    <mergeCell ref="AL30:AO30"/>
    <mergeCell ref="AP30:AW30"/>
    <mergeCell ref="AX30:BA30"/>
    <mergeCell ref="BB30:BC30"/>
    <mergeCell ref="AL27:AO27"/>
    <mergeCell ref="D28:K28"/>
    <mergeCell ref="X28:AA28"/>
    <mergeCell ref="AP28:AS28"/>
    <mergeCell ref="AT28:BC28"/>
    <mergeCell ref="T29:W29"/>
    <mergeCell ref="X29:AE29"/>
    <mergeCell ref="AP29:AS29"/>
    <mergeCell ref="AT29:AW29"/>
    <mergeCell ref="AX29:BC29"/>
    <mergeCell ref="D25:K25"/>
    <mergeCell ref="L25:O25"/>
    <mergeCell ref="D27:O27"/>
    <mergeCell ref="P27:S27"/>
    <mergeCell ref="D23:G23"/>
    <mergeCell ref="P24:S24"/>
    <mergeCell ref="AL24:AS24"/>
    <mergeCell ref="AT23:AW23"/>
    <mergeCell ref="AX23:BC23"/>
    <mergeCell ref="H24:K24"/>
    <mergeCell ref="L23:S23"/>
    <mergeCell ref="D20:L20"/>
    <mergeCell ref="AQ20:BA20"/>
    <mergeCell ref="BB20:BC20"/>
    <mergeCell ref="AF21:AH21"/>
    <mergeCell ref="AI21:AK21"/>
    <mergeCell ref="AP16:AV16"/>
    <mergeCell ref="H16:K16"/>
    <mergeCell ref="AD15:AG15"/>
    <mergeCell ref="D13:K13"/>
    <mergeCell ref="L13:T13"/>
    <mergeCell ref="U13:AC13"/>
    <mergeCell ref="AD16:AG16"/>
    <mergeCell ref="AH16:AK16"/>
    <mergeCell ref="N18:P18"/>
    <mergeCell ref="AU11:AW11"/>
    <mergeCell ref="AX11:BC11"/>
    <mergeCell ref="AI13:AO13"/>
    <mergeCell ref="AU14:BC14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</mergeCells>
  <pageMargins left="0.2" right="0.2" top="0.25" bottom="0.25" header="0.3" footer="0.3"/>
  <pageSetup scale="56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F4B2-8144-6045-A057-8443C29B0B64}">
  <sheetPr>
    <pageSetUpPr fitToPage="1"/>
  </sheetPr>
  <dimension ref="A1:CM160"/>
  <sheetViews>
    <sheetView topLeftCell="A2" zoomScale="99" workbookViewId="0">
      <selection activeCell="D69" sqref="D69:O72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J14" s="154"/>
      <c r="AK14" s="154"/>
      <c r="AL14" s="154"/>
      <c r="AM14" s="154"/>
      <c r="AN14" s="154"/>
      <c r="AO14" s="154"/>
      <c r="AP14" s="155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Z16" s="454" t="s">
        <v>2</v>
      </c>
      <c r="AA16" s="455"/>
      <c r="AB16" s="455"/>
      <c r="AC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66"/>
      <c r="J19" s="546" t="s">
        <v>303</v>
      </c>
      <c r="K19" s="537"/>
      <c r="L19" s="537"/>
      <c r="M19" s="538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AV22" s="549" t="s">
        <v>328</v>
      </c>
      <c r="AW22" s="550"/>
      <c r="AX22" s="551"/>
      <c r="AY22" s="549" t="s">
        <v>328</v>
      </c>
      <c r="AZ22" s="550"/>
      <c r="BA22" s="551"/>
      <c r="BD22" s="64"/>
      <c r="BM22" s="50" t="s">
        <v>331</v>
      </c>
      <c r="BQ22" s="50">
        <f>52*3</f>
        <v>156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145" t="s">
        <v>12</v>
      </c>
      <c r="M23" s="146"/>
      <c r="N23" s="146"/>
      <c r="O23" s="146"/>
      <c r="P23" s="146"/>
      <c r="Q23" s="146"/>
      <c r="R23" s="146"/>
      <c r="S23" s="146"/>
      <c r="W23" s="465" t="s">
        <v>0</v>
      </c>
      <c r="X23" s="466"/>
      <c r="Y23" s="466"/>
      <c r="Z23" s="466"/>
      <c r="AA23" s="466"/>
      <c r="AB23" s="466"/>
      <c r="AC23" s="466"/>
      <c r="AD23" s="466"/>
      <c r="AE23" s="466"/>
      <c r="AF23" s="167" t="s">
        <v>1</v>
      </c>
      <c r="AG23" s="167"/>
      <c r="AH23" s="167"/>
      <c r="AI23" s="167"/>
      <c r="AJ23" s="167"/>
      <c r="AK23" s="167"/>
      <c r="AL23" s="167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67" t="s">
        <v>1</v>
      </c>
      <c r="E24" s="167"/>
      <c r="F24" s="167"/>
      <c r="G24" s="167"/>
      <c r="H24" s="768" t="s">
        <v>327</v>
      </c>
      <c r="I24" s="768"/>
      <c r="J24" s="768"/>
      <c r="K24" s="768"/>
      <c r="L24" s="465" t="s">
        <v>0</v>
      </c>
      <c r="M24" s="466"/>
      <c r="N24" s="466"/>
      <c r="O24" s="466"/>
      <c r="P24" s="466"/>
      <c r="Q24" s="466"/>
      <c r="R24" s="466"/>
      <c r="S24" s="466"/>
      <c r="T24" s="466"/>
      <c r="AI24" s="145" t="s">
        <v>12</v>
      </c>
      <c r="AJ24" s="146"/>
      <c r="AK24" s="146"/>
      <c r="AL24" s="146"/>
      <c r="AM24" s="146"/>
      <c r="AN24" s="146"/>
      <c r="AO24" s="1"/>
      <c r="AP24" s="1"/>
      <c r="AQ24" s="1"/>
      <c r="AR24" s="1"/>
      <c r="AS24" s="1"/>
      <c r="AT24" s="1"/>
      <c r="AU24" s="167" t="s">
        <v>1</v>
      </c>
      <c r="AV24" s="167"/>
      <c r="AW24" s="167"/>
      <c r="AX24" s="167"/>
      <c r="AY24" s="167"/>
      <c r="AZ24" s="167"/>
      <c r="BA24" s="167"/>
      <c r="BB24" s="167"/>
      <c r="BC24" s="167"/>
      <c r="BD24" s="6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160" t="s">
        <v>0</v>
      </c>
      <c r="E25" s="161"/>
      <c r="F25" s="161"/>
      <c r="G25" s="161"/>
      <c r="H25" s="161"/>
      <c r="I25" s="161"/>
      <c r="J25" s="161"/>
      <c r="K25" s="162"/>
      <c r="L25" s="768" t="s">
        <v>327</v>
      </c>
      <c r="M25" s="768"/>
      <c r="N25" s="768"/>
      <c r="O25" s="768"/>
      <c r="P25" s="454" t="s">
        <v>2</v>
      </c>
      <c r="Q25" s="455"/>
      <c r="R25" s="455"/>
      <c r="S25" s="456"/>
      <c r="T25" s="167" t="s">
        <v>1</v>
      </c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"/>
      <c r="AG25" s="1"/>
      <c r="AH25" s="1"/>
      <c r="AI25" s="1"/>
      <c r="AJ25" s="1"/>
      <c r="AK25" s="1"/>
      <c r="AL25" s="1"/>
      <c r="AM25" s="1"/>
      <c r="AN25" s="1"/>
      <c r="AO25" s="145" t="s">
        <v>12</v>
      </c>
      <c r="AP25" s="146"/>
      <c r="AQ25" s="146"/>
      <c r="AR25" s="146"/>
      <c r="AS25" s="146"/>
      <c r="AT25" s="146"/>
      <c r="BD25" s="6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BD27" s="6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BD28" s="64"/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BD29" s="64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>
      <c r="BD30" s="64"/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>
      <c r="A31" s="97" t="s">
        <v>32</v>
      </c>
      <c r="B31" s="96">
        <v>1</v>
      </c>
      <c r="C31" s="1"/>
      <c r="D31" s="145" t="s">
        <v>12</v>
      </c>
      <c r="E31" s="146"/>
      <c r="F31" s="146"/>
      <c r="G31" s="146"/>
      <c r="H31" s="146"/>
      <c r="I31" s="146"/>
      <c r="J31" s="146"/>
      <c r="K31" s="146"/>
      <c r="L31" s="167" t="s">
        <v>1</v>
      </c>
      <c r="M31" s="167"/>
      <c r="N31" s="167"/>
      <c r="O31" s="167"/>
      <c r="P31" s="768" t="s">
        <v>327</v>
      </c>
      <c r="Q31" s="768"/>
      <c r="R31" s="768"/>
      <c r="S31" s="768"/>
      <c r="AF31" s="768" t="s">
        <v>327</v>
      </c>
      <c r="AG31" s="768"/>
      <c r="AH31" s="768"/>
      <c r="AI31" s="768"/>
      <c r="BD31" s="64"/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5"/>
      <c r="B32" s="96">
        <v>2</v>
      </c>
      <c r="C32" s="1"/>
      <c r="D32" s="165" t="s">
        <v>2</v>
      </c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T32" s="768" t="s">
        <v>327</v>
      </c>
      <c r="U32" s="768"/>
      <c r="V32" s="768"/>
      <c r="W32" s="768"/>
      <c r="AJ32" s="768" t="s">
        <v>327</v>
      </c>
      <c r="AK32" s="768"/>
      <c r="AL32" s="768"/>
      <c r="AM32" s="768"/>
      <c r="AN32" s="167" t="s">
        <v>1</v>
      </c>
      <c r="AO32" s="167"/>
      <c r="AP32" s="167"/>
      <c r="AQ32" s="167"/>
      <c r="AR32" s="153" t="s">
        <v>12</v>
      </c>
      <c r="AS32" s="154"/>
      <c r="AT32" s="154"/>
      <c r="AU32" s="154"/>
      <c r="AV32" s="154"/>
      <c r="AW32" s="154"/>
      <c r="AX32" s="154"/>
      <c r="AY32" s="154"/>
      <c r="BD32" s="64"/>
      <c r="BE32" t="s">
        <v>296</v>
      </c>
      <c r="BI32">
        <v>34</v>
      </c>
      <c r="BJ32" t="s">
        <v>178</v>
      </c>
      <c r="BK32" s="50">
        <v>24</v>
      </c>
      <c r="BL32" s="50">
        <v>28</v>
      </c>
      <c r="BM32" s="84">
        <f>39-BM11</f>
        <v>31</v>
      </c>
      <c r="BN32" s="50">
        <v>19</v>
      </c>
      <c r="BO32" s="84">
        <v>8</v>
      </c>
      <c r="BP32" s="50">
        <f>SUM(BI32:BO32)</f>
        <v>144</v>
      </c>
      <c r="BQ32" s="50" t="s">
        <v>338</v>
      </c>
      <c r="BS32" s="50">
        <f>SUM(BI32)</f>
        <v>34</v>
      </c>
      <c r="BT32" s="50">
        <f t="shared" ref="BT32:BY32" si="5">SUM(BJ32)</f>
        <v>0</v>
      </c>
      <c r="BU32" s="50">
        <f t="shared" si="5"/>
        <v>24</v>
      </c>
      <c r="BV32" s="50">
        <f t="shared" si="5"/>
        <v>28</v>
      </c>
      <c r="BW32" s="50">
        <f t="shared" si="5"/>
        <v>31</v>
      </c>
      <c r="BX32" s="50">
        <f t="shared" si="5"/>
        <v>19</v>
      </c>
      <c r="BY32" s="50">
        <f t="shared" si="5"/>
        <v>8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>
        <v>3</v>
      </c>
      <c r="C33" s="1"/>
      <c r="D33" s="169" t="s">
        <v>0</v>
      </c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X33" s="768" t="s">
        <v>327</v>
      </c>
      <c r="Y33" s="768"/>
      <c r="Z33" s="768"/>
      <c r="AA33" s="768"/>
      <c r="AB33" s="153" t="s">
        <v>12</v>
      </c>
      <c r="AC33" s="154"/>
      <c r="AD33" s="154"/>
      <c r="AE33" s="154"/>
      <c r="AF33" s="154"/>
      <c r="AG33" s="154"/>
      <c r="AH33" s="154"/>
      <c r="AI33" s="154"/>
      <c r="AJ33" s="167" t="s">
        <v>1</v>
      </c>
      <c r="AK33" s="167"/>
      <c r="AL33" s="167"/>
      <c r="AM33" s="167"/>
      <c r="AN33" s="768" t="s">
        <v>327</v>
      </c>
      <c r="AO33" s="768"/>
      <c r="AP33" s="768"/>
      <c r="AQ33" s="768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12</v>
      </c>
      <c r="BS33" s="50">
        <f>BS32/52</f>
        <v>0.65384615384615385</v>
      </c>
      <c r="BT33" s="50">
        <f t="shared" ref="BT33:BY33" si="6">BT32/52</f>
        <v>0</v>
      </c>
      <c r="BU33" s="50">
        <f t="shared" si="6"/>
        <v>0.46153846153846156</v>
      </c>
      <c r="BV33" s="50">
        <f t="shared" si="6"/>
        <v>0.53846153846153844</v>
      </c>
      <c r="BW33" s="50">
        <f t="shared" si="6"/>
        <v>0.59615384615384615</v>
      </c>
      <c r="BX33" s="50">
        <f t="shared" si="6"/>
        <v>0.36538461538461536</v>
      </c>
      <c r="BY33" s="50">
        <f t="shared" si="6"/>
        <v>0.15384615384615385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>
        <v>4</v>
      </c>
      <c r="C34" s="1"/>
      <c r="D34" s="149" t="s">
        <v>180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67" t="s">
        <v>1</v>
      </c>
      <c r="Q34" s="167"/>
      <c r="R34" s="167"/>
      <c r="S34" s="167"/>
      <c r="T34" s="153" t="s">
        <v>12</v>
      </c>
      <c r="U34" s="154"/>
      <c r="V34" s="154"/>
      <c r="W34" s="154"/>
      <c r="X34" s="154"/>
      <c r="Y34" s="154"/>
      <c r="Z34" s="154"/>
      <c r="AA34" s="155"/>
      <c r="AB34" s="768" t="s">
        <v>327</v>
      </c>
      <c r="AC34" s="768"/>
      <c r="AD34" s="768"/>
      <c r="AE34" s="768"/>
      <c r="AR34" s="768" t="s">
        <v>327</v>
      </c>
      <c r="AS34" s="768"/>
      <c r="AT34" s="768"/>
      <c r="AU34" s="768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0.76923076923076927</v>
      </c>
      <c r="BT35" s="54"/>
      <c r="BU35" s="54">
        <f>SUM(BU33:BU34)</f>
        <v>0.57692307692307698</v>
      </c>
      <c r="BV35" s="54">
        <f>SUM(BV33:BV34)</f>
        <v>0.53846153846153844</v>
      </c>
      <c r="BW35" s="54">
        <f>SUM(BW33:BW34)</f>
        <v>0.59615384615384615</v>
      </c>
      <c r="BX35" s="54">
        <f>SUM(BX33:BX34)</f>
        <v>0.36538461538461536</v>
      </c>
      <c r="BY35" s="54">
        <f>SUM(BY33:BY34)</f>
        <v>0.15384615384615385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customHeight="1" thickBot="1">
      <c r="A36" s="95"/>
      <c r="B36" s="94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7">SUM(CC11:CC35)</f>
        <v>4.13</v>
      </c>
      <c r="CD36" s="130">
        <f t="shared" si="7"/>
        <v>4.29</v>
      </c>
      <c r="CE36" s="130">
        <f t="shared" si="7"/>
        <v>3.0900000000000003</v>
      </c>
      <c r="CF36" s="130">
        <f t="shared" si="7"/>
        <v>4.1400000000000006</v>
      </c>
      <c r="CG36" s="130">
        <f t="shared" si="7"/>
        <v>3.0400000000000005</v>
      </c>
      <c r="CH36" s="130">
        <f t="shared" si="7"/>
        <v>2.14</v>
      </c>
      <c r="CI36" s="130">
        <f t="shared" si="7"/>
        <v>0</v>
      </c>
      <c r="CJ36" s="130">
        <f t="shared" si="7"/>
        <v>0</v>
      </c>
      <c r="CK36" s="130">
        <f t="shared" si="7"/>
        <v>0</v>
      </c>
      <c r="CL36" s="130">
        <f t="shared" si="7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t="16" hidden="1" customHeight="1">
      <c r="A46" s="95"/>
      <c r="B46" s="94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t="16" hidden="1" customHeight="1">
      <c r="A47" s="95"/>
      <c r="B47" s="94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customHeight="1" thickBot="1">
      <c r="A48" s="95"/>
      <c r="B48" s="94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t="16" hidden="1" customHeight="1">
      <c r="A49" s="95"/>
      <c r="B49" s="94" t="s">
        <v>243</v>
      </c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t="16" hidden="1" customHeight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64"/>
    </row>
    <row r="61" spans="1:75" ht="1" hidden="1" customHeight="1">
      <c r="A61" s="65"/>
      <c r="B61" s="66" t="s">
        <v>163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64"/>
    </row>
    <row r="62" spans="1:75" ht="1" hidden="1" customHeight="1">
      <c r="A62" s="65"/>
      <c r="B62" s="66" t="s">
        <v>164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64"/>
      <c r="BE64">
        <v>19</v>
      </c>
    </row>
    <row r="65" spans="1:77" s="1" customFormat="1" ht="1" hidden="1" customHeight="1">
      <c r="A65" s="65"/>
      <c r="B65" s="66" t="s">
        <v>163</v>
      </c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t="16" hidden="1" customHeight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65" t="s">
        <v>2</v>
      </c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768" t="s">
        <v>327</v>
      </c>
      <c r="Q69" s="768"/>
      <c r="R69" s="768"/>
      <c r="S69" s="768"/>
      <c r="T69" s="172" t="s">
        <v>180</v>
      </c>
      <c r="U69" s="152"/>
      <c r="V69" s="152"/>
      <c r="W69" s="152"/>
      <c r="X69" s="152"/>
      <c r="Y69" s="152"/>
      <c r="Z69" s="152"/>
      <c r="AA69" s="152"/>
      <c r="AB69" s="152"/>
      <c r="AC69" s="152"/>
      <c r="AD69" s="184" t="s">
        <v>0</v>
      </c>
      <c r="AE69" s="185"/>
      <c r="AF69" s="185"/>
      <c r="AG69" s="185"/>
      <c r="AH69" s="185"/>
      <c r="AI69" s="185"/>
      <c r="AJ69" s="185"/>
      <c r="AK69" s="186"/>
      <c r="AL69" s="186"/>
      <c r="AM69" s="186"/>
      <c r="AN69" s="186"/>
      <c r="AO69" s="186"/>
      <c r="AP69" s="177" t="s">
        <v>1</v>
      </c>
      <c r="AQ69" s="167"/>
      <c r="AR69" s="167"/>
      <c r="AS69" s="167"/>
      <c r="AT69" s="167"/>
      <c r="AU69" s="178" t="s">
        <v>12</v>
      </c>
      <c r="AV69" s="178"/>
      <c r="AW69" s="178"/>
      <c r="AX69" s="178"/>
      <c r="AY69" s="178"/>
      <c r="AZ69" s="178"/>
      <c r="BA69" s="178"/>
      <c r="BB69" s="178"/>
      <c r="BC69" s="179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45" t="s">
        <v>12</v>
      </c>
      <c r="E70" s="146"/>
      <c r="F70" s="146"/>
      <c r="G70" s="146"/>
      <c r="H70" s="146"/>
      <c r="I70" s="146"/>
      <c r="J70" s="146"/>
      <c r="K70" s="146"/>
      <c r="L70" s="167" t="s">
        <v>1</v>
      </c>
      <c r="M70" s="167"/>
      <c r="N70" s="167"/>
      <c r="O70" s="167"/>
      <c r="P70" s="181" t="s">
        <v>2</v>
      </c>
      <c r="Q70" s="182"/>
      <c r="R70" s="182"/>
      <c r="S70" s="182"/>
      <c r="T70" s="182"/>
      <c r="U70" s="182"/>
      <c r="V70" s="182"/>
      <c r="W70" s="182"/>
      <c r="X70" s="768" t="s">
        <v>327</v>
      </c>
      <c r="Y70" s="768"/>
      <c r="Z70" s="768"/>
      <c r="AA70" s="768"/>
      <c r="AB70" s="183"/>
      <c r="AC70" s="183"/>
      <c r="AD70" s="172" t="s">
        <v>180</v>
      </c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4"/>
      <c r="AP70" s="184" t="s">
        <v>0</v>
      </c>
      <c r="AQ70" s="185"/>
      <c r="AR70" s="185"/>
      <c r="AS70" s="185"/>
      <c r="AT70" s="185"/>
      <c r="AU70" s="185"/>
      <c r="AV70" s="185"/>
      <c r="AW70" s="161"/>
      <c r="AX70" s="161"/>
      <c r="AY70" s="161"/>
      <c r="AZ70" s="161"/>
      <c r="BA70" s="161"/>
      <c r="BB70" s="161"/>
      <c r="BC70" s="16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69" t="s">
        <v>0</v>
      </c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77" t="s">
        <v>1</v>
      </c>
      <c r="Q71" s="167"/>
      <c r="R71" s="167"/>
      <c r="S71" s="167"/>
      <c r="T71" s="178" t="s">
        <v>12</v>
      </c>
      <c r="U71" s="178"/>
      <c r="V71" s="178"/>
      <c r="W71" s="178"/>
      <c r="X71" s="178"/>
      <c r="Y71" s="178"/>
      <c r="Z71" s="178"/>
      <c r="AA71" s="178"/>
      <c r="AB71" s="768" t="s">
        <v>327</v>
      </c>
      <c r="AC71" s="768"/>
      <c r="AD71" s="768"/>
      <c r="AE71" s="768"/>
      <c r="AF71" s="163" t="s">
        <v>2</v>
      </c>
      <c r="AG71" s="163"/>
      <c r="AH71" s="164"/>
      <c r="AI71" s="164"/>
      <c r="AJ71" s="164"/>
      <c r="AK71" s="164"/>
      <c r="AL71" s="164"/>
      <c r="AM71" s="164"/>
      <c r="AN71" s="164"/>
      <c r="AO71" s="164"/>
      <c r="AP71" s="156" t="s">
        <v>180</v>
      </c>
      <c r="AQ71" s="156"/>
      <c r="AR71" s="156"/>
      <c r="AS71" s="157"/>
      <c r="AT71" s="157"/>
      <c r="AU71" s="157"/>
      <c r="AV71" s="157"/>
      <c r="AW71" s="157"/>
      <c r="AX71" s="157"/>
      <c r="AY71" s="157"/>
      <c r="AZ71" s="157"/>
      <c r="BA71" s="151"/>
      <c r="BB71" s="151"/>
      <c r="BC71" s="15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8">SUM(BI69:BI72)</f>
        <v>52</v>
      </c>
      <c r="BT71" s="50">
        <f t="shared" si="8"/>
        <v>0</v>
      </c>
      <c r="BU71" s="50">
        <f t="shared" si="8"/>
        <v>28</v>
      </c>
      <c r="BV71" s="50">
        <f t="shared" si="8"/>
        <v>24</v>
      </c>
      <c r="BW71" s="50">
        <f t="shared" si="8"/>
        <v>52</v>
      </c>
      <c r="BX71" s="50">
        <f t="shared" si="8"/>
        <v>52</v>
      </c>
      <c r="BY71" s="50">
        <f t="shared" si="8"/>
        <v>0</v>
      </c>
    </row>
    <row r="72" spans="1:77">
      <c r="A72" s="95"/>
      <c r="B72" s="96"/>
      <c r="C72" s="16"/>
      <c r="D72" s="149" t="s">
        <v>180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69" t="s">
        <v>0</v>
      </c>
      <c r="Q72" s="169"/>
      <c r="R72" s="169"/>
      <c r="S72" s="169"/>
      <c r="T72" s="768" t="s">
        <v>327</v>
      </c>
      <c r="U72" s="768"/>
      <c r="V72" s="768"/>
      <c r="W72" s="768"/>
      <c r="X72" s="169"/>
      <c r="Y72" s="169"/>
      <c r="Z72" s="169"/>
      <c r="AA72" s="169"/>
      <c r="AB72" s="169"/>
      <c r="AC72" s="169"/>
      <c r="AD72" s="145" t="s">
        <v>12</v>
      </c>
      <c r="AE72" s="146"/>
      <c r="AF72" s="146"/>
      <c r="AG72" s="176"/>
      <c r="AH72" s="176"/>
      <c r="AI72" s="176"/>
      <c r="AJ72" s="176"/>
      <c r="AK72" s="176"/>
      <c r="AL72" s="177" t="s">
        <v>1</v>
      </c>
      <c r="AM72" s="167"/>
      <c r="AN72" s="167"/>
      <c r="AO72" s="168"/>
      <c r="AP72" s="138" t="s">
        <v>2</v>
      </c>
      <c r="AQ72" s="138"/>
      <c r="AR72" s="768" t="s">
        <v>327</v>
      </c>
      <c r="AS72" s="768"/>
      <c r="AT72" s="768"/>
      <c r="AU72" s="768"/>
      <c r="AV72" s="138"/>
      <c r="AW72" s="180"/>
      <c r="AX72" s="180"/>
      <c r="AY72" s="180"/>
      <c r="AZ72" s="180"/>
      <c r="BA72" s="180"/>
      <c r="BB72" s="180"/>
      <c r="BC72" s="180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9">BT71/52</f>
        <v>0</v>
      </c>
      <c r="BU72" s="50">
        <f t="shared" si="9"/>
        <v>0.53846153846153844</v>
      </c>
      <c r="BV72" s="50">
        <f t="shared" si="9"/>
        <v>0.46153846153846156</v>
      </c>
      <c r="BW72" s="50">
        <f t="shared" si="9"/>
        <v>1</v>
      </c>
      <c r="BX72" s="50">
        <f t="shared" si="9"/>
        <v>1</v>
      </c>
      <c r="BY72" s="50">
        <f t="shared" si="9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0">BL129+28</f>
        <v>44791</v>
      </c>
      <c r="BN129" s="45">
        <f t="shared" si="10"/>
        <v>44819</v>
      </c>
      <c r="BO129" s="45">
        <f t="shared" si="10"/>
        <v>44847</v>
      </c>
      <c r="BP129" s="45">
        <f t="shared" si="10"/>
        <v>44875</v>
      </c>
      <c r="BQ129" s="45">
        <f t="shared" si="10"/>
        <v>44903</v>
      </c>
      <c r="BR129" s="45">
        <f t="shared" si="10"/>
        <v>44931</v>
      </c>
      <c r="BS129" s="45">
        <f t="shared" si="10"/>
        <v>44959</v>
      </c>
      <c r="BT129" s="45">
        <f t="shared" si="10"/>
        <v>44987</v>
      </c>
      <c r="BU129" s="45">
        <f t="shared" si="10"/>
        <v>45015</v>
      </c>
      <c r="BV129" s="45">
        <f t="shared" si="10"/>
        <v>45043</v>
      </c>
      <c r="BW129" s="45">
        <f t="shared" si="10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1">BL137+28</f>
        <v>44791</v>
      </c>
      <c r="BN137" s="45">
        <f t="shared" si="11"/>
        <v>44819</v>
      </c>
      <c r="BO137" s="45">
        <f t="shared" si="11"/>
        <v>44847</v>
      </c>
      <c r="BP137" s="45">
        <f t="shared" si="11"/>
        <v>44875</v>
      </c>
      <c r="BQ137" s="45">
        <f t="shared" si="11"/>
        <v>44903</v>
      </c>
      <c r="BR137" s="45">
        <f t="shared" si="11"/>
        <v>44931</v>
      </c>
      <c r="BS137" s="45">
        <f t="shared" si="11"/>
        <v>44959</v>
      </c>
      <c r="BT137" s="45">
        <f t="shared" si="11"/>
        <v>44987</v>
      </c>
      <c r="BU137" s="45">
        <f t="shared" si="11"/>
        <v>45015</v>
      </c>
      <c r="BV137" s="45">
        <f t="shared" si="11"/>
        <v>45043</v>
      </c>
      <c r="BW137" s="45">
        <f t="shared" si="11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2">SUM(BK147:BR147)</f>
        <v>1.7200000000000002</v>
      </c>
      <c r="BT147" s="61">
        <v>1</v>
      </c>
      <c r="BU147"/>
      <c r="BV147">
        <v>1.63</v>
      </c>
      <c r="BW147">
        <f t="shared" ref="BW147:BW154" si="13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4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2"/>
        <v>2.7692307692307696</v>
      </c>
      <c r="BT148" s="61">
        <v>1</v>
      </c>
      <c r="BU148"/>
      <c r="BV148">
        <v>3.06</v>
      </c>
      <c r="BW148">
        <f t="shared" si="13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5">SUM(BZ148:CG148)</f>
        <v>3.0599999999999996</v>
      </c>
      <c r="CI148" s="61">
        <v>1</v>
      </c>
      <c r="CJ148" s="59"/>
      <c r="CK148" s="59">
        <v>3.06</v>
      </c>
      <c r="CL148" s="59">
        <f t="shared" si="14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2"/>
        <v>1.9615384615384617</v>
      </c>
      <c r="BT149" s="61"/>
      <c r="BU149"/>
      <c r="BV149">
        <v>2</v>
      </c>
      <c r="BW149">
        <f t="shared" si="13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5"/>
        <v>2</v>
      </c>
      <c r="CI149" s="61"/>
      <c r="CJ149" s="59"/>
      <c r="CK149" s="59">
        <v>2</v>
      </c>
      <c r="CL149" s="59">
        <f t="shared" si="14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2"/>
        <v>2.0576923076923079</v>
      </c>
      <c r="BT150" s="61"/>
      <c r="BU150"/>
      <c r="BV150">
        <v>2.23</v>
      </c>
      <c r="BW150">
        <f t="shared" si="13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5"/>
        <v>2.23</v>
      </c>
      <c r="CI150" s="61"/>
      <c r="CJ150" s="59"/>
      <c r="CK150" s="59">
        <v>2.23</v>
      </c>
      <c r="CL150" s="59">
        <f t="shared" si="14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2"/>
        <v>1</v>
      </c>
      <c r="BT151" s="61"/>
      <c r="BU151"/>
      <c r="BV151">
        <v>1</v>
      </c>
      <c r="BW151">
        <f t="shared" si="13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5"/>
        <v>1</v>
      </c>
      <c r="CI151" s="61"/>
      <c r="CJ151" s="59"/>
      <c r="CK151" s="59">
        <v>1</v>
      </c>
      <c r="CL151" s="59">
        <f t="shared" si="14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2"/>
        <v>6.273076923076923</v>
      </c>
      <c r="BT152" s="60">
        <v>1</v>
      </c>
      <c r="BU152"/>
      <c r="BV152">
        <v>7.18</v>
      </c>
      <c r="BW152">
        <f t="shared" si="13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5"/>
        <v>7.18</v>
      </c>
      <c r="CI152" s="60">
        <v>1</v>
      </c>
      <c r="CJ152" s="59"/>
      <c r="CK152" s="59">
        <v>7.18</v>
      </c>
      <c r="CL152" s="59">
        <f t="shared" si="14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2"/>
        <v>3.1730769230769234</v>
      </c>
      <c r="BT153" s="61"/>
      <c r="BU153"/>
      <c r="BV153">
        <v>3.23</v>
      </c>
      <c r="BW153">
        <f t="shared" si="13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5"/>
        <v>3.2300000000000004</v>
      </c>
      <c r="CI153" s="61"/>
      <c r="CJ153" s="59"/>
      <c r="CK153" s="59">
        <v>3.23</v>
      </c>
      <c r="CL153" s="59">
        <f t="shared" si="14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2"/>
        <v>0</v>
      </c>
      <c r="BT154" s="61"/>
      <c r="BU154"/>
      <c r="BV154">
        <v>1</v>
      </c>
      <c r="BW154">
        <f t="shared" si="13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5"/>
        <v>0</v>
      </c>
      <c r="CI154" s="61"/>
      <c r="CJ154" s="59"/>
      <c r="CK154" s="59">
        <v>1</v>
      </c>
      <c r="CL154" s="59">
        <f t="shared" si="14"/>
        <v>1</v>
      </c>
    </row>
    <row r="155" spans="62:90">
      <c r="BK155" s="61">
        <f t="shared" ref="BK155:BP155" si="16">SUM(BK147:BK154)</f>
        <v>4</v>
      </c>
      <c r="BL155" s="61">
        <f t="shared" si="16"/>
        <v>3</v>
      </c>
      <c r="BM155" s="61">
        <f t="shared" si="16"/>
        <v>4.0323076923076924</v>
      </c>
      <c r="BN155" s="61">
        <f t="shared" si="16"/>
        <v>2.9184615384615391</v>
      </c>
      <c r="BO155" s="61">
        <f t="shared" si="16"/>
        <v>3.0038461538461538</v>
      </c>
      <c r="BP155" s="61">
        <f t="shared" si="16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17">SUM(BZ147:BZ154)</f>
        <v>4.13</v>
      </c>
      <c r="CA155" s="58">
        <f t="shared" si="17"/>
        <v>3.3</v>
      </c>
      <c r="CB155" s="58">
        <f t="shared" si="17"/>
        <v>4.21</v>
      </c>
      <c r="CC155" s="58">
        <f t="shared" si="17"/>
        <v>3.56</v>
      </c>
      <c r="CD155" s="58">
        <f t="shared" si="17"/>
        <v>3.08</v>
      </c>
      <c r="CE155" s="58">
        <f t="shared" si="17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4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279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AU11:AW11"/>
    <mergeCell ref="AX11:BC11"/>
    <mergeCell ref="D13:K13"/>
    <mergeCell ref="L13:T13"/>
    <mergeCell ref="AJ13:AP13"/>
    <mergeCell ref="AU13:BC13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L15:AP15"/>
    <mergeCell ref="AQ15:AW15"/>
    <mergeCell ref="D16:G16"/>
    <mergeCell ref="H16:K16"/>
    <mergeCell ref="L16:P16"/>
    <mergeCell ref="Z16:AC16"/>
    <mergeCell ref="AD16:AG16"/>
    <mergeCell ref="AQ16:AT16"/>
    <mergeCell ref="D14:K14"/>
    <mergeCell ref="L14:T14"/>
    <mergeCell ref="U14:AC14"/>
    <mergeCell ref="AD14:AI14"/>
    <mergeCell ref="M15:P15"/>
    <mergeCell ref="Q15:AC15"/>
    <mergeCell ref="AD15:AG15"/>
    <mergeCell ref="AH15:AK15"/>
    <mergeCell ref="D23:G23"/>
    <mergeCell ref="W23:AE23"/>
    <mergeCell ref="H24:K24"/>
    <mergeCell ref="L24:T24"/>
    <mergeCell ref="L25:O25"/>
    <mergeCell ref="P25:S25"/>
    <mergeCell ref="AX16:BC16"/>
    <mergeCell ref="J19:M19"/>
    <mergeCell ref="D20:L20"/>
    <mergeCell ref="AQ20:BA20"/>
    <mergeCell ref="BB20:BC20"/>
    <mergeCell ref="AV22:AX22"/>
    <mergeCell ref="AY22:BA22"/>
    <mergeCell ref="AU75:AX7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W75:Z75"/>
    <mergeCell ref="AA75:AD75"/>
    <mergeCell ref="AE75:AH75"/>
    <mergeCell ref="AI75:AL75"/>
    <mergeCell ref="AM75:AP75"/>
    <mergeCell ref="AQ75:AT75"/>
    <mergeCell ref="C75:F75"/>
    <mergeCell ref="G75:J75"/>
    <mergeCell ref="K75:N75"/>
    <mergeCell ref="O75:R75"/>
    <mergeCell ref="S75:V75"/>
    <mergeCell ref="AI76:AL76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C78:F78"/>
    <mergeCell ref="G78:J78"/>
    <mergeCell ref="K78:N78"/>
    <mergeCell ref="O78:R78"/>
    <mergeCell ref="S78:V78"/>
    <mergeCell ref="W78:Z78"/>
    <mergeCell ref="AA78:AD78"/>
    <mergeCell ref="W77:Z77"/>
    <mergeCell ref="AA77:AD77"/>
    <mergeCell ref="AE78:AH78"/>
    <mergeCell ref="AI78:AL78"/>
    <mergeCell ref="AM78:AP78"/>
    <mergeCell ref="AQ78:AT78"/>
    <mergeCell ref="AU78:AX78"/>
    <mergeCell ref="AY78:BB78"/>
    <mergeCell ref="AU77:AX77"/>
    <mergeCell ref="AY77:BB77"/>
    <mergeCell ref="BS77:BX77"/>
    <mergeCell ref="AE77:AH77"/>
    <mergeCell ref="AI77:AL77"/>
    <mergeCell ref="AM77:AP77"/>
    <mergeCell ref="AQ77:AT77"/>
    <mergeCell ref="AY79:BB79"/>
    <mergeCell ref="D85:BC85"/>
    <mergeCell ref="L86:T86"/>
    <mergeCell ref="AD86:AK86"/>
    <mergeCell ref="AU86:BC86"/>
    <mergeCell ref="D87:K87"/>
    <mergeCell ref="U87:AC87"/>
    <mergeCell ref="AL87:AT87"/>
    <mergeCell ref="AA79:AD79"/>
    <mergeCell ref="AE79:AH79"/>
    <mergeCell ref="AI79:AL79"/>
    <mergeCell ref="AM79:AP79"/>
    <mergeCell ref="AQ79:AT79"/>
    <mergeCell ref="AU79:AX79"/>
    <mergeCell ref="C79:F79"/>
    <mergeCell ref="G79:J79"/>
    <mergeCell ref="K79:N79"/>
    <mergeCell ref="O79:R79"/>
    <mergeCell ref="S79:V79"/>
    <mergeCell ref="W79:Z79"/>
    <mergeCell ref="D93:T93"/>
    <mergeCell ref="U93:AK93"/>
    <mergeCell ref="AL93:BC93"/>
    <mergeCell ref="D94:K94"/>
    <mergeCell ref="N94:T94"/>
    <mergeCell ref="U94:AC94"/>
    <mergeCell ref="D88:K88"/>
    <mergeCell ref="Q88:AC88"/>
    <mergeCell ref="AD88:AP88"/>
    <mergeCell ref="AQ88:AY88"/>
    <mergeCell ref="AU89:BC89"/>
    <mergeCell ref="D92:BC92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AZ99:BC99"/>
    <mergeCell ref="L100:M100"/>
    <mergeCell ref="D102:BC102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D109:K109"/>
    <mergeCell ref="U109:AC109"/>
    <mergeCell ref="AL109:AT109"/>
    <mergeCell ref="L110:T110"/>
    <mergeCell ref="AD110:AK110"/>
    <mergeCell ref="AU110:BC110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AD130:AK130"/>
    <mergeCell ref="AL130:AT130"/>
    <mergeCell ref="AU130:BC130"/>
    <mergeCell ref="AT136:AW136"/>
    <mergeCell ref="AX136:BA136"/>
    <mergeCell ref="BY136:CB136"/>
    <mergeCell ref="CD136:CG136"/>
    <mergeCell ref="V136:Y136"/>
    <mergeCell ref="Z136:AC136"/>
    <mergeCell ref="AD136:AG136"/>
    <mergeCell ref="AH136:AK136"/>
    <mergeCell ref="AL136:AO136"/>
    <mergeCell ref="AP136:AS136"/>
    <mergeCell ref="AR72:AU72"/>
    <mergeCell ref="AB34:AE34"/>
    <mergeCell ref="AR34:AU34"/>
    <mergeCell ref="X33:AA33"/>
    <mergeCell ref="AN33:AQ33"/>
    <mergeCell ref="T32:W32"/>
    <mergeCell ref="AJ32:AM32"/>
    <mergeCell ref="P69:S69"/>
    <mergeCell ref="P31:S31"/>
    <mergeCell ref="AF31:AI31"/>
    <mergeCell ref="T72:W72"/>
    <mergeCell ref="X70:AA70"/>
    <mergeCell ref="AB71:AE71"/>
  </mergeCells>
  <pageMargins left="0.2" right="0.2" top="0.25" bottom="0.25" header="0.3" footer="0.3"/>
  <pageSetup scale="56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AF1E-3763-EE4B-9584-0DE5F5B7A221}">
  <sheetPr>
    <pageSetUpPr fitToPage="1"/>
  </sheetPr>
  <dimension ref="A1:CM179"/>
  <sheetViews>
    <sheetView zoomScale="99" workbookViewId="0">
      <selection activeCell="T49" sqref="T49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4.1640625" customWidth="1"/>
    <col min="59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255" t="s">
        <v>0</v>
      </c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172" t="s">
        <v>350</v>
      </c>
      <c r="U4" s="172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4"/>
      <c r="AL4" s="174"/>
      <c r="AM4" s="258" t="s">
        <v>38</v>
      </c>
      <c r="AN4" s="259"/>
      <c r="AO4" s="259"/>
      <c r="AP4" s="259"/>
      <c r="AQ4" s="259"/>
      <c r="AR4" s="259"/>
      <c r="AS4" s="259"/>
      <c r="AT4" s="259"/>
      <c r="AU4" s="259"/>
      <c r="AV4" s="259"/>
      <c r="AW4" s="242" t="s">
        <v>210</v>
      </c>
      <c r="AX4" s="260"/>
      <c r="AY4" s="260"/>
      <c r="AZ4" s="260"/>
      <c r="BA4" s="260"/>
      <c r="BB4" s="260"/>
      <c r="BC4" s="261"/>
      <c r="BD4" s="64"/>
      <c r="BI4" s="50">
        <v>26</v>
      </c>
      <c r="BJ4" s="50" t="s">
        <v>178</v>
      </c>
      <c r="BK4" s="50" t="s">
        <v>178</v>
      </c>
      <c r="BL4" s="50">
        <v>10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23</v>
      </c>
      <c r="BW4" s="50">
        <f t="shared" si="0"/>
        <v>8</v>
      </c>
      <c r="BX4" s="50">
        <f t="shared" si="0"/>
        <v>16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242" t="s">
        <v>210</v>
      </c>
      <c r="M5" s="260"/>
      <c r="N5" s="260"/>
      <c r="O5" s="260"/>
      <c r="P5" s="260"/>
      <c r="Q5" s="260"/>
      <c r="R5" s="260"/>
      <c r="S5" s="260"/>
      <c r="T5" s="170" t="s">
        <v>0</v>
      </c>
      <c r="U5" s="170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265"/>
      <c r="AL5" s="265"/>
      <c r="AM5" s="111" t="s">
        <v>350</v>
      </c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254"/>
      <c r="BD5" s="64"/>
      <c r="BI5" s="50">
        <v>25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19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0.44230769230769229</v>
      </c>
      <c r="BW5" s="50">
        <f t="shared" si="1"/>
        <v>0.15384615384615385</v>
      </c>
      <c r="BX5" s="50">
        <f t="shared" si="1"/>
        <v>0.30769230769230771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172" t="s">
        <v>350</v>
      </c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258" t="s">
        <v>38</v>
      </c>
      <c r="U6" s="258"/>
      <c r="V6" s="259"/>
      <c r="W6" s="259"/>
      <c r="X6" s="259"/>
      <c r="Y6" s="259"/>
      <c r="Z6" s="259"/>
      <c r="AA6" s="259"/>
      <c r="AB6" s="259"/>
      <c r="AC6" s="259"/>
      <c r="AD6" s="242" t="s">
        <v>210</v>
      </c>
      <c r="AE6" s="243"/>
      <c r="AF6" s="243"/>
      <c r="AG6" s="243"/>
      <c r="AH6" s="243"/>
      <c r="AI6" s="243"/>
      <c r="AJ6" s="243"/>
      <c r="AK6" s="244"/>
      <c r="AL6" s="244"/>
      <c r="AM6" s="255" t="s">
        <v>0</v>
      </c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7"/>
      <c r="BD6" s="64"/>
      <c r="BI6" s="54">
        <v>25</v>
      </c>
      <c r="BJ6" s="54" t="s">
        <v>178</v>
      </c>
      <c r="BK6" s="54" t="s">
        <v>178</v>
      </c>
      <c r="BL6" s="54">
        <v>10</v>
      </c>
      <c r="BM6" s="54" t="s">
        <v>178</v>
      </c>
      <c r="BN6" s="54">
        <v>17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5" customHeight="1">
      <c r="A13" s="95"/>
      <c r="B13" s="96" t="s">
        <v>19</v>
      </c>
      <c r="C13" s="66"/>
      <c r="D13" s="242" t="s">
        <v>210</v>
      </c>
      <c r="E13" s="243"/>
      <c r="F13" s="243"/>
      <c r="G13" s="243"/>
      <c r="H13" s="243"/>
      <c r="I13" s="243"/>
      <c r="J13" s="243"/>
      <c r="K13" s="244"/>
      <c r="L13" s="238" t="s">
        <v>38</v>
      </c>
      <c r="M13" s="238"/>
      <c r="N13" s="238"/>
      <c r="O13" s="238"/>
      <c r="P13" s="238"/>
      <c r="Q13" s="238"/>
      <c r="R13" s="238"/>
      <c r="S13" s="238"/>
      <c r="T13" s="238"/>
      <c r="U13" s="135" t="s">
        <v>2</v>
      </c>
      <c r="V13" s="136"/>
      <c r="W13" s="136"/>
      <c r="X13" s="220"/>
      <c r="AD13" s="211" t="s">
        <v>43</v>
      </c>
      <c r="AE13" s="212"/>
      <c r="AF13" s="212"/>
      <c r="AG13" s="212"/>
      <c r="AH13" s="212"/>
      <c r="AU13" s="235" t="s">
        <v>38</v>
      </c>
      <c r="AV13" s="236"/>
      <c r="AW13" s="236"/>
      <c r="AX13" s="236"/>
      <c r="AY13" s="23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5" customHeight="1">
      <c r="A14" s="95"/>
      <c r="B14" s="96" t="s">
        <v>27</v>
      </c>
      <c r="C14" s="66"/>
      <c r="D14" s="135" t="s">
        <v>2</v>
      </c>
      <c r="E14" s="136"/>
      <c r="F14" s="136"/>
      <c r="G14" s="136"/>
      <c r="H14" s="136"/>
      <c r="I14" s="136"/>
      <c r="J14" s="136"/>
      <c r="K14" s="220"/>
      <c r="L14" s="145" t="s">
        <v>12</v>
      </c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AI14" s="211" t="s">
        <v>43</v>
      </c>
      <c r="AJ14" s="212"/>
      <c r="AK14" s="212"/>
      <c r="AL14" s="212"/>
      <c r="AM14" s="212"/>
      <c r="AN14" s="212"/>
      <c r="AO14" s="212"/>
      <c r="AP14" s="213" t="s">
        <v>210</v>
      </c>
      <c r="AQ14" s="214"/>
      <c r="AR14" s="214"/>
      <c r="AS14" s="214"/>
      <c r="AT14" s="214"/>
      <c r="AZ14" s="147" t="s">
        <v>38</v>
      </c>
      <c r="BA14" s="148"/>
      <c r="BB14" s="148"/>
      <c r="BC14" s="148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5" customHeight="1">
      <c r="A15" s="95"/>
      <c r="B15" s="96" t="s">
        <v>161</v>
      </c>
      <c r="C15" s="66"/>
      <c r="D15" s="145" t="s">
        <v>12</v>
      </c>
      <c r="E15" s="146"/>
      <c r="F15" s="146"/>
      <c r="G15" s="146"/>
      <c r="H15" s="146"/>
      <c r="I15" s="146"/>
      <c r="J15" s="146"/>
      <c r="K15" s="146"/>
      <c r="L15" s="135" t="s">
        <v>2</v>
      </c>
      <c r="M15" s="136"/>
      <c r="N15" s="136"/>
      <c r="O15" s="136"/>
      <c r="P15" s="136"/>
      <c r="Q15" s="136"/>
      <c r="R15" s="136"/>
      <c r="S15" s="210" t="s">
        <v>3</v>
      </c>
      <c r="T15" s="210"/>
      <c r="U15" s="210"/>
      <c r="V15" s="210"/>
      <c r="Y15" s="1"/>
      <c r="AD15" s="233" t="s">
        <v>38</v>
      </c>
      <c r="AE15" s="233"/>
      <c r="AF15" s="233"/>
      <c r="AG15" s="233"/>
      <c r="AH15" s="233"/>
      <c r="AI15" s="233"/>
      <c r="AJ15" s="233"/>
      <c r="AK15" s="234"/>
      <c r="AL15" s="213" t="s">
        <v>210</v>
      </c>
      <c r="AM15" s="214"/>
      <c r="AN15" s="214"/>
      <c r="AO15" s="214"/>
      <c r="AP15" s="211" t="s">
        <v>43</v>
      </c>
      <c r="AQ15" s="212"/>
      <c r="AR15" s="212"/>
      <c r="AS15" s="212"/>
      <c r="AT15" s="212"/>
      <c r="AU15" s="212"/>
      <c r="AV15" s="212"/>
      <c r="AX15" s="1"/>
      <c r="AY15" s="1"/>
      <c r="AZ15" s="1"/>
      <c r="BA15" s="1"/>
      <c r="BB15" s="1"/>
      <c r="BC15" s="1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5" customHeight="1">
      <c r="A16" s="95"/>
      <c r="B16" s="96" t="s">
        <v>159</v>
      </c>
      <c r="C16" s="66"/>
      <c r="D16" s="172" t="s">
        <v>15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229" t="s">
        <v>3</v>
      </c>
      <c r="P16" s="229"/>
      <c r="Q16" s="229"/>
      <c r="R16" s="229"/>
      <c r="S16" s="172" t="s">
        <v>15</v>
      </c>
      <c r="T16" s="173"/>
      <c r="U16" s="242" t="s">
        <v>210</v>
      </c>
      <c r="V16" s="243"/>
      <c r="W16" s="243"/>
      <c r="X16" s="243"/>
      <c r="Y16" s="243"/>
      <c r="Z16" s="243"/>
      <c r="AA16" s="243"/>
      <c r="AB16" s="244"/>
      <c r="AC16" s="244"/>
      <c r="AH16" s="1"/>
      <c r="AI16" s="1"/>
      <c r="AL16" s="158" t="s">
        <v>2</v>
      </c>
      <c r="AM16" s="140"/>
      <c r="AN16" s="140"/>
      <c r="AO16" s="141"/>
      <c r="AP16" s="141"/>
      <c r="AW16" s="217" t="s">
        <v>43</v>
      </c>
      <c r="AX16" s="218"/>
      <c r="AY16" s="218"/>
      <c r="AZ16" s="218"/>
      <c r="BA16" s="218"/>
      <c r="BB16" s="218"/>
      <c r="BC16" s="219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t="s">
        <v>382</v>
      </c>
      <c r="BG17" t="s">
        <v>383</v>
      </c>
      <c r="BH17" t="s">
        <v>388</v>
      </c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 t="s">
        <v>27</v>
      </c>
      <c r="C18" s="66"/>
      <c r="D18" s="454" t="s">
        <v>2</v>
      </c>
      <c r="E18" s="455"/>
      <c r="F18" s="455"/>
      <c r="G18" s="455"/>
      <c r="H18" s="455"/>
      <c r="I18" s="455"/>
      <c r="J18" s="455"/>
      <c r="K18" s="456"/>
      <c r="L18" s="235" t="s">
        <v>38</v>
      </c>
      <c r="M18" s="236"/>
      <c r="N18" s="236"/>
      <c r="O18" s="236"/>
      <c r="P18" s="236"/>
      <c r="Q18" s="236"/>
      <c r="R18" s="236"/>
      <c r="S18" s="236"/>
      <c r="T18" s="262" t="s">
        <v>210</v>
      </c>
      <c r="U18" s="262"/>
      <c r="V18" s="246"/>
      <c r="W18" s="246"/>
      <c r="X18" s="246"/>
      <c r="Y18" s="246"/>
      <c r="Z18" s="246"/>
      <c r="AA18" s="246"/>
      <c r="AB18" s="246"/>
      <c r="AC18" s="263"/>
      <c r="AD18" s="153" t="s">
        <v>12</v>
      </c>
      <c r="AE18" s="154"/>
      <c r="AF18" s="154"/>
      <c r="AG18" s="154"/>
      <c r="AH18" s="154"/>
      <c r="AI18" s="690" t="s">
        <v>43</v>
      </c>
      <c r="AJ18" s="691"/>
      <c r="AK18" s="691"/>
      <c r="AL18" s="691"/>
      <c r="AM18" s="691"/>
      <c r="AN18" s="691"/>
      <c r="AO18" s="691"/>
      <c r="AP18" s="150" t="s">
        <v>15</v>
      </c>
      <c r="AQ18" s="151"/>
      <c r="AR18" s="151"/>
      <c r="AS18" s="151"/>
      <c r="AT18" s="151"/>
      <c r="AU18" s="151"/>
      <c r="AV18" s="151"/>
      <c r="AW18" s="153" t="s">
        <v>12</v>
      </c>
      <c r="AX18" s="154"/>
      <c r="AY18" s="154"/>
      <c r="AZ18" s="154"/>
      <c r="BA18" s="154"/>
      <c r="BB18" s="154"/>
      <c r="BC18" s="154"/>
      <c r="BD18" s="1"/>
      <c r="BF18" t="s">
        <v>40</v>
      </c>
      <c r="BG18" t="s">
        <v>41</v>
      </c>
      <c r="BH18">
        <v>10</v>
      </c>
      <c r="BI18" s="22">
        <v>17</v>
      </c>
      <c r="BJ18" s="1">
        <v>7</v>
      </c>
      <c r="BK18" s="54">
        <v>12</v>
      </c>
      <c r="BL18" s="54">
        <v>8</v>
      </c>
      <c r="BM18" s="54">
        <v>8</v>
      </c>
      <c r="BN18" s="50" t="s">
        <v>178</v>
      </c>
      <c r="BO18" s="54" t="s">
        <v>178</v>
      </c>
      <c r="BP18" s="50">
        <f>SUM(BI18:BO18)</f>
        <v>52</v>
      </c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 t="s">
        <v>19</v>
      </c>
      <c r="C19" s="66"/>
      <c r="D19" s="242" t="s">
        <v>210</v>
      </c>
      <c r="E19" s="243"/>
      <c r="F19" s="243"/>
      <c r="G19" s="243"/>
      <c r="H19" s="243"/>
      <c r="I19" s="243"/>
      <c r="J19" s="243"/>
      <c r="K19" s="244"/>
      <c r="L19" s="137" t="s">
        <v>2</v>
      </c>
      <c r="M19" s="138"/>
      <c r="N19" s="138"/>
      <c r="O19" s="138"/>
      <c r="P19" s="138"/>
      <c r="Q19" s="138"/>
      <c r="R19" s="150" t="s">
        <v>15</v>
      </c>
      <c r="S19" s="150"/>
      <c r="T19" s="150"/>
      <c r="U19" s="151"/>
      <c r="V19" s="151"/>
      <c r="W19" s="151"/>
      <c r="X19" s="151"/>
      <c r="Y19" s="151"/>
      <c r="Z19" s="151"/>
      <c r="AA19" s="151"/>
      <c r="AB19" s="151"/>
      <c r="AC19" s="152"/>
      <c r="AD19" s="211" t="s">
        <v>43</v>
      </c>
      <c r="AE19" s="212"/>
      <c r="AF19" s="212"/>
      <c r="AG19" s="212"/>
      <c r="AH19" s="212"/>
      <c r="AI19" s="153" t="s">
        <v>12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154"/>
      <c r="AW19" s="238" t="s">
        <v>38</v>
      </c>
      <c r="AX19" s="238"/>
      <c r="AY19" s="238"/>
      <c r="AZ19" s="238"/>
      <c r="BA19" s="238"/>
      <c r="BB19" s="238"/>
      <c r="BC19" s="238"/>
      <c r="BD19" s="1"/>
      <c r="BH19">
        <v>8</v>
      </c>
      <c r="BI19">
        <v>20</v>
      </c>
      <c r="BJ19" s="1">
        <v>5</v>
      </c>
      <c r="BK19" s="54">
        <v>14</v>
      </c>
      <c r="BL19" s="54">
        <v>7</v>
      </c>
      <c r="BM19" s="282">
        <v>6</v>
      </c>
      <c r="BN19" s="50" t="s">
        <v>178</v>
      </c>
      <c r="BO19" s="54" t="s">
        <v>178</v>
      </c>
      <c r="BP19" s="50">
        <f t="shared" ref="BP19:BP21" si="4">SUM(BI19:BO19)</f>
        <v>52</v>
      </c>
      <c r="CB19" s="124"/>
      <c r="CC19" s="121"/>
      <c r="CD19" s="122"/>
      <c r="CE19" s="121"/>
      <c r="CF19" s="121"/>
      <c r="CG19" s="121"/>
      <c r="CH19" s="121"/>
      <c r="CI19" s="122"/>
      <c r="CJ19" s="122"/>
      <c r="CK19" s="122"/>
      <c r="CL19" s="122"/>
      <c r="CM19" s="123"/>
    </row>
    <row r="20" spans="1:91">
      <c r="A20" s="95"/>
      <c r="B20" s="96" t="s">
        <v>161</v>
      </c>
      <c r="C20" s="66"/>
      <c r="D20" s="153" t="s">
        <v>12</v>
      </c>
      <c r="E20" s="154"/>
      <c r="F20" s="154"/>
      <c r="G20" s="154"/>
      <c r="H20" s="154"/>
      <c r="I20" s="154"/>
      <c r="J20" s="154"/>
      <c r="K20" s="154"/>
      <c r="L20" s="154"/>
      <c r="M20" s="154"/>
      <c r="N20" s="210" t="s">
        <v>3</v>
      </c>
      <c r="O20" s="210"/>
      <c r="P20" s="210"/>
      <c r="Q20" s="210"/>
      <c r="R20" s="158" t="s">
        <v>2</v>
      </c>
      <c r="S20" s="158"/>
      <c r="T20" s="140"/>
      <c r="U20" s="140"/>
      <c r="V20" s="141"/>
      <c r="W20" s="150" t="s">
        <v>15</v>
      </c>
      <c r="X20" s="151"/>
      <c r="Y20" s="151"/>
      <c r="Z20" s="151"/>
      <c r="AA20" s="151"/>
      <c r="AB20" s="151"/>
      <c r="AC20" s="151"/>
      <c r="AD20" s="275" t="s">
        <v>38</v>
      </c>
      <c r="AE20" s="233"/>
      <c r="AF20" s="233"/>
      <c r="AG20" s="234"/>
      <c r="AH20" s="150" t="s">
        <v>15</v>
      </c>
      <c r="AI20" s="151"/>
      <c r="AJ20" s="151"/>
      <c r="AK20" s="151"/>
      <c r="AL20" s="151"/>
      <c r="AM20" s="151"/>
      <c r="AN20" s="151"/>
      <c r="AO20" s="151"/>
      <c r="AP20" s="215" t="s">
        <v>210</v>
      </c>
      <c r="AQ20" s="215"/>
      <c r="AR20" s="216"/>
      <c r="AS20" s="216"/>
      <c r="AT20" s="216"/>
      <c r="AU20" s="216"/>
      <c r="AV20" s="216"/>
      <c r="AW20" s="217" t="s">
        <v>43</v>
      </c>
      <c r="AX20" s="217"/>
      <c r="AY20" s="218"/>
      <c r="AZ20" s="218"/>
      <c r="BA20" s="218"/>
      <c r="BB20" s="218"/>
      <c r="BC20" s="219"/>
      <c r="BD20" s="1"/>
      <c r="BE20" t="s">
        <v>386</v>
      </c>
      <c r="BH20">
        <v>6</v>
      </c>
      <c r="BI20">
        <v>22</v>
      </c>
      <c r="BJ20" s="1">
        <v>7</v>
      </c>
      <c r="BK20" s="282">
        <v>10</v>
      </c>
      <c r="BL20" s="54">
        <v>4</v>
      </c>
      <c r="BM20" s="282">
        <v>5</v>
      </c>
      <c r="BN20" s="50" t="s">
        <v>178</v>
      </c>
      <c r="BO20" s="54">
        <v>4</v>
      </c>
      <c r="BP20" s="50">
        <f t="shared" si="4"/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>
      <c r="A21" s="95"/>
      <c r="B21" s="96" t="s">
        <v>159</v>
      </c>
      <c r="C21" s="66"/>
      <c r="D21" s="149" t="s">
        <v>15</v>
      </c>
      <c r="E21" s="149"/>
      <c r="F21" s="150"/>
      <c r="G21" s="150"/>
      <c r="H21" s="150"/>
      <c r="I21" s="150"/>
      <c r="J21" s="150"/>
      <c r="K21" s="150"/>
      <c r="L21" s="229" t="s">
        <v>3</v>
      </c>
      <c r="M21" s="229"/>
      <c r="N21" s="229"/>
      <c r="O21" s="229"/>
      <c r="P21" s="153" t="s">
        <v>12</v>
      </c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8" t="s">
        <v>2</v>
      </c>
      <c r="AE21" s="140"/>
      <c r="AF21" s="140"/>
      <c r="AG21" s="141"/>
      <c r="AH21" s="147" t="s">
        <v>38</v>
      </c>
      <c r="AI21" s="148"/>
      <c r="AJ21" s="148"/>
      <c r="AK21" s="148"/>
      <c r="AL21" s="148"/>
      <c r="AM21" s="215" t="s">
        <v>210</v>
      </c>
      <c r="AN21" s="214"/>
      <c r="AO21" s="214"/>
      <c r="AP21" s="752" t="s">
        <v>43</v>
      </c>
      <c r="AQ21" s="691"/>
      <c r="AR21" s="691"/>
      <c r="AS21" s="691"/>
      <c r="AT21" s="691"/>
      <c r="AU21" s="691"/>
      <c r="AV21" s="732"/>
      <c r="AW21" s="150" t="s">
        <v>15</v>
      </c>
      <c r="AX21" s="151"/>
      <c r="AY21" s="151"/>
      <c r="AZ21" s="151"/>
      <c r="BA21" s="151"/>
      <c r="BB21" s="151"/>
      <c r="BC21" s="151"/>
      <c r="BD21" s="1"/>
      <c r="BE21" t="s">
        <v>387</v>
      </c>
      <c r="BG21" t="s">
        <v>40</v>
      </c>
      <c r="BH21">
        <v>4</v>
      </c>
      <c r="BI21">
        <v>18</v>
      </c>
      <c r="BJ21" s="1">
        <v>7</v>
      </c>
      <c r="BK21" s="282">
        <v>14</v>
      </c>
      <c r="BL21" s="54">
        <v>5</v>
      </c>
      <c r="BM21" s="83">
        <v>4</v>
      </c>
      <c r="BN21" s="50" t="s">
        <v>178</v>
      </c>
      <c r="BO21" s="54">
        <v>4</v>
      </c>
      <c r="BP21" s="50">
        <f t="shared" si="4"/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7" thickBot="1">
      <c r="A22" s="247"/>
      <c r="B22" s="248"/>
      <c r="C22" s="52"/>
      <c r="D22" s="267"/>
      <c r="E22" s="267"/>
      <c r="F22" s="267"/>
      <c r="G22" s="267"/>
      <c r="H22" s="267"/>
      <c r="I22" s="267"/>
      <c r="J22" s="267"/>
      <c r="K22" s="267"/>
      <c r="L22" s="267"/>
      <c r="M22" s="268"/>
      <c r="N22" s="253" t="s">
        <v>41</v>
      </c>
      <c r="O22" s="264"/>
      <c r="P22" s="270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2"/>
      <c r="AE22" s="272"/>
      <c r="AF22" s="272"/>
      <c r="AG22" s="272"/>
      <c r="AH22" s="273"/>
      <c r="AI22" s="273"/>
      <c r="AJ22" s="273"/>
      <c r="AK22" s="273"/>
      <c r="AL22" s="267"/>
      <c r="AM22" s="267"/>
      <c r="AN22" s="267"/>
      <c r="AO22" s="267"/>
      <c r="AP22" s="274"/>
      <c r="AQ22" s="274"/>
      <c r="AR22" s="274"/>
      <c r="AS22" s="274"/>
      <c r="AT22" s="274"/>
      <c r="AU22" s="274"/>
      <c r="AV22" s="274"/>
      <c r="AW22" s="267"/>
      <c r="AX22" s="267"/>
      <c r="AY22" s="267"/>
      <c r="AZ22" s="267"/>
      <c r="BA22" s="267"/>
      <c r="BB22" s="267"/>
      <c r="BC22" s="267"/>
      <c r="BM22" s="84"/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7" hidden="1" thickBot="1">
      <c r="A23" s="247"/>
      <c r="B23" s="96" t="s">
        <v>27</v>
      </c>
      <c r="C23" s="66"/>
      <c r="D23" s="454" t="s">
        <v>2</v>
      </c>
      <c r="E23" s="455"/>
      <c r="F23" s="455"/>
      <c r="G23" s="455"/>
      <c r="H23" s="455"/>
      <c r="I23" s="455"/>
      <c r="J23" s="455"/>
      <c r="K23" s="456"/>
      <c r="L23" s="235" t="s">
        <v>38</v>
      </c>
      <c r="M23" s="236"/>
      <c r="N23" s="236"/>
      <c r="O23" s="236"/>
      <c r="P23" s="236"/>
      <c r="Q23" s="236"/>
      <c r="R23" s="236"/>
      <c r="S23" s="236"/>
      <c r="Y23" s="246"/>
      <c r="Z23" s="246"/>
      <c r="AA23" s="246"/>
      <c r="AB23" s="246"/>
      <c r="AC23" s="153" t="s">
        <v>12</v>
      </c>
      <c r="AD23" s="154"/>
      <c r="AE23" s="154"/>
      <c r="AF23" s="154"/>
      <c r="AG23" s="154"/>
      <c r="AH23" s="154"/>
      <c r="AI23" s="690" t="s">
        <v>43</v>
      </c>
      <c r="AJ23" s="691"/>
      <c r="AK23" s="691"/>
      <c r="AL23" s="691"/>
      <c r="AM23" s="691"/>
      <c r="AN23" s="691"/>
      <c r="AO23" s="691"/>
      <c r="AP23" s="150" t="s">
        <v>15</v>
      </c>
      <c r="AQ23" s="151"/>
      <c r="AR23" s="151"/>
      <c r="AS23" s="151"/>
      <c r="AT23" s="151"/>
      <c r="AU23" s="151"/>
      <c r="AV23" s="153" t="s">
        <v>12</v>
      </c>
      <c r="AW23" s="154"/>
      <c r="AX23" s="154"/>
      <c r="AY23" s="154"/>
      <c r="AZ23" s="154"/>
      <c r="BA23" s="154"/>
      <c r="BB23" s="154"/>
      <c r="BC23" s="154"/>
      <c r="BI23" s="22">
        <v>16</v>
      </c>
      <c r="BJ23" s="1">
        <v>7</v>
      </c>
      <c r="BK23" s="54">
        <v>13</v>
      </c>
      <c r="BL23" s="54">
        <v>8</v>
      </c>
      <c r="BM23" s="54">
        <v>8</v>
      </c>
      <c r="BN23" s="50" t="s">
        <v>178</v>
      </c>
      <c r="BO23" s="54" t="s">
        <v>178</v>
      </c>
      <c r="BP23" s="50">
        <f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7" hidden="1" thickBot="1">
      <c r="A24" s="247"/>
      <c r="B24" s="96" t="s">
        <v>19</v>
      </c>
      <c r="C24" s="66"/>
      <c r="D24" s="150" t="s">
        <v>15</v>
      </c>
      <c r="E24" s="150"/>
      <c r="F24" s="151"/>
      <c r="G24" s="151"/>
      <c r="H24" s="151"/>
      <c r="I24" s="151"/>
      <c r="J24" s="151"/>
      <c r="K24" s="151"/>
      <c r="L24" s="137" t="s">
        <v>2</v>
      </c>
      <c r="M24" s="138"/>
      <c r="N24" s="138"/>
      <c r="O24" s="138"/>
      <c r="P24" s="138"/>
      <c r="Q24" s="138"/>
      <c r="R24" s="138"/>
      <c r="S24" s="150" t="s">
        <v>15</v>
      </c>
      <c r="T24" s="262" t="s">
        <v>210</v>
      </c>
      <c r="U24" s="262"/>
      <c r="V24" s="246"/>
      <c r="W24" s="246"/>
      <c r="X24" s="246"/>
      <c r="AD24" s="211" t="s">
        <v>43</v>
      </c>
      <c r="AE24" s="212"/>
      <c r="AF24" s="212"/>
      <c r="AG24" s="212"/>
      <c r="AH24" s="212"/>
      <c r="AI24" s="153" t="s">
        <v>12</v>
      </c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238" t="s">
        <v>38</v>
      </c>
      <c r="AW24" s="238"/>
      <c r="AX24" s="238"/>
      <c r="AY24" s="238"/>
      <c r="AZ24" s="238"/>
      <c r="BA24" s="238"/>
      <c r="BB24" s="238"/>
      <c r="BC24" s="238"/>
      <c r="BI24">
        <v>19</v>
      </c>
      <c r="BJ24" s="1">
        <v>5</v>
      </c>
      <c r="BK24" s="54">
        <v>13</v>
      </c>
      <c r="BL24" s="54">
        <v>8</v>
      </c>
      <c r="BM24" s="54">
        <v>7</v>
      </c>
      <c r="BN24" s="50" t="s">
        <v>178</v>
      </c>
      <c r="BO24" s="54" t="s">
        <v>178</v>
      </c>
      <c r="BP24" s="50">
        <f t="shared" ref="BP24:BP26" si="5">SUM(BH24:BO24)</f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7" hidden="1" thickBot="1">
      <c r="A25" s="247"/>
      <c r="B25" s="96" t="s">
        <v>161</v>
      </c>
      <c r="C25" s="66"/>
      <c r="D25" s="153" t="s">
        <v>12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10" t="s">
        <v>3</v>
      </c>
      <c r="P25" s="210"/>
      <c r="Q25" s="210"/>
      <c r="R25" s="210"/>
      <c r="S25" s="158" t="s">
        <v>2</v>
      </c>
      <c r="T25" s="140"/>
      <c r="U25" s="140"/>
      <c r="V25" s="141"/>
      <c r="W25" s="150" t="s">
        <v>15</v>
      </c>
      <c r="X25" s="151"/>
      <c r="Y25" s="151"/>
      <c r="Z25" s="151"/>
      <c r="AA25" s="151"/>
      <c r="AB25" s="151"/>
      <c r="AC25" s="275" t="s">
        <v>38</v>
      </c>
      <c r="AD25" s="233"/>
      <c r="AE25" s="233"/>
      <c r="AF25" s="233"/>
      <c r="AG25" s="234"/>
      <c r="AH25" s="150" t="s">
        <v>15</v>
      </c>
      <c r="AI25" s="151"/>
      <c r="AJ25" s="151"/>
      <c r="AK25" s="151"/>
      <c r="AL25" s="151"/>
      <c r="AM25" s="151"/>
      <c r="AN25" s="151"/>
      <c r="AO25" s="151"/>
      <c r="AP25" s="215" t="s">
        <v>210</v>
      </c>
      <c r="AQ25" s="215"/>
      <c r="AR25" s="216"/>
      <c r="AS25" s="216"/>
      <c r="AT25" s="216"/>
      <c r="AU25" s="216"/>
      <c r="AV25" s="221" t="s">
        <v>15</v>
      </c>
      <c r="AW25" s="217" t="s">
        <v>43</v>
      </c>
      <c r="AX25" s="217"/>
      <c r="AY25" s="218"/>
      <c r="AZ25" s="218"/>
      <c r="BA25" s="218"/>
      <c r="BB25" s="218"/>
      <c r="BC25" s="219"/>
      <c r="BI25">
        <v>22</v>
      </c>
      <c r="BJ25" s="1">
        <v>7</v>
      </c>
      <c r="BK25" s="54">
        <v>11</v>
      </c>
      <c r="BL25" s="54">
        <v>4</v>
      </c>
      <c r="BM25" s="54">
        <v>4</v>
      </c>
      <c r="BN25" s="50" t="s">
        <v>178</v>
      </c>
      <c r="BO25" s="54">
        <v>4</v>
      </c>
      <c r="BP25" s="50">
        <f t="shared" si="5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7" hidden="1" thickBot="1">
      <c r="A26" s="247"/>
      <c r="B26" s="96" t="s">
        <v>159</v>
      </c>
      <c r="C26" s="66"/>
      <c r="D26" s="242" t="s">
        <v>210</v>
      </c>
      <c r="E26" s="243"/>
      <c r="F26" s="243"/>
      <c r="G26" s="243"/>
      <c r="H26" s="243"/>
      <c r="I26" s="243"/>
      <c r="J26" s="243"/>
      <c r="K26" s="244"/>
      <c r="L26" s="150"/>
      <c r="M26" s="448" t="s">
        <v>3</v>
      </c>
      <c r="N26" s="448"/>
      <c r="O26" s="448"/>
      <c r="P26" s="448"/>
      <c r="Q26" s="153" t="s">
        <v>12</v>
      </c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8" t="s">
        <v>2</v>
      </c>
      <c r="AD26" s="158"/>
      <c r="AE26" s="140"/>
      <c r="AF26" s="140"/>
      <c r="AG26" s="141"/>
      <c r="AH26" s="567" t="s">
        <v>38</v>
      </c>
      <c r="AI26" s="568"/>
      <c r="AJ26" s="568"/>
      <c r="AK26" s="568"/>
      <c r="AL26" s="213" t="s">
        <v>210</v>
      </c>
      <c r="AM26" s="214"/>
      <c r="AN26" s="214"/>
      <c r="AO26" s="214"/>
      <c r="AP26" s="752" t="s">
        <v>43</v>
      </c>
      <c r="AQ26" s="691"/>
      <c r="AR26" s="691"/>
      <c r="AS26" s="691"/>
      <c r="AT26" s="691"/>
      <c r="AU26" s="691"/>
      <c r="AV26" s="732"/>
      <c r="AW26" s="150" t="s">
        <v>15</v>
      </c>
      <c r="AX26" s="151"/>
      <c r="AY26" s="151"/>
      <c r="AZ26" s="151"/>
      <c r="BA26" s="151"/>
      <c r="BB26" s="151"/>
      <c r="BC26" s="151"/>
      <c r="BI26">
        <v>20</v>
      </c>
      <c r="BJ26" s="1">
        <v>7</v>
      </c>
      <c r="BK26" s="54">
        <v>13</v>
      </c>
      <c r="BL26" s="54">
        <v>4</v>
      </c>
      <c r="BM26" s="83">
        <v>4</v>
      </c>
      <c r="BN26" s="50" t="s">
        <v>178</v>
      </c>
      <c r="BO26" s="54">
        <v>4</v>
      </c>
      <c r="BP26" s="50">
        <f t="shared" si="5"/>
        <v>52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7" thickBot="1">
      <c r="A27" s="95"/>
      <c r="B27" s="96"/>
      <c r="C27" s="66"/>
      <c r="D27" s="1"/>
      <c r="E27" s="1"/>
      <c r="F27" s="1"/>
      <c r="G27" s="1"/>
      <c r="H27" s="1"/>
      <c r="I27" s="1"/>
      <c r="J27" s="1"/>
      <c r="K27" s="1"/>
      <c r="L27" s="1"/>
      <c r="M27" s="1"/>
      <c r="Q27" s="1"/>
      <c r="R27" s="1"/>
      <c r="S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39" t="s">
        <v>2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J27" s="1"/>
      <c r="BK27" s="83"/>
      <c r="BL27" s="54"/>
      <c r="BM27" s="54"/>
      <c r="BO27" s="5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3" customHeight="1">
      <c r="A28" s="95"/>
      <c r="B28" s="96" t="s">
        <v>27</v>
      </c>
      <c r="C28" s="66"/>
      <c r="D28" s="454" t="s">
        <v>2</v>
      </c>
      <c r="E28" s="455"/>
      <c r="F28" s="455"/>
      <c r="G28" s="455"/>
      <c r="H28" s="455"/>
      <c r="I28" s="455"/>
      <c r="J28" s="455"/>
      <c r="K28" s="456"/>
      <c r="L28" s="235" t="s">
        <v>38</v>
      </c>
      <c r="M28" s="236"/>
      <c r="N28" s="236"/>
      <c r="O28" s="236"/>
      <c r="P28" s="236"/>
      <c r="Q28" s="236"/>
      <c r="R28" s="236"/>
      <c r="S28" s="236"/>
      <c r="T28" s="262" t="s">
        <v>210</v>
      </c>
      <c r="U28" s="262"/>
      <c r="V28" s="246"/>
      <c r="W28" s="246"/>
      <c r="X28" s="246"/>
      <c r="Y28" s="246"/>
      <c r="Z28" s="246"/>
      <c r="AA28" s="246"/>
      <c r="AB28" s="246"/>
      <c r="AC28" s="263"/>
      <c r="AD28" s="153" t="s">
        <v>12</v>
      </c>
      <c r="AE28" s="154"/>
      <c r="AF28" s="154"/>
      <c r="AG28" s="154"/>
      <c r="AH28" s="154"/>
      <c r="AI28" s="690" t="s">
        <v>43</v>
      </c>
      <c r="AJ28" s="691"/>
      <c r="AK28" s="691"/>
      <c r="AL28" s="691"/>
      <c r="AM28" s="691"/>
      <c r="AN28" s="691"/>
      <c r="AO28" s="691"/>
      <c r="AP28" s="150" t="s">
        <v>15</v>
      </c>
      <c r="AQ28" s="151"/>
      <c r="AR28" s="151"/>
      <c r="AS28" s="151"/>
      <c r="AT28" s="151"/>
      <c r="AU28" s="151"/>
      <c r="AV28" s="153" t="s">
        <v>12</v>
      </c>
      <c r="AW28" s="154"/>
      <c r="AX28" s="154"/>
      <c r="AY28" s="154"/>
      <c r="AZ28" s="154"/>
      <c r="BA28" s="154"/>
      <c r="BB28" s="154"/>
      <c r="BC28" s="154"/>
      <c r="BD28" s="1"/>
      <c r="BI28" s="22">
        <v>16</v>
      </c>
      <c r="BJ28" s="1">
        <v>7</v>
      </c>
      <c r="BK28" s="54">
        <v>13</v>
      </c>
      <c r="BL28" s="54">
        <v>8</v>
      </c>
      <c r="BM28" s="54">
        <v>8</v>
      </c>
      <c r="BN28" s="50" t="s">
        <v>178</v>
      </c>
      <c r="BO28" s="54" t="s">
        <v>178</v>
      </c>
      <c r="BP28" s="50">
        <f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3" customHeight="1">
      <c r="A29" s="95"/>
      <c r="B29" s="96" t="s">
        <v>19</v>
      </c>
      <c r="C29" s="66"/>
      <c r="D29" s="242" t="s">
        <v>210</v>
      </c>
      <c r="E29" s="243"/>
      <c r="F29" s="243"/>
      <c r="G29" s="243"/>
      <c r="H29" s="243"/>
      <c r="I29" s="243"/>
      <c r="J29" s="243"/>
      <c r="K29" s="244"/>
      <c r="L29" s="137" t="s">
        <v>2</v>
      </c>
      <c r="M29" s="138"/>
      <c r="N29" s="138"/>
      <c r="O29" s="138"/>
      <c r="P29" s="138"/>
      <c r="Q29" s="150" t="s">
        <v>15</v>
      </c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2"/>
      <c r="AD29" s="211" t="s">
        <v>43</v>
      </c>
      <c r="AE29" s="212"/>
      <c r="AF29" s="212"/>
      <c r="AG29" s="212"/>
      <c r="AH29" s="212"/>
      <c r="AI29" s="153" t="s">
        <v>12</v>
      </c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238" t="s">
        <v>38</v>
      </c>
      <c r="AW29" s="238"/>
      <c r="AX29" s="238"/>
      <c r="AY29" s="238"/>
      <c r="AZ29" s="238"/>
      <c r="BA29" s="238"/>
      <c r="BB29" s="238"/>
      <c r="BC29" s="238"/>
      <c r="BD29" s="1"/>
      <c r="BI29">
        <v>21</v>
      </c>
      <c r="BJ29" s="1">
        <v>5</v>
      </c>
      <c r="BK29" s="54">
        <v>13</v>
      </c>
      <c r="BL29" s="54">
        <v>8</v>
      </c>
      <c r="BM29" s="54">
        <v>5</v>
      </c>
      <c r="BN29" s="50" t="s">
        <v>178</v>
      </c>
      <c r="BO29" s="54" t="s">
        <v>178</v>
      </c>
      <c r="BP29" s="50">
        <f t="shared" ref="BP29:BP31" si="6">SUM(BH29:BO29)</f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3" customHeight="1">
      <c r="A30" s="95"/>
      <c r="B30" s="96" t="s">
        <v>161</v>
      </c>
      <c r="C30" s="66"/>
      <c r="D30" s="153" t="s">
        <v>12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8" t="s">
        <v>2</v>
      </c>
      <c r="R30" s="140"/>
      <c r="S30" s="140"/>
      <c r="T30" s="140"/>
      <c r="U30" s="140"/>
      <c r="V30" s="141"/>
      <c r="W30" s="229" t="s">
        <v>3</v>
      </c>
      <c r="X30" s="229"/>
      <c r="Y30" s="229"/>
      <c r="Z30" s="229"/>
      <c r="AA30" s="150" t="s">
        <v>15</v>
      </c>
      <c r="AB30" s="151"/>
      <c r="AC30" s="151"/>
      <c r="AD30" s="422" t="s">
        <v>38</v>
      </c>
      <c r="AE30" s="423"/>
      <c r="AF30" s="423"/>
      <c r="AG30" s="424"/>
      <c r="AH30" s="150" t="s">
        <v>15</v>
      </c>
      <c r="AI30" s="151"/>
      <c r="AJ30" s="151"/>
      <c r="AK30" s="151"/>
      <c r="AL30" s="151"/>
      <c r="AM30" s="151"/>
      <c r="AN30" s="151"/>
      <c r="AO30" s="151"/>
      <c r="AP30" s="215" t="s">
        <v>210</v>
      </c>
      <c r="AQ30" s="215"/>
      <c r="AR30" s="216"/>
      <c r="AS30" s="216"/>
      <c r="AT30" s="216"/>
      <c r="AU30" s="216"/>
      <c r="AV30" s="221" t="s">
        <v>15</v>
      </c>
      <c r="AW30" s="217" t="s">
        <v>43</v>
      </c>
      <c r="AX30" s="217"/>
      <c r="AY30" s="218"/>
      <c r="AZ30" s="218"/>
      <c r="BA30" s="218"/>
      <c r="BB30" s="218"/>
      <c r="BC30" s="219"/>
      <c r="BD30" s="1"/>
      <c r="BI30">
        <v>18</v>
      </c>
      <c r="BJ30" s="1">
        <v>7</v>
      </c>
      <c r="BK30" s="54">
        <v>13</v>
      </c>
      <c r="BL30" s="54">
        <v>4</v>
      </c>
      <c r="BM30" s="54">
        <v>6</v>
      </c>
      <c r="BN30" s="50" t="s">
        <v>178</v>
      </c>
      <c r="BO30" s="54">
        <v>4</v>
      </c>
      <c r="BP30" s="50">
        <f t="shared" si="6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3" customHeight="1" thickBot="1">
      <c r="A31" s="95"/>
      <c r="B31" s="96" t="s">
        <v>159</v>
      </c>
      <c r="C31" s="66"/>
      <c r="D31" s="149" t="s">
        <v>15</v>
      </c>
      <c r="E31" s="149"/>
      <c r="F31" s="150"/>
      <c r="G31" s="150"/>
      <c r="H31" s="150"/>
      <c r="I31" s="150"/>
      <c r="J31" s="150"/>
      <c r="K31" s="150"/>
      <c r="L31" s="150"/>
      <c r="M31" s="150"/>
      <c r="N31" s="150"/>
      <c r="O31" s="229" t="s">
        <v>3</v>
      </c>
      <c r="P31" s="229"/>
      <c r="Q31" s="229"/>
      <c r="R31" s="229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8" t="s">
        <v>2</v>
      </c>
      <c r="AE31" s="140"/>
      <c r="AF31" s="140"/>
      <c r="AG31" s="141"/>
      <c r="AH31" s="567" t="s">
        <v>38</v>
      </c>
      <c r="AI31" s="568"/>
      <c r="AJ31" s="568"/>
      <c r="AK31" s="568"/>
      <c r="AL31" s="213" t="s">
        <v>210</v>
      </c>
      <c r="AM31" s="214"/>
      <c r="AN31" s="214"/>
      <c r="AO31" s="214"/>
      <c r="AP31" s="752" t="s">
        <v>43</v>
      </c>
      <c r="AQ31" s="691"/>
      <c r="AR31" s="691"/>
      <c r="AS31" s="691"/>
      <c r="AT31" s="691"/>
      <c r="AU31" s="691"/>
      <c r="AV31" s="732"/>
      <c r="AW31" s="150" t="s">
        <v>15</v>
      </c>
      <c r="AX31" s="151"/>
      <c r="AY31" s="151"/>
      <c r="AZ31" s="151"/>
      <c r="BA31" s="151"/>
      <c r="BB31" s="151"/>
      <c r="BC31" s="151"/>
      <c r="BD31" s="1"/>
      <c r="BI31">
        <v>22</v>
      </c>
      <c r="BJ31" s="1">
        <v>7</v>
      </c>
      <c r="BK31" s="54">
        <v>11</v>
      </c>
      <c r="BL31" s="54">
        <v>4</v>
      </c>
      <c r="BM31" s="83">
        <v>4</v>
      </c>
      <c r="BN31" s="50" t="s">
        <v>178</v>
      </c>
      <c r="BO31" s="54">
        <v>4</v>
      </c>
      <c r="BP31" s="50">
        <f t="shared" si="6"/>
        <v>52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7" customHeight="1" thickBot="1">
      <c r="A32" s="95"/>
      <c r="B32" s="96"/>
      <c r="C32" s="66"/>
      <c r="D32" s="1">
        <v>4</v>
      </c>
      <c r="E32" s="1">
        <v>4</v>
      </c>
      <c r="F32" s="1">
        <v>4</v>
      </c>
      <c r="G32" s="1">
        <v>4</v>
      </c>
      <c r="H32" s="1">
        <v>4</v>
      </c>
      <c r="I32" s="1">
        <v>4</v>
      </c>
      <c r="J32" s="1">
        <v>4</v>
      </c>
      <c r="K32" s="1">
        <v>4</v>
      </c>
      <c r="L32" s="1">
        <v>4</v>
      </c>
      <c r="M32" s="1">
        <v>4</v>
      </c>
      <c r="N32" s="1">
        <v>4</v>
      </c>
      <c r="O32" s="266">
        <v>3</v>
      </c>
      <c r="P32" s="1">
        <v>4</v>
      </c>
      <c r="Q32" s="1">
        <v>5</v>
      </c>
      <c r="R32" s="1">
        <v>5</v>
      </c>
      <c r="S32" s="1">
        <v>5</v>
      </c>
      <c r="T32" s="1">
        <v>5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96">
        <v>6</v>
      </c>
      <c r="AB32" s="197">
        <v>6</v>
      </c>
      <c r="AC32" s="198">
        <v>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J32" s="1"/>
      <c r="BK32" s="83"/>
      <c r="BL32" s="54"/>
      <c r="BM32" s="54"/>
      <c r="BO32" s="54"/>
      <c r="CB32" s="124"/>
      <c r="CC32" s="121"/>
      <c r="CD32" s="122"/>
      <c r="CE32" s="121"/>
      <c r="CF32" s="121"/>
      <c r="CG32" s="121"/>
      <c r="CH32" s="121"/>
      <c r="CI32" s="122"/>
      <c r="CJ32" s="122"/>
      <c r="CK32" s="122"/>
      <c r="CL32" s="122"/>
      <c r="CM32" s="123"/>
    </row>
    <row r="33" spans="1:91" ht="4" customHeight="1">
      <c r="A33" s="95"/>
      <c r="B33" s="96"/>
      <c r="C33" s="66"/>
      <c r="D33" s="66"/>
      <c r="E33" s="66"/>
      <c r="F33" s="66"/>
      <c r="G33" s="66"/>
      <c r="H33" s="66"/>
      <c r="I33" s="1"/>
      <c r="J33" s="1"/>
      <c r="K33" s="1"/>
      <c r="L33" s="1"/>
      <c r="M33" s="1"/>
      <c r="N33" s="1"/>
      <c r="O33" s="1"/>
      <c r="P33" s="1"/>
      <c r="Q33" s="253" t="s">
        <v>41</v>
      </c>
      <c r="R33" s="264"/>
      <c r="S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S33" s="50">
        <f>3/52</f>
        <v>5.7692307692307696E-2</v>
      </c>
      <c r="BT33" s="50" t="s">
        <v>326</v>
      </c>
      <c r="BU33" s="50">
        <f>3/52</f>
        <v>5.7692307692307696E-2</v>
      </c>
      <c r="CB33" s="124" t="s">
        <v>341</v>
      </c>
      <c r="CC33" s="121">
        <v>0</v>
      </c>
      <c r="CD33" s="122">
        <v>0.85</v>
      </c>
      <c r="CE33" s="121">
        <v>0.67</v>
      </c>
      <c r="CF33" s="121">
        <v>0.6</v>
      </c>
      <c r="CG33" s="121">
        <v>0.55000000000000004</v>
      </c>
      <c r="CH33" s="121"/>
      <c r="CI33" s="122"/>
      <c r="CJ33" s="122"/>
      <c r="CK33" s="122"/>
      <c r="CL33" s="122"/>
      <c r="CM33" s="123">
        <f t="shared" ref="CM33:CM55" si="7">SUM(CC33:CL33)</f>
        <v>2.67</v>
      </c>
    </row>
    <row r="34" spans="1:91">
      <c r="A34" s="97"/>
      <c r="B34" s="94" t="s">
        <v>5</v>
      </c>
      <c r="C34" s="9"/>
      <c r="D34" s="762" t="s">
        <v>4</v>
      </c>
      <c r="E34" s="763"/>
      <c r="F34" s="763"/>
      <c r="G34" s="763"/>
      <c r="H34" s="763"/>
      <c r="I34" s="763"/>
      <c r="J34" s="696"/>
      <c r="K34" s="696"/>
      <c r="L34" s="69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54" t="s">
        <v>21</v>
      </c>
      <c r="AR34" s="455"/>
      <c r="AS34" s="455"/>
      <c r="AT34" s="455"/>
      <c r="AU34" s="455"/>
      <c r="AV34" s="455"/>
      <c r="AW34" s="455"/>
      <c r="AX34" s="455"/>
      <c r="AY34" s="455"/>
      <c r="AZ34" s="455"/>
      <c r="BA34" s="456"/>
      <c r="BB34" s="766" t="s">
        <v>329</v>
      </c>
      <c r="BC34" s="767"/>
      <c r="BD34" s="64"/>
      <c r="BH34">
        <v>2</v>
      </c>
      <c r="BM34" s="50">
        <v>11</v>
      </c>
      <c r="BR34" s="50" t="s">
        <v>336</v>
      </c>
      <c r="BS34" s="50">
        <f>SUM(BS9:BS33)</f>
        <v>0.96923076923076923</v>
      </c>
      <c r="BT34" s="50">
        <f>BT9</f>
        <v>0.25</v>
      </c>
      <c r="BU34" s="50">
        <f>SUM(BU33,BU9)</f>
        <v>0.55769230769230771</v>
      </c>
      <c r="BV34" s="50">
        <f>BV9</f>
        <v>0.25</v>
      </c>
      <c r="BW34" s="50">
        <f>BW9</f>
        <v>0.15384615384615385</v>
      </c>
      <c r="BX34">
        <f>SUM(BX9:BX33)</f>
        <v>1.9230769230769232E-2</v>
      </c>
      <c r="BY34">
        <f>SUM(BY9:BY33)</f>
        <v>1.7938461538461539</v>
      </c>
      <c r="CB34" s="124" t="s">
        <v>1</v>
      </c>
      <c r="CC34" s="121">
        <v>0.95</v>
      </c>
      <c r="CD34" s="122">
        <v>0.46</v>
      </c>
      <c r="CE34" s="121">
        <v>0.54</v>
      </c>
      <c r="CF34" s="121">
        <v>0.33</v>
      </c>
      <c r="CG34" s="121">
        <v>0.42</v>
      </c>
      <c r="CH34" s="121">
        <v>0.36</v>
      </c>
      <c r="CI34" s="122"/>
      <c r="CJ34" s="122"/>
      <c r="CK34" s="122"/>
      <c r="CL34" s="122"/>
      <c r="CM34" s="123">
        <f t="shared" si="7"/>
        <v>3.0599999999999996</v>
      </c>
    </row>
    <row r="35" spans="1:91">
      <c r="A35" s="95" t="s">
        <v>130</v>
      </c>
      <c r="B35" s="96" t="s">
        <v>321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  <c r="CB35" s="124" t="s">
        <v>2</v>
      </c>
      <c r="CC35" s="121">
        <v>0.33</v>
      </c>
      <c r="CD35" s="122">
        <v>0.98</v>
      </c>
      <c r="CE35" s="121">
        <v>0.6</v>
      </c>
      <c r="CF35" s="121">
        <v>0.16</v>
      </c>
      <c r="CG35" s="121">
        <v>0.16</v>
      </c>
      <c r="CH35" s="121"/>
      <c r="CI35" s="122"/>
      <c r="CJ35" s="122"/>
      <c r="CK35" s="122"/>
      <c r="CL35" s="122"/>
      <c r="CM35" s="123">
        <f t="shared" si="7"/>
        <v>2.2300000000000004</v>
      </c>
    </row>
    <row r="36" spans="1:91">
      <c r="A36" s="95"/>
      <c r="B36" s="9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549" t="s">
        <v>328</v>
      </c>
      <c r="Q36" s="550"/>
      <c r="R36" s="551"/>
      <c r="S36" s="549" t="s">
        <v>328</v>
      </c>
      <c r="T36" s="550"/>
      <c r="U36" s="551"/>
      <c r="BD36" s="64"/>
      <c r="BH36" s="241">
        <f t="shared" ref="BH36:BM36" si="8">SUM(BH37:BH39)</f>
        <v>12</v>
      </c>
      <c r="BI36" s="241">
        <f t="shared" si="8"/>
        <v>35</v>
      </c>
      <c r="BJ36" s="241">
        <f t="shared" si="8"/>
        <v>0</v>
      </c>
      <c r="BK36" s="241">
        <f t="shared" si="8"/>
        <v>17</v>
      </c>
      <c r="BL36" s="241">
        <f t="shared" si="8"/>
        <v>33</v>
      </c>
      <c r="BM36" s="241">
        <f t="shared" si="8"/>
        <v>21</v>
      </c>
      <c r="BN36" s="241">
        <f>SUM(BN37:BN39)</f>
        <v>34</v>
      </c>
      <c r="BO36" s="241">
        <f>SUM(BO37:BO39)</f>
        <v>4</v>
      </c>
      <c r="BQ36" s="50">
        <f>52*3</f>
        <v>156</v>
      </c>
      <c r="BS36" s="50" t="s">
        <v>168</v>
      </c>
      <c r="CB36" s="124" t="s">
        <v>0</v>
      </c>
      <c r="CC36" s="121">
        <v>0.85</v>
      </c>
      <c r="CD36" s="122">
        <v>1</v>
      </c>
      <c r="CE36" s="121">
        <v>0.35</v>
      </c>
      <c r="CF36" s="121">
        <v>0.02</v>
      </c>
      <c r="CG36" s="121">
        <v>0.33</v>
      </c>
      <c r="CH36" s="121">
        <v>0.68</v>
      </c>
      <c r="CI36" s="122"/>
      <c r="CJ36" s="122"/>
      <c r="CK36" s="122"/>
      <c r="CL36" s="122"/>
      <c r="CM36" s="123">
        <f t="shared" si="7"/>
        <v>3.2300000000000004</v>
      </c>
    </row>
    <row r="37" spans="1:91" ht="17" thickBot="1">
      <c r="A37" s="97" t="s">
        <v>33</v>
      </c>
      <c r="B37" s="96">
        <v>1</v>
      </c>
      <c r="C37" s="1"/>
      <c r="D37" s="768" t="s">
        <v>327</v>
      </c>
      <c r="E37" s="768"/>
      <c r="F37" s="768"/>
      <c r="G37" s="768"/>
      <c r="H37" s="167" t="s">
        <v>1</v>
      </c>
      <c r="I37" s="167"/>
      <c r="J37" s="167"/>
      <c r="K37" s="167"/>
      <c r="L37" s="239" t="s">
        <v>0</v>
      </c>
      <c r="M37" s="240"/>
      <c r="N37" s="240"/>
      <c r="O37" s="240"/>
      <c r="P37" s="240"/>
      <c r="Q37" s="240"/>
      <c r="R37" s="240"/>
      <c r="S37" s="240"/>
      <c r="T37" s="240"/>
      <c r="U37" s="240"/>
      <c r="V37" s="167" t="s">
        <v>1</v>
      </c>
      <c r="W37" s="167"/>
      <c r="X37" s="167"/>
      <c r="Y37" s="167"/>
      <c r="Z37" s="167"/>
      <c r="AA37" s="167"/>
      <c r="AB37" s="167"/>
      <c r="AC37" s="167"/>
      <c r="AD37" s="156" t="s">
        <v>180</v>
      </c>
      <c r="AE37" s="156"/>
      <c r="AF37" s="156"/>
      <c r="AG37" s="156"/>
      <c r="AH37" s="165" t="s">
        <v>2</v>
      </c>
      <c r="AI37" s="166"/>
      <c r="AJ37" s="166"/>
      <c r="AK37" s="166"/>
      <c r="AL37" s="166"/>
      <c r="AM37" s="166"/>
      <c r="AN37" s="166"/>
      <c r="AO37" s="166"/>
      <c r="AP37" s="203" t="s">
        <v>12</v>
      </c>
      <c r="AQ37" s="204"/>
      <c r="AR37" s="204"/>
      <c r="AS37" s="204"/>
      <c r="AT37" s="204"/>
      <c r="AU37" s="156" t="s">
        <v>180</v>
      </c>
      <c r="AV37" s="156"/>
      <c r="AW37" s="156"/>
      <c r="AX37" s="156"/>
      <c r="AY37" s="156"/>
      <c r="AZ37" s="156"/>
      <c r="BA37" s="156"/>
      <c r="BB37" s="156"/>
      <c r="BC37" s="156"/>
      <c r="BD37" s="64"/>
      <c r="BE37" t="s">
        <v>384</v>
      </c>
      <c r="BH37" s="50">
        <v>4</v>
      </c>
      <c r="BI37">
        <v>13</v>
      </c>
      <c r="BJ37" t="s">
        <v>178</v>
      </c>
      <c r="BK37" s="50">
        <v>5</v>
      </c>
      <c r="BL37" s="50">
        <v>12</v>
      </c>
      <c r="BM37" s="50">
        <v>8</v>
      </c>
      <c r="BN37" s="50">
        <v>10</v>
      </c>
      <c r="BP37" s="50">
        <f>SUM(BH37:BO37)</f>
        <v>52</v>
      </c>
      <c r="CB37" s="124"/>
      <c r="CC37" s="121"/>
      <c r="CD37" s="122"/>
      <c r="CE37" s="121"/>
      <c r="CF37" s="121"/>
      <c r="CG37" s="121"/>
      <c r="CH37" s="121"/>
      <c r="CI37" s="122"/>
      <c r="CJ37" s="122"/>
      <c r="CK37" s="122"/>
      <c r="CL37" s="122"/>
      <c r="CM37" s="123"/>
    </row>
    <row r="38" spans="1:91">
      <c r="A38" s="95"/>
      <c r="B38" s="96">
        <v>2</v>
      </c>
      <c r="C38" s="1"/>
      <c r="D38" s="167" t="s">
        <v>1</v>
      </c>
      <c r="E38" s="167"/>
      <c r="F38" s="167"/>
      <c r="G38" s="167"/>
      <c r="H38" s="768" t="s">
        <v>327</v>
      </c>
      <c r="I38" s="768"/>
      <c r="J38" s="768"/>
      <c r="K38" s="768"/>
      <c r="L38" s="145" t="s">
        <v>12</v>
      </c>
      <c r="M38" s="146"/>
      <c r="N38" s="146"/>
      <c r="O38" s="146"/>
      <c r="P38" s="156" t="s">
        <v>180</v>
      </c>
      <c r="Q38" s="156"/>
      <c r="R38" s="156"/>
      <c r="S38" s="156"/>
      <c r="T38" s="156"/>
      <c r="U38" s="156"/>
      <c r="V38" s="156"/>
      <c r="W38" s="165" t="s">
        <v>2</v>
      </c>
      <c r="X38" s="166"/>
      <c r="Y38" s="166"/>
      <c r="Z38" s="166"/>
      <c r="AA38" s="166"/>
      <c r="AB38" s="166"/>
      <c r="AC38" s="166"/>
      <c r="AD38" s="160" t="s">
        <v>0</v>
      </c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56" t="s">
        <v>180</v>
      </c>
      <c r="AQ38" s="156"/>
      <c r="AR38" s="156"/>
      <c r="AS38" s="156"/>
      <c r="AT38" s="156"/>
      <c r="AU38" s="148" t="s">
        <v>1</v>
      </c>
      <c r="AV38" s="148"/>
      <c r="AW38" s="148"/>
      <c r="AX38" s="148"/>
      <c r="AY38" s="148"/>
      <c r="AZ38" s="148"/>
      <c r="BA38" s="148"/>
      <c r="BB38" s="148"/>
      <c r="BC38" s="188"/>
      <c r="BD38" s="64"/>
      <c r="BH38" s="50">
        <v>4</v>
      </c>
      <c r="BI38">
        <v>12</v>
      </c>
      <c r="BJ38" t="s">
        <v>178</v>
      </c>
      <c r="BK38" s="50">
        <v>4</v>
      </c>
      <c r="BL38" s="50">
        <v>13</v>
      </c>
      <c r="BM38" s="50">
        <v>7</v>
      </c>
      <c r="BN38" s="50">
        <v>12</v>
      </c>
      <c r="BP38" s="50">
        <f>SUM(BH38:BO38)</f>
        <v>52</v>
      </c>
      <c r="CB38" s="124"/>
      <c r="CC38" s="121"/>
      <c r="CD38" s="122"/>
      <c r="CE38" s="121"/>
      <c r="CF38" s="121"/>
      <c r="CG38" s="121"/>
      <c r="CH38" s="121"/>
      <c r="CI38" s="122"/>
      <c r="CJ38" s="122"/>
      <c r="CK38" s="122"/>
      <c r="CL38" s="122"/>
      <c r="CM38" s="123"/>
    </row>
    <row r="39" spans="1:91">
      <c r="A39" s="95"/>
      <c r="B39" s="96">
        <v>3</v>
      </c>
      <c r="C39" s="1"/>
      <c r="D39" s="480" t="s">
        <v>0</v>
      </c>
      <c r="E39" s="481"/>
      <c r="F39" s="481"/>
      <c r="G39" s="481"/>
      <c r="H39" s="481"/>
      <c r="I39" s="481"/>
      <c r="J39" s="481"/>
      <c r="K39" s="738"/>
      <c r="L39" s="768" t="s">
        <v>327</v>
      </c>
      <c r="M39" s="768"/>
      <c r="N39" s="768"/>
      <c r="O39" s="768"/>
      <c r="P39" s="145" t="s">
        <v>12</v>
      </c>
      <c r="Q39" s="146"/>
      <c r="R39" s="146"/>
      <c r="S39" s="146"/>
      <c r="T39" s="146"/>
      <c r="U39" s="146"/>
      <c r="V39" s="146"/>
      <c r="W39" s="146"/>
      <c r="X39" s="156" t="s">
        <v>180</v>
      </c>
      <c r="Y39" s="156"/>
      <c r="Z39" s="156"/>
      <c r="AA39" s="156"/>
      <c r="AB39" s="156"/>
      <c r="AC39" s="156"/>
      <c r="AD39" s="167" t="s">
        <v>1</v>
      </c>
      <c r="AE39" s="167"/>
      <c r="AF39" s="167"/>
      <c r="AG39" s="167"/>
      <c r="AH39" s="167"/>
      <c r="AI39" s="167"/>
      <c r="AJ39" s="167"/>
      <c r="AK39" s="167"/>
      <c r="AL39" s="156" t="s">
        <v>180</v>
      </c>
      <c r="AM39" s="156"/>
      <c r="AN39" s="156"/>
      <c r="AO39" s="156"/>
      <c r="AP39" s="184" t="s">
        <v>0</v>
      </c>
      <c r="AQ39" s="161"/>
      <c r="AR39" s="161"/>
      <c r="AS39" s="161"/>
      <c r="AT39" s="764" t="s">
        <v>75</v>
      </c>
      <c r="AU39" s="765"/>
      <c r="AV39" s="765"/>
      <c r="AW39" s="765"/>
      <c r="AX39" s="454" t="s">
        <v>2</v>
      </c>
      <c r="AY39" s="455"/>
      <c r="AZ39" s="455"/>
      <c r="BA39" s="455"/>
      <c r="BB39" s="455"/>
      <c r="BC39" s="456"/>
      <c r="BD39" s="64"/>
      <c r="BH39" s="50">
        <v>4</v>
      </c>
      <c r="BI39" s="22">
        <v>10</v>
      </c>
      <c r="BJ39" t="s">
        <v>178</v>
      </c>
      <c r="BK39" s="84">
        <v>8</v>
      </c>
      <c r="BL39" s="50">
        <v>8</v>
      </c>
      <c r="BM39" s="50">
        <v>6</v>
      </c>
      <c r="BN39" s="50">
        <v>12</v>
      </c>
      <c r="BO39" s="50">
        <v>4</v>
      </c>
      <c r="BP39" s="50">
        <f>SUM(BH39:BO39)</f>
        <v>52</v>
      </c>
      <c r="CB39" s="124"/>
      <c r="CC39" s="121"/>
      <c r="CD39" s="122"/>
      <c r="CE39" s="121"/>
      <c r="CF39" s="121"/>
      <c r="CG39" s="121"/>
      <c r="CH39" s="121"/>
      <c r="CI39" s="122"/>
      <c r="CJ39" s="122"/>
      <c r="CK39" s="122"/>
      <c r="CL39" s="122"/>
      <c r="CM39" s="123"/>
    </row>
    <row r="40" spans="1:91">
      <c r="A40" s="9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BD40" s="64"/>
      <c r="BF40" t="s">
        <v>385</v>
      </c>
      <c r="BH40" s="187" t="s">
        <v>326</v>
      </c>
      <c r="BI40" s="53" t="s">
        <v>40</v>
      </c>
      <c r="BJ40" s="53" t="s">
        <v>43</v>
      </c>
      <c r="BK40" s="53" t="s">
        <v>41</v>
      </c>
      <c r="BL40" s="53" t="s">
        <v>1</v>
      </c>
      <c r="BM40" s="53" t="s">
        <v>2</v>
      </c>
      <c r="BN40" s="85" t="s">
        <v>0</v>
      </c>
      <c r="BO40" s="53" t="s">
        <v>44</v>
      </c>
      <c r="CB40" s="124"/>
      <c r="CC40" s="121"/>
      <c r="CD40" s="122"/>
      <c r="CE40" s="121"/>
      <c r="CF40" s="121"/>
      <c r="CG40" s="121"/>
      <c r="CH40" s="121"/>
      <c r="CI40" s="122"/>
      <c r="CJ40" s="122"/>
      <c r="CK40" s="122"/>
      <c r="CL40" s="122"/>
      <c r="CM40" s="123"/>
    </row>
    <row r="41" spans="1:91">
      <c r="A41" s="97" t="s">
        <v>32</v>
      </c>
      <c r="B41" s="96">
        <v>1</v>
      </c>
      <c r="C41" s="1"/>
      <c r="D41" s="165" t="s">
        <v>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7" t="s">
        <v>1</v>
      </c>
      <c r="R41" s="167"/>
      <c r="S41" s="167"/>
      <c r="T41" s="167"/>
      <c r="U41" s="167"/>
      <c r="V41" s="160" t="s">
        <v>0</v>
      </c>
      <c r="W41" s="161"/>
      <c r="X41" s="161"/>
      <c r="Y41" s="161"/>
      <c r="Z41" s="161"/>
      <c r="AA41" s="161"/>
      <c r="AB41" s="161"/>
      <c r="AC41" s="161"/>
      <c r="AD41" s="768" t="s">
        <v>327</v>
      </c>
      <c r="AE41" s="768"/>
      <c r="AF41" s="768"/>
      <c r="AG41" s="768"/>
      <c r="AH41" s="145" t="s">
        <v>12</v>
      </c>
      <c r="AI41" s="146"/>
      <c r="AJ41" s="146"/>
      <c r="AK41" s="146"/>
      <c r="AL41" s="146"/>
      <c r="AM41" s="146"/>
      <c r="AN41" s="146"/>
      <c r="AO41" s="146"/>
      <c r="AP41" s="156" t="s">
        <v>180</v>
      </c>
      <c r="AQ41" s="156"/>
      <c r="AR41" s="156"/>
      <c r="AS41" s="157"/>
      <c r="AT41" s="768" t="s">
        <v>327</v>
      </c>
      <c r="AU41" s="768"/>
      <c r="AV41" s="768"/>
      <c r="AW41" s="768"/>
      <c r="AX41" s="522" t="s">
        <v>180</v>
      </c>
      <c r="AY41" s="509"/>
      <c r="AZ41" s="509"/>
      <c r="BA41" s="509"/>
      <c r="BB41" s="509"/>
      <c r="BC41" s="509"/>
      <c r="BD41" s="64"/>
      <c r="BE41" t="s">
        <v>381</v>
      </c>
      <c r="BF41" t="s">
        <v>0</v>
      </c>
      <c r="BH41" s="50">
        <v>8</v>
      </c>
      <c r="BI41" s="50">
        <v>10</v>
      </c>
      <c r="BJ41" s="50" t="s">
        <v>178</v>
      </c>
      <c r="BK41" s="50">
        <v>8</v>
      </c>
      <c r="BL41" s="50">
        <v>5</v>
      </c>
      <c r="BM41" s="50">
        <v>13</v>
      </c>
      <c r="BN41" s="84">
        <v>8</v>
      </c>
      <c r="BO41" s="50" t="s">
        <v>178</v>
      </c>
      <c r="BP41" s="50">
        <f>SUM(BH41:BO41)</f>
        <v>52</v>
      </c>
      <c r="CB41" s="124"/>
      <c r="CC41" s="121"/>
      <c r="CD41" s="122"/>
      <c r="CE41" s="121"/>
      <c r="CF41" s="121"/>
      <c r="CG41" s="121"/>
      <c r="CH41" s="121"/>
      <c r="CI41" s="122"/>
      <c r="CJ41" s="122"/>
      <c r="CK41" s="122"/>
      <c r="CL41" s="122"/>
      <c r="CM41" s="123"/>
    </row>
    <row r="42" spans="1:91">
      <c r="A42" s="95"/>
      <c r="B42" s="96">
        <v>2</v>
      </c>
      <c r="C42" s="1"/>
      <c r="D42" s="145" t="s">
        <v>12</v>
      </c>
      <c r="E42" s="146"/>
      <c r="F42" s="146"/>
      <c r="G42" s="146"/>
      <c r="H42" s="146"/>
      <c r="I42" s="146"/>
      <c r="J42" s="146"/>
      <c r="K42" s="146"/>
      <c r="L42" s="167" t="s">
        <v>1</v>
      </c>
      <c r="M42" s="167"/>
      <c r="N42" s="167"/>
      <c r="O42" s="167"/>
      <c r="P42" s="167"/>
      <c r="Q42" s="165" t="s">
        <v>2</v>
      </c>
      <c r="R42" s="165"/>
      <c r="S42" s="166"/>
      <c r="T42" s="166"/>
      <c r="U42" s="166"/>
      <c r="V42" s="166"/>
      <c r="W42" s="166"/>
      <c r="X42" s="166"/>
      <c r="Y42" s="166"/>
      <c r="Z42" s="768" t="s">
        <v>327</v>
      </c>
      <c r="AA42" s="768"/>
      <c r="AB42" s="768"/>
      <c r="AC42" s="768"/>
      <c r="AD42" s="156" t="s">
        <v>180</v>
      </c>
      <c r="AE42" s="156"/>
      <c r="AF42" s="156"/>
      <c r="AG42" s="157"/>
      <c r="AH42" s="156"/>
      <c r="AI42" s="156"/>
      <c r="AJ42" s="156"/>
      <c r="AK42" s="157"/>
      <c r="AL42" s="165" t="s">
        <v>2</v>
      </c>
      <c r="AM42" s="165"/>
      <c r="AN42" s="166"/>
      <c r="AO42" s="166"/>
      <c r="AP42" s="768" t="s">
        <v>327</v>
      </c>
      <c r="AQ42" s="768"/>
      <c r="AR42" s="768"/>
      <c r="AS42" s="768"/>
      <c r="AT42" s="184" t="s">
        <v>0</v>
      </c>
      <c r="AU42" s="185"/>
      <c r="AV42" s="185"/>
      <c r="AW42" s="161"/>
      <c r="AX42" s="161"/>
      <c r="AY42" s="161"/>
      <c r="AZ42" s="161"/>
      <c r="BA42" s="161"/>
      <c r="BB42" s="161"/>
      <c r="BC42" s="161"/>
      <c r="BD42" s="64"/>
      <c r="BF42" t="s">
        <v>40</v>
      </c>
      <c r="BH42" s="50">
        <v>8</v>
      </c>
      <c r="BI42" s="84">
        <v>8</v>
      </c>
      <c r="BJ42" s="50" t="s">
        <v>178</v>
      </c>
      <c r="BK42" s="50">
        <v>8</v>
      </c>
      <c r="BL42" s="50">
        <v>5</v>
      </c>
      <c r="BM42" s="50">
        <v>13</v>
      </c>
      <c r="BN42" s="50">
        <v>10</v>
      </c>
      <c r="BO42" s="50" t="s">
        <v>178</v>
      </c>
      <c r="BP42" s="50">
        <f t="shared" ref="BP42:BP44" si="9">SUM(BH42:BO42)</f>
        <v>52</v>
      </c>
      <c r="CB42" s="124"/>
      <c r="CC42" s="121"/>
      <c r="CD42" s="122"/>
      <c r="CE42" s="121"/>
      <c r="CF42" s="121"/>
      <c r="CG42" s="121"/>
      <c r="CH42" s="121"/>
      <c r="CI42" s="122"/>
      <c r="CJ42" s="122"/>
      <c r="CK42" s="122"/>
      <c r="CL42" s="122"/>
      <c r="CM42" s="123"/>
    </row>
    <row r="43" spans="1:91">
      <c r="A43" s="95"/>
      <c r="B43" s="96">
        <v>3</v>
      </c>
      <c r="C43" s="1"/>
      <c r="D43" s="149" t="s">
        <v>180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60" t="s">
        <v>0</v>
      </c>
      <c r="O43" s="161"/>
      <c r="P43" s="161"/>
      <c r="Q43" s="161"/>
      <c r="R43" s="161"/>
      <c r="S43" s="161"/>
      <c r="T43" s="161"/>
      <c r="U43" s="161"/>
      <c r="V43" s="768" t="s">
        <v>327</v>
      </c>
      <c r="W43" s="768"/>
      <c r="X43" s="768"/>
      <c r="Y43" s="768"/>
      <c r="Z43" s="165" t="s">
        <v>2</v>
      </c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768" t="s">
        <v>327</v>
      </c>
      <c r="AM43" s="768"/>
      <c r="AN43" s="768"/>
      <c r="AO43" s="768"/>
      <c r="AP43" s="167" t="s">
        <v>1</v>
      </c>
      <c r="AQ43" s="167"/>
      <c r="AR43" s="167"/>
      <c r="AS43" s="167"/>
      <c r="AT43" s="167"/>
      <c r="AU43" s="191" t="s">
        <v>12</v>
      </c>
      <c r="AV43" s="154"/>
      <c r="AW43" s="154"/>
      <c r="AX43" s="154"/>
      <c r="AY43" s="154"/>
      <c r="AZ43" s="154"/>
      <c r="BA43" s="154"/>
      <c r="BB43" s="154"/>
      <c r="BC43" s="154"/>
      <c r="BD43" s="64"/>
      <c r="BF43" t="s">
        <v>0</v>
      </c>
      <c r="BH43" s="50">
        <v>8</v>
      </c>
      <c r="BI43" s="50">
        <v>10</v>
      </c>
      <c r="BJ43" s="50" t="s">
        <v>178</v>
      </c>
      <c r="BK43" s="50">
        <v>9</v>
      </c>
      <c r="BL43" s="50">
        <v>5</v>
      </c>
      <c r="BM43" s="50">
        <v>12</v>
      </c>
      <c r="BN43" s="84">
        <v>8</v>
      </c>
      <c r="BO43" s="50" t="s">
        <v>178</v>
      </c>
      <c r="BP43" s="50">
        <f t="shared" si="9"/>
        <v>52</v>
      </c>
      <c r="CB43" s="124"/>
      <c r="CC43" s="121"/>
      <c r="CD43" s="122"/>
      <c r="CE43" s="121"/>
      <c r="CF43" s="121"/>
      <c r="CG43" s="121"/>
      <c r="CH43" s="121"/>
      <c r="CI43" s="122"/>
      <c r="CJ43" s="122"/>
      <c r="CK43" s="122"/>
      <c r="CL43" s="122"/>
      <c r="CM43" s="123"/>
    </row>
    <row r="44" spans="1:91" ht="17" thickBot="1">
      <c r="A44" s="95"/>
      <c r="B44" s="96">
        <v>4</v>
      </c>
      <c r="C44" s="1"/>
      <c r="D44" s="169" t="s">
        <v>0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49" t="s">
        <v>180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5" t="s">
        <v>12</v>
      </c>
      <c r="Y44" s="145"/>
      <c r="Z44" s="145"/>
      <c r="AA44" s="146"/>
      <c r="AB44" s="146"/>
      <c r="AC44" s="146"/>
      <c r="AD44" s="146"/>
      <c r="AE44" s="146"/>
      <c r="AF44" s="146"/>
      <c r="AG44" s="146"/>
      <c r="AH44" s="768" t="s">
        <v>327</v>
      </c>
      <c r="AI44" s="768"/>
      <c r="AJ44" s="768"/>
      <c r="AK44" s="768"/>
      <c r="AL44" s="167" t="s">
        <v>1</v>
      </c>
      <c r="AM44" s="167"/>
      <c r="AN44" s="167"/>
      <c r="AO44" s="167"/>
      <c r="AP44" s="769" t="s">
        <v>2</v>
      </c>
      <c r="AQ44" s="770"/>
      <c r="AR44" s="770"/>
      <c r="AS44" s="770"/>
      <c r="AT44" s="770"/>
      <c r="AU44" s="770"/>
      <c r="AV44" s="770"/>
      <c r="AW44" s="771"/>
      <c r="AX44" s="768" t="s">
        <v>327</v>
      </c>
      <c r="AY44" s="768"/>
      <c r="AZ44" s="768"/>
      <c r="BA44" s="768"/>
      <c r="BB44" s="454" t="s">
        <v>2</v>
      </c>
      <c r="BC44" s="456"/>
      <c r="BD44" s="64"/>
      <c r="BF44" t="s">
        <v>2</v>
      </c>
      <c r="BH44" s="241">
        <v>8</v>
      </c>
      <c r="BI44" s="241">
        <v>10</v>
      </c>
      <c r="BJ44" s="241" t="s">
        <v>178</v>
      </c>
      <c r="BK44" s="241">
        <v>10</v>
      </c>
      <c r="BL44" s="241">
        <v>4</v>
      </c>
      <c r="BM44" s="245">
        <v>10</v>
      </c>
      <c r="BN44" s="241">
        <v>10</v>
      </c>
      <c r="BO44" s="241" t="s">
        <v>178</v>
      </c>
      <c r="BP44" s="50">
        <f t="shared" si="9"/>
        <v>52</v>
      </c>
      <c r="CB44" s="124"/>
      <c r="CC44" s="121"/>
      <c r="CD44" s="122"/>
      <c r="CE44" s="121"/>
      <c r="CF44" s="121"/>
      <c r="CG44" s="121"/>
      <c r="CH44" s="121"/>
      <c r="CI44" s="122"/>
      <c r="CJ44" s="122"/>
      <c r="CK44" s="122"/>
      <c r="CL44" s="122"/>
      <c r="CM44" s="123"/>
    </row>
    <row r="45" spans="1:91" ht="17" thickBot="1">
      <c r="A45" s="247"/>
      <c r="B45" s="24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39" t="s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7"/>
      <c r="BH45" s="50"/>
      <c r="BI45" s="50"/>
      <c r="BJ45" s="50"/>
      <c r="BM45" s="84"/>
      <c r="CB45" s="124"/>
      <c r="CC45" s="121"/>
      <c r="CD45" s="122"/>
      <c r="CE45" s="121"/>
      <c r="CF45" s="121"/>
      <c r="CG45" s="121"/>
      <c r="CH45" s="121"/>
      <c r="CI45" s="122"/>
      <c r="CJ45" s="122"/>
      <c r="CK45" s="122"/>
      <c r="CL45" s="122"/>
      <c r="CM45" s="123"/>
    </row>
    <row r="46" spans="1:91" ht="17" thickBot="1">
      <c r="A46" s="247"/>
      <c r="B46" s="24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67"/>
      <c r="BH46" s="50"/>
      <c r="BI46" s="50"/>
      <c r="BJ46" s="50"/>
      <c r="BM46" s="84"/>
      <c r="CB46" s="124"/>
      <c r="CC46" s="121"/>
      <c r="CD46" s="122"/>
      <c r="CE46" s="121"/>
      <c r="CF46" s="121"/>
      <c r="CG46" s="121"/>
      <c r="CH46" s="121"/>
      <c r="CI46" s="122"/>
      <c r="CJ46" s="122"/>
      <c r="CK46" s="122"/>
      <c r="CL46" s="122"/>
      <c r="CM46" s="123"/>
    </row>
    <row r="47" spans="1:91" ht="17" thickBot="1">
      <c r="A47" s="247"/>
      <c r="B47" s="248"/>
      <c r="D47" s="1">
        <v>4</v>
      </c>
      <c r="E47" s="1">
        <v>4</v>
      </c>
      <c r="F47" s="1">
        <v>4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279">
        <v>3</v>
      </c>
      <c r="M47" s="280">
        <v>3</v>
      </c>
      <c r="N47" s="280">
        <v>3</v>
      </c>
      <c r="O47" s="281">
        <v>3</v>
      </c>
      <c r="P47" s="1">
        <v>4</v>
      </c>
      <c r="Q47" s="1">
        <v>4</v>
      </c>
      <c r="R47" s="1">
        <v>5</v>
      </c>
      <c r="S47" s="1">
        <v>5</v>
      </c>
      <c r="T47" s="1">
        <v>5</v>
      </c>
      <c r="U47" s="1">
        <v>5</v>
      </c>
      <c r="V47" s="1">
        <v>5</v>
      </c>
      <c r="W47" s="250">
        <v>6</v>
      </c>
      <c r="X47" s="251">
        <v>6</v>
      </c>
      <c r="Y47" s="251">
        <v>6</v>
      </c>
      <c r="Z47" s="251">
        <v>6</v>
      </c>
      <c r="AA47" s="251">
        <v>6</v>
      </c>
      <c r="AB47" s="251">
        <v>6</v>
      </c>
      <c r="AC47" s="252">
        <v>6</v>
      </c>
      <c r="AD47" s="1">
        <v>5</v>
      </c>
      <c r="AE47" s="1">
        <v>5</v>
      </c>
      <c r="AF47" s="1">
        <v>5</v>
      </c>
      <c r="AG47" s="1">
        <v>5</v>
      </c>
      <c r="AH47" s="1">
        <v>5</v>
      </c>
      <c r="AI47" s="1">
        <v>5</v>
      </c>
      <c r="AJ47" s="1">
        <v>5</v>
      </c>
      <c r="AK47" s="1">
        <v>5</v>
      </c>
      <c r="AL47" s="1">
        <v>5</v>
      </c>
      <c r="AM47" s="1">
        <v>5</v>
      </c>
      <c r="AN47" s="1">
        <v>5</v>
      </c>
      <c r="AO47" s="1">
        <v>5</v>
      </c>
      <c r="AP47" s="250">
        <v>6</v>
      </c>
      <c r="AQ47" s="251">
        <v>6</v>
      </c>
      <c r="AR47" s="251">
        <v>6</v>
      </c>
      <c r="AS47" s="252">
        <v>6</v>
      </c>
      <c r="AT47" s="1">
        <v>5</v>
      </c>
      <c r="AU47" s="1">
        <v>5</v>
      </c>
      <c r="AV47" s="1">
        <v>5</v>
      </c>
      <c r="AW47" s="1">
        <v>5</v>
      </c>
      <c r="AX47" s="250">
        <v>6</v>
      </c>
      <c r="AY47" s="251">
        <v>6</v>
      </c>
      <c r="AZ47" s="251">
        <v>6</v>
      </c>
      <c r="BA47" s="251">
        <v>6</v>
      </c>
      <c r="BB47" s="252">
        <v>6</v>
      </c>
      <c r="BC47" s="1">
        <v>5</v>
      </c>
      <c r="BD47" s="67"/>
      <c r="BH47" s="50"/>
      <c r="BI47" s="50"/>
      <c r="BJ47" s="50"/>
      <c r="BM47" s="84"/>
      <c r="CB47" s="124"/>
      <c r="CC47" s="121"/>
      <c r="CD47" s="122"/>
      <c r="CE47" s="121"/>
      <c r="CF47" s="121"/>
      <c r="CG47" s="121"/>
      <c r="CH47" s="121"/>
      <c r="CI47" s="122"/>
      <c r="CJ47" s="122"/>
      <c r="CK47" s="122"/>
      <c r="CL47" s="122"/>
      <c r="CM47" s="123"/>
    </row>
    <row r="48" spans="1:91">
      <c r="A48" s="247"/>
      <c r="B48" s="24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67"/>
      <c r="BH48" s="50"/>
      <c r="BI48" s="50"/>
      <c r="BJ48" s="50"/>
      <c r="BM48" s="84"/>
      <c r="CB48" s="124"/>
      <c r="CC48" s="121"/>
      <c r="CD48" s="122"/>
      <c r="CE48" s="121"/>
      <c r="CF48" s="121"/>
      <c r="CG48" s="121"/>
      <c r="CH48" s="121"/>
      <c r="CI48" s="122"/>
      <c r="CJ48" s="122"/>
      <c r="CK48" s="122"/>
      <c r="CL48" s="122"/>
      <c r="CM48" s="123"/>
    </row>
    <row r="49" spans="1:91">
      <c r="A49" s="247"/>
      <c r="B49" s="24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  <c r="BH49" s="50"/>
      <c r="BI49" s="50"/>
      <c r="BJ49" s="50"/>
      <c r="BM49" s="84"/>
      <c r="CB49" s="124"/>
      <c r="CC49" s="121"/>
      <c r="CD49" s="122"/>
      <c r="CE49" s="121"/>
      <c r="CF49" s="121"/>
      <c r="CG49" s="121"/>
      <c r="CH49" s="121"/>
      <c r="CI49" s="122"/>
      <c r="CJ49" s="122"/>
      <c r="CK49" s="122"/>
      <c r="CL49" s="122"/>
      <c r="CM49" s="123"/>
    </row>
    <row r="50" spans="1:91">
      <c r="A50" s="95"/>
      <c r="B50" s="1"/>
      <c r="C50" s="1"/>
      <c r="W50" s="1"/>
      <c r="BD50" s="64"/>
      <c r="BG50" t="s">
        <v>336</v>
      </c>
      <c r="BH50" s="50">
        <f>SUM(BH41:BH44)</f>
        <v>32</v>
      </c>
      <c r="BI50" s="50">
        <f t="shared" ref="BI50:BO50" si="10">SUM(BI41:BI44)</f>
        <v>38</v>
      </c>
      <c r="BJ50" s="50">
        <f t="shared" si="10"/>
        <v>0</v>
      </c>
      <c r="BK50" s="50">
        <f t="shared" si="10"/>
        <v>35</v>
      </c>
      <c r="BL50" s="50">
        <f t="shared" si="10"/>
        <v>19</v>
      </c>
      <c r="BM50" s="50">
        <f t="shared" si="10"/>
        <v>48</v>
      </c>
      <c r="BN50" s="50">
        <f t="shared" si="10"/>
        <v>36</v>
      </c>
      <c r="BO50" s="50">
        <f t="shared" si="10"/>
        <v>0</v>
      </c>
      <c r="CB50" s="124"/>
      <c r="CC50" s="121"/>
      <c r="CD50" s="122"/>
      <c r="CE50" s="121"/>
      <c r="CF50" s="121"/>
      <c r="CG50" s="121"/>
      <c r="CH50" s="121"/>
      <c r="CI50" s="122"/>
      <c r="CJ50" s="122"/>
      <c r="CK50" s="122"/>
      <c r="CL50" s="122"/>
      <c r="CM50" s="123"/>
    </row>
    <row r="51" spans="1:91" ht="8" customHeight="1">
      <c r="A51" s="97"/>
      <c r="B51" s="96"/>
      <c r="C51" s="1"/>
      <c r="D51" s="165" t="s">
        <v>2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7" t="s">
        <v>1</v>
      </c>
      <c r="R51" s="167"/>
      <c r="S51" s="167"/>
      <c r="T51" s="167"/>
      <c r="U51" s="167"/>
      <c r="V51" s="184" t="s">
        <v>0</v>
      </c>
      <c r="W51" s="161"/>
      <c r="X51" s="161"/>
      <c r="Y51" s="161"/>
      <c r="Z51" s="161"/>
      <c r="AA51" s="161"/>
      <c r="AB51" s="161"/>
      <c r="AC51" s="161"/>
      <c r="AD51" s="768" t="s">
        <v>327</v>
      </c>
      <c r="AE51" s="768"/>
      <c r="AF51" s="768"/>
      <c r="AG51" s="768"/>
      <c r="AH51" s="145" t="s">
        <v>12</v>
      </c>
      <c r="AI51" s="146"/>
      <c r="AJ51" s="146"/>
      <c r="AK51" s="146"/>
      <c r="AL51" s="146"/>
      <c r="AM51" s="146"/>
      <c r="AN51" s="146"/>
      <c r="AO51" s="146"/>
      <c r="AP51" s="156" t="s">
        <v>180</v>
      </c>
      <c r="AQ51" s="156"/>
      <c r="AR51" s="156"/>
      <c r="AS51" s="157"/>
      <c r="AT51" s="768" t="s">
        <v>327</v>
      </c>
      <c r="AU51" s="768"/>
      <c r="AV51" s="768"/>
      <c r="AW51" s="768"/>
      <c r="AX51" s="522" t="s">
        <v>180</v>
      </c>
      <c r="AY51" s="509"/>
      <c r="AZ51" s="509"/>
      <c r="BA51" s="509"/>
      <c r="BB51" s="509"/>
      <c r="BC51" s="509"/>
      <c r="BD51" s="64"/>
      <c r="BE51" t="s">
        <v>379</v>
      </c>
      <c r="BH51" s="50">
        <v>8</v>
      </c>
      <c r="BI51" s="50">
        <v>10</v>
      </c>
      <c r="BJ51" s="50" t="s">
        <v>178</v>
      </c>
      <c r="BK51" s="50">
        <v>8</v>
      </c>
      <c r="BL51" s="50">
        <v>5</v>
      </c>
      <c r="BM51" s="50">
        <v>13</v>
      </c>
      <c r="BN51" s="50">
        <v>8</v>
      </c>
      <c r="BO51" s="50" t="s">
        <v>178</v>
      </c>
      <c r="BP51" s="50">
        <f>SUM(BH51:BO51)</f>
        <v>52</v>
      </c>
      <c r="BS51" s="50">
        <f>SUM(BI51)</f>
        <v>10</v>
      </c>
      <c r="BT51" s="50">
        <f t="shared" ref="BT51:BY51" si="11">SUM(BJ51)</f>
        <v>0</v>
      </c>
      <c r="BU51" s="50">
        <f t="shared" si="11"/>
        <v>8</v>
      </c>
      <c r="BV51" s="50">
        <f t="shared" si="11"/>
        <v>5</v>
      </c>
      <c r="BW51" s="50">
        <f t="shared" si="11"/>
        <v>13</v>
      </c>
      <c r="BX51" s="50">
        <f t="shared" si="11"/>
        <v>8</v>
      </c>
      <c r="BY51" s="50">
        <f t="shared" si="11"/>
        <v>0</v>
      </c>
      <c r="CB51" s="124" t="s">
        <v>342</v>
      </c>
      <c r="CC51" s="122"/>
      <c r="CD51" s="122"/>
      <c r="CE51" s="121"/>
      <c r="CF51" s="121"/>
      <c r="CG51" s="121"/>
      <c r="CH51" s="122"/>
      <c r="CI51" s="122"/>
      <c r="CJ51" s="122"/>
      <c r="CK51" s="122"/>
      <c r="CL51" s="122"/>
      <c r="CM51" s="123">
        <f t="shared" si="7"/>
        <v>0</v>
      </c>
    </row>
    <row r="52" spans="1:91" ht="8" customHeight="1">
      <c r="A52" s="95"/>
      <c r="B52" s="96"/>
      <c r="C52" s="1"/>
      <c r="D52" s="145" t="s">
        <v>12</v>
      </c>
      <c r="E52" s="146"/>
      <c r="F52" s="146"/>
      <c r="G52" s="146"/>
      <c r="H52" s="146"/>
      <c r="I52" s="146"/>
      <c r="J52" s="146"/>
      <c r="K52" s="146"/>
      <c r="L52" s="167" t="s">
        <v>1</v>
      </c>
      <c r="M52" s="167"/>
      <c r="N52" s="167"/>
      <c r="O52" s="167"/>
      <c r="P52" s="167"/>
      <c r="Q52" s="165" t="s">
        <v>2</v>
      </c>
      <c r="R52" s="165"/>
      <c r="S52" s="166"/>
      <c r="T52" s="166"/>
      <c r="U52" s="166"/>
      <c r="V52" s="166"/>
      <c r="W52" s="166"/>
      <c r="X52" s="166"/>
      <c r="Y52" s="166"/>
      <c r="Z52" s="768" t="s">
        <v>327</v>
      </c>
      <c r="AA52" s="768"/>
      <c r="AB52" s="768"/>
      <c r="AC52" s="768"/>
      <c r="AD52" s="156" t="s">
        <v>180</v>
      </c>
      <c r="AE52" s="156"/>
      <c r="AF52" s="156"/>
      <c r="AG52" s="157"/>
      <c r="AH52" s="156"/>
      <c r="AI52" s="156"/>
      <c r="AJ52" s="156"/>
      <c r="AK52" s="157"/>
      <c r="AL52" s="157"/>
      <c r="AM52" s="157"/>
      <c r="AN52" s="157"/>
      <c r="AO52" s="157"/>
      <c r="AP52" s="768" t="s">
        <v>327</v>
      </c>
      <c r="AQ52" s="768"/>
      <c r="AR52" s="768"/>
      <c r="AS52" s="768"/>
      <c r="AT52" s="184" t="s">
        <v>0</v>
      </c>
      <c r="AU52" s="185"/>
      <c r="AV52" s="185"/>
      <c r="AW52" s="161"/>
      <c r="AX52" s="161"/>
      <c r="AY52" s="161"/>
      <c r="AZ52" s="161"/>
      <c r="BA52" s="161"/>
      <c r="BB52" s="161"/>
      <c r="BC52" s="161"/>
      <c r="BD52" s="64"/>
      <c r="BH52" s="50">
        <v>8</v>
      </c>
      <c r="BI52" s="84">
        <v>12</v>
      </c>
      <c r="BJ52" s="50" t="s">
        <v>178</v>
      </c>
      <c r="BK52" s="50">
        <v>8</v>
      </c>
      <c r="BL52" s="50">
        <v>5</v>
      </c>
      <c r="BM52" s="84">
        <v>9</v>
      </c>
      <c r="BN52" s="50">
        <v>10</v>
      </c>
      <c r="BO52" s="50" t="s">
        <v>178</v>
      </c>
      <c r="BP52" s="50">
        <f t="shared" ref="BP52:BP54" si="12">SUM(BH52:BO52)</f>
        <v>52</v>
      </c>
      <c r="BS52" s="50">
        <f>BS51/52</f>
        <v>0.19230769230769232</v>
      </c>
      <c r="BT52" s="50">
        <f t="shared" ref="BT52:BY52" si="13">BT51/52</f>
        <v>0</v>
      </c>
      <c r="BU52" s="50">
        <f t="shared" si="13"/>
        <v>0.15384615384615385</v>
      </c>
      <c r="BV52" s="50">
        <f t="shared" si="13"/>
        <v>9.6153846153846159E-2</v>
      </c>
      <c r="BW52" s="50">
        <f t="shared" si="13"/>
        <v>0.25</v>
      </c>
      <c r="BX52" s="50">
        <f t="shared" si="13"/>
        <v>0.15384615384615385</v>
      </c>
      <c r="BY52" s="50">
        <f t="shared" si="13"/>
        <v>0</v>
      </c>
      <c r="CB52" s="124" t="s">
        <v>343</v>
      </c>
      <c r="CC52" s="122"/>
      <c r="CD52" s="122"/>
      <c r="CE52" s="121">
        <v>0.16</v>
      </c>
      <c r="CF52" s="121">
        <v>1.05</v>
      </c>
      <c r="CG52" s="121">
        <v>0.25</v>
      </c>
      <c r="CH52" s="122"/>
      <c r="CI52" s="122"/>
      <c r="CJ52" s="122"/>
      <c r="CK52" s="122"/>
      <c r="CL52" s="122"/>
      <c r="CM52" s="123">
        <f t="shared" si="7"/>
        <v>1.46</v>
      </c>
    </row>
    <row r="53" spans="1:91" ht="8" customHeight="1">
      <c r="A53" s="95"/>
      <c r="B53" s="96"/>
      <c r="C53" s="1"/>
      <c r="D53" s="169" t="s">
        <v>0</v>
      </c>
      <c r="E53" s="169"/>
      <c r="F53" s="169"/>
      <c r="G53" s="169"/>
      <c r="H53" s="169"/>
      <c r="I53" s="169"/>
      <c r="J53" s="169"/>
      <c r="K53" s="169"/>
      <c r="L53" s="169"/>
      <c r="M53" s="149" t="s">
        <v>180</v>
      </c>
      <c r="N53" s="149"/>
      <c r="O53" s="149"/>
      <c r="P53" s="149"/>
      <c r="Q53" s="149"/>
      <c r="R53" s="149"/>
      <c r="S53" s="149"/>
      <c r="T53" s="149"/>
      <c r="U53" s="149"/>
      <c r="V53" s="768" t="s">
        <v>327</v>
      </c>
      <c r="W53" s="768"/>
      <c r="X53" s="768"/>
      <c r="Y53" s="768"/>
      <c r="Z53" s="165" t="s">
        <v>2</v>
      </c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768" t="s">
        <v>327</v>
      </c>
      <c r="AM53" s="768"/>
      <c r="AN53" s="768"/>
      <c r="AO53" s="768"/>
      <c r="AP53" s="167" t="s">
        <v>1</v>
      </c>
      <c r="AQ53" s="167"/>
      <c r="AR53" s="167"/>
      <c r="AS53" s="167"/>
      <c r="AT53" s="167"/>
      <c r="AU53" s="191" t="s">
        <v>12</v>
      </c>
      <c r="AV53" s="154"/>
      <c r="AW53" s="154"/>
      <c r="AX53" s="154"/>
      <c r="AY53" s="154"/>
      <c r="AZ53" s="154"/>
      <c r="BA53" s="154"/>
      <c r="BB53" s="154"/>
      <c r="BC53" s="154"/>
      <c r="BD53" s="64"/>
      <c r="BH53" s="50">
        <v>8</v>
      </c>
      <c r="BI53" s="50">
        <v>9</v>
      </c>
      <c r="BJ53" s="50" t="s">
        <v>178</v>
      </c>
      <c r="BK53" s="50">
        <v>9</v>
      </c>
      <c r="BL53" s="50">
        <v>5</v>
      </c>
      <c r="BM53" s="50">
        <v>12</v>
      </c>
      <c r="BN53" s="50">
        <v>9</v>
      </c>
      <c r="BO53" s="50" t="s">
        <v>178</v>
      </c>
      <c r="BP53" s="50">
        <f t="shared" si="12"/>
        <v>52</v>
      </c>
      <c r="BS53" s="50">
        <f>6/52</f>
        <v>0.11538461538461539</v>
      </c>
      <c r="BT53" s="50" t="s">
        <v>326</v>
      </c>
      <c r="BU53" s="50">
        <f>6/52</f>
        <v>0.11538461538461539</v>
      </c>
      <c r="CB53" s="124" t="s">
        <v>75</v>
      </c>
      <c r="CC53" s="122"/>
      <c r="CD53" s="122"/>
      <c r="CE53" s="122"/>
      <c r="CF53" s="121"/>
      <c r="CG53" s="121"/>
      <c r="CH53" s="122"/>
      <c r="CI53" s="122"/>
      <c r="CJ53" s="122"/>
      <c r="CK53" s="122"/>
      <c r="CL53" s="122"/>
      <c r="CM53" s="123">
        <f t="shared" si="7"/>
        <v>0</v>
      </c>
    </row>
    <row r="54" spans="1:91" s="1" customFormat="1" ht="8" customHeight="1">
      <c r="A54" s="95"/>
      <c r="B54" s="94"/>
      <c r="C54" s="94"/>
      <c r="D54" s="149" t="s">
        <v>180</v>
      </c>
      <c r="E54" s="149"/>
      <c r="F54" s="149"/>
      <c r="G54" s="149"/>
      <c r="H54" s="149"/>
      <c r="I54" s="149"/>
      <c r="J54" s="149"/>
      <c r="K54" s="149"/>
      <c r="L54" s="149"/>
      <c r="M54" s="160" t="s">
        <v>0</v>
      </c>
      <c r="N54" s="161"/>
      <c r="O54" s="161"/>
      <c r="P54" s="161"/>
      <c r="Q54" s="161"/>
      <c r="R54" s="161"/>
      <c r="S54" s="161"/>
      <c r="T54" s="161"/>
      <c r="U54" s="161"/>
      <c r="V54" s="167" t="s">
        <v>1</v>
      </c>
      <c r="W54" s="167"/>
      <c r="X54" s="167"/>
      <c r="Y54" s="167"/>
      <c r="Z54" s="167"/>
      <c r="AA54" s="145" t="s">
        <v>12</v>
      </c>
      <c r="AB54" s="146"/>
      <c r="AC54" s="146"/>
      <c r="AD54" s="146"/>
      <c r="AE54" s="146"/>
      <c r="AF54" s="146"/>
      <c r="AG54" s="146"/>
      <c r="AH54" s="768" t="s">
        <v>327</v>
      </c>
      <c r="AI54" s="768"/>
      <c r="AJ54" s="768"/>
      <c r="AK54" s="768"/>
      <c r="AL54" s="137" t="s">
        <v>2</v>
      </c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80"/>
      <c r="AX54" s="768" t="s">
        <v>327</v>
      </c>
      <c r="AY54" s="768"/>
      <c r="AZ54" s="768"/>
      <c r="BA54" s="768"/>
      <c r="BB54" s="454" t="s">
        <v>2</v>
      </c>
      <c r="BC54" s="456"/>
      <c r="BD54" s="64"/>
      <c r="BH54" s="241">
        <v>8</v>
      </c>
      <c r="BI54" s="241">
        <v>9</v>
      </c>
      <c r="BJ54" s="241" t="s">
        <v>178</v>
      </c>
      <c r="BK54" s="245">
        <v>7</v>
      </c>
      <c r="BL54" s="241">
        <v>5</v>
      </c>
      <c r="BM54" s="245">
        <v>14</v>
      </c>
      <c r="BN54" s="241">
        <v>9</v>
      </c>
      <c r="BO54" s="241" t="s">
        <v>178</v>
      </c>
      <c r="BP54" s="50">
        <f t="shared" si="12"/>
        <v>52</v>
      </c>
      <c r="BQ54" s="54"/>
      <c r="BR54" s="54" t="s">
        <v>336</v>
      </c>
      <c r="BS54" s="54">
        <f>SUM(BS52:BS53)</f>
        <v>0.30769230769230771</v>
      </c>
      <c r="BT54" s="54"/>
      <c r="BU54" s="54">
        <f>SUM(BU52:BU53)</f>
        <v>0.26923076923076927</v>
      </c>
      <c r="BV54" s="54">
        <f>SUM(BV52:BV53)</f>
        <v>9.6153846153846159E-2</v>
      </c>
      <c r="BW54" s="54">
        <f>SUM(BW52:BW53)</f>
        <v>0.25</v>
      </c>
      <c r="BX54" s="54">
        <f>SUM(BX52:BX53)</f>
        <v>0.15384615384615385</v>
      </c>
      <c r="BY54" s="54">
        <f>SUM(BY52:BY53)</f>
        <v>0</v>
      </c>
      <c r="CB54" s="125" t="s">
        <v>344</v>
      </c>
      <c r="CC54" s="126"/>
      <c r="CD54" s="126"/>
      <c r="CE54" s="126"/>
      <c r="CF54" s="127">
        <v>1</v>
      </c>
      <c r="CG54" s="127"/>
      <c r="CH54" s="126"/>
      <c r="CI54" s="126"/>
      <c r="CJ54" s="126"/>
      <c r="CK54" s="126"/>
      <c r="CL54" s="126"/>
      <c r="CM54" s="128">
        <f t="shared" si="7"/>
        <v>1</v>
      </c>
    </row>
    <row r="55" spans="1:91" s="1" customFormat="1" ht="17" hidden="1" customHeight="1" thickBot="1">
      <c r="A55" s="95"/>
      <c r="B55" s="94"/>
      <c r="AP55" s="769" t="s">
        <v>2</v>
      </c>
      <c r="AQ55" s="770"/>
      <c r="AR55" s="770"/>
      <c r="AS55" s="770"/>
      <c r="AT55" s="770"/>
      <c r="AU55" s="770"/>
      <c r="AV55" s="770"/>
      <c r="AW55" s="771"/>
      <c r="AX55" s="549" t="s">
        <v>327</v>
      </c>
      <c r="AY55" s="550"/>
      <c r="AZ55" s="550"/>
      <c r="BA55" s="551"/>
      <c r="BB55" s="454" t="s">
        <v>2</v>
      </c>
      <c r="BC55" s="456"/>
      <c r="BD55" s="64"/>
      <c r="BI55" s="16"/>
      <c r="BK55" s="54"/>
      <c r="BL55" s="54"/>
      <c r="BM55" s="54"/>
      <c r="BN55" s="83"/>
      <c r="BO55" s="54"/>
      <c r="BP55" s="54"/>
      <c r="BQ55" s="54"/>
      <c r="BR55" s="54"/>
      <c r="BS55" s="54"/>
      <c r="BT55" s="54"/>
      <c r="BU55" s="54"/>
      <c r="BV55" s="54"/>
      <c r="BW55" s="54"/>
      <c r="CB55" s="129" t="s">
        <v>345</v>
      </c>
      <c r="CC55" s="130">
        <f t="shared" ref="CC55:CL55" si="14">SUM(CC11:CC54)</f>
        <v>4.13</v>
      </c>
      <c r="CD55" s="130">
        <f t="shared" si="14"/>
        <v>4.29</v>
      </c>
      <c r="CE55" s="130">
        <f t="shared" si="14"/>
        <v>3.0900000000000003</v>
      </c>
      <c r="CF55" s="130">
        <f t="shared" si="14"/>
        <v>4.1400000000000006</v>
      </c>
      <c r="CG55" s="130">
        <f t="shared" si="14"/>
        <v>3.0400000000000005</v>
      </c>
      <c r="CH55" s="130">
        <f t="shared" si="14"/>
        <v>2.14</v>
      </c>
      <c r="CI55" s="130">
        <f t="shared" si="14"/>
        <v>0</v>
      </c>
      <c r="CJ55" s="130">
        <f t="shared" si="14"/>
        <v>0</v>
      </c>
      <c r="CK55" s="130">
        <f t="shared" si="14"/>
        <v>0</v>
      </c>
      <c r="CL55" s="130">
        <f t="shared" si="14"/>
        <v>0</v>
      </c>
      <c r="CM55" s="131">
        <f t="shared" si="7"/>
        <v>20.830000000000002</v>
      </c>
    </row>
    <row r="56" spans="1:91" s="1" customFormat="1" ht="7" hidden="1" customHeight="1">
      <c r="A56" s="95"/>
      <c r="B56" s="94"/>
      <c r="BD56" s="64"/>
      <c r="BI56" s="16"/>
      <c r="BK56" s="54"/>
      <c r="BL56" s="54"/>
      <c r="BM56" s="54"/>
      <c r="BN56" s="83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91" s="1" customFormat="1" ht="7" hidden="1" customHeight="1">
      <c r="A57" s="95"/>
      <c r="B57" s="94"/>
      <c r="BD57" s="64"/>
      <c r="BI57" s="16"/>
      <c r="BK57" s="54"/>
      <c r="BL57" s="54"/>
      <c r="BM57" s="54"/>
      <c r="BN57" s="83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91" s="1" customFormat="1" ht="7" hidden="1" customHeight="1">
      <c r="A58" s="95"/>
      <c r="B58" s="94"/>
      <c r="BD58" s="64"/>
      <c r="BI58" s="16"/>
      <c r="BK58" s="54"/>
      <c r="BL58" s="54"/>
      <c r="BM58" s="54"/>
      <c r="BN58" s="83"/>
      <c r="BO58" s="54"/>
      <c r="BP58" s="54"/>
      <c r="BQ58" s="54"/>
      <c r="BR58" s="54"/>
      <c r="BS58" s="54"/>
      <c r="BT58" s="54"/>
      <c r="BU58" s="54"/>
      <c r="BV58" s="54"/>
      <c r="BW58" s="54"/>
    </row>
    <row r="59" spans="1:91" s="1" customFormat="1" ht="7" hidden="1" customHeight="1">
      <c r="A59" s="95"/>
      <c r="B59" s="94"/>
      <c r="BD59" s="64"/>
      <c r="BI59" s="16"/>
      <c r="BK59" s="54"/>
      <c r="BL59" s="54"/>
      <c r="BM59" s="54"/>
      <c r="BN59" s="83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91" s="1" customFormat="1" ht="7" hidden="1" customHeight="1">
      <c r="A60" s="95"/>
      <c r="B60" s="94"/>
      <c r="BD60" s="64"/>
      <c r="BI60" s="16"/>
      <c r="BK60" s="54"/>
      <c r="BL60" s="54"/>
      <c r="BM60" s="54"/>
      <c r="BN60" s="83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91" s="1" customFormat="1" ht="7" hidden="1" customHeight="1">
      <c r="A61" s="95"/>
      <c r="B61" s="94"/>
      <c r="BD61" s="64"/>
      <c r="BI61" s="16"/>
      <c r="BK61" s="54"/>
      <c r="BL61" s="54"/>
      <c r="BM61" s="54"/>
      <c r="BN61" s="83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91" s="1" customFormat="1" ht="7" hidden="1" customHeight="1">
      <c r="A62" s="95"/>
      <c r="B62" s="94"/>
      <c r="BD62" s="64"/>
      <c r="BI62" s="16"/>
      <c r="BK62" s="54"/>
      <c r="BL62" s="54"/>
      <c r="BM62" s="54"/>
      <c r="BN62" s="83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91" s="1" customFormat="1" ht="7" hidden="1" customHeight="1">
      <c r="A63" s="95"/>
      <c r="B63" s="94"/>
      <c r="BD63" s="64"/>
      <c r="BI63" s="16"/>
      <c r="BK63" s="54"/>
      <c r="BL63" s="54"/>
      <c r="BM63" s="54"/>
      <c r="BN63" s="83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91" s="1" customFormat="1" ht="7" hidden="1" customHeight="1">
      <c r="A64" s="95"/>
      <c r="B64" s="94"/>
      <c r="BD64" s="64"/>
      <c r="BI64" s="16"/>
      <c r="BK64" s="54"/>
      <c r="BL64" s="54"/>
      <c r="BM64" s="54"/>
      <c r="BN64" s="83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s="1" customFormat="1" ht="16" hidden="1" customHeight="1">
      <c r="A65" s="95"/>
      <c r="B65" s="94"/>
      <c r="BD65" s="64"/>
      <c r="BI65" s="16"/>
      <c r="BK65" s="54"/>
      <c r="BL65" s="54"/>
      <c r="BM65" s="54"/>
      <c r="BN65" s="83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s="1" customFormat="1" ht="16" hidden="1" customHeight="1">
      <c r="A66" s="95"/>
      <c r="B66" s="94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s="1" customFormat="1" ht="17" hidden="1" customHeight="1" thickBot="1">
      <c r="A67" s="95"/>
      <c r="B67" s="94"/>
      <c r="BD67" s="6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s="1" customFormat="1" ht="16" hidden="1" customHeight="1">
      <c r="A68" s="95"/>
      <c r="B68" s="94" t="s">
        <v>243</v>
      </c>
      <c r="BD68" s="6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ht="16" hidden="1" customHeight="1">
      <c r="A69" s="65"/>
      <c r="B69" s="6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75" s="1" customFormat="1" ht="4" hidden="1" customHeight="1">
      <c r="A70" s="8" t="s">
        <v>33</v>
      </c>
      <c r="B70" s="13">
        <v>5</v>
      </c>
      <c r="BD70" s="6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s="1" customFormat="1" ht="4" hidden="1" customHeight="1">
      <c r="A71" s="65"/>
      <c r="B71" s="13">
        <v>5</v>
      </c>
      <c r="BD71" s="64"/>
      <c r="BI71" s="16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s="1" customFormat="1" ht="4" hidden="1" customHeight="1">
      <c r="A72" s="65"/>
      <c r="B72" s="13">
        <v>6</v>
      </c>
      <c r="BD72" s="64"/>
      <c r="BI72" s="16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</row>
    <row r="73" spans="1:75" s="1" customFormat="1" ht="4" hidden="1" customHeight="1">
      <c r="A73" s="65"/>
      <c r="B73" s="13">
        <v>6</v>
      </c>
      <c r="BD73" s="64"/>
      <c r="BI73" s="16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s="1" customFormat="1" ht="4" hidden="1" customHeight="1">
      <c r="A74" s="65"/>
      <c r="B74" s="13"/>
      <c r="BD74" s="64"/>
      <c r="BI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s="1" customFormat="1" ht="4" hidden="1" customHeight="1">
      <c r="A75" s="65"/>
      <c r="B75" s="13"/>
      <c r="BD75" s="64"/>
      <c r="BI75" s="16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s="1" customFormat="1" ht="4" hidden="1" customHeight="1">
      <c r="A76" s="65"/>
      <c r="B76" s="13"/>
      <c r="BD76" s="64"/>
      <c r="BE76" s="1" t="s">
        <v>48</v>
      </c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4" hidden="1" customHeight="1">
      <c r="A77" s="65"/>
      <c r="B77" s="1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64"/>
      <c r="BE77">
        <v>29</v>
      </c>
    </row>
    <row r="78" spans="1:75" ht="15" hidden="1" customHeight="1">
      <c r="A78" s="65"/>
      <c r="B78" s="1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64"/>
      <c r="BE78">
        <v>26</v>
      </c>
    </row>
    <row r="79" spans="1:75" ht="1" hidden="1" customHeight="1">
      <c r="A79" s="65" t="s">
        <v>32</v>
      </c>
      <c r="B79" s="66" t="s">
        <v>162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64"/>
    </row>
    <row r="80" spans="1:75" ht="1" hidden="1" customHeight="1">
      <c r="A80" s="65"/>
      <c r="B80" s="66" t="s">
        <v>163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4"/>
    </row>
    <row r="81" spans="1:77" ht="1" hidden="1" customHeight="1">
      <c r="A81" s="65"/>
      <c r="B81" s="66" t="s">
        <v>164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7" ht="1" hidden="1" customHeight="1">
      <c r="A82" s="65"/>
      <c r="B82" s="1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7" ht="1" hidden="1" customHeight="1">
      <c r="A83" s="65" t="s">
        <v>32</v>
      </c>
      <c r="B83" s="66" t="s">
        <v>162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  <c r="BE83">
        <v>19</v>
      </c>
    </row>
    <row r="84" spans="1:77" s="1" customFormat="1" ht="1" hidden="1" customHeight="1">
      <c r="A84" s="65"/>
      <c r="B84" s="66" t="s">
        <v>163</v>
      </c>
      <c r="BD84" s="64"/>
      <c r="BE84" s="1">
        <v>27</v>
      </c>
      <c r="BF84" s="1">
        <f>SUM(BE77:BE84)</f>
        <v>101</v>
      </c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7" s="1" customFormat="1" ht="1" hidden="1" customHeight="1">
      <c r="A85" s="65"/>
      <c r="B85" s="66" t="s">
        <v>164</v>
      </c>
      <c r="BD85" s="6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</row>
    <row r="86" spans="1:77" ht="16" hidden="1" customHeight="1">
      <c r="A86" s="65"/>
      <c r="B86" s="6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64"/>
      <c r="BE86" s="1">
        <v>12</v>
      </c>
      <c r="BF86">
        <f>SUM(BE77:BE86)</f>
        <v>113</v>
      </c>
    </row>
    <row r="87" spans="1:77">
      <c r="A87" s="65"/>
      <c r="B87" s="6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64"/>
      <c r="BE87" s="1"/>
    </row>
    <row r="88" spans="1:77" ht="9" customHeight="1">
      <c r="A88" s="95"/>
      <c r="B88" s="96"/>
      <c r="C88" s="16"/>
      <c r="D88" s="165" t="s">
        <v>2</v>
      </c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7" t="s">
        <v>1</v>
      </c>
      <c r="R88" s="167"/>
      <c r="S88" s="167"/>
      <c r="T88" s="167"/>
      <c r="U88" s="167"/>
      <c r="V88" s="160" t="s">
        <v>0</v>
      </c>
      <c r="W88" s="161"/>
      <c r="X88" s="161"/>
      <c r="Y88" s="161"/>
      <c r="Z88" s="161"/>
      <c r="AA88" s="161"/>
      <c r="AB88" s="161"/>
      <c r="AC88" s="161"/>
      <c r="AD88" s="768" t="s">
        <v>327</v>
      </c>
      <c r="AE88" s="768"/>
      <c r="AF88" s="768"/>
      <c r="AG88" s="768"/>
      <c r="AH88" s="145" t="s">
        <v>12</v>
      </c>
      <c r="AI88" s="146"/>
      <c r="AJ88" s="146"/>
      <c r="AK88" s="146"/>
      <c r="AL88" s="146"/>
      <c r="AM88" s="146"/>
      <c r="AN88" s="146"/>
      <c r="AO88" s="146"/>
      <c r="AP88" s="156" t="s">
        <v>180</v>
      </c>
      <c r="AQ88" s="156"/>
      <c r="AR88" s="156"/>
      <c r="AS88" s="157"/>
      <c r="AT88" s="768" t="s">
        <v>327</v>
      </c>
      <c r="AU88" s="768"/>
      <c r="AV88" s="768"/>
      <c r="AW88" s="768"/>
      <c r="AX88" s="522" t="s">
        <v>180</v>
      </c>
      <c r="AY88" s="509"/>
      <c r="AZ88" s="509"/>
      <c r="BA88" s="509"/>
      <c r="BB88" s="509"/>
      <c r="BC88" s="509"/>
      <c r="BD88" s="64"/>
      <c r="BE88" t="s">
        <v>380</v>
      </c>
      <c r="BH88" s="50">
        <v>8</v>
      </c>
      <c r="BI88" s="50">
        <v>10</v>
      </c>
      <c r="BJ88" s="50" t="s">
        <v>178</v>
      </c>
      <c r="BK88" s="50">
        <v>8</v>
      </c>
      <c r="BL88" s="50">
        <v>5</v>
      </c>
      <c r="BM88" s="50">
        <v>13</v>
      </c>
      <c r="BN88" s="50">
        <v>8</v>
      </c>
      <c r="BO88" s="50" t="s">
        <v>178</v>
      </c>
      <c r="BP88" s="50">
        <f>SUM(BH88:BO88)</f>
        <v>52</v>
      </c>
      <c r="BQ88" s="50" t="s">
        <v>337</v>
      </c>
    </row>
    <row r="89" spans="1:77" ht="9" customHeight="1">
      <c r="A89" s="96"/>
      <c r="B89" s="96"/>
      <c r="C89" s="16"/>
      <c r="D89" s="145" t="s">
        <v>12</v>
      </c>
      <c r="E89" s="146"/>
      <c r="F89" s="146"/>
      <c r="G89" s="146"/>
      <c r="H89" s="146"/>
      <c r="I89" s="146"/>
      <c r="J89" s="146"/>
      <c r="K89" s="146"/>
      <c r="L89" s="167" t="s">
        <v>1</v>
      </c>
      <c r="M89" s="167"/>
      <c r="N89" s="167"/>
      <c r="O89" s="167"/>
      <c r="P89" s="167"/>
      <c r="Q89" s="165" t="s">
        <v>2</v>
      </c>
      <c r="R89" s="165"/>
      <c r="S89" s="166"/>
      <c r="T89" s="166"/>
      <c r="U89" s="166"/>
      <c r="V89" s="166"/>
      <c r="W89" s="166"/>
      <c r="X89" s="166"/>
      <c r="Y89" s="166"/>
      <c r="Z89" s="768" t="s">
        <v>327</v>
      </c>
      <c r="AA89" s="768"/>
      <c r="AB89" s="768"/>
      <c r="AC89" s="768"/>
      <c r="AD89" s="156" t="s">
        <v>180</v>
      </c>
      <c r="AE89" s="156"/>
      <c r="AF89" s="156"/>
      <c r="AG89" s="157"/>
      <c r="AH89" s="156"/>
      <c r="AI89" s="156"/>
      <c r="AJ89" s="156"/>
      <c r="AK89" s="157"/>
      <c r="AL89" s="157"/>
      <c r="AM89" s="157"/>
      <c r="AN89" s="157"/>
      <c r="AO89" s="157"/>
      <c r="AP89" s="768" t="s">
        <v>327</v>
      </c>
      <c r="AQ89" s="768"/>
      <c r="AR89" s="768"/>
      <c r="AS89" s="768"/>
      <c r="AT89" s="184" t="s">
        <v>0</v>
      </c>
      <c r="AU89" s="185"/>
      <c r="AV89" s="185"/>
      <c r="AW89" s="161"/>
      <c r="AX89" s="161"/>
      <c r="AY89" s="161"/>
      <c r="AZ89" s="161"/>
      <c r="BA89" s="161"/>
      <c r="BB89" s="161"/>
      <c r="BC89" s="161"/>
      <c r="BD89" s="64"/>
      <c r="BH89" s="50">
        <v>8</v>
      </c>
      <c r="BI89" s="84">
        <v>12</v>
      </c>
      <c r="BJ89" s="50" t="s">
        <v>178</v>
      </c>
      <c r="BK89" s="50">
        <v>8</v>
      </c>
      <c r="BL89" s="50">
        <v>5</v>
      </c>
      <c r="BM89" s="84">
        <v>9</v>
      </c>
      <c r="BN89" s="50">
        <v>10</v>
      </c>
      <c r="BO89" s="50" t="s">
        <v>178</v>
      </c>
      <c r="BP89" s="50">
        <f t="shared" ref="BP89:BP91" si="15">SUM(BH89:BO89)</f>
        <v>52</v>
      </c>
      <c r="BQ89" s="50" t="s">
        <v>337</v>
      </c>
      <c r="BS89" s="50" t="s">
        <v>167</v>
      </c>
    </row>
    <row r="90" spans="1:77" ht="9" customHeight="1">
      <c r="A90" s="96"/>
      <c r="B90" s="96"/>
      <c r="C90" s="16"/>
      <c r="D90" s="149" t="s">
        <v>180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60" t="s">
        <v>0</v>
      </c>
      <c r="O90" s="161"/>
      <c r="P90" s="161"/>
      <c r="Q90" s="161"/>
      <c r="R90" s="161"/>
      <c r="S90" s="161"/>
      <c r="T90" s="161"/>
      <c r="U90" s="161"/>
      <c r="V90" s="768" t="s">
        <v>327</v>
      </c>
      <c r="W90" s="768"/>
      <c r="X90" s="768"/>
      <c r="Y90" s="768"/>
      <c r="Z90" s="165" t="s">
        <v>2</v>
      </c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768" t="s">
        <v>327</v>
      </c>
      <c r="AM90" s="768"/>
      <c r="AN90" s="768"/>
      <c r="AO90" s="768"/>
      <c r="AP90" s="167" t="s">
        <v>1</v>
      </c>
      <c r="AQ90" s="167"/>
      <c r="AR90" s="167"/>
      <c r="AS90" s="167"/>
      <c r="AT90" s="167"/>
      <c r="AU90" s="191" t="s">
        <v>12</v>
      </c>
      <c r="AV90" s="154"/>
      <c r="AW90" s="154"/>
      <c r="AX90" s="154"/>
      <c r="AY90" s="154"/>
      <c r="AZ90" s="154"/>
      <c r="BA90" s="154"/>
      <c r="BB90" s="154"/>
      <c r="BC90" s="154"/>
      <c r="BD90" s="64"/>
      <c r="BH90" s="50">
        <v>8</v>
      </c>
      <c r="BI90" s="50">
        <v>10</v>
      </c>
      <c r="BJ90" s="50" t="s">
        <v>178</v>
      </c>
      <c r="BK90" s="50">
        <v>9</v>
      </c>
      <c r="BL90" s="50">
        <v>5</v>
      </c>
      <c r="BM90" s="50">
        <v>12</v>
      </c>
      <c r="BN90" s="50">
        <v>8</v>
      </c>
      <c r="BO90" s="50" t="s">
        <v>178</v>
      </c>
      <c r="BP90" s="50">
        <f t="shared" si="15"/>
        <v>52</v>
      </c>
      <c r="BQ90" s="50" t="s">
        <v>337</v>
      </c>
      <c r="BS90" s="50">
        <f t="shared" ref="BS90:BY90" si="16">SUM(BI88:BI91)</f>
        <v>40</v>
      </c>
      <c r="BT90" s="50">
        <f t="shared" si="16"/>
        <v>0</v>
      </c>
      <c r="BU90" s="50">
        <f t="shared" si="16"/>
        <v>32</v>
      </c>
      <c r="BV90" s="50">
        <f t="shared" si="16"/>
        <v>20</v>
      </c>
      <c r="BW90" s="50">
        <f t="shared" si="16"/>
        <v>48</v>
      </c>
      <c r="BX90" s="50">
        <f t="shared" si="16"/>
        <v>36</v>
      </c>
      <c r="BY90" s="50">
        <f t="shared" si="16"/>
        <v>0</v>
      </c>
    </row>
    <row r="91" spans="1:77" ht="9" customHeight="1">
      <c r="A91" s="95"/>
      <c r="B91" s="96"/>
      <c r="C91" s="16"/>
      <c r="D91" s="169" t="s">
        <v>0</v>
      </c>
      <c r="E91" s="169"/>
      <c r="F91" s="169"/>
      <c r="G91" s="169"/>
      <c r="H91" s="169"/>
      <c r="I91" s="169"/>
      <c r="J91" s="169"/>
      <c r="K91" s="169"/>
      <c r="L91" s="169"/>
      <c r="M91" s="169"/>
      <c r="N91" s="149" t="s">
        <v>180</v>
      </c>
      <c r="O91" s="149"/>
      <c r="P91" s="149"/>
      <c r="Q91" s="149"/>
      <c r="R91" s="149"/>
      <c r="S91" s="149"/>
      <c r="T91" s="149"/>
      <c r="U91" s="149"/>
      <c r="V91" s="167" t="s">
        <v>1</v>
      </c>
      <c r="W91" s="167"/>
      <c r="X91" s="167"/>
      <c r="Y91" s="167"/>
      <c r="Z91" s="145" t="s">
        <v>12</v>
      </c>
      <c r="AA91" s="146"/>
      <c r="AB91" s="146"/>
      <c r="AC91" s="146"/>
      <c r="AD91" s="146"/>
      <c r="AE91" s="146"/>
      <c r="AF91" s="146"/>
      <c r="AG91" s="146"/>
      <c r="AH91" s="768" t="s">
        <v>327</v>
      </c>
      <c r="AI91" s="768"/>
      <c r="AJ91" s="768"/>
      <c r="AK91" s="768"/>
      <c r="AL91" s="137" t="s">
        <v>2</v>
      </c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80"/>
      <c r="AX91" s="768" t="s">
        <v>327</v>
      </c>
      <c r="AY91" s="768"/>
      <c r="AZ91" s="768"/>
      <c r="BA91" s="768"/>
      <c r="BB91" s="454" t="s">
        <v>2</v>
      </c>
      <c r="BC91" s="456"/>
      <c r="BD91" s="64"/>
      <c r="BH91" s="241">
        <v>8</v>
      </c>
      <c r="BI91" s="241">
        <v>8</v>
      </c>
      <c r="BJ91" s="241" t="s">
        <v>178</v>
      </c>
      <c r="BK91" s="245">
        <v>7</v>
      </c>
      <c r="BL91" s="241">
        <v>5</v>
      </c>
      <c r="BM91" s="245">
        <v>14</v>
      </c>
      <c r="BN91" s="241">
        <v>10</v>
      </c>
      <c r="BO91" s="241" t="s">
        <v>178</v>
      </c>
      <c r="BP91" s="50">
        <f t="shared" si="15"/>
        <v>52</v>
      </c>
      <c r="BQ91" s="50" t="s">
        <v>337</v>
      </c>
      <c r="BS91" s="50">
        <f>BS90/52</f>
        <v>0.76923076923076927</v>
      </c>
      <c r="BT91" s="50">
        <f t="shared" ref="BT91:BY91" si="17">BT90/52</f>
        <v>0</v>
      </c>
      <c r="BU91" s="50">
        <f t="shared" si="17"/>
        <v>0.61538461538461542</v>
      </c>
      <c r="BV91" s="50">
        <f t="shared" si="17"/>
        <v>0.38461538461538464</v>
      </c>
      <c r="BW91" s="50">
        <f t="shared" si="17"/>
        <v>0.92307692307692313</v>
      </c>
      <c r="BX91" s="50">
        <f t="shared" si="17"/>
        <v>0.69230769230769229</v>
      </c>
      <c r="BY91" s="50">
        <f t="shared" si="17"/>
        <v>0</v>
      </c>
    </row>
    <row r="92" spans="1:77">
      <c r="A92" s="95"/>
      <c r="B92" s="96"/>
      <c r="C92" s="9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64"/>
      <c r="BS92" s="50">
        <f>16/52</f>
        <v>0.30769230769230771</v>
      </c>
      <c r="BT92" s="50" t="s">
        <v>326</v>
      </c>
      <c r="BU92" s="50">
        <f>16/52</f>
        <v>0.30769230769230771</v>
      </c>
    </row>
    <row r="93" spans="1:77">
      <c r="A93" s="95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64"/>
      <c r="BR93" s="50" t="s">
        <v>336</v>
      </c>
      <c r="BS93" s="50">
        <f>SUM(BS91:BS92)</f>
        <v>1.0769230769230771</v>
      </c>
      <c r="BU93" s="50">
        <f>SUM(BU91:BU92)</f>
        <v>0.92307692307692313</v>
      </c>
      <c r="BV93" s="50">
        <f>SUM(BV91:BV92)</f>
        <v>0.38461538461538464</v>
      </c>
      <c r="BW93" s="50">
        <f>SUM(BW91:BW92)</f>
        <v>0.92307692307692313</v>
      </c>
      <c r="BX93" s="50">
        <f>SUM(BX91:BX92)</f>
        <v>0.69230769230769229</v>
      </c>
      <c r="BY93" s="50">
        <f>SUM(BY91:BY92)</f>
        <v>0</v>
      </c>
    </row>
    <row r="94" spans="1:77">
      <c r="A94" s="95" t="s">
        <v>34</v>
      </c>
      <c r="B94" s="96" t="s">
        <v>322</v>
      </c>
      <c r="C94" s="768" t="s">
        <v>121</v>
      </c>
      <c r="D94" s="768"/>
      <c r="E94" s="768"/>
      <c r="F94" s="768"/>
      <c r="G94" s="768" t="s">
        <v>121</v>
      </c>
      <c r="H94" s="768"/>
      <c r="I94" s="768"/>
      <c r="J94" s="768"/>
      <c r="K94" s="768" t="s">
        <v>119</v>
      </c>
      <c r="L94" s="768"/>
      <c r="M94" s="768"/>
      <c r="N94" s="768"/>
      <c r="O94" s="768" t="s">
        <v>267</v>
      </c>
      <c r="P94" s="768"/>
      <c r="Q94" s="768"/>
      <c r="R94" s="768"/>
      <c r="S94" s="768" t="s">
        <v>117</v>
      </c>
      <c r="T94" s="768"/>
      <c r="U94" s="768"/>
      <c r="V94" s="768"/>
      <c r="W94" s="772" t="s">
        <v>29</v>
      </c>
      <c r="X94" s="773"/>
      <c r="Y94" s="773"/>
      <c r="Z94" s="774"/>
      <c r="AA94" s="772" t="s">
        <v>29</v>
      </c>
      <c r="AB94" s="773"/>
      <c r="AC94" s="773"/>
      <c r="AD94" s="774"/>
      <c r="AE94" s="768" t="s">
        <v>120</v>
      </c>
      <c r="AF94" s="768"/>
      <c r="AG94" s="768"/>
      <c r="AH94" s="768"/>
      <c r="AI94" s="768" t="s">
        <v>118</v>
      </c>
      <c r="AJ94" s="768"/>
      <c r="AK94" s="768"/>
      <c r="AL94" s="768"/>
      <c r="AM94" s="775" t="s">
        <v>98</v>
      </c>
      <c r="AN94" s="776"/>
      <c r="AO94" s="776"/>
      <c r="AP94" s="777"/>
      <c r="AQ94" s="775" t="s">
        <v>99</v>
      </c>
      <c r="AR94" s="776"/>
      <c r="AS94" s="776"/>
      <c r="AT94" s="777"/>
      <c r="AU94" s="768" t="s">
        <v>2</v>
      </c>
      <c r="AV94" s="768"/>
      <c r="AW94" s="768"/>
      <c r="AX94" s="768"/>
      <c r="AY94" s="549" t="s">
        <v>1</v>
      </c>
      <c r="AZ94" s="550"/>
      <c r="BA94" s="550"/>
      <c r="BB94" s="550"/>
      <c r="BC94" s="113" t="s">
        <v>300</v>
      </c>
      <c r="BD94" s="67"/>
      <c r="BJ94">
        <v>8</v>
      </c>
      <c r="BN94" s="50">
        <v>8</v>
      </c>
      <c r="BP94" s="50">
        <f>SUM(BI94:BO94)</f>
        <v>16</v>
      </c>
    </row>
    <row r="95" spans="1:77" ht="17" thickBot="1">
      <c r="A95" s="95"/>
      <c r="B95" s="96" t="s">
        <v>323</v>
      </c>
      <c r="C95" s="768" t="s">
        <v>1</v>
      </c>
      <c r="D95" s="768"/>
      <c r="E95" s="768"/>
      <c r="F95" s="768"/>
      <c r="G95" s="768" t="s">
        <v>265</v>
      </c>
      <c r="H95" s="768"/>
      <c r="I95" s="768"/>
      <c r="J95" s="768"/>
      <c r="K95" s="768" t="s">
        <v>123</v>
      </c>
      <c r="L95" s="768"/>
      <c r="M95" s="768"/>
      <c r="N95" s="768"/>
      <c r="O95" s="768" t="s">
        <v>119</v>
      </c>
      <c r="P95" s="768"/>
      <c r="Q95" s="768"/>
      <c r="R95" s="768"/>
      <c r="S95" s="768" t="s">
        <v>2</v>
      </c>
      <c r="T95" s="768"/>
      <c r="U95" s="768"/>
      <c r="V95" s="768"/>
      <c r="W95" s="775" t="s">
        <v>98</v>
      </c>
      <c r="X95" s="776"/>
      <c r="Y95" s="776"/>
      <c r="Z95" s="777"/>
      <c r="AA95" s="775" t="s">
        <v>99</v>
      </c>
      <c r="AB95" s="776"/>
      <c r="AC95" s="776"/>
      <c r="AD95" s="777"/>
      <c r="AE95" s="768" t="s">
        <v>122</v>
      </c>
      <c r="AF95" s="768"/>
      <c r="AG95" s="768"/>
      <c r="AH95" s="768"/>
      <c r="AI95" s="768" t="s">
        <v>118</v>
      </c>
      <c r="AJ95" s="768"/>
      <c r="AK95" s="768"/>
      <c r="AL95" s="768"/>
      <c r="AM95" s="772" t="s">
        <v>29</v>
      </c>
      <c r="AN95" s="773"/>
      <c r="AO95" s="773"/>
      <c r="AP95" s="774"/>
      <c r="AQ95" s="772" t="s">
        <v>29</v>
      </c>
      <c r="AR95" s="773"/>
      <c r="AS95" s="773"/>
      <c r="AT95" s="774"/>
      <c r="AU95" s="768" t="s">
        <v>121</v>
      </c>
      <c r="AV95" s="768"/>
      <c r="AW95" s="768"/>
      <c r="AX95" s="768"/>
      <c r="AY95" s="549" t="s">
        <v>121</v>
      </c>
      <c r="AZ95" s="550"/>
      <c r="BA95" s="550"/>
      <c r="BB95" s="550"/>
      <c r="BC95" s="113" t="s">
        <v>300</v>
      </c>
      <c r="BD95" s="67"/>
      <c r="BJ95">
        <v>8</v>
      </c>
      <c r="BN95" s="50">
        <v>8</v>
      </c>
      <c r="BP95" s="50">
        <f>SUM(BI95:BO95)</f>
        <v>16</v>
      </c>
    </row>
    <row r="96" spans="1:77" ht="17" thickBot="1">
      <c r="A96" s="95"/>
      <c r="B96" s="96" t="s">
        <v>324</v>
      </c>
      <c r="C96" s="768" t="s">
        <v>120</v>
      </c>
      <c r="D96" s="768"/>
      <c r="E96" s="768"/>
      <c r="F96" s="768"/>
      <c r="G96" s="768" t="s">
        <v>117</v>
      </c>
      <c r="H96" s="768"/>
      <c r="I96" s="768"/>
      <c r="J96" s="768"/>
      <c r="K96" s="768" t="s">
        <v>1</v>
      </c>
      <c r="L96" s="768"/>
      <c r="M96" s="768"/>
      <c r="N96" s="768"/>
      <c r="O96" s="768" t="s">
        <v>118</v>
      </c>
      <c r="P96" s="768"/>
      <c r="Q96" s="768"/>
      <c r="R96" s="768"/>
      <c r="S96" s="768" t="s">
        <v>266</v>
      </c>
      <c r="T96" s="768"/>
      <c r="U96" s="768"/>
      <c r="V96" s="768"/>
      <c r="W96" s="768" t="s">
        <v>2</v>
      </c>
      <c r="X96" s="768"/>
      <c r="Y96" s="768"/>
      <c r="Z96" s="768"/>
      <c r="AA96" s="768" t="s">
        <v>119</v>
      </c>
      <c r="AB96" s="768"/>
      <c r="AC96" s="768"/>
      <c r="AD96" s="768"/>
      <c r="AE96" s="772" t="s">
        <v>29</v>
      </c>
      <c r="AF96" s="773"/>
      <c r="AG96" s="773"/>
      <c r="AH96" s="774"/>
      <c r="AI96" s="772" t="s">
        <v>29</v>
      </c>
      <c r="AJ96" s="773"/>
      <c r="AK96" s="773"/>
      <c r="AL96" s="774"/>
      <c r="AM96" s="768" t="s">
        <v>121</v>
      </c>
      <c r="AN96" s="768"/>
      <c r="AO96" s="768"/>
      <c r="AP96" s="768"/>
      <c r="AQ96" s="768" t="s">
        <v>121</v>
      </c>
      <c r="AR96" s="768"/>
      <c r="AS96" s="768"/>
      <c r="AT96" s="768"/>
      <c r="AU96" s="775" t="s">
        <v>98</v>
      </c>
      <c r="AV96" s="776"/>
      <c r="AW96" s="776"/>
      <c r="AX96" s="777"/>
      <c r="AY96" s="436" t="s">
        <v>99</v>
      </c>
      <c r="AZ96" s="437"/>
      <c r="BA96" s="437"/>
      <c r="BB96" s="437"/>
      <c r="BC96" s="113" t="s">
        <v>300</v>
      </c>
      <c r="BD96" s="67"/>
      <c r="BJ96">
        <v>8</v>
      </c>
      <c r="BN96" s="50">
        <v>8</v>
      </c>
      <c r="BP96" s="50">
        <f>SUM(BI96:BO96)</f>
        <v>16</v>
      </c>
      <c r="BS96" s="714" t="s">
        <v>347</v>
      </c>
      <c r="BT96" s="715"/>
      <c r="BU96" s="715"/>
      <c r="BV96" s="715"/>
      <c r="BW96" s="715"/>
      <c r="BX96" s="716"/>
    </row>
    <row r="97" spans="1:75">
      <c r="A97" s="95"/>
      <c r="B97" s="96" t="s">
        <v>325</v>
      </c>
      <c r="C97" s="768" t="s">
        <v>266</v>
      </c>
      <c r="D97" s="768"/>
      <c r="E97" s="768"/>
      <c r="F97" s="768"/>
      <c r="G97" s="768" t="s">
        <v>118</v>
      </c>
      <c r="H97" s="768"/>
      <c r="I97" s="768"/>
      <c r="J97" s="768"/>
      <c r="K97" s="768" t="s">
        <v>120</v>
      </c>
      <c r="L97" s="768"/>
      <c r="M97" s="768"/>
      <c r="N97" s="768"/>
      <c r="O97" s="768" t="s">
        <v>117</v>
      </c>
      <c r="P97" s="768"/>
      <c r="Q97" s="768"/>
      <c r="R97" s="768"/>
      <c r="S97" s="768" t="s">
        <v>121</v>
      </c>
      <c r="T97" s="768"/>
      <c r="U97" s="768"/>
      <c r="V97" s="768"/>
      <c r="W97" s="768" t="s">
        <v>121</v>
      </c>
      <c r="X97" s="768"/>
      <c r="Y97" s="768"/>
      <c r="Z97" s="768"/>
      <c r="AA97" s="768" t="s">
        <v>119</v>
      </c>
      <c r="AB97" s="768"/>
      <c r="AC97" s="768"/>
      <c r="AD97" s="768"/>
      <c r="AE97" s="775" t="s">
        <v>98</v>
      </c>
      <c r="AF97" s="776"/>
      <c r="AG97" s="776"/>
      <c r="AH97" s="777"/>
      <c r="AI97" s="775" t="s">
        <v>99</v>
      </c>
      <c r="AJ97" s="776"/>
      <c r="AK97" s="776"/>
      <c r="AL97" s="777"/>
      <c r="AM97" s="768" t="s">
        <v>2</v>
      </c>
      <c r="AN97" s="768"/>
      <c r="AO97" s="768"/>
      <c r="AP97" s="768"/>
      <c r="AQ97" s="768" t="s">
        <v>119</v>
      </c>
      <c r="AR97" s="768"/>
      <c r="AS97" s="768"/>
      <c r="AT97" s="768"/>
      <c r="AU97" s="772" t="s">
        <v>29</v>
      </c>
      <c r="AV97" s="773"/>
      <c r="AW97" s="773"/>
      <c r="AX97" s="774"/>
      <c r="AY97" s="480" t="s">
        <v>29</v>
      </c>
      <c r="AZ97" s="481"/>
      <c r="BA97" s="481"/>
      <c r="BB97" s="481"/>
      <c r="BC97" s="113" t="s">
        <v>300</v>
      </c>
      <c r="BD97" s="67"/>
      <c r="BJ97">
        <v>8</v>
      </c>
      <c r="BN97" s="50">
        <v>8</v>
      </c>
      <c r="BP97" s="50">
        <f>SUM(BI97:BO97)</f>
        <v>16</v>
      </c>
    </row>
    <row r="98" spans="1:75">
      <c r="A98" s="95"/>
      <c r="B98" s="96"/>
      <c r="C98" s="784" t="s">
        <v>268</v>
      </c>
      <c r="D98" s="784"/>
      <c r="E98" s="784"/>
      <c r="F98" s="784"/>
      <c r="G98" s="785" t="s">
        <v>269</v>
      </c>
      <c r="H98" s="785"/>
      <c r="I98" s="785"/>
      <c r="J98" s="785"/>
      <c r="K98" s="783" t="s">
        <v>270</v>
      </c>
      <c r="L98" s="783"/>
      <c r="M98" s="783"/>
      <c r="N98" s="783"/>
      <c r="O98" s="783" t="s">
        <v>271</v>
      </c>
      <c r="P98" s="783"/>
      <c r="Q98" s="783"/>
      <c r="R98" s="783"/>
      <c r="S98" s="783" t="s">
        <v>272</v>
      </c>
      <c r="T98" s="783"/>
      <c r="U98" s="783"/>
      <c r="V98" s="783"/>
      <c r="W98" s="783" t="s">
        <v>273</v>
      </c>
      <c r="X98" s="783"/>
      <c r="Y98" s="783"/>
      <c r="Z98" s="783"/>
      <c r="AA98" s="783" t="s">
        <v>274</v>
      </c>
      <c r="AB98" s="783"/>
      <c r="AC98" s="783"/>
      <c r="AD98" s="783"/>
      <c r="AE98" s="783" t="s">
        <v>275</v>
      </c>
      <c r="AF98" s="783"/>
      <c r="AG98" s="783"/>
      <c r="AH98" s="783"/>
      <c r="AI98" s="783" t="s">
        <v>276</v>
      </c>
      <c r="AJ98" s="783"/>
      <c r="AK98" s="783"/>
      <c r="AL98" s="783"/>
      <c r="AM98" s="783" t="s">
        <v>277</v>
      </c>
      <c r="AN98" s="783"/>
      <c r="AO98" s="783"/>
      <c r="AP98" s="783"/>
      <c r="AQ98" s="783" t="s">
        <v>278</v>
      </c>
      <c r="AR98" s="783"/>
      <c r="AS98" s="783"/>
      <c r="AT98" s="783"/>
      <c r="AU98" s="783" t="s">
        <v>279</v>
      </c>
      <c r="AV98" s="783"/>
      <c r="AW98" s="783"/>
      <c r="AX98" s="783"/>
      <c r="AY98" s="559" t="s">
        <v>280</v>
      </c>
      <c r="AZ98" s="559"/>
      <c r="BA98" s="559"/>
      <c r="BB98" s="559"/>
      <c r="BC98" s="22"/>
      <c r="BD98" s="67"/>
    </row>
    <row r="99" spans="1:75">
      <c r="A99" s="65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67"/>
    </row>
    <row r="100" spans="1:75">
      <c r="A100" s="6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64"/>
    </row>
    <row r="101" spans="1:75">
      <c r="A101" s="6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64"/>
    </row>
    <row r="102" spans="1:75">
      <c r="A102" s="6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5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64"/>
    </row>
    <row r="103" spans="1:75" s="1" customFormat="1" ht="12" customHeight="1">
      <c r="A103" s="68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69"/>
      <c r="BE103" s="30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</row>
    <row r="104" spans="1:75" ht="13" customHeight="1">
      <c r="A104" s="8"/>
      <c r="B104" s="57"/>
      <c r="C104" s="57"/>
      <c r="D104" s="559" t="s">
        <v>35</v>
      </c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  <c r="X104" s="559"/>
      <c r="Y104" s="559"/>
      <c r="Z104" s="559"/>
      <c r="AA104" s="559"/>
      <c r="AB104" s="559"/>
      <c r="AC104" s="559"/>
      <c r="AD104" s="559"/>
      <c r="AE104" s="559"/>
      <c r="AF104" s="559"/>
      <c r="AG104" s="559"/>
      <c r="AH104" s="559"/>
      <c r="AI104" s="559"/>
      <c r="AJ104" s="559"/>
      <c r="AK104" s="559"/>
      <c r="AL104" s="559"/>
      <c r="AM104" s="559"/>
      <c r="AN104" s="559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59"/>
      <c r="BC104" s="559"/>
      <c r="BD104" s="24"/>
      <c r="BE104" s="1" t="s">
        <v>58</v>
      </c>
      <c r="BF104" s="16">
        <v>1</v>
      </c>
      <c r="BG104" s="16"/>
      <c r="BH104" s="1"/>
      <c r="BK104" s="50" t="s">
        <v>40</v>
      </c>
      <c r="BL104" s="50">
        <v>7.18</v>
      </c>
      <c r="BM104" s="50">
        <f>BF112+BF114</f>
        <v>6.273076923076923</v>
      </c>
    </row>
    <row r="105" spans="1:75" ht="13" customHeight="1">
      <c r="A105" s="8"/>
      <c r="B105" s="9" t="s">
        <v>59</v>
      </c>
      <c r="C105" s="9"/>
      <c r="D105" s="31"/>
      <c r="E105" s="31"/>
      <c r="F105" s="31"/>
      <c r="G105" s="31"/>
      <c r="H105" s="31"/>
      <c r="I105" s="31"/>
      <c r="J105" s="31"/>
      <c r="K105" s="31"/>
      <c r="L105" s="778" t="s">
        <v>151</v>
      </c>
      <c r="M105" s="779"/>
      <c r="N105" s="779"/>
      <c r="O105" s="779"/>
      <c r="P105" s="779"/>
      <c r="Q105" s="779"/>
      <c r="R105" s="779"/>
      <c r="S105" s="779"/>
      <c r="T105" s="780"/>
      <c r="U105" s="31"/>
      <c r="V105" s="31"/>
      <c r="W105" s="31"/>
      <c r="X105" s="31"/>
      <c r="Y105" s="31"/>
      <c r="Z105" s="31"/>
      <c r="AA105" s="31"/>
      <c r="AB105" s="31"/>
      <c r="AC105" s="22"/>
      <c r="AD105" s="778" t="s">
        <v>150</v>
      </c>
      <c r="AE105" s="779"/>
      <c r="AF105" s="779"/>
      <c r="AG105" s="779"/>
      <c r="AH105" s="779"/>
      <c r="AI105" s="779"/>
      <c r="AJ105" s="779"/>
      <c r="AK105" s="780"/>
      <c r="AL105" s="31"/>
      <c r="AM105" s="31"/>
      <c r="AN105" s="31"/>
      <c r="AO105" s="31"/>
      <c r="AP105" s="31"/>
      <c r="AQ105" s="31"/>
      <c r="AR105" s="31"/>
      <c r="AS105" s="31"/>
      <c r="AT105" s="31"/>
      <c r="AU105" s="778" t="s">
        <v>17</v>
      </c>
      <c r="AV105" s="779"/>
      <c r="AW105" s="779"/>
      <c r="AX105" s="779"/>
      <c r="AY105" s="779"/>
      <c r="AZ105" s="779"/>
      <c r="BA105" s="779"/>
      <c r="BB105" s="779"/>
      <c r="BC105" s="780"/>
      <c r="BD105" s="24"/>
      <c r="BE105" s="1" t="s">
        <v>60</v>
      </c>
      <c r="BF105" s="16">
        <f>26/52</f>
        <v>0.5</v>
      </c>
      <c r="BG105" s="22" t="s">
        <v>17</v>
      </c>
      <c r="BH105" s="1"/>
      <c r="BK105" s="50" t="s">
        <v>0</v>
      </c>
      <c r="BL105" s="50">
        <v>3.23</v>
      </c>
      <c r="BM105" s="114">
        <f>BF126</f>
        <v>3.1730769230769229</v>
      </c>
    </row>
    <row r="106" spans="1:75" ht="13" customHeight="1">
      <c r="A106" s="8"/>
      <c r="B106" s="9" t="s">
        <v>73</v>
      </c>
      <c r="C106" s="9"/>
      <c r="D106" s="778" t="s">
        <v>186</v>
      </c>
      <c r="E106" s="779"/>
      <c r="F106" s="779"/>
      <c r="G106" s="779"/>
      <c r="H106" s="779"/>
      <c r="I106" s="779"/>
      <c r="J106" s="779"/>
      <c r="K106" s="780"/>
      <c r="L106" s="31"/>
      <c r="M106" s="31"/>
      <c r="N106" s="31"/>
      <c r="O106" s="31"/>
      <c r="P106" s="31"/>
      <c r="Q106" s="31"/>
      <c r="R106" s="31"/>
      <c r="S106" s="31"/>
      <c r="T106" s="31"/>
      <c r="U106" s="781" t="s">
        <v>187</v>
      </c>
      <c r="V106" s="782"/>
      <c r="W106" s="782"/>
      <c r="X106" s="782"/>
      <c r="Y106" s="782"/>
      <c r="Z106" s="782"/>
      <c r="AA106" s="782"/>
      <c r="AB106" s="782"/>
      <c r="AC106" s="782"/>
      <c r="AD106" s="31"/>
      <c r="AE106" s="31"/>
      <c r="AF106" s="31"/>
      <c r="AG106" s="31"/>
      <c r="AH106" s="31"/>
      <c r="AI106" s="31"/>
      <c r="AJ106" s="31"/>
      <c r="AK106" s="31"/>
      <c r="AL106" s="781" t="s">
        <v>18</v>
      </c>
      <c r="AM106" s="782"/>
      <c r="AN106" s="782"/>
      <c r="AO106" s="782"/>
      <c r="AP106" s="782"/>
      <c r="AQ106" s="782"/>
      <c r="AR106" s="782"/>
      <c r="AS106" s="782"/>
      <c r="AT106" s="782"/>
      <c r="AU106" s="31"/>
      <c r="AV106" s="31"/>
      <c r="AW106" s="31"/>
      <c r="AX106" s="31"/>
      <c r="AY106" s="31"/>
      <c r="AZ106" s="31"/>
      <c r="BA106" s="31"/>
      <c r="BB106" s="31"/>
      <c r="BC106" s="31"/>
      <c r="BD106" s="24"/>
      <c r="BE106" s="1"/>
      <c r="BF106" s="16">
        <f>34/52</f>
        <v>0.65384615384615385</v>
      </c>
      <c r="BG106" s="16" t="s">
        <v>309</v>
      </c>
      <c r="BH106" s="1"/>
      <c r="BK106" s="50" t="s">
        <v>1</v>
      </c>
      <c r="BL106" s="50">
        <v>3.06</v>
      </c>
      <c r="BM106" s="50">
        <f>BF134</f>
        <v>2.7692307692307692</v>
      </c>
    </row>
    <row r="107" spans="1:75" ht="13" customHeight="1" thickBot="1">
      <c r="A107" s="8"/>
      <c r="B107" s="9" t="s">
        <v>61</v>
      </c>
      <c r="C107" s="9"/>
      <c r="D107" s="420" t="s">
        <v>161</v>
      </c>
      <c r="E107" s="420"/>
      <c r="F107" s="420"/>
      <c r="G107" s="420"/>
      <c r="H107" s="420"/>
      <c r="I107" s="420"/>
      <c r="J107" s="420"/>
      <c r="K107" s="420"/>
      <c r="L107" s="31"/>
      <c r="M107" s="31"/>
      <c r="N107" s="31"/>
      <c r="O107" s="31"/>
      <c r="P107" s="31"/>
      <c r="Q107" s="775" t="s">
        <v>160</v>
      </c>
      <c r="R107" s="776"/>
      <c r="S107" s="776"/>
      <c r="T107" s="776"/>
      <c r="U107" s="776"/>
      <c r="V107" s="776"/>
      <c r="W107" s="776"/>
      <c r="X107" s="776"/>
      <c r="Y107" s="776"/>
      <c r="Z107" s="776"/>
      <c r="AA107" s="776"/>
      <c r="AB107" s="776"/>
      <c r="AC107" s="777"/>
      <c r="AD107" s="775" t="s">
        <v>201</v>
      </c>
      <c r="AE107" s="776"/>
      <c r="AF107" s="776"/>
      <c r="AG107" s="776"/>
      <c r="AH107" s="776"/>
      <c r="AI107" s="776"/>
      <c r="AJ107" s="776"/>
      <c r="AK107" s="776"/>
      <c r="AL107" s="776"/>
      <c r="AM107" s="776"/>
      <c r="AN107" s="776"/>
      <c r="AO107" s="776"/>
      <c r="AP107" s="437"/>
      <c r="AQ107" s="789" t="s">
        <v>159</v>
      </c>
      <c r="AR107" s="790"/>
      <c r="AS107" s="790"/>
      <c r="AT107" s="790"/>
      <c r="AU107" s="790"/>
      <c r="AV107" s="790"/>
      <c r="AW107" s="790"/>
      <c r="AX107" s="790"/>
      <c r="AY107" s="791"/>
      <c r="AZ107" s="31"/>
      <c r="BA107" s="31"/>
      <c r="BB107" s="31"/>
      <c r="BC107" s="31"/>
      <c r="BD107" s="24"/>
      <c r="BE107" s="1" t="s">
        <v>62</v>
      </c>
      <c r="BF107" s="16">
        <f>16/52</f>
        <v>0.30769230769230771</v>
      </c>
      <c r="BG107" s="16" t="s">
        <v>310</v>
      </c>
      <c r="BH107" s="1"/>
      <c r="BK107" s="50" t="s">
        <v>41</v>
      </c>
      <c r="BL107" s="50">
        <v>2</v>
      </c>
      <c r="BM107" s="50">
        <f>BF140</f>
        <v>1.9615384615384617</v>
      </c>
    </row>
    <row r="108" spans="1:75" ht="13" customHeight="1">
      <c r="A108" s="8"/>
      <c r="B108" s="9"/>
      <c r="C108" s="9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792" t="s">
        <v>161</v>
      </c>
      <c r="AV108" s="792"/>
      <c r="AW108" s="792"/>
      <c r="AX108" s="792"/>
      <c r="AY108" s="792"/>
      <c r="AZ108" s="792"/>
      <c r="BA108" s="792"/>
      <c r="BB108" s="792"/>
      <c r="BC108" s="793"/>
      <c r="BD108" s="24"/>
      <c r="BE108" s="1"/>
      <c r="BF108" s="16"/>
      <c r="BG108" s="16"/>
      <c r="BH108" s="1"/>
    </row>
    <row r="109" spans="1:75" ht="13" customHeight="1">
      <c r="A109" s="8"/>
      <c r="B109" s="9" t="s">
        <v>63</v>
      </c>
      <c r="C109" s="9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24"/>
      <c r="BE109" s="1" t="s">
        <v>64</v>
      </c>
      <c r="BF109" s="16">
        <f>53/52</f>
        <v>1.0192307692307692</v>
      </c>
      <c r="BG109" s="1" t="s">
        <v>311</v>
      </c>
      <c r="BH109" s="1"/>
      <c r="BI109">
        <v>0.62</v>
      </c>
      <c r="BK109" s="50" t="s">
        <v>2</v>
      </c>
      <c r="BL109" s="50">
        <v>2.23</v>
      </c>
      <c r="BM109" s="50">
        <f>BG147</f>
        <v>2.0576923076923075</v>
      </c>
    </row>
    <row r="110" spans="1:75" ht="13" customHeight="1">
      <c r="A110" s="8"/>
      <c r="B110" s="9" t="s">
        <v>65</v>
      </c>
      <c r="C110" s="9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24"/>
      <c r="BE110" s="1" t="s">
        <v>66</v>
      </c>
      <c r="BF110" s="16">
        <f>39/52</f>
        <v>0.75</v>
      </c>
      <c r="BG110" s="1"/>
      <c r="BH110" s="1"/>
      <c r="BK110" s="50" t="s">
        <v>20</v>
      </c>
      <c r="BL110" s="50">
        <v>1</v>
      </c>
      <c r="BM110" s="50">
        <v>0</v>
      </c>
    </row>
    <row r="111" spans="1:75" ht="13" customHeight="1">
      <c r="A111" s="8"/>
      <c r="B111" s="9"/>
      <c r="C111" s="9"/>
      <c r="D111" s="559" t="s">
        <v>15</v>
      </c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  <c r="X111" s="559"/>
      <c r="Y111" s="559"/>
      <c r="Z111" s="559"/>
      <c r="AA111" s="559"/>
      <c r="AB111" s="559"/>
      <c r="AC111" s="559"/>
      <c r="AD111" s="559"/>
      <c r="AE111" s="559"/>
      <c r="AF111" s="559"/>
      <c r="AG111" s="559"/>
      <c r="AH111" s="559"/>
      <c r="AI111" s="559"/>
      <c r="AJ111" s="559"/>
      <c r="AK111" s="559"/>
      <c r="AL111" s="559"/>
      <c r="AM111" s="559"/>
      <c r="AN111" s="559"/>
      <c r="AO111" s="559"/>
      <c r="AP111" s="559"/>
      <c r="AQ111" s="559"/>
      <c r="AR111" s="559"/>
      <c r="AS111" s="559"/>
      <c r="AT111" s="559"/>
      <c r="AU111" s="559"/>
      <c r="AV111" s="559"/>
      <c r="AW111" s="559"/>
      <c r="AX111" s="559"/>
      <c r="AY111" s="559"/>
      <c r="AZ111" s="559"/>
      <c r="BA111" s="559"/>
      <c r="BB111" s="559"/>
      <c r="BC111" s="559"/>
      <c r="BD111" s="24"/>
      <c r="BE111" s="1" t="s">
        <v>67</v>
      </c>
      <c r="BF111" s="26">
        <f>CB154</f>
        <v>1.9230769230769231</v>
      </c>
      <c r="BG111" t="s">
        <v>68</v>
      </c>
      <c r="BH111" s="1"/>
      <c r="BK111" s="50" t="s">
        <v>69</v>
      </c>
      <c r="BL111" s="50" t="s">
        <v>70</v>
      </c>
    </row>
    <row r="112" spans="1:75" ht="13" customHeight="1">
      <c r="A112" s="8"/>
      <c r="B112" s="9" t="s">
        <v>59</v>
      </c>
      <c r="C112" s="31"/>
      <c r="D112" s="775" t="s">
        <v>150</v>
      </c>
      <c r="E112" s="776"/>
      <c r="F112" s="776"/>
      <c r="G112" s="776"/>
      <c r="H112" s="776"/>
      <c r="I112" s="776"/>
      <c r="J112" s="776"/>
      <c r="K112" s="776"/>
      <c r="L112" s="776"/>
      <c r="M112" s="776"/>
      <c r="N112" s="776"/>
      <c r="O112" s="776"/>
      <c r="P112" s="776"/>
      <c r="Q112" s="776"/>
      <c r="R112" s="776"/>
      <c r="S112" s="776"/>
      <c r="T112" s="777"/>
      <c r="U112" s="775" t="s">
        <v>17</v>
      </c>
      <c r="V112" s="776"/>
      <c r="W112" s="776"/>
      <c r="X112" s="776"/>
      <c r="Y112" s="776"/>
      <c r="Z112" s="776"/>
      <c r="AA112" s="776"/>
      <c r="AB112" s="776"/>
      <c r="AC112" s="776"/>
      <c r="AD112" s="776"/>
      <c r="AE112" s="776"/>
      <c r="AF112" s="776"/>
      <c r="AG112" s="776"/>
      <c r="AH112" s="776"/>
      <c r="AI112" s="776"/>
      <c r="AJ112" s="776"/>
      <c r="AK112" s="777"/>
      <c r="AL112" s="786" t="s">
        <v>151</v>
      </c>
      <c r="AM112" s="787"/>
      <c r="AN112" s="787"/>
      <c r="AO112" s="787"/>
      <c r="AP112" s="787"/>
      <c r="AQ112" s="787"/>
      <c r="AR112" s="787"/>
      <c r="AS112" s="787"/>
      <c r="AT112" s="787"/>
      <c r="AU112" s="787"/>
      <c r="AV112" s="787"/>
      <c r="AW112" s="787"/>
      <c r="AX112" s="787"/>
      <c r="AY112" s="787"/>
      <c r="AZ112" s="787"/>
      <c r="BA112" s="787"/>
      <c r="BB112" s="787"/>
      <c r="BC112" s="788"/>
      <c r="BD112" s="25"/>
      <c r="BF112" s="22">
        <f>SUM(BF104:BF111)</f>
        <v>6.1538461538461542</v>
      </c>
      <c r="BH112" s="1"/>
      <c r="BK112" s="50" t="s">
        <v>71</v>
      </c>
      <c r="BL112" s="50">
        <v>1</v>
      </c>
      <c r="BN112" s="50">
        <f>SUM(BL104:BL110)</f>
        <v>18.7</v>
      </c>
      <c r="BO112" s="50" t="s">
        <v>72</v>
      </c>
    </row>
    <row r="113" spans="1:75" ht="13" customHeight="1">
      <c r="A113" s="8"/>
      <c r="B113" s="9" t="s">
        <v>73</v>
      </c>
      <c r="C113" s="31"/>
      <c r="D113" s="786" t="s">
        <v>187</v>
      </c>
      <c r="E113" s="787"/>
      <c r="F113" s="787"/>
      <c r="G113" s="787"/>
      <c r="H113" s="787"/>
      <c r="I113" s="787"/>
      <c r="J113" s="787"/>
      <c r="K113" s="788"/>
      <c r="L113" s="31"/>
      <c r="M113" s="31"/>
      <c r="N113" s="475" t="s">
        <v>18</v>
      </c>
      <c r="O113" s="475"/>
      <c r="P113" s="475"/>
      <c r="Q113" s="475"/>
      <c r="R113" s="475"/>
      <c r="S113" s="475"/>
      <c r="T113" s="476"/>
      <c r="U113" s="775" t="s">
        <v>186</v>
      </c>
      <c r="V113" s="776"/>
      <c r="W113" s="776"/>
      <c r="X113" s="776"/>
      <c r="Y113" s="776"/>
      <c r="Z113" s="776"/>
      <c r="AA113" s="776"/>
      <c r="AB113" s="776"/>
      <c r="AC113" s="777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24"/>
      <c r="BG113" s="1"/>
      <c r="BH113" s="1"/>
      <c r="BN113" s="50">
        <v>0.5</v>
      </c>
      <c r="BO113" s="50" t="s">
        <v>74</v>
      </c>
    </row>
    <row r="114" spans="1:75" s="1" customFormat="1" ht="13" customHeight="1">
      <c r="A114" s="8"/>
      <c r="B114" s="9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24"/>
      <c r="BE114" s="1" t="s">
        <v>185</v>
      </c>
      <c r="BF114" s="16">
        <f>0.1+1/52</f>
        <v>0.11923076923076924</v>
      </c>
      <c r="BG114" s="1" t="s">
        <v>318</v>
      </c>
      <c r="BK114" s="54"/>
      <c r="BL114" s="54"/>
      <c r="BM114" s="54"/>
      <c r="BN114" s="54">
        <f>1.8</f>
        <v>1.8</v>
      </c>
      <c r="BO114" s="54" t="s">
        <v>75</v>
      </c>
      <c r="BP114" s="54"/>
      <c r="BQ114" s="54"/>
      <c r="BR114" s="54"/>
      <c r="BS114" s="54"/>
      <c r="BT114" s="54"/>
      <c r="BU114" s="54"/>
      <c r="BV114" s="54"/>
      <c r="BW114" s="54"/>
    </row>
    <row r="115" spans="1:75" ht="13" customHeight="1">
      <c r="A115" s="8"/>
      <c r="B115" s="9" t="s">
        <v>61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437" t="s">
        <v>159</v>
      </c>
      <c r="V115" s="437"/>
      <c r="W115" s="437"/>
      <c r="X115" s="437"/>
      <c r="Y115" s="437"/>
      <c r="Z115" s="437"/>
      <c r="AA115" s="437"/>
      <c r="AB115" s="437"/>
      <c r="AC115" s="444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24"/>
      <c r="BE115" s="1" t="s">
        <v>185</v>
      </c>
      <c r="BF115" s="1">
        <v>0.1</v>
      </c>
      <c r="BG115" s="1" t="s">
        <v>316</v>
      </c>
      <c r="BH115" s="1"/>
      <c r="BN115" s="44">
        <f>8/52</f>
        <v>0.15384615384615385</v>
      </c>
      <c r="BO115" s="44" t="s">
        <v>76</v>
      </c>
    </row>
    <row r="116" spans="1:75" ht="13" customHeight="1">
      <c r="A116" s="8"/>
      <c r="B116" s="9" t="s">
        <v>63</v>
      </c>
      <c r="C116" s="31"/>
      <c r="D116" s="775" t="s">
        <v>163</v>
      </c>
      <c r="E116" s="776"/>
      <c r="F116" s="776"/>
      <c r="G116" s="776"/>
      <c r="H116" s="776"/>
      <c r="I116" s="776"/>
      <c r="J116" s="776"/>
      <c r="K116" s="776"/>
      <c r="L116" s="776"/>
      <c r="M116" s="776"/>
      <c r="N116" s="776"/>
      <c r="O116" s="776"/>
      <c r="P116" s="777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775" t="s">
        <v>164</v>
      </c>
      <c r="AE116" s="776"/>
      <c r="AF116" s="776"/>
      <c r="AG116" s="776"/>
      <c r="AH116" s="776"/>
      <c r="AI116" s="776"/>
      <c r="AJ116" s="776"/>
      <c r="AK116" s="776"/>
      <c r="AL116" s="776"/>
      <c r="AM116" s="776"/>
      <c r="AN116" s="776"/>
      <c r="AO116" s="776"/>
      <c r="AP116" s="777"/>
      <c r="AQ116" s="775" t="s">
        <v>162</v>
      </c>
      <c r="AR116" s="776"/>
      <c r="AS116" s="776"/>
      <c r="AT116" s="776"/>
      <c r="AU116" s="776"/>
      <c r="AV116" s="776"/>
      <c r="AW116" s="776"/>
      <c r="AX116" s="776"/>
      <c r="AY116" s="776"/>
      <c r="AZ116" s="776"/>
      <c r="BA116" s="776"/>
      <c r="BB116" s="776"/>
      <c r="BC116" s="777"/>
      <c r="BD116" s="24"/>
      <c r="BE116" s="1"/>
      <c r="BF116" s="63">
        <f>SUM(BF112:BF115)</f>
        <v>6.3730769230769226</v>
      </c>
      <c r="BG116" s="16"/>
      <c r="BH116" s="1"/>
      <c r="BN116" s="50">
        <f>SUM(BN112:BN115)</f>
        <v>21.153846153846153</v>
      </c>
      <c r="BO116" s="50" t="s">
        <v>77</v>
      </c>
    </row>
    <row r="117" spans="1:75" s="1" customFormat="1" ht="13" customHeight="1" thickBot="1">
      <c r="A117" s="8"/>
      <c r="B117" s="9" t="s">
        <v>65</v>
      </c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775" t="s">
        <v>307</v>
      </c>
      <c r="X117" s="776"/>
      <c r="Y117" s="776"/>
      <c r="Z117" s="777"/>
      <c r="AA117" s="775" t="s">
        <v>307</v>
      </c>
      <c r="AB117" s="776"/>
      <c r="AC117" s="776"/>
      <c r="AD117" s="777"/>
      <c r="AE117" s="775" t="s">
        <v>306</v>
      </c>
      <c r="AF117" s="776"/>
      <c r="AG117" s="776"/>
      <c r="AH117" s="777"/>
      <c r="AI117" s="775" t="s">
        <v>306</v>
      </c>
      <c r="AJ117" s="776"/>
      <c r="AK117" s="776"/>
      <c r="AL117" s="777"/>
      <c r="AM117" s="775" t="s">
        <v>305</v>
      </c>
      <c r="AN117" s="776"/>
      <c r="AO117" s="776"/>
      <c r="AP117" s="777"/>
      <c r="AQ117" s="775" t="s">
        <v>305</v>
      </c>
      <c r="AR117" s="776"/>
      <c r="AS117" s="776"/>
      <c r="AT117" s="777"/>
      <c r="AU117" s="775" t="s">
        <v>304</v>
      </c>
      <c r="AV117" s="776"/>
      <c r="AW117" s="776"/>
      <c r="AX117" s="777"/>
      <c r="AY117" s="522" t="s">
        <v>304</v>
      </c>
      <c r="AZ117" s="509"/>
      <c r="BA117" s="509"/>
      <c r="BB117" s="509"/>
      <c r="BC117" s="509"/>
      <c r="BD117" s="24"/>
      <c r="BG117" s="16"/>
      <c r="BK117" s="53" t="s">
        <v>130</v>
      </c>
      <c r="BL117" s="54"/>
      <c r="BM117" s="54"/>
      <c r="BN117" s="54"/>
      <c r="BO117" s="54" t="s">
        <v>78</v>
      </c>
      <c r="BP117" s="54"/>
      <c r="BQ117" s="54"/>
      <c r="BR117" s="54"/>
      <c r="BS117" s="54"/>
      <c r="BT117" s="54"/>
      <c r="BU117" s="54"/>
      <c r="BV117" s="54"/>
      <c r="BW117" s="54"/>
    </row>
    <row r="118" spans="1:75" s="1" customFormat="1" ht="13" customHeight="1" thickBot="1">
      <c r="A118" s="8"/>
      <c r="B118" s="94"/>
      <c r="D118" s="801" t="s">
        <v>241</v>
      </c>
      <c r="E118" s="801"/>
      <c r="F118" s="801"/>
      <c r="G118" s="801"/>
      <c r="H118" s="801"/>
      <c r="I118" s="801"/>
      <c r="J118" s="801"/>
      <c r="K118" s="801"/>
      <c r="L118" s="802" t="s">
        <v>293</v>
      </c>
      <c r="M118" s="803"/>
      <c r="N118" s="804" t="s">
        <v>230</v>
      </c>
      <c r="O118" s="805"/>
      <c r="P118" s="805"/>
      <c r="Q118" s="805"/>
      <c r="R118" s="805"/>
      <c r="S118" s="805"/>
      <c r="T118" s="806"/>
      <c r="U118" s="807" t="s">
        <v>232</v>
      </c>
      <c r="V118" s="807"/>
      <c r="W118" s="808" t="s">
        <v>233</v>
      </c>
      <c r="X118" s="809"/>
      <c r="Y118" s="809"/>
      <c r="Z118" s="809"/>
      <c r="AA118" s="809"/>
      <c r="AB118" s="809"/>
      <c r="AC118" s="809"/>
      <c r="AD118" s="810" t="s">
        <v>241</v>
      </c>
      <c r="AE118" s="810"/>
      <c r="AF118" s="810"/>
      <c r="AG118" s="810"/>
      <c r="AH118" s="810"/>
      <c r="AI118" s="810"/>
      <c r="AJ118" s="810"/>
      <c r="AK118" s="810"/>
      <c r="AL118" s="810"/>
      <c r="AM118" s="810"/>
      <c r="AN118" s="810"/>
      <c r="AO118" s="810"/>
      <c r="AP118" s="810"/>
      <c r="AQ118" s="794" t="s">
        <v>295</v>
      </c>
      <c r="AR118" s="795"/>
      <c r="AS118" s="795"/>
      <c r="AT118" s="796"/>
      <c r="AU118" s="811" t="s">
        <v>294</v>
      </c>
      <c r="AV118" s="812"/>
      <c r="AW118" s="812"/>
      <c r="AX118" s="812"/>
      <c r="AY118" s="812"/>
      <c r="AZ118" s="794" t="s">
        <v>295</v>
      </c>
      <c r="BA118" s="795"/>
      <c r="BB118" s="795"/>
      <c r="BC118" s="796"/>
      <c r="BD118" s="24"/>
      <c r="BG118" s="16"/>
      <c r="BK118" s="53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</row>
    <row r="119" spans="1:75" s="1" customFormat="1" ht="13" customHeight="1">
      <c r="A119" s="8"/>
      <c r="B119" s="94" t="s">
        <v>243</v>
      </c>
      <c r="D119" s="73"/>
      <c r="E119" s="73"/>
      <c r="F119" s="73"/>
      <c r="G119" s="73"/>
      <c r="H119" s="73"/>
      <c r="I119" s="73"/>
      <c r="J119" s="73"/>
      <c r="K119" s="73"/>
      <c r="L119" s="797" t="s">
        <v>215</v>
      </c>
      <c r="M119" s="797"/>
      <c r="N119" s="73"/>
      <c r="O119" s="73"/>
      <c r="P119" s="73"/>
      <c r="Q119" s="20"/>
      <c r="R119" s="20"/>
      <c r="S119" s="20"/>
      <c r="T119" s="20"/>
      <c r="U119" s="20"/>
      <c r="V119" s="20"/>
      <c r="W119" s="20"/>
      <c r="X119" s="20"/>
      <c r="Y119" s="16"/>
      <c r="Z119" s="16"/>
      <c r="AA119" s="16"/>
      <c r="AB119" s="16"/>
      <c r="AC119" s="16"/>
      <c r="AD119" s="21"/>
      <c r="AE119" s="21"/>
      <c r="AF119" s="21"/>
      <c r="AG119" s="21"/>
      <c r="AH119" s="21"/>
      <c r="AI119" s="21"/>
      <c r="AJ119" s="21"/>
      <c r="AK119" s="21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4"/>
      <c r="BG119" s="16"/>
      <c r="BK119" s="53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</row>
    <row r="120" spans="1:75" ht="13" customHeight="1">
      <c r="A120" s="8"/>
      <c r="B120" s="9"/>
      <c r="C120" s="9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24"/>
      <c r="BE120" s="1"/>
      <c r="BF120" s="1"/>
      <c r="BG120" s="16"/>
      <c r="BH120" s="1"/>
      <c r="BK120" s="50">
        <v>1.8</v>
      </c>
      <c r="BL120" s="52" t="s">
        <v>131</v>
      </c>
    </row>
    <row r="121" spans="1:75" ht="13" customHeight="1">
      <c r="A121" s="8"/>
      <c r="B121" s="9"/>
      <c r="C121" s="9"/>
      <c r="D121" s="559" t="s">
        <v>0</v>
      </c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  <c r="X121" s="559"/>
      <c r="Y121" s="559"/>
      <c r="Z121" s="559"/>
      <c r="AA121" s="559"/>
      <c r="AB121" s="559"/>
      <c r="AC121" s="559"/>
      <c r="AD121" s="559"/>
      <c r="AE121" s="559"/>
      <c r="AF121" s="559"/>
      <c r="AG121" s="559"/>
      <c r="AH121" s="559"/>
      <c r="AI121" s="559"/>
      <c r="AJ121" s="559"/>
      <c r="AK121" s="559"/>
      <c r="AL121" s="559"/>
      <c r="AM121" s="559"/>
      <c r="AN121" s="559"/>
      <c r="AO121" s="559"/>
      <c r="AP121" s="559"/>
      <c r="AQ121" s="559"/>
      <c r="AR121" s="559"/>
      <c r="AS121" s="559"/>
      <c r="AT121" s="559"/>
      <c r="AU121" s="559"/>
      <c r="AV121" s="559"/>
      <c r="AW121" s="559"/>
      <c r="AX121" s="559"/>
      <c r="AY121" s="559"/>
      <c r="AZ121" s="559"/>
      <c r="BA121" s="559"/>
      <c r="BB121" s="559"/>
      <c r="BC121" s="559"/>
      <c r="BD121" s="24"/>
      <c r="BE121" s="1" t="s">
        <v>58</v>
      </c>
      <c r="BF121" s="16">
        <f>35/52</f>
        <v>0.67307692307692313</v>
      </c>
      <c r="BG121" s="16"/>
      <c r="BH121" s="1"/>
      <c r="BK121" s="50">
        <f>12/52</f>
        <v>0.23076923076923078</v>
      </c>
      <c r="BL121" s="52" t="s">
        <v>132</v>
      </c>
    </row>
    <row r="122" spans="1:75" ht="13" customHeight="1">
      <c r="A122" s="8"/>
      <c r="B122" s="9" t="s">
        <v>79</v>
      </c>
      <c r="C122" s="9"/>
      <c r="D122" s="772" t="s">
        <v>17</v>
      </c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4"/>
      <c r="U122" s="772" t="s">
        <v>151</v>
      </c>
      <c r="V122" s="773"/>
      <c r="W122" s="773"/>
      <c r="X122" s="773"/>
      <c r="Y122" s="773"/>
      <c r="Z122" s="773"/>
      <c r="AA122" s="773"/>
      <c r="AB122" s="773"/>
      <c r="AC122" s="773"/>
      <c r="AD122" s="773"/>
      <c r="AE122" s="773"/>
      <c r="AF122" s="773"/>
      <c r="AG122" s="773"/>
      <c r="AH122" s="773"/>
      <c r="AI122" s="773"/>
      <c r="AJ122" s="773"/>
      <c r="AK122" s="774"/>
      <c r="AL122" s="798" t="s">
        <v>150</v>
      </c>
      <c r="AM122" s="799"/>
      <c r="AN122" s="799"/>
      <c r="AO122" s="799"/>
      <c r="AP122" s="799"/>
      <c r="AQ122" s="799"/>
      <c r="AR122" s="799"/>
      <c r="AS122" s="799"/>
      <c r="AT122" s="799"/>
      <c r="AU122" s="799"/>
      <c r="AV122" s="799"/>
      <c r="AW122" s="799"/>
      <c r="AX122" s="799"/>
      <c r="AY122" s="799"/>
      <c r="AZ122" s="799"/>
      <c r="BA122" s="799"/>
      <c r="BB122" s="799"/>
      <c r="BC122" s="800"/>
      <c r="BD122" s="24"/>
      <c r="BE122" s="1" t="s">
        <v>60</v>
      </c>
      <c r="BF122" s="16">
        <f>17/52</f>
        <v>0.32692307692307693</v>
      </c>
      <c r="BG122" s="16"/>
      <c r="BH122" s="1"/>
      <c r="BK122" s="50">
        <f>9/52</f>
        <v>0.17307692307692307</v>
      </c>
      <c r="BL122" s="52" t="s">
        <v>317</v>
      </c>
    </row>
    <row r="123" spans="1:75" ht="13" customHeight="1">
      <c r="A123" s="8"/>
      <c r="B123" s="9" t="s">
        <v>61</v>
      </c>
      <c r="C123" s="9"/>
      <c r="D123" s="772" t="s">
        <v>159</v>
      </c>
      <c r="E123" s="773"/>
      <c r="F123" s="773"/>
      <c r="G123" s="773"/>
      <c r="H123" s="773"/>
      <c r="I123" s="773"/>
      <c r="J123" s="773"/>
      <c r="K123" s="774"/>
      <c r="L123" s="772" t="s">
        <v>201</v>
      </c>
      <c r="M123" s="773"/>
      <c r="N123" s="773"/>
      <c r="O123" s="773"/>
      <c r="P123" s="773"/>
      <c r="Q123" s="773"/>
      <c r="R123" s="773"/>
      <c r="S123" s="773"/>
      <c r="T123" s="774"/>
      <c r="U123" s="31"/>
      <c r="V123" s="31"/>
      <c r="W123" s="31"/>
      <c r="X123" s="31"/>
      <c r="Y123" s="31"/>
      <c r="Z123" s="31"/>
      <c r="AA123" s="31"/>
      <c r="AB123" s="31"/>
      <c r="AC123" s="31"/>
      <c r="AD123" s="772" t="s">
        <v>160</v>
      </c>
      <c r="AE123" s="773"/>
      <c r="AF123" s="773"/>
      <c r="AG123" s="773"/>
      <c r="AH123" s="773"/>
      <c r="AI123" s="773"/>
      <c r="AJ123" s="773"/>
      <c r="AK123" s="774"/>
      <c r="AL123" s="798" t="s">
        <v>161</v>
      </c>
      <c r="AM123" s="799"/>
      <c r="AN123" s="799"/>
      <c r="AO123" s="799"/>
      <c r="AP123" s="800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24"/>
      <c r="BE123" s="1" t="s">
        <v>64</v>
      </c>
      <c r="BF123" s="16">
        <f>30/52</f>
        <v>0.57692307692307687</v>
      </c>
      <c r="BG123" s="1"/>
      <c r="BH123" s="1"/>
    </row>
    <row r="124" spans="1:75" ht="13" customHeight="1">
      <c r="A124" s="8"/>
      <c r="B124" s="9" t="s">
        <v>63</v>
      </c>
      <c r="C124" s="9"/>
      <c r="D124" s="814" t="s">
        <v>162</v>
      </c>
      <c r="E124" s="814"/>
      <c r="F124" s="814"/>
      <c r="G124" s="814"/>
      <c r="H124" s="814"/>
      <c r="I124" s="814"/>
      <c r="J124" s="814"/>
      <c r="K124" s="814"/>
      <c r="L124" s="814"/>
      <c r="M124" s="814"/>
      <c r="N124" s="814"/>
      <c r="O124" s="814"/>
      <c r="P124" s="814"/>
      <c r="Q124" s="814" t="s">
        <v>164</v>
      </c>
      <c r="R124" s="814"/>
      <c r="S124" s="814"/>
      <c r="T124" s="814"/>
      <c r="U124" s="814"/>
      <c r="V124" s="814"/>
      <c r="W124" s="814"/>
      <c r="X124" s="814"/>
      <c r="Y124" s="814"/>
      <c r="Z124" s="814"/>
      <c r="AA124" s="814"/>
      <c r="AB124" s="814"/>
      <c r="AC124" s="814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814" t="s">
        <v>163</v>
      </c>
      <c r="AR124" s="814"/>
      <c r="AS124" s="814"/>
      <c r="AT124" s="814"/>
      <c r="AU124" s="814"/>
      <c r="AV124" s="814"/>
      <c r="AW124" s="814"/>
      <c r="AX124" s="814"/>
      <c r="AY124" s="814"/>
      <c r="AZ124" s="814"/>
      <c r="BA124" s="814"/>
      <c r="BB124" s="814"/>
      <c r="BC124" s="814"/>
      <c r="BD124" s="24"/>
      <c r="BE124" s="1" t="s">
        <v>66</v>
      </c>
      <c r="BF124" s="16">
        <f>39/52</f>
        <v>0.75</v>
      </c>
      <c r="BG124" s="1"/>
      <c r="BH124" s="1"/>
      <c r="BK124" s="52" t="s">
        <v>134</v>
      </c>
    </row>
    <row r="125" spans="1:75" ht="13" customHeight="1" thickBot="1">
      <c r="A125" s="8"/>
      <c r="B125" s="9" t="s">
        <v>65</v>
      </c>
      <c r="C125" s="9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552" t="s">
        <v>305</v>
      </c>
      <c r="X125" s="553"/>
      <c r="Y125" s="553"/>
      <c r="Z125" s="553"/>
      <c r="AA125" s="553"/>
      <c r="AB125" s="553"/>
      <c r="AC125" s="553"/>
      <c r="AD125" s="554"/>
      <c r="AE125" s="552" t="s">
        <v>304</v>
      </c>
      <c r="AF125" s="553"/>
      <c r="AG125" s="553"/>
      <c r="AH125" s="553"/>
      <c r="AI125" s="553"/>
      <c r="AJ125" s="553"/>
      <c r="AK125" s="553"/>
      <c r="AL125" s="554"/>
      <c r="AM125" s="552" t="s">
        <v>307</v>
      </c>
      <c r="AN125" s="553"/>
      <c r="AO125" s="553"/>
      <c r="AP125" s="553"/>
      <c r="AQ125" s="553"/>
      <c r="AR125" s="553"/>
      <c r="AS125" s="553"/>
      <c r="AT125" s="554"/>
      <c r="AU125" s="480" t="s">
        <v>306</v>
      </c>
      <c r="AV125" s="481"/>
      <c r="AW125" s="481"/>
      <c r="AX125" s="481"/>
      <c r="AY125" s="481"/>
      <c r="AZ125" s="481"/>
      <c r="BA125" s="481"/>
      <c r="BB125" s="481"/>
      <c r="BC125" s="481"/>
      <c r="BD125" s="24"/>
      <c r="BE125" s="1" t="s">
        <v>67</v>
      </c>
      <c r="BF125" s="26">
        <f>BY154</f>
        <v>0.84615384615384615</v>
      </c>
      <c r="BG125" s="1" t="s">
        <v>282</v>
      </c>
      <c r="BH125" s="1"/>
    </row>
    <row r="126" spans="1:75" s="1" customFormat="1" ht="13" customHeight="1" thickBot="1">
      <c r="A126" s="8"/>
      <c r="B126" s="9"/>
      <c r="C126" s="9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815" t="s">
        <v>220</v>
      </c>
      <c r="V126" s="816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F126" s="26">
        <f>SUM(BF121:BF125)</f>
        <v>3.1730769230769229</v>
      </c>
      <c r="BG126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</row>
    <row r="127" spans="1:75" ht="13" customHeight="1">
      <c r="A127" s="8"/>
      <c r="B127" s="9"/>
      <c r="C127" s="9"/>
      <c r="D127" s="559" t="s">
        <v>80</v>
      </c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  <c r="X127" s="559"/>
      <c r="Y127" s="559"/>
      <c r="Z127" s="559"/>
      <c r="AA127" s="559"/>
      <c r="AB127" s="559"/>
      <c r="AC127" s="559"/>
      <c r="AD127" s="559"/>
      <c r="AE127" s="559"/>
      <c r="AF127" s="559"/>
      <c r="AG127" s="559"/>
      <c r="AH127" s="559"/>
      <c r="AI127" s="559"/>
      <c r="AJ127" s="559"/>
      <c r="AK127" s="559"/>
      <c r="AL127" s="559"/>
      <c r="AM127" s="559"/>
      <c r="AN127" s="559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59"/>
      <c r="BC127" s="559"/>
      <c r="BD127" s="24"/>
      <c r="BG127" s="22"/>
      <c r="BH127" s="1"/>
    </row>
    <row r="128" spans="1:75" ht="13" customHeight="1">
      <c r="A128" s="8"/>
      <c r="B128" s="9" t="s">
        <v>79</v>
      </c>
      <c r="C128" s="9"/>
      <c r="D128" s="813" t="s">
        <v>151</v>
      </c>
      <c r="E128" s="813"/>
      <c r="F128" s="813"/>
      <c r="G128" s="813"/>
      <c r="H128" s="813"/>
      <c r="I128" s="813"/>
      <c r="J128" s="813"/>
      <c r="K128" s="813"/>
      <c r="L128" s="70"/>
      <c r="M128" s="70"/>
      <c r="N128" s="70"/>
      <c r="O128" s="70"/>
      <c r="P128" s="70"/>
      <c r="Q128" s="70"/>
      <c r="R128" s="70"/>
      <c r="S128" s="70"/>
      <c r="T128" s="70"/>
      <c r="U128" s="813" t="s">
        <v>150</v>
      </c>
      <c r="V128" s="813"/>
      <c r="W128" s="813"/>
      <c r="X128" s="813"/>
      <c r="Y128" s="813"/>
      <c r="Z128" s="813"/>
      <c r="AA128" s="813"/>
      <c r="AB128" s="813"/>
      <c r="AC128" s="813"/>
      <c r="AD128" s="70"/>
      <c r="AE128" s="70"/>
      <c r="AF128" s="70"/>
      <c r="AG128" s="70"/>
      <c r="AH128" s="70"/>
      <c r="AI128" s="70"/>
      <c r="AJ128" s="70"/>
      <c r="AK128" s="70"/>
      <c r="AL128" s="813" t="s">
        <v>17</v>
      </c>
      <c r="AM128" s="813"/>
      <c r="AN128" s="813"/>
      <c r="AO128" s="813"/>
      <c r="AP128" s="813"/>
      <c r="AQ128" s="813"/>
      <c r="AR128" s="813"/>
      <c r="AS128" s="813"/>
      <c r="AT128" s="813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58</v>
      </c>
      <c r="BF128" s="16">
        <f>17/52</f>
        <v>0.32692307692307693</v>
      </c>
      <c r="BG128" s="1" t="s">
        <v>312</v>
      </c>
      <c r="BH128" s="1"/>
    </row>
    <row r="129" spans="1:75" ht="13" customHeight="1">
      <c r="A129" s="8"/>
      <c r="B129" s="9" t="s">
        <v>81</v>
      </c>
      <c r="C129" s="9"/>
      <c r="D129" s="70"/>
      <c r="E129" s="70"/>
      <c r="F129" s="70"/>
      <c r="G129" s="70"/>
      <c r="H129" s="70"/>
      <c r="I129" s="70"/>
      <c r="J129" s="70"/>
      <c r="K129" s="70"/>
      <c r="L129" s="442" t="s">
        <v>186</v>
      </c>
      <c r="M129" s="442"/>
      <c r="N129" s="442"/>
      <c r="O129" s="442"/>
      <c r="P129" s="442"/>
      <c r="Q129" s="442"/>
      <c r="R129" s="442"/>
      <c r="S129" s="442"/>
      <c r="T129" s="442"/>
      <c r="U129" s="70"/>
      <c r="V129" s="70"/>
      <c r="W129" s="70"/>
      <c r="X129" s="70"/>
      <c r="Y129" s="70"/>
      <c r="Z129" s="70"/>
      <c r="AA129" s="70"/>
      <c r="AB129" s="70"/>
      <c r="AC129" s="70"/>
      <c r="AD129" s="813" t="s">
        <v>187</v>
      </c>
      <c r="AE129" s="813"/>
      <c r="AF129" s="813"/>
      <c r="AG129" s="813"/>
      <c r="AH129" s="813"/>
      <c r="AI129" s="813"/>
      <c r="AJ129" s="813"/>
      <c r="AK129" s="813"/>
      <c r="AL129" s="70"/>
      <c r="AM129" s="70"/>
      <c r="AN129" s="70"/>
      <c r="AO129" s="70"/>
      <c r="AP129" s="70"/>
      <c r="AQ129" s="70"/>
      <c r="AR129" s="70"/>
      <c r="AS129" s="70"/>
      <c r="AT129" s="70"/>
      <c r="AU129" s="813" t="s">
        <v>18</v>
      </c>
      <c r="AV129" s="813"/>
      <c r="AW129" s="813"/>
      <c r="AX129" s="813"/>
      <c r="AY129" s="813"/>
      <c r="AZ129" s="813"/>
      <c r="BA129" s="813"/>
      <c r="BB129" s="813"/>
      <c r="BC129" s="813"/>
      <c r="BD129" s="24"/>
      <c r="BE129" s="1" t="s">
        <v>60</v>
      </c>
      <c r="BF129" s="16">
        <f>26/52</f>
        <v>0.5</v>
      </c>
      <c r="BG129" t="s">
        <v>313</v>
      </c>
      <c r="BH129" s="1"/>
    </row>
    <row r="130" spans="1:75" ht="13" customHeight="1">
      <c r="A130" s="8"/>
      <c r="B130" s="9" t="s">
        <v>5</v>
      </c>
      <c r="C130" s="9"/>
      <c r="D130" s="825" t="s">
        <v>4</v>
      </c>
      <c r="E130" s="826"/>
      <c r="F130" s="826"/>
      <c r="G130" s="826"/>
      <c r="H130" s="826"/>
      <c r="I130" s="826"/>
      <c r="J130" s="826"/>
      <c r="K130" s="826"/>
      <c r="L130" s="667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24"/>
      <c r="BE130" s="1" t="s">
        <v>62</v>
      </c>
      <c r="BF130" s="16">
        <f>9/52</f>
        <v>0.17307692307692307</v>
      </c>
      <c r="BG130" s="1" t="s">
        <v>314</v>
      </c>
      <c r="BH130" s="1"/>
    </row>
    <row r="131" spans="1:75" s="1" customFormat="1" ht="13" customHeight="1">
      <c r="A131" s="8"/>
      <c r="B131" s="9" t="s">
        <v>61</v>
      </c>
      <c r="C131" s="9"/>
      <c r="D131" s="70"/>
      <c r="E131" s="70"/>
      <c r="F131" s="70"/>
      <c r="G131" s="70"/>
      <c r="H131" s="70"/>
      <c r="I131" s="70"/>
      <c r="J131" s="70"/>
      <c r="K131" s="70"/>
      <c r="L131" s="747" t="s">
        <v>159</v>
      </c>
      <c r="M131" s="748"/>
      <c r="N131" s="748"/>
      <c r="O131" s="748"/>
      <c r="P131" s="827"/>
      <c r="Q131" s="70"/>
      <c r="R131" s="70"/>
      <c r="S131" s="70"/>
      <c r="T131" s="70"/>
      <c r="U131" s="813" t="s">
        <v>201</v>
      </c>
      <c r="V131" s="813"/>
      <c r="W131" s="813"/>
      <c r="X131" s="813"/>
      <c r="Y131" s="813"/>
      <c r="Z131" s="813"/>
      <c r="AA131" s="813"/>
      <c r="AB131" s="813"/>
      <c r="AC131" s="813"/>
      <c r="AD131" s="813" t="s">
        <v>161</v>
      </c>
      <c r="AE131" s="813"/>
      <c r="AF131" s="813"/>
      <c r="AG131" s="813"/>
      <c r="AH131" s="813"/>
      <c r="AI131" s="813"/>
      <c r="AJ131" s="813"/>
      <c r="AK131" s="813"/>
      <c r="AL131" s="70"/>
      <c r="AM131" s="70"/>
      <c r="AN131" s="70"/>
      <c r="AO131" s="70"/>
      <c r="AP131" s="70"/>
      <c r="AQ131" s="70"/>
      <c r="AR131" s="70"/>
      <c r="AS131" s="70"/>
      <c r="AT131" s="70"/>
      <c r="AU131" s="813" t="s">
        <v>160</v>
      </c>
      <c r="AV131" s="813"/>
      <c r="AW131" s="813"/>
      <c r="AX131" s="813"/>
      <c r="AY131" s="813"/>
      <c r="AZ131" s="813"/>
      <c r="BA131" s="813"/>
      <c r="BB131" s="813"/>
      <c r="BC131" s="813"/>
      <c r="BD131" s="24"/>
      <c r="BE131" s="1" t="s">
        <v>64</v>
      </c>
      <c r="BF131" s="16">
        <f>31/52</f>
        <v>0.59615384615384615</v>
      </c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</row>
    <row r="132" spans="1:75" ht="13" customHeight="1">
      <c r="A132" s="8"/>
      <c r="B132" s="71" t="s">
        <v>63</v>
      </c>
      <c r="C132" s="71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828" t="s">
        <v>163</v>
      </c>
      <c r="R132" s="828"/>
      <c r="S132" s="828"/>
      <c r="T132" s="828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829" t="s">
        <v>162</v>
      </c>
      <c r="AM132" s="830"/>
      <c r="AN132" s="830"/>
      <c r="AO132" s="830"/>
      <c r="AP132" s="831"/>
      <c r="AQ132" s="828" t="s">
        <v>164</v>
      </c>
      <c r="AR132" s="828"/>
      <c r="AS132" s="828"/>
      <c r="AT132" s="828"/>
      <c r="AU132" s="70"/>
      <c r="AV132" s="70"/>
      <c r="AW132" s="70"/>
      <c r="AX132" s="70"/>
      <c r="AY132" s="70"/>
      <c r="AZ132" s="70"/>
      <c r="BA132" s="70"/>
      <c r="BB132" s="70"/>
      <c r="BC132" s="70"/>
      <c r="BD132" s="24"/>
      <c r="BE132" s="1" t="s">
        <v>66</v>
      </c>
      <c r="BF132" s="16">
        <f>13/52</f>
        <v>0.25</v>
      </c>
      <c r="BG132" s="1"/>
      <c r="BH132" s="1"/>
    </row>
    <row r="133" spans="1:75" ht="13" customHeight="1">
      <c r="A133" s="8"/>
      <c r="B133" s="9"/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24"/>
      <c r="BE133" s="1" t="s">
        <v>67</v>
      </c>
      <c r="BF133" s="26">
        <f>CA154</f>
        <v>0.92307692307692313</v>
      </c>
      <c r="BG133" t="s">
        <v>113</v>
      </c>
      <c r="BH133" s="1"/>
    </row>
    <row r="134" spans="1:75" ht="13" customHeight="1">
      <c r="A134" s="8"/>
      <c r="B134" s="9"/>
      <c r="C134" s="9"/>
      <c r="D134" s="559" t="s">
        <v>82</v>
      </c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  <c r="X134" s="559"/>
      <c r="Y134" s="559"/>
      <c r="Z134" s="559"/>
      <c r="AA134" s="559"/>
      <c r="AB134" s="559"/>
      <c r="AC134" s="559"/>
      <c r="AD134" s="559"/>
      <c r="AE134" s="559"/>
      <c r="AF134" s="559"/>
      <c r="AG134" s="559"/>
      <c r="AH134" s="559"/>
      <c r="AI134" s="559"/>
      <c r="AJ134" s="559"/>
      <c r="AK134" s="559"/>
      <c r="AL134" s="559"/>
      <c r="AM134" s="559"/>
      <c r="AN134" s="559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59"/>
      <c r="BC134" s="559"/>
      <c r="BD134" s="24"/>
      <c r="BE134" s="1"/>
      <c r="BF134" s="22">
        <f>SUM(BF128:BF133)</f>
        <v>2.7692307692307692</v>
      </c>
      <c r="BH134" s="1"/>
    </row>
    <row r="135" spans="1:75" ht="13" customHeight="1">
      <c r="A135" s="8"/>
      <c r="B135" s="9" t="s">
        <v>92</v>
      </c>
      <c r="C135" s="9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24"/>
      <c r="BE135" s="1" t="s">
        <v>58</v>
      </c>
      <c r="BG135" s="16"/>
      <c r="BH135" s="1"/>
    </row>
    <row r="136" spans="1:75" ht="13" customHeight="1">
      <c r="A136" s="8"/>
      <c r="B136" s="9" t="s">
        <v>93</v>
      </c>
      <c r="C136" s="9"/>
      <c r="D136" s="817" t="s">
        <v>18</v>
      </c>
      <c r="E136" s="818"/>
      <c r="F136" s="818"/>
      <c r="G136" s="818"/>
      <c r="H136" s="818"/>
      <c r="I136" s="819"/>
      <c r="J136" s="70"/>
      <c r="K136" s="70"/>
      <c r="L136" s="820" t="s">
        <v>187</v>
      </c>
      <c r="M136" s="821"/>
      <c r="N136" s="821"/>
      <c r="O136" s="821"/>
      <c r="P136" s="821"/>
      <c r="Q136" s="821"/>
      <c r="R136" s="821"/>
      <c r="S136" s="821"/>
      <c r="T136" s="822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820" t="s">
        <v>186</v>
      </c>
      <c r="AM136" s="821"/>
      <c r="AN136" s="821"/>
      <c r="AO136" s="821"/>
      <c r="AP136" s="821"/>
      <c r="AQ136" s="821"/>
      <c r="AR136" s="821"/>
      <c r="AS136" s="821"/>
      <c r="AT136" s="822"/>
      <c r="AU136" s="70"/>
      <c r="AV136" s="70"/>
      <c r="AW136" s="70"/>
      <c r="AX136" s="70"/>
      <c r="AY136" s="70"/>
      <c r="AZ136" s="70"/>
      <c r="BA136" s="70"/>
      <c r="BB136" s="70"/>
      <c r="BC136" s="70"/>
      <c r="BD136" s="24"/>
      <c r="BE136" s="1" t="s">
        <v>60</v>
      </c>
      <c r="BF136" s="16">
        <f>18/52</f>
        <v>0.34615384615384615</v>
      </c>
      <c r="BG136" t="s">
        <v>315</v>
      </c>
      <c r="BH136" s="1"/>
    </row>
    <row r="137" spans="1:75" ht="13" customHeight="1">
      <c r="A137" s="8"/>
      <c r="B137" s="9" t="s">
        <v>61</v>
      </c>
      <c r="C137" s="9"/>
      <c r="D137" s="823" t="s">
        <v>160</v>
      </c>
      <c r="E137" s="823"/>
      <c r="F137" s="823"/>
      <c r="G137" s="823"/>
      <c r="H137" s="823"/>
      <c r="I137" s="823"/>
      <c r="J137" s="823"/>
      <c r="K137" s="823"/>
      <c r="L137" s="824"/>
      <c r="M137" s="824"/>
      <c r="N137" s="824"/>
      <c r="O137" s="824"/>
      <c r="P137" s="824"/>
      <c r="Q137" s="824" t="s">
        <v>161</v>
      </c>
      <c r="R137" s="824"/>
      <c r="S137" s="824"/>
      <c r="T137" s="824"/>
      <c r="U137" s="823"/>
      <c r="V137" s="823"/>
      <c r="W137" s="823"/>
      <c r="X137" s="823"/>
      <c r="Y137" s="823"/>
      <c r="Z137" s="823"/>
      <c r="AA137" s="823"/>
      <c r="AB137" s="823"/>
      <c r="AC137" s="823"/>
      <c r="AD137" s="823" t="s">
        <v>159</v>
      </c>
      <c r="AE137" s="823"/>
      <c r="AF137" s="823"/>
      <c r="AG137" s="823"/>
      <c r="AH137" s="823"/>
      <c r="AI137" s="823"/>
      <c r="AJ137" s="823"/>
      <c r="AK137" s="823"/>
      <c r="AL137" s="824"/>
      <c r="AM137" s="824"/>
      <c r="AN137" s="824"/>
      <c r="AO137" s="824"/>
      <c r="AP137" s="824"/>
      <c r="AQ137" s="824" t="s">
        <v>201</v>
      </c>
      <c r="AR137" s="824"/>
      <c r="AS137" s="824"/>
      <c r="AT137" s="824"/>
      <c r="AU137" s="823"/>
      <c r="AV137" s="823"/>
      <c r="AW137" s="823"/>
      <c r="AX137" s="823"/>
      <c r="AY137" s="823"/>
      <c r="AZ137" s="823"/>
      <c r="BA137" s="823"/>
      <c r="BB137" s="823"/>
      <c r="BC137" s="823"/>
      <c r="BD137" s="24"/>
      <c r="BE137" s="1" t="s">
        <v>62</v>
      </c>
      <c r="BF137" s="16">
        <f>6/52</f>
        <v>0.11538461538461539</v>
      </c>
      <c r="BG137" t="s">
        <v>314</v>
      </c>
      <c r="BH137" s="1"/>
    </row>
    <row r="138" spans="1:75" ht="13" customHeight="1" thickBot="1">
      <c r="A138" s="8"/>
      <c r="B138" s="9" t="s">
        <v>63</v>
      </c>
      <c r="C138" s="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823" t="s">
        <v>163</v>
      </c>
      <c r="V138" s="823"/>
      <c r="W138" s="823"/>
      <c r="X138" s="823"/>
      <c r="Y138" s="823"/>
      <c r="Z138" s="823"/>
      <c r="AA138" s="823"/>
      <c r="AB138" s="823"/>
      <c r="AC138" s="823"/>
      <c r="AD138" s="820" t="s">
        <v>162</v>
      </c>
      <c r="AE138" s="821"/>
      <c r="AF138" s="821"/>
      <c r="AG138" s="821"/>
      <c r="AH138" s="821"/>
      <c r="AI138" s="821"/>
      <c r="AJ138" s="821"/>
      <c r="AK138" s="822"/>
      <c r="AL138" s="70"/>
      <c r="AM138" s="70"/>
      <c r="AN138" s="70"/>
      <c r="AO138" s="70"/>
      <c r="AP138" s="70"/>
      <c r="AQ138" s="70"/>
      <c r="AR138" s="70"/>
      <c r="AS138" s="70"/>
      <c r="AT138" s="70"/>
      <c r="AU138" s="823" t="s">
        <v>164</v>
      </c>
      <c r="AV138" s="823"/>
      <c r="AW138" s="823"/>
      <c r="AX138" s="823"/>
      <c r="AY138" s="823"/>
      <c r="AZ138" s="823"/>
      <c r="BA138" s="823"/>
      <c r="BB138" s="823"/>
      <c r="BC138" s="823"/>
      <c r="BD138" s="24"/>
      <c r="BE138" s="1" t="s">
        <v>64</v>
      </c>
      <c r="BF138" s="16">
        <v>1</v>
      </c>
      <c r="BG138" s="16"/>
      <c r="BH138" s="1"/>
    </row>
    <row r="139" spans="1:75" ht="13" customHeight="1" thickBot="1">
      <c r="A139" s="8"/>
      <c r="B139" s="9"/>
      <c r="C139" s="9"/>
      <c r="D139" s="70"/>
      <c r="E139" s="70"/>
      <c r="F139" s="70"/>
      <c r="G139" s="70"/>
      <c r="H139" s="70"/>
      <c r="I139" s="70"/>
      <c r="J139" s="815" t="s">
        <v>220</v>
      </c>
      <c r="K139" s="816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24"/>
      <c r="BE139" s="1" t="s">
        <v>66</v>
      </c>
      <c r="BF139" s="16">
        <f>26/52</f>
        <v>0.5</v>
      </c>
      <c r="BG139" s="1"/>
      <c r="BH139" s="1"/>
    </row>
    <row r="140" spans="1:75" ht="13" customHeight="1">
      <c r="A140" s="8"/>
      <c r="B140" s="9"/>
      <c r="C140" s="9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24"/>
      <c r="BE140" s="1"/>
      <c r="BF140" s="16">
        <f>SUM(BF135:BF139)</f>
        <v>1.9615384615384617</v>
      </c>
      <c r="BG140" s="1"/>
      <c r="BH140" s="1"/>
    </row>
    <row r="141" spans="1:75" s="1" customFormat="1" ht="13" customHeight="1">
      <c r="A141" s="8"/>
      <c r="B141" s="9"/>
      <c r="C141" s="9"/>
      <c r="D141" s="559" t="s">
        <v>83</v>
      </c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  <c r="X141" s="559"/>
      <c r="Y141" s="559"/>
      <c r="Z141" s="559"/>
      <c r="AA141" s="559"/>
      <c r="AB141" s="559"/>
      <c r="AC141" s="559"/>
      <c r="AD141" s="559"/>
      <c r="AE141" s="559"/>
      <c r="AF141" s="559"/>
      <c r="AG141" s="559"/>
      <c r="AH141" s="559"/>
      <c r="AI141" s="559"/>
      <c r="AJ141" s="559"/>
      <c r="AK141" s="559"/>
      <c r="AL141" s="559"/>
      <c r="AM141" s="559"/>
      <c r="AN141" s="559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59"/>
      <c r="BC141" s="559"/>
      <c r="BD141" s="24"/>
      <c r="BF141" s="16"/>
      <c r="BG141" s="16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</row>
    <row r="142" spans="1:75" ht="13" customHeight="1">
      <c r="A142" s="8"/>
      <c r="B142" s="9" t="s">
        <v>81</v>
      </c>
      <c r="C142" s="9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841" t="s">
        <v>18</v>
      </c>
      <c r="V142" s="842"/>
      <c r="W142" s="842"/>
      <c r="X142" s="842"/>
      <c r="Y142" s="842"/>
      <c r="Z142" s="842"/>
      <c r="AA142" s="842"/>
      <c r="AB142" s="842"/>
      <c r="AC142" s="843"/>
      <c r="AD142" s="841" t="s">
        <v>186</v>
      </c>
      <c r="AE142" s="842"/>
      <c r="AF142" s="842"/>
      <c r="AG142" s="842"/>
      <c r="AH142" s="842"/>
      <c r="AI142" s="842"/>
      <c r="AJ142" s="842"/>
      <c r="AK142" s="843"/>
      <c r="AL142" s="70"/>
      <c r="AM142" s="70"/>
      <c r="AN142" s="70"/>
      <c r="AO142" s="70"/>
      <c r="AP142" s="70"/>
      <c r="AQ142" s="70"/>
      <c r="AR142" s="70"/>
      <c r="AS142" s="70"/>
      <c r="AT142" s="70"/>
      <c r="AU142" s="841" t="s">
        <v>187</v>
      </c>
      <c r="AV142" s="842"/>
      <c r="AW142" s="842"/>
      <c r="AX142" s="842"/>
      <c r="AY142" s="842"/>
      <c r="AZ142" s="842"/>
      <c r="BA142" s="842"/>
      <c r="BB142" s="842"/>
      <c r="BC142" s="843"/>
      <c r="BD142" s="24"/>
      <c r="BE142" s="1"/>
      <c r="BF142" s="16"/>
      <c r="BG142" s="16"/>
      <c r="BH142" s="1"/>
    </row>
    <row r="143" spans="1:75" ht="13" customHeight="1">
      <c r="A143" s="8"/>
      <c r="B143" s="9" t="s">
        <v>5</v>
      </c>
      <c r="C143" s="9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832" t="s">
        <v>5</v>
      </c>
      <c r="AR143" s="833"/>
      <c r="AS143" s="833"/>
      <c r="AT143" s="833"/>
      <c r="AU143" s="833"/>
      <c r="AV143" s="833"/>
      <c r="AW143" s="833"/>
      <c r="AX143" s="833"/>
      <c r="AY143" s="833"/>
      <c r="AZ143" s="833"/>
      <c r="BA143" s="833"/>
      <c r="BB143" s="833"/>
      <c r="BC143" s="834"/>
      <c r="BD143" s="24"/>
      <c r="BE143" s="1" t="s">
        <v>60</v>
      </c>
      <c r="BF143" s="16">
        <f>17/52</f>
        <v>0.32692307692307693</v>
      </c>
      <c r="BG143" t="s">
        <v>315</v>
      </c>
      <c r="BH143" s="1"/>
    </row>
    <row r="144" spans="1:75" ht="13" customHeight="1">
      <c r="A144" s="8"/>
      <c r="B144" s="9" t="s">
        <v>61</v>
      </c>
      <c r="C144" s="9"/>
      <c r="D144" s="835" t="s">
        <v>201</v>
      </c>
      <c r="E144" s="835"/>
      <c r="F144" s="835"/>
      <c r="G144" s="835"/>
      <c r="H144" s="835"/>
      <c r="I144" s="835"/>
      <c r="J144" s="835"/>
      <c r="K144" s="835"/>
      <c r="L144" s="836" t="s">
        <v>161</v>
      </c>
      <c r="M144" s="837"/>
      <c r="N144" s="837"/>
      <c r="O144" s="837"/>
      <c r="P144" s="837"/>
      <c r="Q144" s="838" t="s">
        <v>159</v>
      </c>
      <c r="R144" s="838"/>
      <c r="S144" s="838"/>
      <c r="T144" s="838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836" t="s">
        <v>160</v>
      </c>
      <c r="AM144" s="837"/>
      <c r="AN144" s="837"/>
      <c r="AO144" s="837"/>
      <c r="AP144" s="837"/>
      <c r="AQ144" s="837"/>
      <c r="AR144" s="837"/>
      <c r="AS144" s="837"/>
      <c r="AT144" s="839"/>
      <c r="AU144" s="70"/>
      <c r="AV144" s="70"/>
      <c r="AW144" s="70"/>
      <c r="AX144" s="70"/>
      <c r="AY144" s="70"/>
      <c r="AZ144" s="70"/>
      <c r="BA144" s="70"/>
      <c r="BB144" s="70"/>
      <c r="BC144" s="70"/>
      <c r="BD144" s="25"/>
      <c r="BE144" s="1" t="s">
        <v>62</v>
      </c>
      <c r="BF144" s="22">
        <f>9/52</f>
        <v>0.17307692307692307</v>
      </c>
      <c r="BG144" t="s">
        <v>314</v>
      </c>
      <c r="BH144" s="1"/>
    </row>
    <row r="145" spans="1:90" ht="13" customHeight="1">
      <c r="A145" s="8"/>
      <c r="B145" s="71" t="s">
        <v>63</v>
      </c>
      <c r="C145" s="71"/>
      <c r="D145" s="840" t="s">
        <v>164</v>
      </c>
      <c r="E145" s="840"/>
      <c r="F145" s="840"/>
      <c r="G145" s="840"/>
      <c r="H145" s="840"/>
      <c r="I145" s="840"/>
      <c r="J145" s="840"/>
      <c r="K145" s="840"/>
      <c r="L145" s="840"/>
      <c r="M145" s="840"/>
      <c r="N145" s="840"/>
      <c r="O145" s="840"/>
      <c r="P145" s="840"/>
      <c r="Q145" s="840" t="s">
        <v>162</v>
      </c>
      <c r="R145" s="840"/>
      <c r="S145" s="840"/>
      <c r="T145" s="840"/>
      <c r="U145" s="840"/>
      <c r="V145" s="840"/>
      <c r="W145" s="840"/>
      <c r="X145" s="840"/>
      <c r="Y145" s="840"/>
      <c r="Z145" s="840"/>
      <c r="AA145" s="840"/>
      <c r="AB145" s="840"/>
      <c r="AC145" s="840"/>
      <c r="AD145" s="840" t="s">
        <v>163</v>
      </c>
      <c r="AE145" s="840"/>
      <c r="AF145" s="840"/>
      <c r="AG145" s="840"/>
      <c r="AH145" s="840"/>
      <c r="AI145" s="840"/>
      <c r="AJ145" s="840"/>
      <c r="AK145" s="840"/>
      <c r="AL145" s="840"/>
      <c r="AM145" s="840"/>
      <c r="AN145" s="840"/>
      <c r="AO145" s="840"/>
      <c r="AP145" s="84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24"/>
      <c r="BE145" s="1" t="s">
        <v>64</v>
      </c>
      <c r="BF145" s="16">
        <f>26/52</f>
        <v>0.5</v>
      </c>
      <c r="BG145" s="16"/>
      <c r="BH145" s="1"/>
    </row>
    <row r="146" spans="1:90" ht="13" customHeight="1">
      <c r="A146" s="8"/>
      <c r="B146" s="9"/>
      <c r="C146" s="9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24"/>
      <c r="BE146" s="1" t="s">
        <v>66</v>
      </c>
      <c r="BF146" s="16">
        <f>39/52</f>
        <v>0.75</v>
      </c>
      <c r="BG146" s="16"/>
      <c r="BH146" s="1"/>
    </row>
    <row r="147" spans="1:90" ht="13" customHeight="1" thickBot="1">
      <c r="A147" s="8"/>
      <c r="B147" s="9"/>
      <c r="C147" s="9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24"/>
      <c r="BE147" s="1" t="s">
        <v>105</v>
      </c>
      <c r="BF147" s="26">
        <f>BZ154</f>
        <v>0.30769230769230771</v>
      </c>
      <c r="BG147" s="22">
        <f>SUM(BF143:BF147)</f>
        <v>2.0576923076923075</v>
      </c>
      <c r="BH147" s="1"/>
      <c r="BY147" s="733" t="s">
        <v>115</v>
      </c>
      <c r="BZ147" s="733"/>
      <c r="CA147" s="733"/>
      <c r="CB147" s="733"/>
      <c r="CD147" s="733" t="s">
        <v>116</v>
      </c>
      <c r="CE147" s="733"/>
      <c r="CF147" s="733"/>
      <c r="CG147" s="733"/>
    </row>
    <row r="148" spans="1:90" s="1" customFormat="1" ht="13" customHeight="1">
      <c r="A148" s="8"/>
      <c r="B148" s="9"/>
      <c r="C148" s="9"/>
      <c r="D148" s="559" t="s">
        <v>84</v>
      </c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  <c r="X148" s="559"/>
      <c r="Y148" s="559"/>
      <c r="Z148" s="559"/>
      <c r="AA148" s="559"/>
      <c r="AB148" s="559"/>
      <c r="AC148" s="559"/>
      <c r="AD148" s="559"/>
      <c r="AE148" s="559"/>
      <c r="AF148" s="559"/>
      <c r="AG148" s="559"/>
      <c r="AH148" s="559"/>
      <c r="AI148" s="559"/>
      <c r="AJ148" s="559"/>
      <c r="AK148" s="559"/>
      <c r="AL148" s="559"/>
      <c r="AM148" s="559"/>
      <c r="AN148" s="559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59"/>
      <c r="BC148" s="559"/>
      <c r="BD148" s="24"/>
      <c r="BF148" s="22"/>
      <c r="BG148" s="22"/>
      <c r="BK148" s="102">
        <v>44736</v>
      </c>
      <c r="BL148" s="45">
        <f>BK148+27</f>
        <v>44763</v>
      </c>
      <c r="BM148" s="45">
        <f t="shared" ref="BM148:BW148" si="18">BL148+28</f>
        <v>44791</v>
      </c>
      <c r="BN148" s="45">
        <f t="shared" si="18"/>
        <v>44819</v>
      </c>
      <c r="BO148" s="45">
        <f t="shared" si="18"/>
        <v>44847</v>
      </c>
      <c r="BP148" s="45">
        <f t="shared" si="18"/>
        <v>44875</v>
      </c>
      <c r="BQ148" s="45">
        <f t="shared" si="18"/>
        <v>44903</v>
      </c>
      <c r="BR148" s="45">
        <f t="shared" si="18"/>
        <v>44931</v>
      </c>
      <c r="BS148" s="45">
        <f t="shared" si="18"/>
        <v>44959</v>
      </c>
      <c r="BT148" s="45">
        <f t="shared" si="18"/>
        <v>44987</v>
      </c>
      <c r="BU148" s="45">
        <f t="shared" si="18"/>
        <v>45015</v>
      </c>
      <c r="BV148" s="45">
        <f t="shared" si="18"/>
        <v>45043</v>
      </c>
      <c r="BW148" s="45">
        <f t="shared" si="18"/>
        <v>45071</v>
      </c>
      <c r="BX148"/>
      <c r="BY148" s="34" t="s">
        <v>0</v>
      </c>
      <c r="BZ148" s="35" t="s">
        <v>2</v>
      </c>
      <c r="CA148" s="35" t="s">
        <v>1</v>
      </c>
      <c r="CB148" s="36" t="s">
        <v>40</v>
      </c>
      <c r="CC148"/>
      <c r="CD148" s="50" t="s">
        <v>0</v>
      </c>
      <c r="CE148" s="50" t="s">
        <v>2</v>
      </c>
      <c r="CF148" s="50" t="s">
        <v>1</v>
      </c>
      <c r="CG148" s="50" t="s">
        <v>40</v>
      </c>
      <c r="CI148"/>
      <c r="CJ148"/>
      <c r="CK148"/>
      <c r="CL148"/>
    </row>
    <row r="149" spans="1:90" ht="13" customHeight="1">
      <c r="A149" s="8"/>
      <c r="B149" s="9" t="s">
        <v>73</v>
      </c>
      <c r="C149" s="9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844" t="s">
        <v>18</v>
      </c>
      <c r="AE149" s="844"/>
      <c r="AF149" s="844"/>
      <c r="AG149" s="844"/>
      <c r="AH149" s="844"/>
      <c r="AI149" s="844"/>
      <c r="AJ149" s="844"/>
      <c r="AK149" s="844"/>
      <c r="AL149" s="845" t="s">
        <v>187</v>
      </c>
      <c r="AM149" s="846"/>
      <c r="AN149" s="846"/>
      <c r="AO149" s="846"/>
      <c r="AP149" s="846"/>
      <c r="AQ149" s="846"/>
      <c r="AR149" s="846"/>
      <c r="AS149" s="846"/>
      <c r="AT149" s="846"/>
      <c r="AU149" s="845" t="s">
        <v>186</v>
      </c>
      <c r="AV149" s="846"/>
      <c r="AW149" s="846"/>
      <c r="AX149" s="846"/>
      <c r="AY149" s="846"/>
      <c r="AZ149" s="846"/>
      <c r="BA149" s="846"/>
      <c r="BB149" s="846"/>
      <c r="BC149" s="846"/>
      <c r="BD149" s="24"/>
      <c r="BE149" s="1" t="s">
        <v>60</v>
      </c>
      <c r="BF149" s="26">
        <f>18/52</f>
        <v>0.34615384615384615</v>
      </c>
      <c r="BG149" t="s">
        <v>315</v>
      </c>
      <c r="BH149" s="1"/>
      <c r="BK149" s="103" t="s">
        <v>121</v>
      </c>
      <c r="BL149" s="103" t="s">
        <v>121</v>
      </c>
      <c r="BM149" s="104" t="s">
        <v>119</v>
      </c>
      <c r="BN149" s="104" t="s">
        <v>267</v>
      </c>
      <c r="BO149" s="105" t="s">
        <v>117</v>
      </c>
      <c r="BP149" s="99" t="s">
        <v>29</v>
      </c>
      <c r="BQ149" s="99" t="s">
        <v>29</v>
      </c>
      <c r="BR149" s="104" t="s">
        <v>120</v>
      </c>
      <c r="BS149" s="103" t="s">
        <v>118</v>
      </c>
      <c r="BT149" s="98" t="s">
        <v>98</v>
      </c>
      <c r="BU149" s="98" t="s">
        <v>99</v>
      </c>
      <c r="BV149" s="106" t="s">
        <v>2</v>
      </c>
      <c r="BW149" s="107" t="s">
        <v>1</v>
      </c>
      <c r="BY149" s="38">
        <v>12</v>
      </c>
      <c r="BZ149" s="50">
        <v>4</v>
      </c>
      <c r="CA149" s="50">
        <v>16</v>
      </c>
      <c r="CB149" s="39">
        <v>20</v>
      </c>
      <c r="CD149" s="50">
        <v>3</v>
      </c>
      <c r="CE149" s="50">
        <v>1</v>
      </c>
      <c r="CF149" s="50">
        <v>4</v>
      </c>
      <c r="CG149" s="50">
        <v>5</v>
      </c>
    </row>
    <row r="150" spans="1:90" ht="13" customHeight="1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24"/>
      <c r="BE150" s="1" t="s">
        <v>102</v>
      </c>
      <c r="BF150" s="16">
        <f>8/52</f>
        <v>0.15384615384615385</v>
      </c>
      <c r="BG150" t="s">
        <v>314</v>
      </c>
      <c r="BH150" s="1"/>
      <c r="BK150" s="104" t="s">
        <v>1</v>
      </c>
      <c r="BL150" s="103" t="s">
        <v>265</v>
      </c>
      <c r="BM150" s="103" t="s">
        <v>123</v>
      </c>
      <c r="BN150" s="104" t="s">
        <v>119</v>
      </c>
      <c r="BO150" s="106" t="s">
        <v>2</v>
      </c>
      <c r="BP150" s="98" t="s">
        <v>98</v>
      </c>
      <c r="BQ150" s="98" t="s">
        <v>99</v>
      </c>
      <c r="BR150" s="108" t="s">
        <v>122</v>
      </c>
      <c r="BS150" s="103" t="s">
        <v>118</v>
      </c>
      <c r="BT150" s="99" t="s">
        <v>29</v>
      </c>
      <c r="BU150" s="99" t="s">
        <v>29</v>
      </c>
      <c r="BV150" s="103" t="s">
        <v>121</v>
      </c>
      <c r="BW150" s="109" t="s">
        <v>121</v>
      </c>
      <c r="BY150" s="38">
        <v>8</v>
      </c>
      <c r="BZ150" s="50">
        <v>4</v>
      </c>
      <c r="CA150" s="50">
        <v>8</v>
      </c>
      <c r="CB150" s="39">
        <v>32</v>
      </c>
      <c r="CD150" s="50">
        <v>2</v>
      </c>
      <c r="CE150" s="50">
        <v>1</v>
      </c>
      <c r="CF150" s="50">
        <v>2</v>
      </c>
      <c r="CG150" s="50">
        <v>8</v>
      </c>
    </row>
    <row r="151" spans="1:90" ht="13" customHeight="1">
      <c r="A151" s="8"/>
      <c r="B151" s="9"/>
      <c r="C151" s="9"/>
      <c r="D151" s="559" t="s">
        <v>364</v>
      </c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559"/>
      <c r="AG151" s="559"/>
      <c r="AH151" s="559"/>
      <c r="AI151" s="559"/>
      <c r="AJ151" s="559"/>
      <c r="AK151" s="559"/>
      <c r="AL151" s="559"/>
      <c r="AM151" s="559"/>
      <c r="AN151" s="559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59"/>
      <c r="BC151" s="559"/>
      <c r="BD151" s="24"/>
      <c r="BE151" s="1"/>
      <c r="BF151" s="26">
        <f>SUM(BF149:BF150)</f>
        <v>0.5</v>
      </c>
      <c r="BG151" s="16"/>
      <c r="BH151" s="1"/>
      <c r="BK151" s="110" t="s">
        <v>120</v>
      </c>
      <c r="BL151" s="105" t="s">
        <v>117</v>
      </c>
      <c r="BM151" s="110" t="s">
        <v>1</v>
      </c>
      <c r="BN151" s="108" t="s">
        <v>118</v>
      </c>
      <c r="BO151" s="108" t="s">
        <v>266</v>
      </c>
      <c r="BP151" s="106" t="s">
        <v>2</v>
      </c>
      <c r="BQ151" s="110" t="s">
        <v>119</v>
      </c>
      <c r="BR151" s="99" t="s">
        <v>29</v>
      </c>
      <c r="BS151" s="99" t="s">
        <v>29</v>
      </c>
      <c r="BT151" s="108" t="s">
        <v>121</v>
      </c>
      <c r="BU151" s="108" t="s">
        <v>121</v>
      </c>
      <c r="BV151" s="98" t="s">
        <v>98</v>
      </c>
      <c r="BW151" s="101" t="s">
        <v>99</v>
      </c>
      <c r="BY151" s="38">
        <v>12</v>
      </c>
      <c r="BZ151" s="50">
        <v>4</v>
      </c>
      <c r="CA151" s="50">
        <v>12</v>
      </c>
      <c r="CB151" s="39">
        <v>24</v>
      </c>
      <c r="CD151" s="50">
        <v>3</v>
      </c>
      <c r="CE151" s="50">
        <v>1</v>
      </c>
      <c r="CF151" s="50">
        <v>3</v>
      </c>
      <c r="CG151" s="50">
        <v>6</v>
      </c>
    </row>
    <row r="152" spans="1:90" ht="13" customHeight="1" thickBot="1">
      <c r="A152" s="1"/>
      <c r="B152" s="9" t="s">
        <v>5</v>
      </c>
      <c r="C152" s="9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549" t="s">
        <v>329</v>
      </c>
      <c r="BC152" s="551"/>
      <c r="BD152" s="70"/>
      <c r="BK152" s="108" t="s">
        <v>266</v>
      </c>
      <c r="BL152" s="108" t="s">
        <v>118</v>
      </c>
      <c r="BM152" s="110" t="s">
        <v>120</v>
      </c>
      <c r="BN152" s="105" t="s">
        <v>117</v>
      </c>
      <c r="BO152" s="108" t="s">
        <v>121</v>
      </c>
      <c r="BP152" s="108" t="s">
        <v>121</v>
      </c>
      <c r="BQ152" s="110" t="s">
        <v>119</v>
      </c>
      <c r="BR152" s="98" t="s">
        <v>98</v>
      </c>
      <c r="BS152" s="98" t="s">
        <v>99</v>
      </c>
      <c r="BT152" s="106" t="s">
        <v>2</v>
      </c>
      <c r="BU152" s="110" t="s">
        <v>119</v>
      </c>
      <c r="BV152" s="99" t="s">
        <v>29</v>
      </c>
      <c r="BW152" s="100" t="s">
        <v>29</v>
      </c>
      <c r="BY152" s="40">
        <v>12</v>
      </c>
      <c r="BZ152" s="41">
        <v>4</v>
      </c>
      <c r="CA152" s="41">
        <v>12</v>
      </c>
      <c r="CB152" s="42">
        <v>24</v>
      </c>
      <c r="CD152" s="50">
        <v>3</v>
      </c>
      <c r="CE152" s="50">
        <v>1</v>
      </c>
      <c r="CF152" s="50">
        <v>3</v>
      </c>
      <c r="CG152" s="50">
        <v>6</v>
      </c>
    </row>
    <row r="153" spans="1:90" ht="13" customHeight="1">
      <c r="A153" s="1"/>
      <c r="B153" s="9" t="s">
        <v>75</v>
      </c>
      <c r="C153" s="9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549" t="s">
        <v>328</v>
      </c>
      <c r="Q153" s="550"/>
      <c r="R153" s="551"/>
      <c r="S153" s="549" t="s">
        <v>328</v>
      </c>
      <c r="T153" s="550"/>
      <c r="U153" s="551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Y153">
        <f>SUM(BY149:BY152)</f>
        <v>44</v>
      </c>
      <c r="BZ153">
        <f>SUM(BZ149:BZ152)</f>
        <v>16</v>
      </c>
      <c r="CA153">
        <f>SUM(CA149:CA152)</f>
        <v>48</v>
      </c>
      <c r="CB153">
        <f>SUM(CB149:CB152)</f>
        <v>100</v>
      </c>
    </row>
    <row r="154" spans="1:90" ht="13" customHeight="1">
      <c r="B154" s="9" t="s">
        <v>61</v>
      </c>
      <c r="C154" s="71"/>
      <c r="D154" s="768" t="s">
        <v>327</v>
      </c>
      <c r="E154" s="768"/>
      <c r="F154" s="768"/>
      <c r="G154" s="768"/>
      <c r="H154" s="768" t="s">
        <v>327</v>
      </c>
      <c r="I154" s="768"/>
      <c r="J154" s="768"/>
      <c r="K154" s="768"/>
      <c r="L154" s="768" t="s">
        <v>327</v>
      </c>
      <c r="M154" s="768"/>
      <c r="N154" s="768"/>
      <c r="O154" s="768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Y154" s="26">
        <f>BY153/52</f>
        <v>0.84615384615384615</v>
      </c>
      <c r="BZ154" s="26">
        <f>BZ153/52</f>
        <v>0.30769230769230771</v>
      </c>
      <c r="CA154" s="26">
        <f>CA153/52</f>
        <v>0.92307692307692313</v>
      </c>
      <c r="CB154" s="26">
        <f>CB153/52</f>
        <v>1.9230769230769231</v>
      </c>
      <c r="CC154">
        <f>SUM(BY154:CB154)</f>
        <v>4</v>
      </c>
    </row>
    <row r="155" spans="1:90" ht="17" thickBot="1">
      <c r="B155" s="71" t="s">
        <v>63</v>
      </c>
      <c r="V155" s="768" t="s">
        <v>327</v>
      </c>
      <c r="W155" s="768"/>
      <c r="X155" s="768"/>
      <c r="Y155" s="768"/>
      <c r="Z155" s="768" t="s">
        <v>327</v>
      </c>
      <c r="AA155" s="768"/>
      <c r="AB155" s="768"/>
      <c r="AC155" s="768"/>
      <c r="AD155" s="768" t="s">
        <v>327</v>
      </c>
      <c r="AE155" s="768"/>
      <c r="AF155" s="768"/>
      <c r="AG155" s="768"/>
      <c r="AH155" s="768" t="s">
        <v>327</v>
      </c>
      <c r="AI155" s="768"/>
      <c r="AJ155" s="768"/>
      <c r="AK155" s="768"/>
      <c r="AL155" s="768" t="s">
        <v>327</v>
      </c>
      <c r="AM155" s="768"/>
      <c r="AN155" s="768"/>
      <c r="AO155" s="768"/>
      <c r="AP155" s="768" t="s">
        <v>327</v>
      </c>
      <c r="AQ155" s="768"/>
      <c r="AR155" s="768"/>
      <c r="AS155" s="768"/>
      <c r="AT155" s="768" t="s">
        <v>327</v>
      </c>
      <c r="AU155" s="768"/>
      <c r="AV155" s="768"/>
      <c r="AW155" s="768"/>
      <c r="AX155" s="768" t="s">
        <v>327</v>
      </c>
      <c r="AY155" s="768"/>
      <c r="AZ155" s="768"/>
      <c r="BA155" s="768"/>
      <c r="BJ155" t="s">
        <v>114</v>
      </c>
      <c r="BY155" s="733" t="s">
        <v>115</v>
      </c>
      <c r="BZ155" s="733"/>
      <c r="CA155" s="733"/>
      <c r="CB155" s="733"/>
      <c r="CD155" s="733" t="s">
        <v>116</v>
      </c>
      <c r="CE155" s="733"/>
      <c r="CF155" s="733"/>
      <c r="CG155" s="733"/>
    </row>
    <row r="156" spans="1:90">
      <c r="BJ156" s="33"/>
      <c r="BK156" s="102">
        <v>44736</v>
      </c>
      <c r="BL156" s="45">
        <f>BK156+27</f>
        <v>44763</v>
      </c>
      <c r="BM156" s="45">
        <f t="shared" ref="BM156:BW156" si="19">BL156+28</f>
        <v>44791</v>
      </c>
      <c r="BN156" s="45">
        <f t="shared" si="19"/>
        <v>44819</v>
      </c>
      <c r="BO156" s="45">
        <f t="shared" si="19"/>
        <v>44847</v>
      </c>
      <c r="BP156" s="45">
        <f t="shared" si="19"/>
        <v>44875</v>
      </c>
      <c r="BQ156" s="45">
        <f t="shared" si="19"/>
        <v>44903</v>
      </c>
      <c r="BR156" s="45">
        <f t="shared" si="19"/>
        <v>44931</v>
      </c>
      <c r="BS156" s="45">
        <f t="shared" si="19"/>
        <v>44959</v>
      </c>
      <c r="BT156" s="45">
        <f t="shared" si="19"/>
        <v>44987</v>
      </c>
      <c r="BU156" s="45">
        <f t="shared" si="19"/>
        <v>45015</v>
      </c>
      <c r="BV156" s="45">
        <f t="shared" si="19"/>
        <v>45043</v>
      </c>
      <c r="BW156" s="45">
        <f t="shared" si="19"/>
        <v>45071</v>
      </c>
      <c r="BY156" s="34" t="s">
        <v>0</v>
      </c>
      <c r="BZ156" s="35" t="s">
        <v>2</v>
      </c>
      <c r="CA156" s="35" t="s">
        <v>1</v>
      </c>
      <c r="CB156" s="36" t="s">
        <v>40</v>
      </c>
      <c r="CD156" s="50" t="s">
        <v>0</v>
      </c>
      <c r="CE156" s="50" t="s">
        <v>2</v>
      </c>
      <c r="CF156" s="50" t="s">
        <v>1</v>
      </c>
      <c r="CG156" s="50" t="s">
        <v>40</v>
      </c>
    </row>
    <row r="157" spans="1:90">
      <c r="BJ157" s="37">
        <v>1</v>
      </c>
      <c r="BK157" s="49" t="s">
        <v>123</v>
      </c>
      <c r="BL157" s="48" t="s">
        <v>1</v>
      </c>
      <c r="BM157" s="49" t="s">
        <v>124</v>
      </c>
      <c r="BN157" s="48" t="s">
        <v>119</v>
      </c>
      <c r="BO157" s="46" t="s">
        <v>2</v>
      </c>
      <c r="BP157" s="49" t="s">
        <v>121</v>
      </c>
      <c r="BQ157" s="49" t="s">
        <v>121</v>
      </c>
      <c r="BR157" s="48" t="s">
        <v>120</v>
      </c>
      <c r="BS157" s="47" t="s">
        <v>117</v>
      </c>
      <c r="BT157" s="47" t="s">
        <v>29</v>
      </c>
      <c r="BU157" s="47" t="s">
        <v>29</v>
      </c>
      <c r="BV157" s="49" t="s">
        <v>28</v>
      </c>
      <c r="BW157" s="49" t="s">
        <v>28</v>
      </c>
      <c r="BY157" s="38">
        <v>12</v>
      </c>
      <c r="BZ157" s="50">
        <f>CE157*4</f>
        <v>4</v>
      </c>
      <c r="CA157" s="50">
        <v>12</v>
      </c>
      <c r="CB157" s="39">
        <v>24</v>
      </c>
      <c r="CC157" s="50"/>
      <c r="CD157" s="50">
        <v>3</v>
      </c>
      <c r="CE157" s="50">
        <v>1</v>
      </c>
      <c r="CF157" s="50">
        <v>3</v>
      </c>
      <c r="CG157" s="50">
        <v>6</v>
      </c>
    </row>
    <row r="158" spans="1:90">
      <c r="BJ158" s="37">
        <v>2</v>
      </c>
      <c r="BK158" s="48" t="s">
        <v>1</v>
      </c>
      <c r="BL158" s="49" t="s">
        <v>121</v>
      </c>
      <c r="BM158" s="49" t="s">
        <v>121</v>
      </c>
      <c r="BN158" s="46" t="s">
        <v>2</v>
      </c>
      <c r="BO158" s="47" t="s">
        <v>117</v>
      </c>
      <c r="BP158" s="48" t="s">
        <v>120</v>
      </c>
      <c r="BQ158" s="48" t="s">
        <v>119</v>
      </c>
      <c r="BR158" s="47" t="s">
        <v>29</v>
      </c>
      <c r="BS158" s="47" t="s">
        <v>29</v>
      </c>
      <c r="BT158" s="49" t="s">
        <v>28</v>
      </c>
      <c r="BU158" s="49" t="s">
        <v>28</v>
      </c>
      <c r="BV158" s="49" t="s">
        <v>118</v>
      </c>
      <c r="BW158" s="49" t="s">
        <v>123</v>
      </c>
      <c r="BY158" s="38">
        <v>12</v>
      </c>
      <c r="BZ158" s="50">
        <f>CE158*4</f>
        <v>4</v>
      </c>
      <c r="CA158" s="50">
        <v>12</v>
      </c>
      <c r="CB158" s="39">
        <v>24</v>
      </c>
      <c r="CC158" s="50"/>
      <c r="CD158" s="50">
        <v>3</v>
      </c>
      <c r="CE158" s="50">
        <v>1</v>
      </c>
      <c r="CF158" s="50">
        <v>3</v>
      </c>
      <c r="CG158" s="50">
        <v>6</v>
      </c>
    </row>
    <row r="159" spans="1:90" ht="17" thickBot="1">
      <c r="BJ159" s="37">
        <v>3</v>
      </c>
      <c r="BK159" s="46" t="s">
        <v>2</v>
      </c>
      <c r="BL159" s="48" t="s">
        <v>120</v>
      </c>
      <c r="BM159" s="49" t="s">
        <v>118</v>
      </c>
      <c r="BN159" s="48" t="s">
        <v>119</v>
      </c>
      <c r="BO159" s="49" t="s">
        <v>124</v>
      </c>
      <c r="BP159" s="47" t="s">
        <v>29</v>
      </c>
      <c r="BQ159" s="47" t="s">
        <v>29</v>
      </c>
      <c r="BR159" s="49" t="s">
        <v>28</v>
      </c>
      <c r="BS159" s="49" t="s">
        <v>28</v>
      </c>
      <c r="BT159" s="47" t="s">
        <v>117</v>
      </c>
      <c r="BU159" s="49" t="s">
        <v>121</v>
      </c>
      <c r="BV159" s="49" t="s">
        <v>121</v>
      </c>
      <c r="BW159" s="48" t="s">
        <v>1</v>
      </c>
      <c r="BY159" s="40">
        <v>12</v>
      </c>
      <c r="BZ159" s="41">
        <f>CE159*4</f>
        <v>4</v>
      </c>
      <c r="CA159" s="41">
        <v>12</v>
      </c>
      <c r="CB159" s="42">
        <v>24</v>
      </c>
      <c r="CC159" s="50"/>
      <c r="CD159" s="50">
        <v>3</v>
      </c>
      <c r="CE159" s="50">
        <v>1</v>
      </c>
      <c r="CF159" s="50">
        <v>3</v>
      </c>
      <c r="CG159" s="50">
        <v>6</v>
      </c>
    </row>
    <row r="160" spans="1:90">
      <c r="BY160">
        <f>SUM(BY157:BY159)</f>
        <v>36</v>
      </c>
      <c r="BZ160">
        <f>SUM(BZ157:BZ159)</f>
        <v>12</v>
      </c>
      <c r="CA160">
        <f>SUM(CA157:CA159)</f>
        <v>36</v>
      </c>
      <c r="CB160">
        <f>SUM(CB157:CB159)</f>
        <v>72</v>
      </c>
    </row>
    <row r="161" spans="62:90">
      <c r="BY161" s="51">
        <f>BY160/52</f>
        <v>0.69230769230769229</v>
      </c>
      <c r="BZ161" s="51">
        <f>BZ160/52</f>
        <v>0.23076923076923078</v>
      </c>
      <c r="CA161" s="51">
        <f>CA160/52</f>
        <v>0.69230769230769229</v>
      </c>
      <c r="CB161" s="51">
        <f>CB160/52</f>
        <v>1.3846153846153846</v>
      </c>
      <c r="CC161">
        <f>SUM(BY161:CB161)</f>
        <v>3</v>
      </c>
    </row>
    <row r="163" spans="62:90">
      <c r="BJ163" t="s">
        <v>184</v>
      </c>
      <c r="BK163" t="s">
        <v>165</v>
      </c>
      <c r="BL163"/>
      <c r="BM163"/>
      <c r="BN163"/>
      <c r="BO163"/>
      <c r="BP163"/>
      <c r="BQ163"/>
      <c r="BR163"/>
      <c r="BS163"/>
      <c r="BT163"/>
      <c r="BU163"/>
      <c r="BV163"/>
      <c r="BW163"/>
      <c r="BZ163" t="s">
        <v>166</v>
      </c>
    </row>
    <row r="164" spans="62:90">
      <c r="BK164"/>
      <c r="BL164"/>
      <c r="BM164"/>
      <c r="BN164"/>
      <c r="BO164"/>
      <c r="BP164"/>
      <c r="BQ164"/>
      <c r="BR164"/>
      <c r="BS164"/>
      <c r="BT164"/>
      <c r="BU164"/>
      <c r="BV164"/>
      <c r="BW164"/>
    </row>
    <row r="165" spans="62:90">
      <c r="BK165" t="s">
        <v>91</v>
      </c>
      <c r="BL165" t="s">
        <v>167</v>
      </c>
      <c r="BM165" t="s">
        <v>168</v>
      </c>
      <c r="BN165" t="s">
        <v>88</v>
      </c>
      <c r="BO165" t="s">
        <v>169</v>
      </c>
      <c r="BP165" t="s">
        <v>170</v>
      </c>
      <c r="BQ165" t="s">
        <v>171</v>
      </c>
      <c r="BR165" t="s">
        <v>172</v>
      </c>
      <c r="BS165" t="s">
        <v>173</v>
      </c>
      <c r="BT165" t="s">
        <v>174</v>
      </c>
      <c r="BU165"/>
      <c r="BV165" t="s">
        <v>175</v>
      </c>
      <c r="BW165" t="s">
        <v>176</v>
      </c>
      <c r="BY165" s="58" t="s">
        <v>184</v>
      </c>
      <c r="BZ165" s="58" t="s">
        <v>91</v>
      </c>
      <c r="CA165" s="58" t="s">
        <v>167</v>
      </c>
      <c r="CB165" s="58" t="s">
        <v>168</v>
      </c>
      <c r="CC165" s="58" t="s">
        <v>88</v>
      </c>
      <c r="CD165" s="58" t="s">
        <v>169</v>
      </c>
      <c r="CE165" s="58" t="s">
        <v>170</v>
      </c>
      <c r="CF165" s="58" t="s">
        <v>171</v>
      </c>
      <c r="CG165" s="58" t="s">
        <v>172</v>
      </c>
      <c r="CH165" s="58" t="s">
        <v>173</v>
      </c>
      <c r="CI165" s="58" t="s">
        <v>174</v>
      </c>
      <c r="CJ165" s="59"/>
      <c r="CK165" s="59" t="s">
        <v>175</v>
      </c>
      <c r="CL165" s="59" t="s">
        <v>176</v>
      </c>
    </row>
    <row r="166" spans="62:90">
      <c r="BJ166" t="s">
        <v>177</v>
      </c>
      <c r="BK166" s="61" t="s">
        <v>178</v>
      </c>
      <c r="BL166" s="61"/>
      <c r="BM166" s="60">
        <f>0.08+0.08+0.18</f>
        <v>0.33999999999999997</v>
      </c>
      <c r="BN166" s="60">
        <f>0.9+0.9+0.08+0.15-BN170</f>
        <v>1.0300000000000002</v>
      </c>
      <c r="BO166" s="60">
        <v>0.35</v>
      </c>
      <c r="BP166" s="61"/>
      <c r="BQ166" s="61" t="s">
        <v>178</v>
      </c>
      <c r="BR166" s="61" t="s">
        <v>178</v>
      </c>
      <c r="BS166" s="61">
        <f t="shared" ref="BS166:BS173" si="20">SUM(BK166:BR166)</f>
        <v>1.7200000000000002</v>
      </c>
      <c r="BT166" s="61">
        <v>1</v>
      </c>
      <c r="BU166"/>
      <c r="BV166">
        <v>1.63</v>
      </c>
      <c r="BW166">
        <f t="shared" ref="BW166:BW173" si="21">BV166-BS166</f>
        <v>-9.0000000000000302E-2</v>
      </c>
      <c r="BY166" s="62" t="s">
        <v>177</v>
      </c>
      <c r="BZ166" s="60" t="s">
        <v>178</v>
      </c>
      <c r="CA166" s="60"/>
      <c r="CB166" s="60">
        <v>0.34</v>
      </c>
      <c r="CC166" s="60">
        <v>1.03</v>
      </c>
      <c r="CD166" s="60">
        <v>0.35</v>
      </c>
      <c r="CE166" s="60"/>
      <c r="CF166" s="61" t="s">
        <v>178</v>
      </c>
      <c r="CG166" s="61" t="s">
        <v>178</v>
      </c>
      <c r="CH166" s="61">
        <f>SUM(BZ166:CG166)</f>
        <v>1.7200000000000002</v>
      </c>
      <c r="CI166" s="61">
        <v>1</v>
      </c>
      <c r="CJ166" s="59"/>
      <c r="CK166" s="59">
        <v>1.63</v>
      </c>
      <c r="CL166" s="59">
        <f t="shared" ref="CL166:CL174" si="22">CK166-CH166</f>
        <v>-9.0000000000000302E-2</v>
      </c>
    </row>
    <row r="167" spans="62:90">
      <c r="BJ167" t="s">
        <v>1</v>
      </c>
      <c r="BK167" s="115">
        <f>BF133</f>
        <v>0.92307692307692313</v>
      </c>
      <c r="BL167" s="60">
        <f>BF132</f>
        <v>0.25</v>
      </c>
      <c r="BM167" s="60">
        <f>BF131</f>
        <v>0.59615384615384615</v>
      </c>
      <c r="BN167" s="60">
        <f>BF130</f>
        <v>0.17307692307692307</v>
      </c>
      <c r="BO167" s="60">
        <f>BF129</f>
        <v>0.5</v>
      </c>
      <c r="BP167" s="60">
        <f>BF128</f>
        <v>0.32692307692307693</v>
      </c>
      <c r="BQ167" s="60" t="s">
        <v>178</v>
      </c>
      <c r="BR167" s="60" t="s">
        <v>178</v>
      </c>
      <c r="BS167" s="60">
        <f t="shared" si="20"/>
        <v>2.7692307692307696</v>
      </c>
      <c r="BT167" s="61">
        <v>1</v>
      </c>
      <c r="BU167"/>
      <c r="BV167">
        <v>3.06</v>
      </c>
      <c r="BW167">
        <f t="shared" si="21"/>
        <v>0.29076923076923045</v>
      </c>
      <c r="BY167" s="62" t="s">
        <v>1</v>
      </c>
      <c r="BZ167" s="60">
        <v>0.95</v>
      </c>
      <c r="CA167" s="60">
        <v>0.3</v>
      </c>
      <c r="CB167" s="60">
        <v>0.65</v>
      </c>
      <c r="CC167" s="60">
        <v>0.3</v>
      </c>
      <c r="CD167" s="60">
        <v>0.5</v>
      </c>
      <c r="CE167" s="60">
        <v>0.36</v>
      </c>
      <c r="CF167" s="60" t="s">
        <v>178</v>
      </c>
      <c r="CG167" s="60" t="s">
        <v>178</v>
      </c>
      <c r="CH167" s="60">
        <f t="shared" ref="CH167:CH173" si="23">SUM(BZ167:CG167)</f>
        <v>3.0599999999999996</v>
      </c>
      <c r="CI167" s="61">
        <v>1</v>
      </c>
      <c r="CJ167" s="59"/>
      <c r="CK167" s="59">
        <v>3.06</v>
      </c>
      <c r="CL167" s="59">
        <f t="shared" si="22"/>
        <v>0</v>
      </c>
    </row>
    <row r="168" spans="62:90">
      <c r="BJ168" t="s">
        <v>41</v>
      </c>
      <c r="BK168" s="61" t="s">
        <v>178</v>
      </c>
      <c r="BL168" s="60">
        <f>BF139</f>
        <v>0.5</v>
      </c>
      <c r="BM168" s="60">
        <f>BF138</f>
        <v>1</v>
      </c>
      <c r="BN168" s="60">
        <f>BF137</f>
        <v>0.11538461538461539</v>
      </c>
      <c r="BO168" s="60">
        <f>BF136</f>
        <v>0.34615384615384615</v>
      </c>
      <c r="BP168" s="61"/>
      <c r="BQ168" s="60" t="s">
        <v>178</v>
      </c>
      <c r="BR168" s="60" t="s">
        <v>178</v>
      </c>
      <c r="BS168" s="60">
        <f t="shared" si="20"/>
        <v>1.9615384615384617</v>
      </c>
      <c r="BT168" s="61"/>
      <c r="BU168"/>
      <c r="BV168">
        <v>2</v>
      </c>
      <c r="BW168">
        <f t="shared" si="21"/>
        <v>3.8461538461538325E-2</v>
      </c>
      <c r="BY168" s="62" t="s">
        <v>41</v>
      </c>
      <c r="BZ168" s="60" t="s">
        <v>178</v>
      </c>
      <c r="CA168" s="60">
        <v>0.5</v>
      </c>
      <c r="CB168" s="60">
        <v>1</v>
      </c>
      <c r="CC168" s="60">
        <v>0.15</v>
      </c>
      <c r="CD168" s="60">
        <v>0.35</v>
      </c>
      <c r="CE168" s="60"/>
      <c r="CF168" s="60" t="s">
        <v>178</v>
      </c>
      <c r="CG168" s="60" t="s">
        <v>178</v>
      </c>
      <c r="CH168" s="60">
        <f t="shared" si="23"/>
        <v>2</v>
      </c>
      <c r="CI168" s="61"/>
      <c r="CJ168" s="59"/>
      <c r="CK168" s="59">
        <v>2</v>
      </c>
      <c r="CL168" s="59">
        <f t="shared" si="22"/>
        <v>0</v>
      </c>
    </row>
    <row r="169" spans="62:90">
      <c r="BJ169" t="s">
        <v>2</v>
      </c>
      <c r="BK169" s="115">
        <f>BF147</f>
        <v>0.30769230769230771</v>
      </c>
      <c r="BL169" s="60">
        <f>BF146</f>
        <v>0.75</v>
      </c>
      <c r="BM169" s="60">
        <f>BF145</f>
        <v>0.5</v>
      </c>
      <c r="BN169" s="60">
        <f>BF144</f>
        <v>0.17307692307692307</v>
      </c>
      <c r="BO169" s="60">
        <f>BF143</f>
        <v>0.32692307692307693</v>
      </c>
      <c r="BP169" s="61"/>
      <c r="BQ169" s="60" t="s">
        <v>178</v>
      </c>
      <c r="BR169" s="60" t="s">
        <v>178</v>
      </c>
      <c r="BS169" s="60">
        <f t="shared" si="20"/>
        <v>2.0576923076923079</v>
      </c>
      <c r="BT169" s="61"/>
      <c r="BU169"/>
      <c r="BV169">
        <v>2.23</v>
      </c>
      <c r="BW169">
        <f t="shared" si="21"/>
        <v>0.17230769230769205</v>
      </c>
      <c r="BY169" s="62" t="s">
        <v>2</v>
      </c>
      <c r="BZ169" s="60">
        <v>0.33</v>
      </c>
      <c r="CA169" s="60">
        <v>0.75</v>
      </c>
      <c r="CB169" s="60">
        <v>0.5</v>
      </c>
      <c r="CC169" s="60">
        <v>0.3</v>
      </c>
      <c r="CD169" s="60">
        <v>0.35</v>
      </c>
      <c r="CE169" s="60"/>
      <c r="CF169" s="60" t="s">
        <v>178</v>
      </c>
      <c r="CG169" s="60" t="s">
        <v>178</v>
      </c>
      <c r="CH169" s="60">
        <f t="shared" si="23"/>
        <v>2.23</v>
      </c>
      <c r="CI169" s="61"/>
      <c r="CJ169" s="59"/>
      <c r="CK169" s="59">
        <v>2.23</v>
      </c>
      <c r="CL169" s="59">
        <f t="shared" si="22"/>
        <v>0</v>
      </c>
    </row>
    <row r="170" spans="62:90">
      <c r="BJ170" t="s">
        <v>179</v>
      </c>
      <c r="BK170" s="61" t="s">
        <v>178</v>
      </c>
      <c r="BL170" s="61"/>
      <c r="BM170" s="61"/>
      <c r="BN170" s="60">
        <v>1</v>
      </c>
      <c r="BO170" s="61"/>
      <c r="BP170" s="61"/>
      <c r="BQ170" s="61" t="s">
        <v>178</v>
      </c>
      <c r="BR170" s="61" t="s">
        <v>178</v>
      </c>
      <c r="BS170" s="61">
        <f t="shared" si="20"/>
        <v>1</v>
      </c>
      <c r="BT170" s="61"/>
      <c r="BU170"/>
      <c r="BV170">
        <v>1</v>
      </c>
      <c r="BW170">
        <f t="shared" si="21"/>
        <v>0</v>
      </c>
      <c r="BY170" s="62" t="s">
        <v>179</v>
      </c>
      <c r="BZ170" s="60" t="s">
        <v>178</v>
      </c>
      <c r="CA170" s="60"/>
      <c r="CB170" s="60"/>
      <c r="CC170" s="60">
        <v>1</v>
      </c>
      <c r="CD170" s="60"/>
      <c r="CE170" s="60"/>
      <c r="CF170" s="61" t="s">
        <v>178</v>
      </c>
      <c r="CG170" s="61" t="s">
        <v>178</v>
      </c>
      <c r="CH170" s="61">
        <f t="shared" si="23"/>
        <v>1</v>
      </c>
      <c r="CI170" s="61"/>
      <c r="CJ170" s="59"/>
      <c r="CK170" s="59">
        <v>1</v>
      </c>
      <c r="CL170" s="59">
        <f t="shared" si="22"/>
        <v>0</v>
      </c>
    </row>
    <row r="171" spans="62:90">
      <c r="BJ171" t="s">
        <v>180</v>
      </c>
      <c r="BK171" s="115">
        <f>BF111</f>
        <v>1.9230769230769231</v>
      </c>
      <c r="BL171" s="60">
        <f>BF110</f>
        <v>0.75</v>
      </c>
      <c r="BM171" s="60">
        <f>BF109</f>
        <v>1.0192307692307692</v>
      </c>
      <c r="BN171" s="61">
        <f>SUM(BF114,BF107)</f>
        <v>0.42692307692307696</v>
      </c>
      <c r="BO171" s="60">
        <f>SUM(BF105:BF106)</f>
        <v>1.1538461538461537</v>
      </c>
      <c r="BP171" s="60">
        <f>BF104</f>
        <v>1</v>
      </c>
      <c r="BQ171" s="60" t="s">
        <v>178</v>
      </c>
      <c r="BR171" s="60" t="s">
        <v>178</v>
      </c>
      <c r="BS171" s="60">
        <f t="shared" si="20"/>
        <v>6.273076923076923</v>
      </c>
      <c r="BT171" s="60">
        <v>1</v>
      </c>
      <c r="BU171"/>
      <c r="BV171">
        <v>7.18</v>
      </c>
      <c r="BW171">
        <f t="shared" si="21"/>
        <v>0.90692307692307672</v>
      </c>
      <c r="BY171" s="62" t="s">
        <v>180</v>
      </c>
      <c r="BZ171" s="60">
        <v>2</v>
      </c>
      <c r="CA171" s="60">
        <v>1</v>
      </c>
      <c r="CB171" s="60">
        <v>1.1200000000000001</v>
      </c>
      <c r="CC171" s="60">
        <v>0.76</v>
      </c>
      <c r="CD171" s="60">
        <v>1.2</v>
      </c>
      <c r="CE171" s="60">
        <v>1.1000000000000001</v>
      </c>
      <c r="CF171" s="60" t="s">
        <v>178</v>
      </c>
      <c r="CG171" s="60" t="s">
        <v>178</v>
      </c>
      <c r="CH171" s="60">
        <f t="shared" si="23"/>
        <v>7.18</v>
      </c>
      <c r="CI171" s="60">
        <v>1</v>
      </c>
      <c r="CJ171" s="59"/>
      <c r="CK171" s="59">
        <v>7.18</v>
      </c>
      <c r="CL171" s="59">
        <f t="shared" si="22"/>
        <v>0</v>
      </c>
    </row>
    <row r="172" spans="62:90">
      <c r="BJ172" t="s">
        <v>181</v>
      </c>
      <c r="BK172" s="115">
        <f>BF125</f>
        <v>0.84615384615384615</v>
      </c>
      <c r="BL172" s="60">
        <f>BF124</f>
        <v>0.75</v>
      </c>
      <c r="BM172" s="60">
        <f>BF123</f>
        <v>0.57692307692307687</v>
      </c>
      <c r="BN172" s="61"/>
      <c r="BO172" s="60">
        <f>BF122</f>
        <v>0.32692307692307693</v>
      </c>
      <c r="BP172" s="60">
        <f>BF121</f>
        <v>0.67307692307692313</v>
      </c>
      <c r="BQ172" s="60" t="s">
        <v>178</v>
      </c>
      <c r="BR172" s="60" t="s">
        <v>178</v>
      </c>
      <c r="BS172" s="60">
        <f t="shared" si="20"/>
        <v>3.1730769230769234</v>
      </c>
      <c r="BT172" s="61"/>
      <c r="BU172"/>
      <c r="BV172">
        <v>3.23</v>
      </c>
      <c r="BW172">
        <f t="shared" si="21"/>
        <v>5.6923076923076632E-2</v>
      </c>
      <c r="BY172" s="62" t="s">
        <v>181</v>
      </c>
      <c r="BZ172" s="60">
        <v>0.85</v>
      </c>
      <c r="CA172" s="60">
        <v>0.75</v>
      </c>
      <c r="CB172" s="60">
        <v>0.6</v>
      </c>
      <c r="CC172" s="60">
        <v>0.02</v>
      </c>
      <c r="CD172" s="60">
        <v>0.33</v>
      </c>
      <c r="CE172" s="60">
        <v>0.68</v>
      </c>
      <c r="CF172" s="60" t="s">
        <v>178</v>
      </c>
      <c r="CG172" s="60" t="s">
        <v>178</v>
      </c>
      <c r="CH172" s="60">
        <f t="shared" si="23"/>
        <v>3.2300000000000004</v>
      </c>
      <c r="CI172" s="61"/>
      <c r="CJ172" s="59"/>
      <c r="CK172" s="59">
        <v>3.23</v>
      </c>
      <c r="CL172" s="59">
        <f t="shared" si="22"/>
        <v>0</v>
      </c>
    </row>
    <row r="173" spans="62:90">
      <c r="BJ173" t="s">
        <v>182</v>
      </c>
      <c r="BK173" s="61" t="s">
        <v>178</v>
      </c>
      <c r="BL173" s="61"/>
      <c r="BM173" s="61"/>
      <c r="BN173" s="61"/>
      <c r="BO173" s="61"/>
      <c r="BP173" s="61"/>
      <c r="BQ173" s="60" t="s">
        <v>178</v>
      </c>
      <c r="BR173" s="60" t="s">
        <v>178</v>
      </c>
      <c r="BS173" s="60">
        <f t="shared" si="20"/>
        <v>0</v>
      </c>
      <c r="BT173" s="61"/>
      <c r="BU173"/>
      <c r="BV173">
        <v>1</v>
      </c>
      <c r="BW173">
        <f t="shared" si="21"/>
        <v>1</v>
      </c>
      <c r="BY173" s="62" t="s">
        <v>182</v>
      </c>
      <c r="BZ173" s="60" t="s">
        <v>178</v>
      </c>
      <c r="CA173" s="60"/>
      <c r="CB173" s="60"/>
      <c r="CC173" s="60"/>
      <c r="CD173" s="60"/>
      <c r="CE173" s="60"/>
      <c r="CF173" s="60" t="s">
        <v>178</v>
      </c>
      <c r="CG173" s="60" t="s">
        <v>178</v>
      </c>
      <c r="CH173" s="60">
        <f t="shared" si="23"/>
        <v>0</v>
      </c>
      <c r="CI173" s="61"/>
      <c r="CJ173" s="59"/>
      <c r="CK173" s="59">
        <v>1</v>
      </c>
      <c r="CL173" s="59">
        <f t="shared" si="22"/>
        <v>1</v>
      </c>
    </row>
    <row r="174" spans="62:90">
      <c r="BK174" s="61">
        <f t="shared" ref="BK174:BP174" si="24">SUM(BK166:BK173)</f>
        <v>4</v>
      </c>
      <c r="BL174" s="61">
        <f t="shared" si="24"/>
        <v>3</v>
      </c>
      <c r="BM174" s="61">
        <f t="shared" si="24"/>
        <v>4.0323076923076924</v>
      </c>
      <c r="BN174" s="61">
        <f t="shared" si="24"/>
        <v>2.9184615384615391</v>
      </c>
      <c r="BO174" s="61">
        <f t="shared" si="24"/>
        <v>3.0038461538461538</v>
      </c>
      <c r="BP174" s="61">
        <f t="shared" si="24"/>
        <v>2</v>
      </c>
      <c r="BQ174" s="61"/>
      <c r="BR174" s="61"/>
      <c r="BS174" s="61">
        <f>SUM(BS166:BS173)</f>
        <v>18.954615384615387</v>
      </c>
      <c r="BT174" s="61"/>
      <c r="BU174"/>
      <c r="BV174">
        <f>SUM(BV166:BV173)</f>
        <v>21.330000000000002</v>
      </c>
      <c r="BW174"/>
      <c r="BY174" s="58" t="s">
        <v>173</v>
      </c>
      <c r="BZ174" s="58">
        <f t="shared" ref="BZ174:CE174" si="25">SUM(BZ166:BZ173)</f>
        <v>4.13</v>
      </c>
      <c r="CA174" s="58">
        <f t="shared" si="25"/>
        <v>3.3</v>
      </c>
      <c r="CB174" s="58">
        <f t="shared" si="25"/>
        <v>4.21</v>
      </c>
      <c r="CC174" s="58">
        <f t="shared" si="25"/>
        <v>3.56</v>
      </c>
      <c r="CD174" s="58">
        <f t="shared" si="25"/>
        <v>3.08</v>
      </c>
      <c r="CE174" s="58">
        <f t="shared" si="25"/>
        <v>2.14</v>
      </c>
      <c r="CF174" s="58"/>
      <c r="CG174" s="58"/>
      <c r="CH174" s="58">
        <f>SUM(CH166:CH173)</f>
        <v>20.419999999999998</v>
      </c>
      <c r="CI174" s="58"/>
      <c r="CJ174" s="59"/>
      <c r="CK174" s="59"/>
      <c r="CL174" s="59">
        <f t="shared" si="22"/>
        <v>-20.419999999999998</v>
      </c>
    </row>
    <row r="175" spans="62:90">
      <c r="BJ175" t="s">
        <v>183</v>
      </c>
      <c r="BK175">
        <v>4</v>
      </c>
      <c r="BL175">
        <v>3</v>
      </c>
      <c r="BM175">
        <v>4</v>
      </c>
      <c r="BN175">
        <v>3</v>
      </c>
      <c r="BO175">
        <v>3</v>
      </c>
      <c r="BP175">
        <v>2</v>
      </c>
      <c r="BQ175">
        <v>0</v>
      </c>
      <c r="BR175">
        <v>0</v>
      </c>
      <c r="BS175"/>
      <c r="BT175"/>
      <c r="BU175"/>
      <c r="BV175"/>
      <c r="BW175"/>
      <c r="BY175" s="59" t="s">
        <v>183</v>
      </c>
      <c r="BZ175" s="59">
        <v>3</v>
      </c>
      <c r="CA175" s="59">
        <v>4</v>
      </c>
      <c r="CB175" s="59">
        <v>3</v>
      </c>
      <c r="CC175" s="59">
        <v>3</v>
      </c>
      <c r="CD175" s="59">
        <v>4</v>
      </c>
      <c r="CE175" s="59">
        <v>2</v>
      </c>
      <c r="CF175" s="59">
        <v>0</v>
      </c>
      <c r="CG175" s="59">
        <v>0</v>
      </c>
      <c r="CH175" s="59"/>
      <c r="CI175" s="59"/>
      <c r="CJ175" s="59"/>
      <c r="CK175" s="59"/>
      <c r="CL175" s="59"/>
    </row>
    <row r="176" spans="62:90">
      <c r="BN176" s="52" t="s">
        <v>319</v>
      </c>
    </row>
    <row r="177" spans="65:67">
      <c r="BM177" s="52" t="s">
        <v>320</v>
      </c>
    </row>
    <row r="178" spans="65:67">
      <c r="BO178" s="52" t="s">
        <v>192</v>
      </c>
    </row>
    <row r="179" spans="65:67">
      <c r="BN179" s="52" t="s">
        <v>191</v>
      </c>
    </row>
  </sheetData>
  <mergeCells count="280">
    <mergeCell ref="AT155:AW155"/>
    <mergeCell ref="AX155:BA155"/>
    <mergeCell ref="BY155:CB155"/>
    <mergeCell ref="CD155:CG155"/>
    <mergeCell ref="V155:Y155"/>
    <mergeCell ref="Z155:AC155"/>
    <mergeCell ref="AD155:AG155"/>
    <mergeCell ref="AH155:AK155"/>
    <mergeCell ref="AL155:AO155"/>
    <mergeCell ref="AP155:AS155"/>
    <mergeCell ref="D151:BC151"/>
    <mergeCell ref="BB152:BC152"/>
    <mergeCell ref="P153:R153"/>
    <mergeCell ref="S153:U153"/>
    <mergeCell ref="D154:G154"/>
    <mergeCell ref="H154:K154"/>
    <mergeCell ref="L154:O154"/>
    <mergeCell ref="BY147:CB147"/>
    <mergeCell ref="CD147:CG147"/>
    <mergeCell ref="D148:BC148"/>
    <mergeCell ref="AD149:AK149"/>
    <mergeCell ref="AL149:AT149"/>
    <mergeCell ref="AU149:BC149"/>
    <mergeCell ref="AQ143:BC143"/>
    <mergeCell ref="D144:K144"/>
    <mergeCell ref="L144:P144"/>
    <mergeCell ref="Q144:T144"/>
    <mergeCell ref="AL144:AT144"/>
    <mergeCell ref="D145:P145"/>
    <mergeCell ref="Q145:AC145"/>
    <mergeCell ref="AD145:AP145"/>
    <mergeCell ref="U138:AC138"/>
    <mergeCell ref="AD138:AK138"/>
    <mergeCell ref="AU138:BC138"/>
    <mergeCell ref="J139:K139"/>
    <mergeCell ref="D141:BC141"/>
    <mergeCell ref="U142:AC142"/>
    <mergeCell ref="AD142:AK142"/>
    <mergeCell ref="AU142:BC142"/>
    <mergeCell ref="D134:BC134"/>
    <mergeCell ref="D136:I136"/>
    <mergeCell ref="L136:T136"/>
    <mergeCell ref="AL136:AT136"/>
    <mergeCell ref="D137:P137"/>
    <mergeCell ref="Q137:AC137"/>
    <mergeCell ref="AD137:AP137"/>
    <mergeCell ref="AQ137:BC137"/>
    <mergeCell ref="D130:L130"/>
    <mergeCell ref="L131:P131"/>
    <mergeCell ref="U131:AC131"/>
    <mergeCell ref="AD131:AK131"/>
    <mergeCell ref="AU131:BC131"/>
    <mergeCell ref="Q132:T132"/>
    <mergeCell ref="AL132:AP132"/>
    <mergeCell ref="AQ132:AT132"/>
    <mergeCell ref="D128:K128"/>
    <mergeCell ref="U128:AC128"/>
    <mergeCell ref="AL128:AT128"/>
    <mergeCell ref="L129:T129"/>
    <mergeCell ref="AD129:AK129"/>
    <mergeCell ref="AU129:BC129"/>
    <mergeCell ref="AQ124:BC124"/>
    <mergeCell ref="W125:AD125"/>
    <mergeCell ref="AE125:AL125"/>
    <mergeCell ref="AM125:AT125"/>
    <mergeCell ref="AU125:BC125"/>
    <mergeCell ref="U126:V126"/>
    <mergeCell ref="D124:P124"/>
    <mergeCell ref="Q124:AC124"/>
    <mergeCell ref="AZ118:BC118"/>
    <mergeCell ref="L119:M119"/>
    <mergeCell ref="D121:BC121"/>
    <mergeCell ref="D122:T122"/>
    <mergeCell ref="U122:AK122"/>
    <mergeCell ref="AL122:BC122"/>
    <mergeCell ref="D127:BC127"/>
    <mergeCell ref="D118:K118"/>
    <mergeCell ref="L118:M118"/>
    <mergeCell ref="N118:T118"/>
    <mergeCell ref="U118:V118"/>
    <mergeCell ref="W118:AC118"/>
    <mergeCell ref="AD118:AP118"/>
    <mergeCell ref="AQ118:AT118"/>
    <mergeCell ref="AU118:AY118"/>
    <mergeCell ref="D123:K123"/>
    <mergeCell ref="L123:T123"/>
    <mergeCell ref="AD123:AK123"/>
    <mergeCell ref="AL123:AP123"/>
    <mergeCell ref="U115:AC115"/>
    <mergeCell ref="D116:P116"/>
    <mergeCell ref="AD116:AP116"/>
    <mergeCell ref="AQ116:BC116"/>
    <mergeCell ref="W117:Z117"/>
    <mergeCell ref="AA117:AD117"/>
    <mergeCell ref="AE117:AH117"/>
    <mergeCell ref="AI117:AL117"/>
    <mergeCell ref="AM117:AP117"/>
    <mergeCell ref="AQ117:AT117"/>
    <mergeCell ref="AU117:AX117"/>
    <mergeCell ref="AY117:BC117"/>
    <mergeCell ref="D112:T112"/>
    <mergeCell ref="U112:AK112"/>
    <mergeCell ref="AL112:BC112"/>
    <mergeCell ref="D113:K113"/>
    <mergeCell ref="N113:T113"/>
    <mergeCell ref="U113:AC113"/>
    <mergeCell ref="D107:K107"/>
    <mergeCell ref="Q107:AC107"/>
    <mergeCell ref="AD107:AP107"/>
    <mergeCell ref="AQ107:AY107"/>
    <mergeCell ref="AU108:BC108"/>
    <mergeCell ref="D111:BC111"/>
    <mergeCell ref="L105:T105"/>
    <mergeCell ref="AD105:AK105"/>
    <mergeCell ref="AU105:BC105"/>
    <mergeCell ref="D106:K106"/>
    <mergeCell ref="U106:AC106"/>
    <mergeCell ref="AL106:AT106"/>
    <mergeCell ref="AI98:AL98"/>
    <mergeCell ref="AM98:AP98"/>
    <mergeCell ref="AQ98:AT98"/>
    <mergeCell ref="AU98:AX98"/>
    <mergeCell ref="AY98:BB98"/>
    <mergeCell ref="D104:BC104"/>
    <mergeCell ref="C98:F98"/>
    <mergeCell ref="G98:J98"/>
    <mergeCell ref="K98:N98"/>
    <mergeCell ref="O98:R98"/>
    <mergeCell ref="S98:V98"/>
    <mergeCell ref="W98:Z98"/>
    <mergeCell ref="AA98:AD98"/>
    <mergeCell ref="AE98:AH98"/>
    <mergeCell ref="BS96:BX96"/>
    <mergeCell ref="C97:F97"/>
    <mergeCell ref="G97:J97"/>
    <mergeCell ref="K97:N97"/>
    <mergeCell ref="O97:R97"/>
    <mergeCell ref="S97:V97"/>
    <mergeCell ref="AU97:AX97"/>
    <mergeCell ref="AY97:BB97"/>
    <mergeCell ref="AI97:AL97"/>
    <mergeCell ref="AM97:AP97"/>
    <mergeCell ref="AQ97:AT97"/>
    <mergeCell ref="W97:Z97"/>
    <mergeCell ref="AA97:AD97"/>
    <mergeCell ref="AE97:AH97"/>
    <mergeCell ref="AM96:AP96"/>
    <mergeCell ref="AQ96:AT96"/>
    <mergeCell ref="AU96:AX96"/>
    <mergeCell ref="AY96:BB96"/>
    <mergeCell ref="AY95:BB95"/>
    <mergeCell ref="C96:F96"/>
    <mergeCell ref="G96:J96"/>
    <mergeCell ref="K96:N96"/>
    <mergeCell ref="O96:R96"/>
    <mergeCell ref="S96:V96"/>
    <mergeCell ref="W96:Z96"/>
    <mergeCell ref="AA96:AD96"/>
    <mergeCell ref="AE96:AH96"/>
    <mergeCell ref="AI96:AL96"/>
    <mergeCell ref="AA95:AD95"/>
    <mergeCell ref="AE95:AH95"/>
    <mergeCell ref="AI95:AL95"/>
    <mergeCell ref="AM95:AP95"/>
    <mergeCell ref="AQ95:AT95"/>
    <mergeCell ref="AU95:AX95"/>
    <mergeCell ref="C95:F95"/>
    <mergeCell ref="G95:J95"/>
    <mergeCell ref="K95:N95"/>
    <mergeCell ref="O95:R95"/>
    <mergeCell ref="S95:V95"/>
    <mergeCell ref="W95:Z95"/>
    <mergeCell ref="C94:F94"/>
    <mergeCell ref="G94:J94"/>
    <mergeCell ref="K94:N94"/>
    <mergeCell ref="O94:R94"/>
    <mergeCell ref="S94:V94"/>
    <mergeCell ref="W94:Z94"/>
    <mergeCell ref="AA94:AD94"/>
    <mergeCell ref="AD88:AG88"/>
    <mergeCell ref="AT88:AW88"/>
    <mergeCell ref="AE94:AH94"/>
    <mergeCell ref="AI94:AL94"/>
    <mergeCell ref="AM94:AP94"/>
    <mergeCell ref="AQ94:AT94"/>
    <mergeCell ref="AU94:AX94"/>
    <mergeCell ref="AX88:BC88"/>
    <mergeCell ref="Z89:AC89"/>
    <mergeCell ref="AP89:AS89"/>
    <mergeCell ref="V90:Y90"/>
    <mergeCell ref="AL90:AO90"/>
    <mergeCell ref="AY94:BB94"/>
    <mergeCell ref="AH91:AK91"/>
    <mergeCell ref="AX91:BA91"/>
    <mergeCell ref="BB91:BC91"/>
    <mergeCell ref="AH54:AK54"/>
    <mergeCell ref="AX54:BA54"/>
    <mergeCell ref="BB54:BC54"/>
    <mergeCell ref="AP55:AW55"/>
    <mergeCell ref="AX55:BA55"/>
    <mergeCell ref="BB55:BC55"/>
    <mergeCell ref="Z52:AC52"/>
    <mergeCell ref="AP52:AS52"/>
    <mergeCell ref="V53:Y53"/>
    <mergeCell ref="AL53:AO53"/>
    <mergeCell ref="AD51:AG51"/>
    <mergeCell ref="AT51:AW51"/>
    <mergeCell ref="AX51:BC51"/>
    <mergeCell ref="BB44:BC44"/>
    <mergeCell ref="D37:G37"/>
    <mergeCell ref="H38:K38"/>
    <mergeCell ref="D39:K39"/>
    <mergeCell ref="L39:O39"/>
    <mergeCell ref="V43:Y43"/>
    <mergeCell ref="AL43:AO43"/>
    <mergeCell ref="AH44:AK44"/>
    <mergeCell ref="AP44:AW44"/>
    <mergeCell ref="AX44:BA44"/>
    <mergeCell ref="AD41:AG41"/>
    <mergeCell ref="AT41:AW41"/>
    <mergeCell ref="AX41:BC41"/>
    <mergeCell ref="Z42:AC42"/>
    <mergeCell ref="AP42:AS42"/>
    <mergeCell ref="AD30:AG30"/>
    <mergeCell ref="AH31:AK31"/>
    <mergeCell ref="AP31:AV31"/>
    <mergeCell ref="D34:L34"/>
    <mergeCell ref="AQ34:BA34"/>
    <mergeCell ref="AT39:AW39"/>
    <mergeCell ref="AX39:BC39"/>
    <mergeCell ref="BB34:BC34"/>
    <mergeCell ref="D23:K23"/>
    <mergeCell ref="AI23:AO23"/>
    <mergeCell ref="M26:P26"/>
    <mergeCell ref="AH26:AK26"/>
    <mergeCell ref="AP26:AV26"/>
    <mergeCell ref="D28:K28"/>
    <mergeCell ref="AI28:AO28"/>
    <mergeCell ref="P36:R36"/>
    <mergeCell ref="S36:U36"/>
    <mergeCell ref="AX11:BC11"/>
    <mergeCell ref="D18:K18"/>
    <mergeCell ref="AI18:AO18"/>
    <mergeCell ref="AP21:AV21"/>
    <mergeCell ref="D10:K10"/>
    <mergeCell ref="L10:O10"/>
    <mergeCell ref="P10:T10"/>
    <mergeCell ref="U10:AC10"/>
    <mergeCell ref="AD10:AK10"/>
    <mergeCell ref="AL10:AP10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AU11:AW11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A2:B2"/>
    <mergeCell ref="A3:B3"/>
    <mergeCell ref="D5:K5"/>
    <mergeCell ref="D8:K8"/>
    <mergeCell ref="L8:T8"/>
    <mergeCell ref="U8:Y8"/>
    <mergeCell ref="Z8:AC8"/>
    <mergeCell ref="AD8:AI8"/>
    <mergeCell ref="AJ8:AT8"/>
  </mergeCells>
  <pageMargins left="0.2" right="0.2" top="0.25" bottom="0.25" header="0.3" footer="0.3"/>
  <pageSetup scale="56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AF37-E6FD-DA43-946D-505BB8583A53}">
  <sheetPr>
    <pageSetUpPr fitToPage="1"/>
  </sheetPr>
  <dimension ref="A1:CM179"/>
  <sheetViews>
    <sheetView zoomScale="99" workbookViewId="0">
      <selection activeCell="N48" sqref="N48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4.1640625" customWidth="1"/>
    <col min="59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255" t="s">
        <v>0</v>
      </c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172" t="s">
        <v>350</v>
      </c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4"/>
      <c r="AL4" s="174"/>
      <c r="AM4" s="258" t="s">
        <v>38</v>
      </c>
      <c r="AN4" s="259"/>
      <c r="AO4" s="259"/>
      <c r="AP4" s="259"/>
      <c r="AQ4" s="259"/>
      <c r="AR4" s="259"/>
      <c r="AS4" s="259"/>
      <c r="AT4" s="259"/>
      <c r="AU4" s="259"/>
      <c r="AV4" s="242" t="s">
        <v>210</v>
      </c>
      <c r="AW4" s="260"/>
      <c r="AX4" s="260"/>
      <c r="AY4" s="260"/>
      <c r="AZ4" s="260"/>
      <c r="BA4" s="260"/>
      <c r="BB4" s="260"/>
      <c r="BC4" s="261"/>
      <c r="BD4" s="64"/>
      <c r="BI4" s="50">
        <v>26</v>
      </c>
      <c r="BJ4" s="50" t="s">
        <v>178</v>
      </c>
      <c r="BK4" s="50" t="s">
        <v>178</v>
      </c>
      <c r="BL4" s="50">
        <v>10</v>
      </c>
      <c r="BM4" s="50" t="s">
        <v>178</v>
      </c>
      <c r="BN4" s="54">
        <v>17</v>
      </c>
      <c r="BO4" s="50" t="s">
        <v>178</v>
      </c>
      <c r="BP4" s="50">
        <f>SUM(BI4:BO4)</f>
        <v>53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23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242" t="s">
        <v>210</v>
      </c>
      <c r="M5" s="260"/>
      <c r="N5" s="260"/>
      <c r="O5" s="260"/>
      <c r="P5" s="260"/>
      <c r="Q5" s="260"/>
      <c r="R5" s="260"/>
      <c r="S5" s="260"/>
      <c r="T5" s="260"/>
      <c r="U5" s="170" t="s">
        <v>0</v>
      </c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265"/>
      <c r="AL5" s="265"/>
      <c r="AM5" s="111" t="s">
        <v>350</v>
      </c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254"/>
      <c r="BD5" s="64"/>
      <c r="BI5" s="50"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0.44230769230769229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172" t="s">
        <v>350</v>
      </c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258" t="s">
        <v>38</v>
      </c>
      <c r="V6" s="259"/>
      <c r="W6" s="259"/>
      <c r="X6" s="259"/>
      <c r="Y6" s="259"/>
      <c r="Z6" s="259"/>
      <c r="AA6" s="259"/>
      <c r="AB6" s="259"/>
      <c r="AC6" s="259"/>
      <c r="AD6" s="242" t="s">
        <v>210</v>
      </c>
      <c r="AE6" s="243"/>
      <c r="AF6" s="243"/>
      <c r="AG6" s="243"/>
      <c r="AH6" s="243"/>
      <c r="AI6" s="243"/>
      <c r="AJ6" s="243"/>
      <c r="AK6" s="244"/>
      <c r="AL6" s="244"/>
      <c r="AM6" s="255" t="s">
        <v>0</v>
      </c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7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5" customHeight="1">
      <c r="A13" s="95"/>
      <c r="B13" s="96" t="s">
        <v>19</v>
      </c>
      <c r="C13" s="66"/>
      <c r="D13" s="242" t="s">
        <v>210</v>
      </c>
      <c r="E13" s="243"/>
      <c r="F13" s="243"/>
      <c r="G13" s="243"/>
      <c r="H13" s="243"/>
      <c r="I13" s="243"/>
      <c r="J13" s="243"/>
      <c r="K13" s="244"/>
      <c r="L13" s="238" t="s">
        <v>38</v>
      </c>
      <c r="M13" s="238"/>
      <c r="N13" s="238"/>
      <c r="O13" s="238"/>
      <c r="P13" s="238"/>
      <c r="Q13" s="238"/>
      <c r="R13" s="238"/>
      <c r="S13" s="238"/>
      <c r="T13" s="238"/>
      <c r="U13" s="135" t="s">
        <v>2</v>
      </c>
      <c r="V13" s="136"/>
      <c r="W13" s="136"/>
      <c r="X13" s="220"/>
      <c r="AD13" s="211" t="s">
        <v>43</v>
      </c>
      <c r="AE13" s="212"/>
      <c r="AF13" s="212"/>
      <c r="AG13" s="212"/>
      <c r="AH13" s="212"/>
      <c r="AU13" s="235" t="s">
        <v>38</v>
      </c>
      <c r="AV13" s="236"/>
      <c r="AW13" s="236"/>
      <c r="AX13" s="236"/>
      <c r="AY13" s="23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5" customHeight="1">
      <c r="A14" s="95"/>
      <c r="B14" s="96" t="s">
        <v>27</v>
      </c>
      <c r="C14" s="66"/>
      <c r="D14" s="135" t="s">
        <v>2</v>
      </c>
      <c r="E14" s="136"/>
      <c r="F14" s="136"/>
      <c r="G14" s="136"/>
      <c r="H14" s="136"/>
      <c r="I14" s="136"/>
      <c r="J14" s="136"/>
      <c r="K14" s="220"/>
      <c r="L14" s="145" t="s">
        <v>12</v>
      </c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AI14" s="211" t="s">
        <v>43</v>
      </c>
      <c r="AJ14" s="212"/>
      <c r="AK14" s="212"/>
      <c r="AL14" s="212"/>
      <c r="AM14" s="212"/>
      <c r="AN14" s="212"/>
      <c r="AO14" s="212"/>
      <c r="AP14" s="213" t="s">
        <v>210</v>
      </c>
      <c r="AQ14" s="214"/>
      <c r="AR14" s="214"/>
      <c r="AS14" s="214"/>
      <c r="AT14" s="214"/>
      <c r="AZ14" s="147" t="s">
        <v>38</v>
      </c>
      <c r="BA14" s="148"/>
      <c r="BB14" s="148"/>
      <c r="BC14" s="148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5" customHeight="1">
      <c r="A15" s="95"/>
      <c r="B15" s="96" t="s">
        <v>161</v>
      </c>
      <c r="C15" s="66"/>
      <c r="D15" s="145" t="s">
        <v>12</v>
      </c>
      <c r="E15" s="146"/>
      <c r="F15" s="146"/>
      <c r="G15" s="146"/>
      <c r="H15" s="146"/>
      <c r="I15" s="146"/>
      <c r="J15" s="146"/>
      <c r="K15" s="146"/>
      <c r="L15" s="135" t="s">
        <v>2</v>
      </c>
      <c r="M15" s="136"/>
      <c r="N15" s="136"/>
      <c r="O15" s="136"/>
      <c r="P15" s="136"/>
      <c r="Q15" s="136"/>
      <c r="R15" s="136"/>
      <c r="S15" s="210" t="s">
        <v>3</v>
      </c>
      <c r="T15" s="210"/>
      <c r="U15" s="210"/>
      <c r="V15" s="210"/>
      <c r="Y15" s="1"/>
      <c r="AD15" s="233" t="s">
        <v>38</v>
      </c>
      <c r="AE15" s="233"/>
      <c r="AF15" s="233"/>
      <c r="AG15" s="233"/>
      <c r="AH15" s="233"/>
      <c r="AI15" s="233"/>
      <c r="AJ15" s="233"/>
      <c r="AK15" s="234"/>
      <c r="AL15" s="213" t="s">
        <v>210</v>
      </c>
      <c r="AM15" s="214"/>
      <c r="AN15" s="214"/>
      <c r="AO15" s="214"/>
      <c r="AP15" s="211" t="s">
        <v>43</v>
      </c>
      <c r="AQ15" s="212"/>
      <c r="AR15" s="212"/>
      <c r="AS15" s="212"/>
      <c r="AT15" s="212"/>
      <c r="AU15" s="212"/>
      <c r="AV15" s="212"/>
      <c r="AX15" s="1"/>
      <c r="AY15" s="1"/>
      <c r="AZ15" s="1"/>
      <c r="BA15" s="1"/>
      <c r="BB15" s="1"/>
      <c r="BC15" s="1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5" customHeight="1">
      <c r="A16" s="95"/>
      <c r="B16" s="96" t="s">
        <v>159</v>
      </c>
      <c r="C16" s="66"/>
      <c r="D16" s="172" t="s">
        <v>15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229" t="s">
        <v>3</v>
      </c>
      <c r="P16" s="229"/>
      <c r="Q16" s="229"/>
      <c r="R16" s="229"/>
      <c r="S16" s="172" t="s">
        <v>15</v>
      </c>
      <c r="T16" s="173"/>
      <c r="U16" s="242" t="s">
        <v>210</v>
      </c>
      <c r="V16" s="243"/>
      <c r="W16" s="243"/>
      <c r="X16" s="243"/>
      <c r="Y16" s="243"/>
      <c r="Z16" s="243"/>
      <c r="AA16" s="243"/>
      <c r="AB16" s="244"/>
      <c r="AC16" s="244"/>
      <c r="AH16" s="1"/>
      <c r="AI16" s="1"/>
      <c r="AL16" s="158" t="s">
        <v>2</v>
      </c>
      <c r="AM16" s="140"/>
      <c r="AN16" s="140"/>
      <c r="AO16" s="141"/>
      <c r="AP16" s="141"/>
      <c r="AW16" s="217" t="s">
        <v>43</v>
      </c>
      <c r="AX16" s="218"/>
      <c r="AY16" s="218"/>
      <c r="AZ16" s="218"/>
      <c r="BA16" s="218"/>
      <c r="BB16" s="218"/>
      <c r="BC16" s="219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150" t="s">
        <v>15</v>
      </c>
      <c r="AQ17" s="151"/>
      <c r="AR17" s="151"/>
      <c r="AS17" s="151"/>
      <c r="AT17" s="151"/>
      <c r="AU17" s="151"/>
      <c r="AV17" s="151"/>
      <c r="AW17" s="66"/>
      <c r="AX17" s="66"/>
      <c r="AY17" s="66"/>
      <c r="AZ17" s="66"/>
      <c r="BA17" s="66"/>
      <c r="BB17" s="66"/>
      <c r="BC17" s="66"/>
      <c r="BD17" s="66"/>
      <c r="BE17" s="66"/>
      <c r="BF17" t="s">
        <v>382</v>
      </c>
      <c r="BG17" t="s">
        <v>383</v>
      </c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 t="s">
        <v>27</v>
      </c>
      <c r="C18" s="66"/>
      <c r="D18" s="454" t="s">
        <v>2</v>
      </c>
      <c r="E18" s="455"/>
      <c r="F18" s="455"/>
      <c r="G18" s="455"/>
      <c r="H18" s="455"/>
      <c r="I18" s="455"/>
      <c r="J18" s="455"/>
      <c r="K18" s="456"/>
      <c r="L18" s="235" t="s">
        <v>38</v>
      </c>
      <c r="M18" s="236"/>
      <c r="N18" s="236"/>
      <c r="O18" s="236"/>
      <c r="P18" s="236"/>
      <c r="Q18" s="236"/>
      <c r="R18" s="236"/>
      <c r="S18" s="236"/>
      <c r="T18" s="236"/>
      <c r="AD18" s="153" t="s">
        <v>12</v>
      </c>
      <c r="AE18" s="154"/>
      <c r="AF18" s="154"/>
      <c r="AG18" s="154"/>
      <c r="AH18" s="154"/>
      <c r="AI18" s="211" t="s">
        <v>43</v>
      </c>
      <c r="AJ18" s="212"/>
      <c r="AK18" s="212"/>
      <c r="AL18" s="212"/>
      <c r="AM18" s="212"/>
      <c r="AN18" s="212"/>
      <c r="AO18" s="212"/>
      <c r="AP18" s="215" t="s">
        <v>210</v>
      </c>
      <c r="AQ18" s="215"/>
      <c r="AR18" s="216"/>
      <c r="AS18" s="216"/>
      <c r="AT18" s="216"/>
      <c r="AU18" s="216"/>
      <c r="AV18" s="153" t="s">
        <v>12</v>
      </c>
      <c r="AW18" s="154"/>
      <c r="AX18" s="154"/>
      <c r="AY18" s="154"/>
      <c r="AZ18" s="154"/>
      <c r="BA18" s="154"/>
      <c r="BB18" s="154"/>
      <c r="BC18" s="154"/>
      <c r="BD18" s="1"/>
      <c r="BF18" t="s">
        <v>40</v>
      </c>
      <c r="BG18" t="s">
        <v>41</v>
      </c>
      <c r="BH18">
        <v>6</v>
      </c>
      <c r="BI18" s="22">
        <v>16</v>
      </c>
      <c r="BJ18" s="1">
        <v>7</v>
      </c>
      <c r="BK18" s="54">
        <v>13</v>
      </c>
      <c r="BL18" s="54">
        <v>9</v>
      </c>
      <c r="BM18" s="54">
        <v>8</v>
      </c>
      <c r="BN18" s="50" t="s">
        <v>178</v>
      </c>
      <c r="BO18" s="54" t="s">
        <v>178</v>
      </c>
      <c r="BP18" s="50">
        <f>SUM(BH18:BO18)</f>
        <v>59</v>
      </c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 t="s">
        <v>19</v>
      </c>
      <c r="C19" s="66"/>
      <c r="D19" s="149" t="s">
        <v>15</v>
      </c>
      <c r="E19" s="149"/>
      <c r="F19" s="150"/>
      <c r="G19" s="150"/>
      <c r="H19" s="150"/>
      <c r="I19" s="150"/>
      <c r="J19" s="150"/>
      <c r="K19" s="150"/>
      <c r="L19" s="137" t="s">
        <v>2</v>
      </c>
      <c r="M19" s="138"/>
      <c r="N19" s="138"/>
      <c r="O19" s="138"/>
      <c r="P19" s="138"/>
      <c r="Q19" s="138"/>
      <c r="R19" s="150" t="s">
        <v>15</v>
      </c>
      <c r="S19" s="150"/>
      <c r="T19" s="150"/>
      <c r="U19" s="262" t="s">
        <v>210</v>
      </c>
      <c r="V19" s="246"/>
      <c r="W19" s="246"/>
      <c r="X19" s="246"/>
      <c r="Y19" s="246"/>
      <c r="Z19" s="246"/>
      <c r="AA19" s="246"/>
      <c r="AB19" s="246"/>
      <c r="AC19" s="263"/>
      <c r="AD19" s="211" t="s">
        <v>43</v>
      </c>
      <c r="AE19" s="212"/>
      <c r="AF19" s="212"/>
      <c r="AG19" s="212"/>
      <c r="AH19" s="212"/>
      <c r="AI19" s="153" t="s">
        <v>12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238" t="s">
        <v>38</v>
      </c>
      <c r="AW19" s="238"/>
      <c r="AX19" s="238"/>
      <c r="AY19" s="238"/>
      <c r="AZ19" s="238"/>
      <c r="BA19" s="238"/>
      <c r="BB19" s="238"/>
      <c r="BC19" s="238"/>
      <c r="BD19" s="1"/>
      <c r="BH19">
        <v>9</v>
      </c>
      <c r="BI19">
        <v>19</v>
      </c>
      <c r="BJ19" s="1">
        <v>5</v>
      </c>
      <c r="BK19" s="54">
        <v>13</v>
      </c>
      <c r="BL19" s="54">
        <v>8</v>
      </c>
      <c r="BM19" s="54">
        <v>6</v>
      </c>
      <c r="BN19" s="50" t="s">
        <v>178</v>
      </c>
      <c r="BO19" s="54" t="s">
        <v>178</v>
      </c>
      <c r="BP19" s="50">
        <f t="shared" ref="BP19:BP21" si="4">SUM(BH19:BO19)</f>
        <v>60</v>
      </c>
      <c r="CB19" s="124"/>
      <c r="CC19" s="121"/>
      <c r="CD19" s="122"/>
      <c r="CE19" s="121"/>
      <c r="CF19" s="121"/>
      <c r="CG19" s="121"/>
      <c r="CH19" s="121"/>
      <c r="CI19" s="122"/>
      <c r="CJ19" s="122"/>
      <c r="CK19" s="122"/>
      <c r="CL19" s="122"/>
      <c r="CM19" s="123"/>
    </row>
    <row r="20" spans="1:91">
      <c r="A20" s="95"/>
      <c r="B20" s="96" t="s">
        <v>161</v>
      </c>
      <c r="C20" s="66"/>
      <c r="D20" s="153" t="s">
        <v>12</v>
      </c>
      <c r="E20" s="154"/>
      <c r="F20" s="154"/>
      <c r="G20" s="154"/>
      <c r="H20" s="154"/>
      <c r="I20" s="154"/>
      <c r="J20" s="154"/>
      <c r="K20" s="154"/>
      <c r="L20" s="154"/>
      <c r="M20" s="154"/>
      <c r="N20" s="210" t="s">
        <v>3</v>
      </c>
      <c r="O20" s="210"/>
      <c r="P20" s="210"/>
      <c r="Q20" s="210"/>
      <c r="R20" s="158" t="s">
        <v>2</v>
      </c>
      <c r="S20" s="158"/>
      <c r="T20" s="140"/>
      <c r="U20" s="140"/>
      <c r="V20" s="141"/>
      <c r="W20" s="150" t="s">
        <v>15</v>
      </c>
      <c r="X20" s="151"/>
      <c r="Y20" s="151"/>
      <c r="Z20" s="151"/>
      <c r="AA20" s="151"/>
      <c r="AB20" s="151"/>
      <c r="AC20" s="151"/>
      <c r="AH20" s="147" t="s">
        <v>38</v>
      </c>
      <c r="AI20" s="148"/>
      <c r="AJ20" s="148"/>
      <c r="AK20" s="188"/>
      <c r="AL20" s="188"/>
      <c r="AM20" s="213" t="s">
        <v>210</v>
      </c>
      <c r="AN20" s="214"/>
      <c r="AO20" s="214"/>
      <c r="AW20" s="217" t="s">
        <v>43</v>
      </c>
      <c r="AX20" s="217"/>
      <c r="AY20" s="218"/>
      <c r="AZ20" s="218"/>
      <c r="BA20" s="218"/>
      <c r="BB20" s="218"/>
      <c r="BC20" s="219"/>
      <c r="BD20" s="1"/>
      <c r="BE20" t="s">
        <v>386</v>
      </c>
      <c r="BH20">
        <v>4</v>
      </c>
      <c r="BI20">
        <v>22</v>
      </c>
      <c r="BJ20" s="1">
        <v>7</v>
      </c>
      <c r="BK20" s="54">
        <v>11</v>
      </c>
      <c r="BL20" s="54">
        <v>4</v>
      </c>
      <c r="BM20" s="54">
        <v>5</v>
      </c>
      <c r="BN20" s="50" t="s">
        <v>178</v>
      </c>
      <c r="BO20" s="54">
        <v>4</v>
      </c>
      <c r="BP20" s="50">
        <f t="shared" si="4"/>
        <v>57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>
      <c r="A21" s="95"/>
      <c r="B21" s="96" t="s">
        <v>159</v>
      </c>
      <c r="C21" s="66"/>
      <c r="D21" s="242" t="s">
        <v>210</v>
      </c>
      <c r="E21" s="243"/>
      <c r="F21" s="243"/>
      <c r="G21" s="243"/>
      <c r="H21" s="243"/>
      <c r="I21" s="243"/>
      <c r="J21" s="243"/>
      <c r="K21" s="244"/>
      <c r="L21" s="276" t="s">
        <v>3</v>
      </c>
      <c r="M21" s="277"/>
      <c r="N21" s="277"/>
      <c r="O21" s="278"/>
      <c r="P21" s="153" t="s">
        <v>12</v>
      </c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275" t="s">
        <v>38</v>
      </c>
      <c r="AE21" s="233"/>
      <c r="AF21" s="233"/>
      <c r="AG21" s="234"/>
      <c r="AP21" s="752" t="s">
        <v>43</v>
      </c>
      <c r="AQ21" s="691"/>
      <c r="AR21" s="691"/>
      <c r="AS21" s="691"/>
      <c r="AT21" s="691"/>
      <c r="AU21" s="691"/>
      <c r="AV21" s="732"/>
      <c r="AW21" s="150" t="s">
        <v>15</v>
      </c>
      <c r="AX21" s="151"/>
      <c r="AY21" s="151"/>
      <c r="AZ21" s="151"/>
      <c r="BA21" s="151"/>
      <c r="BB21" s="151"/>
      <c r="BC21" s="151"/>
      <c r="BD21" s="1"/>
      <c r="BE21" t="s">
        <v>387</v>
      </c>
      <c r="BG21" t="s">
        <v>40</v>
      </c>
      <c r="BH21">
        <v>8</v>
      </c>
      <c r="BI21">
        <v>20</v>
      </c>
      <c r="BJ21" s="1">
        <v>7</v>
      </c>
      <c r="BK21" s="54">
        <v>13</v>
      </c>
      <c r="BL21" s="54">
        <v>4</v>
      </c>
      <c r="BM21" s="83">
        <v>4</v>
      </c>
      <c r="BN21" s="50" t="s">
        <v>178</v>
      </c>
      <c r="BO21" s="54">
        <v>4</v>
      </c>
      <c r="BP21" s="50">
        <f t="shared" si="4"/>
        <v>60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 ht="17" thickBot="1">
      <c r="A22" s="247"/>
      <c r="B22" s="248"/>
      <c r="C22" s="52"/>
      <c r="L22" s="267"/>
      <c r="M22" s="268"/>
      <c r="N22" s="268"/>
      <c r="O22" s="269"/>
      <c r="P22" s="270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158" t="s">
        <v>2</v>
      </c>
      <c r="AE22" s="140"/>
      <c r="AF22" s="140"/>
      <c r="AG22" s="141"/>
      <c r="AH22" s="150" t="s">
        <v>15</v>
      </c>
      <c r="AI22" s="151"/>
      <c r="AJ22" s="151"/>
      <c r="AK22" s="151"/>
      <c r="AL22" s="151"/>
      <c r="AM22" s="151"/>
      <c r="AN22" s="151"/>
      <c r="AO22" s="151"/>
      <c r="AV22" s="274"/>
      <c r="AW22" s="267"/>
      <c r="AX22" s="267"/>
      <c r="AY22" s="267"/>
      <c r="AZ22" s="267"/>
      <c r="BA22" s="267"/>
      <c r="BB22" s="267"/>
      <c r="BC22" s="267"/>
      <c r="BM22" s="84"/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 ht="17" hidden="1" thickBot="1">
      <c r="A23" s="247"/>
      <c r="B23" s="96" t="s">
        <v>27</v>
      </c>
      <c r="C23" s="66"/>
      <c r="D23" s="454" t="s">
        <v>2</v>
      </c>
      <c r="E23" s="455"/>
      <c r="F23" s="455"/>
      <c r="G23" s="455"/>
      <c r="H23" s="455"/>
      <c r="I23" s="455"/>
      <c r="J23" s="455"/>
      <c r="K23" s="456"/>
      <c r="L23" s="235" t="s">
        <v>38</v>
      </c>
      <c r="M23" s="236"/>
      <c r="N23" s="236"/>
      <c r="O23" s="236"/>
      <c r="P23" s="236"/>
      <c r="Q23" s="236"/>
      <c r="R23" s="236"/>
      <c r="S23" s="236"/>
      <c r="Y23" s="246"/>
      <c r="Z23" s="246"/>
      <c r="AA23" s="246"/>
      <c r="AB23" s="246"/>
      <c r="AC23" s="153" t="s">
        <v>12</v>
      </c>
      <c r="AD23" s="154"/>
      <c r="AE23" s="154"/>
      <c r="AF23" s="154"/>
      <c r="AG23" s="154"/>
      <c r="AH23" s="154"/>
      <c r="AI23" s="690" t="s">
        <v>43</v>
      </c>
      <c r="AJ23" s="691"/>
      <c r="AK23" s="691"/>
      <c r="AL23" s="691"/>
      <c r="AM23" s="691"/>
      <c r="AN23" s="691"/>
      <c r="AO23" s="691"/>
      <c r="AP23" s="150" t="s">
        <v>15</v>
      </c>
      <c r="AQ23" s="151"/>
      <c r="AR23" s="151"/>
      <c r="AS23" s="151"/>
      <c r="AT23" s="151"/>
      <c r="AU23" s="151"/>
      <c r="AV23" s="153" t="s">
        <v>12</v>
      </c>
      <c r="AW23" s="154"/>
      <c r="AX23" s="154"/>
      <c r="AY23" s="154"/>
      <c r="AZ23" s="154"/>
      <c r="BA23" s="154"/>
      <c r="BB23" s="154"/>
      <c r="BC23" s="154"/>
      <c r="BI23" s="22">
        <v>16</v>
      </c>
      <c r="BJ23" s="1">
        <v>7</v>
      </c>
      <c r="BK23" s="54">
        <v>13</v>
      </c>
      <c r="BL23" s="54">
        <v>8</v>
      </c>
      <c r="BM23" s="54">
        <v>8</v>
      </c>
      <c r="BN23" s="50" t="s">
        <v>178</v>
      </c>
      <c r="BO23" s="54" t="s">
        <v>178</v>
      </c>
      <c r="BP23" s="50">
        <f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7" hidden="1" thickBot="1">
      <c r="A24" s="247"/>
      <c r="B24" s="96" t="s">
        <v>19</v>
      </c>
      <c r="C24" s="66"/>
      <c r="D24" s="150" t="s">
        <v>15</v>
      </c>
      <c r="E24" s="150"/>
      <c r="F24" s="151"/>
      <c r="G24" s="151"/>
      <c r="H24" s="151"/>
      <c r="I24" s="151"/>
      <c r="J24" s="151"/>
      <c r="K24" s="151"/>
      <c r="L24" s="137" t="s">
        <v>2</v>
      </c>
      <c r="M24" s="138"/>
      <c r="N24" s="138"/>
      <c r="O24" s="138"/>
      <c r="P24" s="138"/>
      <c r="Q24" s="138"/>
      <c r="R24" s="138"/>
      <c r="S24" s="150" t="s">
        <v>15</v>
      </c>
      <c r="T24" s="262" t="s">
        <v>210</v>
      </c>
      <c r="U24" s="262"/>
      <c r="V24" s="246"/>
      <c r="W24" s="246"/>
      <c r="X24" s="246"/>
      <c r="AD24" s="211" t="s">
        <v>43</v>
      </c>
      <c r="AE24" s="212"/>
      <c r="AF24" s="212"/>
      <c r="AG24" s="212"/>
      <c r="AH24" s="212"/>
      <c r="AI24" s="153" t="s">
        <v>12</v>
      </c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238" t="s">
        <v>38</v>
      </c>
      <c r="AW24" s="238"/>
      <c r="AX24" s="238"/>
      <c r="AY24" s="238"/>
      <c r="AZ24" s="238"/>
      <c r="BA24" s="238"/>
      <c r="BB24" s="238"/>
      <c r="BC24" s="238"/>
      <c r="BI24">
        <v>19</v>
      </c>
      <c r="BJ24" s="1">
        <v>5</v>
      </c>
      <c r="BK24" s="54">
        <v>13</v>
      </c>
      <c r="BL24" s="54">
        <v>8</v>
      </c>
      <c r="BM24" s="54">
        <v>7</v>
      </c>
      <c r="BN24" s="50" t="s">
        <v>178</v>
      </c>
      <c r="BO24" s="54" t="s">
        <v>178</v>
      </c>
      <c r="BP24" s="50">
        <f t="shared" ref="BP24:BP26" si="5">SUM(BH24:BO24)</f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 ht="17" hidden="1" thickBot="1">
      <c r="A25" s="247"/>
      <c r="B25" s="96" t="s">
        <v>161</v>
      </c>
      <c r="C25" s="66"/>
      <c r="D25" s="153" t="s">
        <v>12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10" t="s">
        <v>3</v>
      </c>
      <c r="P25" s="210"/>
      <c r="Q25" s="210"/>
      <c r="R25" s="210"/>
      <c r="S25" s="158" t="s">
        <v>2</v>
      </c>
      <c r="T25" s="140"/>
      <c r="U25" s="140"/>
      <c r="V25" s="141"/>
      <c r="W25" s="150" t="s">
        <v>15</v>
      </c>
      <c r="X25" s="151"/>
      <c r="Y25" s="151"/>
      <c r="Z25" s="151"/>
      <c r="AA25" s="151"/>
      <c r="AB25" s="151"/>
      <c r="AC25" s="275" t="s">
        <v>38</v>
      </c>
      <c r="AD25" s="233"/>
      <c r="AE25" s="233"/>
      <c r="AF25" s="233"/>
      <c r="AG25" s="234"/>
      <c r="AH25" s="150" t="s">
        <v>15</v>
      </c>
      <c r="AI25" s="151"/>
      <c r="AJ25" s="151"/>
      <c r="AK25" s="151"/>
      <c r="AL25" s="151"/>
      <c r="AM25" s="151"/>
      <c r="AN25" s="151"/>
      <c r="AO25" s="151"/>
      <c r="AP25" s="215" t="s">
        <v>210</v>
      </c>
      <c r="AQ25" s="215"/>
      <c r="AR25" s="216"/>
      <c r="AS25" s="216"/>
      <c r="AT25" s="216"/>
      <c r="AU25" s="216"/>
      <c r="AV25" s="221" t="s">
        <v>15</v>
      </c>
      <c r="AW25" s="217" t="s">
        <v>43</v>
      </c>
      <c r="AX25" s="217"/>
      <c r="AY25" s="218"/>
      <c r="AZ25" s="218"/>
      <c r="BA25" s="218"/>
      <c r="BB25" s="218"/>
      <c r="BC25" s="219"/>
      <c r="BI25">
        <v>22</v>
      </c>
      <c r="BJ25" s="1">
        <v>7</v>
      </c>
      <c r="BK25" s="54">
        <v>11</v>
      </c>
      <c r="BL25" s="54">
        <v>4</v>
      </c>
      <c r="BM25" s="54">
        <v>4</v>
      </c>
      <c r="BN25" s="50" t="s">
        <v>178</v>
      </c>
      <c r="BO25" s="54">
        <v>4</v>
      </c>
      <c r="BP25" s="50">
        <f t="shared" si="5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7" hidden="1" thickBot="1">
      <c r="A26" s="247"/>
      <c r="B26" s="96" t="s">
        <v>159</v>
      </c>
      <c r="C26" s="66"/>
      <c r="D26" s="242" t="s">
        <v>210</v>
      </c>
      <c r="E26" s="243"/>
      <c r="F26" s="243"/>
      <c r="G26" s="243"/>
      <c r="H26" s="243"/>
      <c r="I26" s="243"/>
      <c r="J26" s="243"/>
      <c r="K26" s="244"/>
      <c r="L26" s="150"/>
      <c r="M26" s="448" t="s">
        <v>3</v>
      </c>
      <c r="N26" s="448"/>
      <c r="O26" s="448"/>
      <c r="P26" s="448"/>
      <c r="Q26" s="153" t="s">
        <v>12</v>
      </c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8" t="s">
        <v>2</v>
      </c>
      <c r="AD26" s="158"/>
      <c r="AE26" s="140"/>
      <c r="AF26" s="140"/>
      <c r="AG26" s="141"/>
      <c r="AH26" s="567" t="s">
        <v>38</v>
      </c>
      <c r="AI26" s="568"/>
      <c r="AJ26" s="568"/>
      <c r="AK26" s="568"/>
      <c r="AL26" s="213" t="s">
        <v>210</v>
      </c>
      <c r="AM26" s="214"/>
      <c r="AN26" s="214"/>
      <c r="AO26" s="214"/>
      <c r="AP26" s="752" t="s">
        <v>43</v>
      </c>
      <c r="AQ26" s="691"/>
      <c r="AR26" s="691"/>
      <c r="AS26" s="691"/>
      <c r="AT26" s="691"/>
      <c r="AU26" s="691"/>
      <c r="AV26" s="732"/>
      <c r="AW26" s="150" t="s">
        <v>15</v>
      </c>
      <c r="AX26" s="151"/>
      <c r="AY26" s="151"/>
      <c r="AZ26" s="151"/>
      <c r="BA26" s="151"/>
      <c r="BB26" s="151"/>
      <c r="BC26" s="151"/>
      <c r="BI26">
        <v>20</v>
      </c>
      <c r="BJ26" s="1">
        <v>7</v>
      </c>
      <c r="BK26" s="54">
        <v>13</v>
      </c>
      <c r="BL26" s="54">
        <v>4</v>
      </c>
      <c r="BM26" s="83">
        <v>4</v>
      </c>
      <c r="BN26" s="50" t="s">
        <v>178</v>
      </c>
      <c r="BO26" s="54">
        <v>4</v>
      </c>
      <c r="BP26" s="50">
        <f t="shared" si="5"/>
        <v>52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7" thickBot="1">
      <c r="A27" s="95"/>
      <c r="B27" s="96"/>
      <c r="C27" s="66"/>
      <c r="D27" s="1"/>
      <c r="E27" s="1"/>
      <c r="F27" s="1"/>
      <c r="G27" s="1"/>
      <c r="H27" s="1"/>
      <c r="I27" s="1"/>
      <c r="J27" s="1"/>
      <c r="K27" s="1"/>
      <c r="L27" s="1"/>
      <c r="M27" s="1"/>
      <c r="N27" s="253" t="s">
        <v>41</v>
      </c>
      <c r="O27" s="264"/>
      <c r="Q27" s="1"/>
      <c r="R27" s="1"/>
      <c r="S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39" t="s">
        <v>2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J27" s="1"/>
      <c r="BK27" s="83"/>
      <c r="BL27" s="54"/>
      <c r="BM27" s="54"/>
      <c r="BO27" s="5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3" customHeight="1">
      <c r="A28" s="95"/>
      <c r="B28" s="96" t="s">
        <v>27</v>
      </c>
      <c r="C28" s="66"/>
      <c r="D28" s="454" t="s">
        <v>2</v>
      </c>
      <c r="E28" s="455"/>
      <c r="F28" s="455"/>
      <c r="G28" s="455"/>
      <c r="H28" s="455"/>
      <c r="I28" s="455"/>
      <c r="J28" s="455"/>
      <c r="K28" s="456"/>
      <c r="L28" s="235" t="s">
        <v>38</v>
      </c>
      <c r="M28" s="236"/>
      <c r="N28" s="236"/>
      <c r="O28" s="236"/>
      <c r="P28" s="236"/>
      <c r="Q28" s="236"/>
      <c r="R28" s="236"/>
      <c r="S28" s="236"/>
      <c r="T28" s="262" t="s">
        <v>210</v>
      </c>
      <c r="U28" s="262"/>
      <c r="V28" s="246"/>
      <c r="W28" s="246"/>
      <c r="X28" s="246"/>
      <c r="Y28" s="246"/>
      <c r="Z28" s="246"/>
      <c r="AA28" s="246"/>
      <c r="AB28" s="246"/>
      <c r="AC28" s="263"/>
      <c r="AD28" s="153" t="s">
        <v>12</v>
      </c>
      <c r="AE28" s="154"/>
      <c r="AF28" s="154"/>
      <c r="AG28" s="154"/>
      <c r="AH28" s="154"/>
      <c r="AI28" s="690" t="s">
        <v>43</v>
      </c>
      <c r="AJ28" s="691"/>
      <c r="AK28" s="691"/>
      <c r="AL28" s="691"/>
      <c r="AM28" s="691"/>
      <c r="AN28" s="691"/>
      <c r="AO28" s="691"/>
      <c r="AP28" s="150" t="s">
        <v>15</v>
      </c>
      <c r="AQ28" s="151"/>
      <c r="AR28" s="151"/>
      <c r="AS28" s="151"/>
      <c r="AT28" s="151"/>
      <c r="AU28" s="151"/>
      <c r="AV28" s="153" t="s">
        <v>12</v>
      </c>
      <c r="AW28" s="154"/>
      <c r="AX28" s="154"/>
      <c r="AY28" s="154"/>
      <c r="AZ28" s="154"/>
      <c r="BA28" s="154"/>
      <c r="BB28" s="154"/>
      <c r="BC28" s="154"/>
      <c r="BD28" s="1"/>
      <c r="BI28" s="22">
        <v>16</v>
      </c>
      <c r="BJ28" s="1">
        <v>7</v>
      </c>
      <c r="BK28" s="54">
        <v>13</v>
      </c>
      <c r="BL28" s="54">
        <v>8</v>
      </c>
      <c r="BM28" s="54">
        <v>8</v>
      </c>
      <c r="BN28" s="50" t="s">
        <v>178</v>
      </c>
      <c r="BO28" s="54" t="s">
        <v>178</v>
      </c>
      <c r="BP28" s="50">
        <f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3" customHeight="1">
      <c r="A29" s="95"/>
      <c r="B29" s="96" t="s">
        <v>19</v>
      </c>
      <c r="C29" s="66"/>
      <c r="D29" s="242" t="s">
        <v>210</v>
      </c>
      <c r="E29" s="243"/>
      <c r="F29" s="243"/>
      <c r="G29" s="243"/>
      <c r="H29" s="243"/>
      <c r="I29" s="243"/>
      <c r="J29" s="243"/>
      <c r="K29" s="244"/>
      <c r="L29" s="137" t="s">
        <v>2</v>
      </c>
      <c r="M29" s="138"/>
      <c r="N29" s="138"/>
      <c r="O29" s="138"/>
      <c r="P29" s="138"/>
      <c r="Q29" s="150" t="s">
        <v>15</v>
      </c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2"/>
      <c r="AD29" s="211" t="s">
        <v>43</v>
      </c>
      <c r="AE29" s="212"/>
      <c r="AF29" s="212"/>
      <c r="AG29" s="212"/>
      <c r="AH29" s="212"/>
      <c r="AI29" s="153" t="s">
        <v>12</v>
      </c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238" t="s">
        <v>38</v>
      </c>
      <c r="AW29" s="238"/>
      <c r="AX29" s="238"/>
      <c r="AY29" s="238"/>
      <c r="AZ29" s="238"/>
      <c r="BA29" s="238"/>
      <c r="BB29" s="238"/>
      <c r="BC29" s="238"/>
      <c r="BD29" s="1"/>
      <c r="BI29">
        <v>21</v>
      </c>
      <c r="BJ29" s="1">
        <v>5</v>
      </c>
      <c r="BK29" s="54">
        <v>13</v>
      </c>
      <c r="BL29" s="54">
        <v>8</v>
      </c>
      <c r="BM29" s="54">
        <v>5</v>
      </c>
      <c r="BN29" s="50" t="s">
        <v>178</v>
      </c>
      <c r="BO29" s="54" t="s">
        <v>178</v>
      </c>
      <c r="BP29" s="50">
        <f t="shared" ref="BP29:BP31" si="6">SUM(BH29:BO29)</f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3" customHeight="1">
      <c r="A30" s="95"/>
      <c r="B30" s="96" t="s">
        <v>161</v>
      </c>
      <c r="C30" s="66"/>
      <c r="D30" s="153" t="s">
        <v>12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8" t="s">
        <v>2</v>
      </c>
      <c r="R30" s="140"/>
      <c r="S30" s="140"/>
      <c r="T30" s="140"/>
      <c r="U30" s="140"/>
      <c r="V30" s="141"/>
      <c r="W30" s="229" t="s">
        <v>3</v>
      </c>
      <c r="X30" s="229"/>
      <c r="Y30" s="229"/>
      <c r="Z30" s="229"/>
      <c r="AA30" s="150" t="s">
        <v>15</v>
      </c>
      <c r="AB30" s="151"/>
      <c r="AC30" s="151"/>
      <c r="AD30" s="422" t="s">
        <v>38</v>
      </c>
      <c r="AE30" s="423"/>
      <c r="AF30" s="423"/>
      <c r="AG30" s="424"/>
      <c r="AH30" s="150" t="s">
        <v>15</v>
      </c>
      <c r="AI30" s="151"/>
      <c r="AJ30" s="151"/>
      <c r="AK30" s="151"/>
      <c r="AL30" s="151"/>
      <c r="AM30" s="151"/>
      <c r="AN30" s="151"/>
      <c r="AO30" s="151"/>
      <c r="AP30" s="215" t="s">
        <v>210</v>
      </c>
      <c r="AQ30" s="215"/>
      <c r="AR30" s="216"/>
      <c r="AS30" s="216"/>
      <c r="AT30" s="216"/>
      <c r="AU30" s="216"/>
      <c r="AV30" s="221" t="s">
        <v>15</v>
      </c>
      <c r="AW30" s="217" t="s">
        <v>43</v>
      </c>
      <c r="AX30" s="217"/>
      <c r="AY30" s="218"/>
      <c r="AZ30" s="218"/>
      <c r="BA30" s="218"/>
      <c r="BB30" s="218"/>
      <c r="BC30" s="219"/>
      <c r="BD30" s="1"/>
      <c r="BI30">
        <v>18</v>
      </c>
      <c r="BJ30" s="1">
        <v>7</v>
      </c>
      <c r="BK30" s="54">
        <v>13</v>
      </c>
      <c r="BL30" s="54">
        <v>4</v>
      </c>
      <c r="BM30" s="54">
        <v>6</v>
      </c>
      <c r="BN30" s="50" t="s">
        <v>178</v>
      </c>
      <c r="BO30" s="54">
        <v>4</v>
      </c>
      <c r="BP30" s="50">
        <f t="shared" si="6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3" customHeight="1" thickBot="1">
      <c r="A31" s="95"/>
      <c r="B31" s="96" t="s">
        <v>159</v>
      </c>
      <c r="C31" s="66"/>
      <c r="D31" s="149" t="s">
        <v>15</v>
      </c>
      <c r="E31" s="149"/>
      <c r="F31" s="150"/>
      <c r="G31" s="150"/>
      <c r="H31" s="150"/>
      <c r="I31" s="150"/>
      <c r="J31" s="150"/>
      <c r="K31" s="150"/>
      <c r="L31" s="150"/>
      <c r="M31" s="150"/>
      <c r="N31" s="150"/>
      <c r="O31" s="229" t="s">
        <v>3</v>
      </c>
      <c r="P31" s="229"/>
      <c r="Q31" s="229"/>
      <c r="R31" s="229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8" t="s">
        <v>2</v>
      </c>
      <c r="AE31" s="140"/>
      <c r="AF31" s="140"/>
      <c r="AG31" s="141"/>
      <c r="AH31" s="567" t="s">
        <v>38</v>
      </c>
      <c r="AI31" s="568"/>
      <c r="AJ31" s="568"/>
      <c r="AK31" s="568"/>
      <c r="AL31" s="213" t="s">
        <v>210</v>
      </c>
      <c r="AM31" s="214"/>
      <c r="AN31" s="214"/>
      <c r="AO31" s="214"/>
      <c r="AP31" s="752" t="s">
        <v>43</v>
      </c>
      <c r="AQ31" s="691"/>
      <c r="AR31" s="691"/>
      <c r="AS31" s="691"/>
      <c r="AT31" s="691"/>
      <c r="AU31" s="691"/>
      <c r="AV31" s="732"/>
      <c r="AW31" s="150" t="s">
        <v>15</v>
      </c>
      <c r="AX31" s="151"/>
      <c r="AY31" s="151"/>
      <c r="AZ31" s="151"/>
      <c r="BA31" s="151"/>
      <c r="BB31" s="151"/>
      <c r="BC31" s="151"/>
      <c r="BD31" s="1"/>
      <c r="BI31">
        <v>22</v>
      </c>
      <c r="BJ31" s="1">
        <v>7</v>
      </c>
      <c r="BK31" s="54">
        <v>11</v>
      </c>
      <c r="BL31" s="54">
        <v>4</v>
      </c>
      <c r="BM31" s="83">
        <v>4</v>
      </c>
      <c r="BN31" s="50" t="s">
        <v>178</v>
      </c>
      <c r="BO31" s="54">
        <v>4</v>
      </c>
      <c r="BP31" s="50">
        <f t="shared" si="6"/>
        <v>52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7" customHeight="1" thickBot="1">
      <c r="A32" s="95"/>
      <c r="B32" s="96"/>
      <c r="C32" s="66"/>
      <c r="D32" s="1">
        <v>4</v>
      </c>
      <c r="E32" s="1">
        <v>4</v>
      </c>
      <c r="F32" s="1">
        <v>4</v>
      </c>
      <c r="G32" s="1">
        <v>4</v>
      </c>
      <c r="H32" s="1">
        <v>4</v>
      </c>
      <c r="I32" s="1">
        <v>4</v>
      </c>
      <c r="J32" s="1">
        <v>4</v>
      </c>
      <c r="K32" s="1">
        <v>4</v>
      </c>
      <c r="L32" s="1">
        <v>4</v>
      </c>
      <c r="M32" s="1">
        <v>4</v>
      </c>
      <c r="N32" s="1">
        <v>4</v>
      </c>
      <c r="O32" s="266">
        <v>3</v>
      </c>
      <c r="P32" s="1">
        <v>4</v>
      </c>
      <c r="Q32" s="1">
        <v>5</v>
      </c>
      <c r="R32" s="1">
        <v>5</v>
      </c>
      <c r="S32" s="1">
        <v>5</v>
      </c>
      <c r="T32" s="1">
        <v>5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96">
        <v>6</v>
      </c>
      <c r="AB32" s="197">
        <v>6</v>
      </c>
      <c r="AC32" s="198">
        <v>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J32" s="1"/>
      <c r="BK32" s="83"/>
      <c r="BL32" s="54"/>
      <c r="BM32" s="54"/>
      <c r="BO32" s="54"/>
      <c r="CB32" s="124"/>
      <c r="CC32" s="121"/>
      <c r="CD32" s="122"/>
      <c r="CE32" s="121"/>
      <c r="CF32" s="121"/>
      <c r="CG32" s="121"/>
      <c r="CH32" s="121"/>
      <c r="CI32" s="122"/>
      <c r="CJ32" s="122"/>
      <c r="CK32" s="122"/>
      <c r="CL32" s="122"/>
      <c r="CM32" s="123"/>
    </row>
    <row r="33" spans="1:91" ht="4" customHeight="1">
      <c r="A33" s="95"/>
      <c r="B33" s="96"/>
      <c r="C33" s="66"/>
      <c r="D33" s="66"/>
      <c r="E33" s="66"/>
      <c r="F33" s="66"/>
      <c r="G33" s="66"/>
      <c r="H33" s="66"/>
      <c r="I33" s="1"/>
      <c r="J33" s="1"/>
      <c r="K33" s="1"/>
      <c r="L33" s="1"/>
      <c r="M33" s="1"/>
      <c r="N33" s="1"/>
      <c r="O33" s="1"/>
      <c r="P33" s="1"/>
      <c r="Q33" s="253" t="s">
        <v>41</v>
      </c>
      <c r="R33" s="264"/>
      <c r="S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S33" s="50">
        <f>3/52</f>
        <v>5.7692307692307696E-2</v>
      </c>
      <c r="BT33" s="50" t="s">
        <v>326</v>
      </c>
      <c r="BU33" s="50">
        <f>3/52</f>
        <v>5.7692307692307696E-2</v>
      </c>
      <c r="CB33" s="124" t="s">
        <v>341</v>
      </c>
      <c r="CC33" s="121">
        <v>0</v>
      </c>
      <c r="CD33" s="122">
        <v>0.85</v>
      </c>
      <c r="CE33" s="121">
        <v>0.67</v>
      </c>
      <c r="CF33" s="121">
        <v>0.6</v>
      </c>
      <c r="CG33" s="121">
        <v>0.55000000000000004</v>
      </c>
      <c r="CH33" s="121"/>
      <c r="CI33" s="122"/>
      <c r="CJ33" s="122"/>
      <c r="CK33" s="122"/>
      <c r="CL33" s="122"/>
      <c r="CM33" s="123">
        <f t="shared" ref="CM33:CM55" si="7">SUM(CC33:CL33)</f>
        <v>2.67</v>
      </c>
    </row>
    <row r="34" spans="1:91">
      <c r="A34" s="97"/>
      <c r="B34" s="94" t="s">
        <v>5</v>
      </c>
      <c r="C34" s="9"/>
      <c r="D34" s="762" t="s">
        <v>4</v>
      </c>
      <c r="E34" s="763"/>
      <c r="F34" s="763"/>
      <c r="G34" s="763"/>
      <c r="H34" s="763"/>
      <c r="I34" s="763"/>
      <c r="J34" s="696"/>
      <c r="K34" s="696"/>
      <c r="L34" s="69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54" t="s">
        <v>21</v>
      </c>
      <c r="AR34" s="455"/>
      <c r="AS34" s="455"/>
      <c r="AT34" s="455"/>
      <c r="AU34" s="455"/>
      <c r="AV34" s="455"/>
      <c r="AW34" s="455"/>
      <c r="AX34" s="455"/>
      <c r="AY34" s="455"/>
      <c r="AZ34" s="455"/>
      <c r="BA34" s="456"/>
      <c r="BB34" s="766" t="s">
        <v>329</v>
      </c>
      <c r="BC34" s="767"/>
      <c r="BD34" s="64"/>
      <c r="BH34">
        <v>2</v>
      </c>
      <c r="BM34" s="50">
        <v>11</v>
      </c>
      <c r="BR34" s="50" t="s">
        <v>336</v>
      </c>
      <c r="BS34" s="50">
        <f>SUM(BS9:BS33)</f>
        <v>0.96923076923076923</v>
      </c>
      <c r="BT34" s="50">
        <f>BT9</f>
        <v>0.25</v>
      </c>
      <c r="BU34" s="50">
        <f>SUM(BU33,BU9)</f>
        <v>0.55769230769230771</v>
      </c>
      <c r="BV34" s="50">
        <f>BV9</f>
        <v>0.25</v>
      </c>
      <c r="BW34" s="50">
        <f>BW9</f>
        <v>0.15384615384615385</v>
      </c>
      <c r="BX34">
        <f>SUM(BX9:BX33)</f>
        <v>1.9230769230769232E-2</v>
      </c>
      <c r="BY34">
        <f>SUM(BY9:BY33)</f>
        <v>1.7938461538461539</v>
      </c>
      <c r="CB34" s="124" t="s">
        <v>1</v>
      </c>
      <c r="CC34" s="121">
        <v>0.95</v>
      </c>
      <c r="CD34" s="122">
        <v>0.46</v>
      </c>
      <c r="CE34" s="121">
        <v>0.54</v>
      </c>
      <c r="CF34" s="121">
        <v>0.33</v>
      </c>
      <c r="CG34" s="121">
        <v>0.42</v>
      </c>
      <c r="CH34" s="121">
        <v>0.36</v>
      </c>
      <c r="CI34" s="122"/>
      <c r="CJ34" s="122"/>
      <c r="CK34" s="122"/>
      <c r="CL34" s="122"/>
      <c r="CM34" s="123">
        <f t="shared" si="7"/>
        <v>3.0599999999999996</v>
      </c>
    </row>
    <row r="35" spans="1:91">
      <c r="A35" s="95" t="s">
        <v>130</v>
      </c>
      <c r="B35" s="96" t="s">
        <v>321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  <c r="CB35" s="124" t="s">
        <v>2</v>
      </c>
      <c r="CC35" s="121">
        <v>0.33</v>
      </c>
      <c r="CD35" s="122">
        <v>0.98</v>
      </c>
      <c r="CE35" s="121">
        <v>0.6</v>
      </c>
      <c r="CF35" s="121">
        <v>0.16</v>
      </c>
      <c r="CG35" s="121">
        <v>0.16</v>
      </c>
      <c r="CH35" s="121"/>
      <c r="CI35" s="122"/>
      <c r="CJ35" s="122"/>
      <c r="CK35" s="122"/>
      <c r="CL35" s="122"/>
      <c r="CM35" s="123">
        <f t="shared" si="7"/>
        <v>2.2300000000000004</v>
      </c>
    </row>
    <row r="36" spans="1:91">
      <c r="A36" s="95"/>
      <c r="B36" s="9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549" t="s">
        <v>328</v>
      </c>
      <c r="Q36" s="550"/>
      <c r="R36" s="551"/>
      <c r="S36" s="549" t="s">
        <v>328</v>
      </c>
      <c r="T36" s="550"/>
      <c r="U36" s="551"/>
      <c r="BD36" s="64"/>
      <c r="BH36" s="241">
        <f t="shared" ref="BH36:BM36" si="8">SUM(BH37:BH39)</f>
        <v>12</v>
      </c>
      <c r="BI36" s="241">
        <f t="shared" si="8"/>
        <v>35</v>
      </c>
      <c r="BJ36" s="241">
        <f t="shared" si="8"/>
        <v>0</v>
      </c>
      <c r="BK36" s="241">
        <f t="shared" si="8"/>
        <v>17</v>
      </c>
      <c r="BL36" s="241">
        <f t="shared" si="8"/>
        <v>33</v>
      </c>
      <c r="BM36" s="241">
        <f t="shared" si="8"/>
        <v>21</v>
      </c>
      <c r="BN36" s="241">
        <f>SUM(BN37:BN39)</f>
        <v>34</v>
      </c>
      <c r="BO36" s="241">
        <f>SUM(BO37:BO39)</f>
        <v>4</v>
      </c>
      <c r="BQ36" s="50">
        <f>52*3</f>
        <v>156</v>
      </c>
      <c r="BS36" s="50" t="s">
        <v>168</v>
      </c>
      <c r="CB36" s="124" t="s">
        <v>0</v>
      </c>
      <c r="CC36" s="121">
        <v>0.85</v>
      </c>
      <c r="CD36" s="122">
        <v>1</v>
      </c>
      <c r="CE36" s="121">
        <v>0.35</v>
      </c>
      <c r="CF36" s="121">
        <v>0.02</v>
      </c>
      <c r="CG36" s="121">
        <v>0.33</v>
      </c>
      <c r="CH36" s="121">
        <v>0.68</v>
      </c>
      <c r="CI36" s="122"/>
      <c r="CJ36" s="122"/>
      <c r="CK36" s="122"/>
      <c r="CL36" s="122"/>
      <c r="CM36" s="123">
        <f t="shared" si="7"/>
        <v>3.2300000000000004</v>
      </c>
    </row>
    <row r="37" spans="1:91" ht="17" thickBot="1">
      <c r="A37" s="97" t="s">
        <v>33</v>
      </c>
      <c r="B37" s="96">
        <v>1</v>
      </c>
      <c r="C37" s="1"/>
      <c r="D37" s="768" t="s">
        <v>327</v>
      </c>
      <c r="E37" s="768"/>
      <c r="F37" s="768"/>
      <c r="G37" s="768"/>
      <c r="H37" s="167" t="s">
        <v>1</v>
      </c>
      <c r="I37" s="167"/>
      <c r="J37" s="167"/>
      <c r="K37" s="167"/>
      <c r="L37" s="239" t="s">
        <v>0</v>
      </c>
      <c r="M37" s="240"/>
      <c r="N37" s="240"/>
      <c r="O37" s="240"/>
      <c r="P37" s="240"/>
      <c r="Q37" s="240"/>
      <c r="R37" s="240"/>
      <c r="S37" s="240"/>
      <c r="T37" s="240"/>
      <c r="U37" s="240"/>
      <c r="V37" s="167" t="s">
        <v>1</v>
      </c>
      <c r="W37" s="167"/>
      <c r="X37" s="167"/>
      <c r="Y37" s="167"/>
      <c r="Z37" s="167"/>
      <c r="AA37" s="167"/>
      <c r="AB37" s="167"/>
      <c r="AC37" s="167"/>
      <c r="AD37" s="156" t="s">
        <v>180</v>
      </c>
      <c r="AE37" s="156"/>
      <c r="AF37" s="156"/>
      <c r="AG37" s="156"/>
      <c r="AH37" s="165" t="s">
        <v>2</v>
      </c>
      <c r="AI37" s="166"/>
      <c r="AJ37" s="166"/>
      <c r="AK37" s="166"/>
      <c r="AL37" s="166"/>
      <c r="AM37" s="166"/>
      <c r="AN37" s="166"/>
      <c r="AO37" s="166"/>
      <c r="AP37" s="203" t="s">
        <v>12</v>
      </c>
      <c r="AQ37" s="204"/>
      <c r="AR37" s="204"/>
      <c r="AS37" s="204"/>
      <c r="AT37" s="204"/>
      <c r="AU37" s="156" t="s">
        <v>180</v>
      </c>
      <c r="AV37" s="156"/>
      <c r="AW37" s="156"/>
      <c r="AX37" s="156"/>
      <c r="AY37" s="156"/>
      <c r="AZ37" s="156"/>
      <c r="BA37" s="156"/>
      <c r="BB37" s="156"/>
      <c r="BC37" s="156"/>
      <c r="BD37" s="64"/>
      <c r="BE37" t="s">
        <v>384</v>
      </c>
      <c r="BH37" s="50">
        <v>4</v>
      </c>
      <c r="BI37">
        <v>13</v>
      </c>
      <c r="BJ37" t="s">
        <v>178</v>
      </c>
      <c r="BK37" s="50">
        <v>5</v>
      </c>
      <c r="BL37" s="50">
        <v>12</v>
      </c>
      <c r="BM37" s="50">
        <v>8</v>
      </c>
      <c r="BN37" s="50">
        <v>10</v>
      </c>
      <c r="BP37" s="50">
        <f>SUM(BH37:BO37)</f>
        <v>52</v>
      </c>
      <c r="CB37" s="124"/>
      <c r="CC37" s="121"/>
      <c r="CD37" s="122"/>
      <c r="CE37" s="121"/>
      <c r="CF37" s="121"/>
      <c r="CG37" s="121"/>
      <c r="CH37" s="121"/>
      <c r="CI37" s="122"/>
      <c r="CJ37" s="122"/>
      <c r="CK37" s="122"/>
      <c r="CL37" s="122"/>
      <c r="CM37" s="123"/>
    </row>
    <row r="38" spans="1:91">
      <c r="A38" s="95"/>
      <c r="B38" s="96">
        <v>2</v>
      </c>
      <c r="C38" s="1"/>
      <c r="D38" s="167" t="s">
        <v>1</v>
      </c>
      <c r="E38" s="167"/>
      <c r="F38" s="167"/>
      <c r="G38" s="167"/>
      <c r="H38" s="768" t="s">
        <v>327</v>
      </c>
      <c r="I38" s="768"/>
      <c r="J38" s="768"/>
      <c r="K38" s="768"/>
      <c r="L38" s="145" t="s">
        <v>12</v>
      </c>
      <c r="M38" s="146"/>
      <c r="N38" s="146"/>
      <c r="O38" s="146"/>
      <c r="P38" s="156" t="s">
        <v>180</v>
      </c>
      <c r="Q38" s="156"/>
      <c r="R38" s="156"/>
      <c r="S38" s="156"/>
      <c r="T38" s="156"/>
      <c r="U38" s="156"/>
      <c r="V38" s="156"/>
      <c r="W38" s="165" t="s">
        <v>2</v>
      </c>
      <c r="X38" s="166"/>
      <c r="Y38" s="166"/>
      <c r="Z38" s="166"/>
      <c r="AA38" s="166"/>
      <c r="AB38" s="166"/>
      <c r="AC38" s="166"/>
      <c r="AD38" s="160" t="s">
        <v>0</v>
      </c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56" t="s">
        <v>180</v>
      </c>
      <c r="AQ38" s="156"/>
      <c r="AR38" s="156"/>
      <c r="AS38" s="156"/>
      <c r="AT38" s="156"/>
      <c r="AU38" s="148" t="s">
        <v>1</v>
      </c>
      <c r="AV38" s="148"/>
      <c r="AW38" s="148"/>
      <c r="AX38" s="148"/>
      <c r="AY38" s="148"/>
      <c r="AZ38" s="148"/>
      <c r="BA38" s="148"/>
      <c r="BB38" s="148"/>
      <c r="BC38" s="188"/>
      <c r="BD38" s="64"/>
      <c r="BH38" s="50">
        <v>4</v>
      </c>
      <c r="BI38">
        <v>12</v>
      </c>
      <c r="BJ38" t="s">
        <v>178</v>
      </c>
      <c r="BK38" s="50">
        <v>4</v>
      </c>
      <c r="BL38" s="50">
        <v>13</v>
      </c>
      <c r="BM38" s="50">
        <v>7</v>
      </c>
      <c r="BN38" s="50">
        <v>12</v>
      </c>
      <c r="BP38" s="50">
        <f>SUM(BH38:BO38)</f>
        <v>52</v>
      </c>
      <c r="CB38" s="124"/>
      <c r="CC38" s="121"/>
      <c r="CD38" s="122"/>
      <c r="CE38" s="121"/>
      <c r="CF38" s="121"/>
      <c r="CG38" s="121"/>
      <c r="CH38" s="121"/>
      <c r="CI38" s="122"/>
      <c r="CJ38" s="122"/>
      <c r="CK38" s="122"/>
      <c r="CL38" s="122"/>
      <c r="CM38" s="123"/>
    </row>
    <row r="39" spans="1:91">
      <c r="A39" s="95"/>
      <c r="B39" s="96">
        <v>3</v>
      </c>
      <c r="C39" s="1"/>
      <c r="D39" s="480" t="s">
        <v>0</v>
      </c>
      <c r="E39" s="481"/>
      <c r="F39" s="481"/>
      <c r="G39" s="481"/>
      <c r="H39" s="481"/>
      <c r="I39" s="481"/>
      <c r="J39" s="481"/>
      <c r="K39" s="738"/>
      <c r="L39" s="768" t="s">
        <v>327</v>
      </c>
      <c r="M39" s="768"/>
      <c r="N39" s="768"/>
      <c r="O39" s="768"/>
      <c r="P39" s="145" t="s">
        <v>12</v>
      </c>
      <c r="Q39" s="146"/>
      <c r="R39" s="146"/>
      <c r="S39" s="146"/>
      <c r="T39" s="146"/>
      <c r="U39" s="146"/>
      <c r="V39" s="146"/>
      <c r="W39" s="146"/>
      <c r="X39" s="156" t="s">
        <v>180</v>
      </c>
      <c r="Y39" s="156"/>
      <c r="Z39" s="156"/>
      <c r="AA39" s="156"/>
      <c r="AB39" s="156"/>
      <c r="AC39" s="156"/>
      <c r="AD39" s="167" t="s">
        <v>1</v>
      </c>
      <c r="AE39" s="167"/>
      <c r="AF39" s="167"/>
      <c r="AG39" s="167"/>
      <c r="AH39" s="167"/>
      <c r="AI39" s="167"/>
      <c r="AJ39" s="167"/>
      <c r="AK39" s="167"/>
      <c r="AL39" s="156" t="s">
        <v>180</v>
      </c>
      <c r="AM39" s="156"/>
      <c r="AN39" s="156"/>
      <c r="AO39" s="156"/>
      <c r="AP39" s="184" t="s">
        <v>0</v>
      </c>
      <c r="AQ39" s="161"/>
      <c r="AR39" s="161"/>
      <c r="AS39" s="161"/>
      <c r="AT39" s="764" t="s">
        <v>75</v>
      </c>
      <c r="AU39" s="765"/>
      <c r="AV39" s="765"/>
      <c r="AW39" s="765"/>
      <c r="AX39" s="454" t="s">
        <v>2</v>
      </c>
      <c r="AY39" s="455"/>
      <c r="AZ39" s="455"/>
      <c r="BA39" s="455"/>
      <c r="BB39" s="455"/>
      <c r="BC39" s="456"/>
      <c r="BD39" s="64"/>
      <c r="BH39" s="50">
        <v>4</v>
      </c>
      <c r="BI39" s="22">
        <v>10</v>
      </c>
      <c r="BJ39" t="s">
        <v>178</v>
      </c>
      <c r="BK39" s="84">
        <v>8</v>
      </c>
      <c r="BL39" s="50">
        <v>8</v>
      </c>
      <c r="BM39" s="50">
        <v>6</v>
      </c>
      <c r="BN39" s="50">
        <v>12</v>
      </c>
      <c r="BO39" s="50">
        <v>4</v>
      </c>
      <c r="BP39" s="50">
        <f>SUM(BH39:BO39)</f>
        <v>52</v>
      </c>
      <c r="CB39" s="124"/>
      <c r="CC39" s="121"/>
      <c r="CD39" s="122"/>
      <c r="CE39" s="121"/>
      <c r="CF39" s="121"/>
      <c r="CG39" s="121"/>
      <c r="CH39" s="121"/>
      <c r="CI39" s="122"/>
      <c r="CJ39" s="122"/>
      <c r="CK39" s="122"/>
      <c r="CL39" s="122"/>
      <c r="CM39" s="123"/>
    </row>
    <row r="40" spans="1:91">
      <c r="A40" s="9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BD40" s="64"/>
      <c r="BF40" t="s">
        <v>385</v>
      </c>
      <c r="BH40" s="187" t="s">
        <v>326</v>
      </c>
      <c r="BI40" s="53" t="s">
        <v>40</v>
      </c>
      <c r="BJ40" s="53" t="s">
        <v>43</v>
      </c>
      <c r="BK40" s="53" t="s">
        <v>41</v>
      </c>
      <c r="BL40" s="53" t="s">
        <v>1</v>
      </c>
      <c r="BM40" s="53" t="s">
        <v>2</v>
      </c>
      <c r="BN40" s="85" t="s">
        <v>0</v>
      </c>
      <c r="BO40" s="53" t="s">
        <v>44</v>
      </c>
      <c r="CB40" s="124"/>
      <c r="CC40" s="121"/>
      <c r="CD40" s="122"/>
      <c r="CE40" s="121"/>
      <c r="CF40" s="121"/>
      <c r="CG40" s="121"/>
      <c r="CH40" s="121"/>
      <c r="CI40" s="122"/>
      <c r="CJ40" s="122"/>
      <c r="CK40" s="122"/>
      <c r="CL40" s="122"/>
      <c r="CM40" s="123"/>
    </row>
    <row r="41" spans="1:91">
      <c r="A41" s="97" t="s">
        <v>32</v>
      </c>
      <c r="B41" s="96">
        <v>1</v>
      </c>
      <c r="C41" s="1"/>
      <c r="D41" s="165" t="s">
        <v>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7" t="s">
        <v>1</v>
      </c>
      <c r="R41" s="167"/>
      <c r="S41" s="167"/>
      <c r="T41" s="167"/>
      <c r="U41" s="167"/>
      <c r="V41" s="160" t="s">
        <v>0</v>
      </c>
      <c r="W41" s="161"/>
      <c r="X41" s="161"/>
      <c r="Y41" s="161"/>
      <c r="Z41" s="161"/>
      <c r="AA41" s="161"/>
      <c r="AB41" s="161"/>
      <c r="AC41" s="161"/>
      <c r="AD41" s="768" t="s">
        <v>327</v>
      </c>
      <c r="AE41" s="768"/>
      <c r="AF41" s="768"/>
      <c r="AG41" s="768"/>
      <c r="AH41" s="145" t="s">
        <v>12</v>
      </c>
      <c r="AI41" s="146"/>
      <c r="AJ41" s="146"/>
      <c r="AK41" s="146"/>
      <c r="AL41" s="146"/>
      <c r="AM41" s="146"/>
      <c r="AN41" s="146"/>
      <c r="AO41" s="146"/>
      <c r="AP41" s="156" t="s">
        <v>180</v>
      </c>
      <c r="AQ41" s="156"/>
      <c r="AR41" s="156"/>
      <c r="AS41" s="157"/>
      <c r="AT41" s="768" t="s">
        <v>327</v>
      </c>
      <c r="AU41" s="768"/>
      <c r="AV41" s="768"/>
      <c r="AW41" s="768"/>
      <c r="AX41" s="522" t="s">
        <v>180</v>
      </c>
      <c r="AY41" s="509"/>
      <c r="AZ41" s="509"/>
      <c r="BA41" s="509"/>
      <c r="BB41" s="509"/>
      <c r="BC41" s="509"/>
      <c r="BD41" s="64"/>
      <c r="BE41" t="s">
        <v>381</v>
      </c>
      <c r="BF41" t="s">
        <v>0</v>
      </c>
      <c r="BH41" s="50">
        <v>8</v>
      </c>
      <c r="BI41" s="50">
        <v>10</v>
      </c>
      <c r="BJ41" s="50" t="s">
        <v>178</v>
      </c>
      <c r="BK41" s="50">
        <v>8</v>
      </c>
      <c r="BL41" s="50">
        <v>5</v>
      </c>
      <c r="BM41" s="50">
        <v>13</v>
      </c>
      <c r="BN41" s="84">
        <v>8</v>
      </c>
      <c r="BO41" s="50" t="s">
        <v>178</v>
      </c>
      <c r="BP41" s="50">
        <f>SUM(BH41:BO41)</f>
        <v>52</v>
      </c>
      <c r="CB41" s="124"/>
      <c r="CC41" s="121"/>
      <c r="CD41" s="122"/>
      <c r="CE41" s="121"/>
      <c r="CF41" s="121"/>
      <c r="CG41" s="121"/>
      <c r="CH41" s="121"/>
      <c r="CI41" s="122"/>
      <c r="CJ41" s="122"/>
      <c r="CK41" s="122"/>
      <c r="CL41" s="122"/>
      <c r="CM41" s="123"/>
    </row>
    <row r="42" spans="1:91">
      <c r="A42" s="95"/>
      <c r="B42" s="96">
        <v>2</v>
      </c>
      <c r="C42" s="1"/>
      <c r="D42" s="145" t="s">
        <v>12</v>
      </c>
      <c r="E42" s="146"/>
      <c r="F42" s="146"/>
      <c r="G42" s="146"/>
      <c r="H42" s="146"/>
      <c r="I42" s="146"/>
      <c r="J42" s="146"/>
      <c r="K42" s="146"/>
      <c r="L42" s="167" t="s">
        <v>1</v>
      </c>
      <c r="M42" s="167"/>
      <c r="N42" s="167"/>
      <c r="O42" s="167"/>
      <c r="P42" s="167"/>
      <c r="Q42" s="165" t="s">
        <v>2</v>
      </c>
      <c r="R42" s="165"/>
      <c r="S42" s="166"/>
      <c r="T42" s="166"/>
      <c r="U42" s="166"/>
      <c r="V42" s="166"/>
      <c r="W42" s="166"/>
      <c r="X42" s="166"/>
      <c r="Y42" s="166"/>
      <c r="Z42" s="768" t="s">
        <v>327</v>
      </c>
      <c r="AA42" s="768"/>
      <c r="AB42" s="768"/>
      <c r="AC42" s="768"/>
      <c r="AD42" s="156" t="s">
        <v>180</v>
      </c>
      <c r="AE42" s="156"/>
      <c r="AF42" s="156"/>
      <c r="AG42" s="157"/>
      <c r="AH42" s="156"/>
      <c r="AI42" s="156"/>
      <c r="AJ42" s="156"/>
      <c r="AK42" s="157"/>
      <c r="AL42" s="165" t="s">
        <v>2</v>
      </c>
      <c r="AM42" s="165"/>
      <c r="AN42" s="166"/>
      <c r="AO42" s="166"/>
      <c r="AP42" s="768" t="s">
        <v>327</v>
      </c>
      <c r="AQ42" s="768"/>
      <c r="AR42" s="768"/>
      <c r="AS42" s="768"/>
      <c r="AT42" s="184" t="s">
        <v>0</v>
      </c>
      <c r="AU42" s="185"/>
      <c r="AV42" s="185"/>
      <c r="AW42" s="161"/>
      <c r="AX42" s="161"/>
      <c r="AY42" s="161"/>
      <c r="AZ42" s="161"/>
      <c r="BA42" s="161"/>
      <c r="BB42" s="161"/>
      <c r="BC42" s="161"/>
      <c r="BD42" s="64"/>
      <c r="BF42" t="s">
        <v>40</v>
      </c>
      <c r="BH42" s="50">
        <v>8</v>
      </c>
      <c r="BI42" s="84">
        <v>8</v>
      </c>
      <c r="BJ42" s="50" t="s">
        <v>178</v>
      </c>
      <c r="BK42" s="50">
        <v>8</v>
      </c>
      <c r="BL42" s="50">
        <v>5</v>
      </c>
      <c r="BM42" s="50">
        <v>13</v>
      </c>
      <c r="BN42" s="50">
        <v>10</v>
      </c>
      <c r="BO42" s="50" t="s">
        <v>178</v>
      </c>
      <c r="BP42" s="50">
        <f t="shared" ref="BP42:BP44" si="9">SUM(BH42:BO42)</f>
        <v>52</v>
      </c>
      <c r="CB42" s="124"/>
      <c r="CC42" s="121"/>
      <c r="CD42" s="122"/>
      <c r="CE42" s="121"/>
      <c r="CF42" s="121"/>
      <c r="CG42" s="121"/>
      <c r="CH42" s="121"/>
      <c r="CI42" s="122"/>
      <c r="CJ42" s="122"/>
      <c r="CK42" s="122"/>
      <c r="CL42" s="122"/>
      <c r="CM42" s="123"/>
    </row>
    <row r="43" spans="1:91">
      <c r="A43" s="95"/>
      <c r="B43" s="96">
        <v>3</v>
      </c>
      <c r="C43" s="1"/>
      <c r="D43" s="149" t="s">
        <v>180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60" t="s">
        <v>0</v>
      </c>
      <c r="O43" s="161"/>
      <c r="P43" s="161"/>
      <c r="Q43" s="161"/>
      <c r="R43" s="161"/>
      <c r="S43" s="161"/>
      <c r="T43" s="161"/>
      <c r="U43" s="161"/>
      <c r="V43" s="768" t="s">
        <v>327</v>
      </c>
      <c r="W43" s="768"/>
      <c r="X43" s="768"/>
      <c r="Y43" s="768"/>
      <c r="Z43" s="165" t="s">
        <v>2</v>
      </c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768" t="s">
        <v>327</v>
      </c>
      <c r="AM43" s="768"/>
      <c r="AN43" s="768"/>
      <c r="AO43" s="768"/>
      <c r="AP43" s="167" t="s">
        <v>1</v>
      </c>
      <c r="AQ43" s="167"/>
      <c r="AR43" s="167"/>
      <c r="AS43" s="167"/>
      <c r="AT43" s="167"/>
      <c r="AU43" s="191" t="s">
        <v>12</v>
      </c>
      <c r="AV43" s="154"/>
      <c r="AW43" s="154"/>
      <c r="AX43" s="154"/>
      <c r="AY43" s="154"/>
      <c r="AZ43" s="154"/>
      <c r="BA43" s="154"/>
      <c r="BB43" s="154"/>
      <c r="BC43" s="154"/>
      <c r="BD43" s="64"/>
      <c r="BF43" t="s">
        <v>0</v>
      </c>
      <c r="BH43" s="50">
        <v>8</v>
      </c>
      <c r="BI43" s="50">
        <v>10</v>
      </c>
      <c r="BJ43" s="50" t="s">
        <v>178</v>
      </c>
      <c r="BK43" s="50">
        <v>9</v>
      </c>
      <c r="BL43" s="50">
        <v>5</v>
      </c>
      <c r="BM43" s="50">
        <v>12</v>
      </c>
      <c r="BN43" s="84">
        <v>8</v>
      </c>
      <c r="BO43" s="50" t="s">
        <v>178</v>
      </c>
      <c r="BP43" s="50">
        <f t="shared" si="9"/>
        <v>52</v>
      </c>
      <c r="CB43" s="124"/>
      <c r="CC43" s="121"/>
      <c r="CD43" s="122"/>
      <c r="CE43" s="121"/>
      <c r="CF43" s="121"/>
      <c r="CG43" s="121"/>
      <c r="CH43" s="121"/>
      <c r="CI43" s="122"/>
      <c r="CJ43" s="122"/>
      <c r="CK43" s="122"/>
      <c r="CL43" s="122"/>
      <c r="CM43" s="123"/>
    </row>
    <row r="44" spans="1:91" ht="17" thickBot="1">
      <c r="A44" s="95"/>
      <c r="B44" s="96">
        <v>4</v>
      </c>
      <c r="C44" s="1"/>
      <c r="D44" s="169" t="s">
        <v>0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49" t="s">
        <v>180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5" t="s">
        <v>12</v>
      </c>
      <c r="Y44" s="145"/>
      <c r="Z44" s="145"/>
      <c r="AA44" s="146"/>
      <c r="AB44" s="146"/>
      <c r="AC44" s="146"/>
      <c r="AD44" s="146"/>
      <c r="AE44" s="146"/>
      <c r="AF44" s="146"/>
      <c r="AG44" s="146"/>
      <c r="AH44" s="768" t="s">
        <v>327</v>
      </c>
      <c r="AI44" s="768"/>
      <c r="AJ44" s="768"/>
      <c r="AK44" s="768"/>
      <c r="AL44" s="167" t="s">
        <v>1</v>
      </c>
      <c r="AM44" s="167"/>
      <c r="AN44" s="167"/>
      <c r="AO44" s="167"/>
      <c r="AP44" s="769" t="s">
        <v>2</v>
      </c>
      <c r="AQ44" s="770"/>
      <c r="AR44" s="770"/>
      <c r="AS44" s="770"/>
      <c r="AT44" s="770"/>
      <c r="AU44" s="770"/>
      <c r="AV44" s="770"/>
      <c r="AW44" s="771"/>
      <c r="AX44" s="768" t="s">
        <v>327</v>
      </c>
      <c r="AY44" s="768"/>
      <c r="AZ44" s="768"/>
      <c r="BA44" s="768"/>
      <c r="BB44" s="454" t="s">
        <v>2</v>
      </c>
      <c r="BC44" s="456"/>
      <c r="BD44" s="64"/>
      <c r="BF44" t="s">
        <v>2</v>
      </c>
      <c r="BH44" s="241">
        <v>8</v>
      </c>
      <c r="BI44" s="241">
        <v>10</v>
      </c>
      <c r="BJ44" s="241" t="s">
        <v>178</v>
      </c>
      <c r="BK44" s="241">
        <v>10</v>
      </c>
      <c r="BL44" s="241">
        <v>4</v>
      </c>
      <c r="BM44" s="245">
        <v>10</v>
      </c>
      <c r="BN44" s="241">
        <v>10</v>
      </c>
      <c r="BO44" s="241" t="s">
        <v>178</v>
      </c>
      <c r="BP44" s="50">
        <f t="shared" si="9"/>
        <v>52</v>
      </c>
      <c r="CB44" s="124"/>
      <c r="CC44" s="121"/>
      <c r="CD44" s="122"/>
      <c r="CE44" s="121"/>
      <c r="CF44" s="121"/>
      <c r="CG44" s="121"/>
      <c r="CH44" s="121"/>
      <c r="CI44" s="122"/>
      <c r="CJ44" s="122"/>
      <c r="CK44" s="122"/>
      <c r="CL44" s="122"/>
      <c r="CM44" s="123"/>
    </row>
    <row r="45" spans="1:91" ht="17" thickBot="1">
      <c r="A45" s="247"/>
      <c r="B45" s="24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39" t="s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7"/>
      <c r="BH45" s="50"/>
      <c r="BI45" s="50"/>
      <c r="BJ45" s="50"/>
      <c r="BM45" s="84"/>
      <c r="CB45" s="124"/>
      <c r="CC45" s="121"/>
      <c r="CD45" s="122"/>
      <c r="CE45" s="121"/>
      <c r="CF45" s="121"/>
      <c r="CG45" s="121"/>
      <c r="CH45" s="121"/>
      <c r="CI45" s="122"/>
      <c r="CJ45" s="122"/>
      <c r="CK45" s="122"/>
      <c r="CL45" s="122"/>
      <c r="CM45" s="123"/>
    </row>
    <row r="46" spans="1:91" ht="17" thickBot="1">
      <c r="A46" s="247"/>
      <c r="B46" s="24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67"/>
      <c r="BH46" s="50"/>
      <c r="BI46" s="50"/>
      <c r="BJ46" s="50"/>
      <c r="BM46" s="84"/>
      <c r="CB46" s="124"/>
      <c r="CC46" s="121"/>
      <c r="CD46" s="122"/>
      <c r="CE46" s="121"/>
      <c r="CF46" s="121"/>
      <c r="CG46" s="121"/>
      <c r="CH46" s="121"/>
      <c r="CI46" s="122"/>
      <c r="CJ46" s="122"/>
      <c r="CK46" s="122"/>
      <c r="CL46" s="122"/>
      <c r="CM46" s="123"/>
    </row>
    <row r="47" spans="1:91" ht="17" thickBot="1">
      <c r="A47" s="247"/>
      <c r="B47" s="248"/>
      <c r="D47" s="1">
        <v>4</v>
      </c>
      <c r="E47" s="1">
        <v>4</v>
      </c>
      <c r="F47" s="1">
        <v>4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1">
        <v>4</v>
      </c>
      <c r="M47" s="249">
        <v>3</v>
      </c>
      <c r="N47" s="224">
        <v>3</v>
      </c>
      <c r="O47" s="225">
        <v>3</v>
      </c>
      <c r="P47" s="1">
        <v>4</v>
      </c>
      <c r="Q47" s="1">
        <v>4</v>
      </c>
      <c r="R47" s="1">
        <v>4</v>
      </c>
      <c r="S47" s="1">
        <v>5</v>
      </c>
      <c r="T47" s="1">
        <v>5</v>
      </c>
      <c r="U47" s="1">
        <v>5</v>
      </c>
      <c r="V47" s="1">
        <v>5</v>
      </c>
      <c r="W47" s="250">
        <v>6</v>
      </c>
      <c r="X47" s="251">
        <v>6</v>
      </c>
      <c r="Y47" s="251">
        <v>6</v>
      </c>
      <c r="Z47" s="251">
        <v>6</v>
      </c>
      <c r="AA47" s="251">
        <v>6</v>
      </c>
      <c r="AB47" s="251">
        <v>6</v>
      </c>
      <c r="AC47" s="252">
        <v>6</v>
      </c>
      <c r="AD47" s="1">
        <v>5</v>
      </c>
      <c r="AE47" s="1">
        <v>5</v>
      </c>
      <c r="AF47" s="1">
        <v>5</v>
      </c>
      <c r="AG47" s="1">
        <v>5</v>
      </c>
      <c r="AH47" s="1">
        <v>5</v>
      </c>
      <c r="AI47" s="1">
        <v>5</v>
      </c>
      <c r="AJ47" s="1">
        <v>5</v>
      </c>
      <c r="AK47" s="1">
        <v>5</v>
      </c>
      <c r="AL47" s="1">
        <v>5</v>
      </c>
      <c r="AM47" s="1">
        <v>5</v>
      </c>
      <c r="AN47" s="1">
        <v>5</v>
      </c>
      <c r="AO47" s="1">
        <v>5</v>
      </c>
      <c r="AP47" s="250">
        <v>6</v>
      </c>
      <c r="AQ47" s="251">
        <v>6</v>
      </c>
      <c r="AR47" s="251">
        <v>6</v>
      </c>
      <c r="AS47" s="252">
        <v>6</v>
      </c>
      <c r="AT47" s="1">
        <v>5</v>
      </c>
      <c r="AU47" s="1">
        <v>5</v>
      </c>
      <c r="AV47" s="1">
        <v>5</v>
      </c>
      <c r="AW47" s="1">
        <v>5</v>
      </c>
      <c r="AX47" s="250">
        <v>6</v>
      </c>
      <c r="AY47" s="251">
        <v>6</v>
      </c>
      <c r="AZ47" s="251">
        <v>6</v>
      </c>
      <c r="BA47" s="251">
        <v>6</v>
      </c>
      <c r="BB47" s="252">
        <v>6</v>
      </c>
      <c r="BC47" s="1">
        <v>5</v>
      </c>
      <c r="BD47" s="67"/>
      <c r="BH47" s="50"/>
      <c r="BI47" s="50"/>
      <c r="BJ47" s="50"/>
      <c r="BM47" s="84"/>
      <c r="CB47" s="124"/>
      <c r="CC47" s="121"/>
      <c r="CD47" s="122"/>
      <c r="CE47" s="121"/>
      <c r="CF47" s="121"/>
      <c r="CG47" s="121"/>
      <c r="CH47" s="121"/>
      <c r="CI47" s="122"/>
      <c r="CJ47" s="122"/>
      <c r="CK47" s="122"/>
      <c r="CL47" s="122"/>
      <c r="CM47" s="123"/>
    </row>
    <row r="48" spans="1:91">
      <c r="A48" s="247"/>
      <c r="B48" s="24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67"/>
      <c r="BH48" s="50"/>
      <c r="BI48" s="50"/>
      <c r="BJ48" s="50"/>
      <c r="BM48" s="84"/>
      <c r="CB48" s="124"/>
      <c r="CC48" s="121"/>
      <c r="CD48" s="122"/>
      <c r="CE48" s="121"/>
      <c r="CF48" s="121"/>
      <c r="CG48" s="121"/>
      <c r="CH48" s="121"/>
      <c r="CI48" s="122"/>
      <c r="CJ48" s="122"/>
      <c r="CK48" s="122"/>
      <c r="CL48" s="122"/>
      <c r="CM48" s="123"/>
    </row>
    <row r="49" spans="1:91">
      <c r="A49" s="247"/>
      <c r="B49" s="24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  <c r="BH49" s="50"/>
      <c r="BI49" s="50"/>
      <c r="BJ49" s="50"/>
      <c r="BM49" s="84"/>
      <c r="CB49" s="124"/>
      <c r="CC49" s="121"/>
      <c r="CD49" s="122"/>
      <c r="CE49" s="121"/>
      <c r="CF49" s="121"/>
      <c r="CG49" s="121"/>
      <c r="CH49" s="121"/>
      <c r="CI49" s="122"/>
      <c r="CJ49" s="122"/>
      <c r="CK49" s="122"/>
      <c r="CL49" s="122"/>
      <c r="CM49" s="123"/>
    </row>
    <row r="50" spans="1:91">
      <c r="A50" s="95"/>
      <c r="B50" s="1"/>
      <c r="C50" s="1"/>
      <c r="W50" s="1"/>
      <c r="BD50" s="64"/>
      <c r="BG50" t="s">
        <v>336</v>
      </c>
      <c r="BH50" s="50">
        <f>SUM(BH41:BH44)</f>
        <v>32</v>
      </c>
      <c r="BI50" s="50">
        <f t="shared" ref="BI50:BO50" si="10">SUM(BI41:BI44)</f>
        <v>38</v>
      </c>
      <c r="BJ50" s="50">
        <f t="shared" si="10"/>
        <v>0</v>
      </c>
      <c r="BK50" s="50">
        <f t="shared" si="10"/>
        <v>35</v>
      </c>
      <c r="BL50" s="50">
        <f t="shared" si="10"/>
        <v>19</v>
      </c>
      <c r="BM50" s="50">
        <f t="shared" si="10"/>
        <v>48</v>
      </c>
      <c r="BN50" s="50">
        <f t="shared" si="10"/>
        <v>36</v>
      </c>
      <c r="BO50" s="50">
        <f t="shared" si="10"/>
        <v>0</v>
      </c>
      <c r="CB50" s="124"/>
      <c r="CC50" s="121"/>
      <c r="CD50" s="122"/>
      <c r="CE50" s="121"/>
      <c r="CF50" s="121"/>
      <c r="CG50" s="121"/>
      <c r="CH50" s="121"/>
      <c r="CI50" s="122"/>
      <c r="CJ50" s="122"/>
      <c r="CK50" s="122"/>
      <c r="CL50" s="122"/>
      <c r="CM50" s="123"/>
    </row>
    <row r="51" spans="1:91" ht="8" customHeight="1">
      <c r="A51" s="97"/>
      <c r="B51" s="96"/>
      <c r="C51" s="1"/>
      <c r="D51" s="165" t="s">
        <v>2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7" t="s">
        <v>1</v>
      </c>
      <c r="R51" s="167"/>
      <c r="S51" s="167"/>
      <c r="T51" s="167"/>
      <c r="U51" s="167"/>
      <c r="V51" s="184" t="s">
        <v>0</v>
      </c>
      <c r="W51" s="161"/>
      <c r="X51" s="161"/>
      <c r="Y51" s="161"/>
      <c r="Z51" s="161"/>
      <c r="AA51" s="161"/>
      <c r="AB51" s="161"/>
      <c r="AC51" s="161"/>
      <c r="AD51" s="768" t="s">
        <v>327</v>
      </c>
      <c r="AE51" s="768"/>
      <c r="AF51" s="768"/>
      <c r="AG51" s="768"/>
      <c r="AH51" s="145" t="s">
        <v>12</v>
      </c>
      <c r="AI51" s="146"/>
      <c r="AJ51" s="146"/>
      <c r="AK51" s="146"/>
      <c r="AL51" s="146"/>
      <c r="AM51" s="146"/>
      <c r="AN51" s="146"/>
      <c r="AO51" s="146"/>
      <c r="AP51" s="156" t="s">
        <v>180</v>
      </c>
      <c r="AQ51" s="156"/>
      <c r="AR51" s="156"/>
      <c r="AS51" s="157"/>
      <c r="AT51" s="768" t="s">
        <v>327</v>
      </c>
      <c r="AU51" s="768"/>
      <c r="AV51" s="768"/>
      <c r="AW51" s="768"/>
      <c r="AX51" s="522" t="s">
        <v>180</v>
      </c>
      <c r="AY51" s="509"/>
      <c r="AZ51" s="509"/>
      <c r="BA51" s="509"/>
      <c r="BB51" s="509"/>
      <c r="BC51" s="509"/>
      <c r="BD51" s="64"/>
      <c r="BE51" t="s">
        <v>379</v>
      </c>
      <c r="BH51" s="50">
        <v>8</v>
      </c>
      <c r="BI51" s="50">
        <v>10</v>
      </c>
      <c r="BJ51" s="50" t="s">
        <v>178</v>
      </c>
      <c r="BK51" s="50">
        <v>8</v>
      </c>
      <c r="BL51" s="50">
        <v>5</v>
      </c>
      <c r="BM51" s="50">
        <v>13</v>
      </c>
      <c r="BN51" s="50">
        <v>8</v>
      </c>
      <c r="BO51" s="50" t="s">
        <v>178</v>
      </c>
      <c r="BP51" s="50">
        <f>SUM(BH51:BO51)</f>
        <v>52</v>
      </c>
      <c r="BS51" s="50">
        <f>SUM(BI51)</f>
        <v>10</v>
      </c>
      <c r="BT51" s="50">
        <f t="shared" ref="BT51:BY51" si="11">SUM(BJ51)</f>
        <v>0</v>
      </c>
      <c r="BU51" s="50">
        <f t="shared" si="11"/>
        <v>8</v>
      </c>
      <c r="BV51" s="50">
        <f t="shared" si="11"/>
        <v>5</v>
      </c>
      <c r="BW51" s="50">
        <f t="shared" si="11"/>
        <v>13</v>
      </c>
      <c r="BX51" s="50">
        <f t="shared" si="11"/>
        <v>8</v>
      </c>
      <c r="BY51" s="50">
        <f t="shared" si="11"/>
        <v>0</v>
      </c>
      <c r="CB51" s="124" t="s">
        <v>342</v>
      </c>
      <c r="CC51" s="122"/>
      <c r="CD51" s="122"/>
      <c r="CE51" s="121"/>
      <c r="CF51" s="121"/>
      <c r="CG51" s="121"/>
      <c r="CH51" s="122"/>
      <c r="CI51" s="122"/>
      <c r="CJ51" s="122"/>
      <c r="CK51" s="122"/>
      <c r="CL51" s="122"/>
      <c r="CM51" s="123">
        <f t="shared" si="7"/>
        <v>0</v>
      </c>
    </row>
    <row r="52" spans="1:91" ht="8" customHeight="1">
      <c r="A52" s="95"/>
      <c r="B52" s="96"/>
      <c r="C52" s="1"/>
      <c r="D52" s="145" t="s">
        <v>12</v>
      </c>
      <c r="E52" s="146"/>
      <c r="F52" s="146"/>
      <c r="G52" s="146"/>
      <c r="H52" s="146"/>
      <c r="I52" s="146"/>
      <c r="J52" s="146"/>
      <c r="K52" s="146"/>
      <c r="L52" s="167" t="s">
        <v>1</v>
      </c>
      <c r="M52" s="167"/>
      <c r="N52" s="167"/>
      <c r="O52" s="167"/>
      <c r="P52" s="167"/>
      <c r="Q52" s="165" t="s">
        <v>2</v>
      </c>
      <c r="R52" s="165"/>
      <c r="S52" s="166"/>
      <c r="T52" s="166"/>
      <c r="U52" s="166"/>
      <c r="V52" s="166"/>
      <c r="W52" s="166"/>
      <c r="X52" s="166"/>
      <c r="Y52" s="166"/>
      <c r="Z52" s="768" t="s">
        <v>327</v>
      </c>
      <c r="AA52" s="768"/>
      <c r="AB52" s="768"/>
      <c r="AC52" s="768"/>
      <c r="AD52" s="156" t="s">
        <v>180</v>
      </c>
      <c r="AE52" s="156"/>
      <c r="AF52" s="156"/>
      <c r="AG52" s="157"/>
      <c r="AH52" s="156"/>
      <c r="AI52" s="156"/>
      <c r="AJ52" s="156"/>
      <c r="AK52" s="157"/>
      <c r="AL52" s="157"/>
      <c r="AM52" s="157"/>
      <c r="AN52" s="157"/>
      <c r="AO52" s="157"/>
      <c r="AP52" s="768" t="s">
        <v>327</v>
      </c>
      <c r="AQ52" s="768"/>
      <c r="AR52" s="768"/>
      <c r="AS52" s="768"/>
      <c r="AT52" s="184" t="s">
        <v>0</v>
      </c>
      <c r="AU52" s="185"/>
      <c r="AV52" s="185"/>
      <c r="AW52" s="161"/>
      <c r="AX52" s="161"/>
      <c r="AY52" s="161"/>
      <c r="AZ52" s="161"/>
      <c r="BA52" s="161"/>
      <c r="BB52" s="161"/>
      <c r="BC52" s="161"/>
      <c r="BD52" s="64"/>
      <c r="BH52" s="50">
        <v>8</v>
      </c>
      <c r="BI52" s="84">
        <v>12</v>
      </c>
      <c r="BJ52" s="50" t="s">
        <v>178</v>
      </c>
      <c r="BK52" s="50">
        <v>8</v>
      </c>
      <c r="BL52" s="50">
        <v>5</v>
      </c>
      <c r="BM52" s="84">
        <v>9</v>
      </c>
      <c r="BN52" s="50">
        <v>10</v>
      </c>
      <c r="BO52" s="50" t="s">
        <v>178</v>
      </c>
      <c r="BP52" s="50">
        <f t="shared" ref="BP52:BP54" si="12">SUM(BH52:BO52)</f>
        <v>52</v>
      </c>
      <c r="BS52" s="50">
        <f>BS51/52</f>
        <v>0.19230769230769232</v>
      </c>
      <c r="BT52" s="50">
        <f t="shared" ref="BT52:BY52" si="13">BT51/52</f>
        <v>0</v>
      </c>
      <c r="BU52" s="50">
        <f t="shared" si="13"/>
        <v>0.15384615384615385</v>
      </c>
      <c r="BV52" s="50">
        <f t="shared" si="13"/>
        <v>9.6153846153846159E-2</v>
      </c>
      <c r="BW52" s="50">
        <f t="shared" si="13"/>
        <v>0.25</v>
      </c>
      <c r="BX52" s="50">
        <f t="shared" si="13"/>
        <v>0.15384615384615385</v>
      </c>
      <c r="BY52" s="50">
        <f t="shared" si="13"/>
        <v>0</v>
      </c>
      <c r="CB52" s="124" t="s">
        <v>343</v>
      </c>
      <c r="CC52" s="122"/>
      <c r="CD52" s="122"/>
      <c r="CE52" s="121">
        <v>0.16</v>
      </c>
      <c r="CF52" s="121">
        <v>1.05</v>
      </c>
      <c r="CG52" s="121">
        <v>0.25</v>
      </c>
      <c r="CH52" s="122"/>
      <c r="CI52" s="122"/>
      <c r="CJ52" s="122"/>
      <c r="CK52" s="122"/>
      <c r="CL52" s="122"/>
      <c r="CM52" s="123">
        <f t="shared" si="7"/>
        <v>1.46</v>
      </c>
    </row>
    <row r="53" spans="1:91" ht="8" customHeight="1">
      <c r="A53" s="95"/>
      <c r="B53" s="96"/>
      <c r="C53" s="1"/>
      <c r="D53" s="169" t="s">
        <v>0</v>
      </c>
      <c r="E53" s="169"/>
      <c r="F53" s="169"/>
      <c r="G53" s="169"/>
      <c r="H53" s="169"/>
      <c r="I53" s="169"/>
      <c r="J53" s="169"/>
      <c r="K53" s="169"/>
      <c r="L53" s="169"/>
      <c r="M53" s="149" t="s">
        <v>180</v>
      </c>
      <c r="N53" s="149"/>
      <c r="O53" s="149"/>
      <c r="P53" s="149"/>
      <c r="Q53" s="149"/>
      <c r="R53" s="149"/>
      <c r="S53" s="149"/>
      <c r="T53" s="149"/>
      <c r="U53" s="149"/>
      <c r="V53" s="768" t="s">
        <v>327</v>
      </c>
      <c r="W53" s="768"/>
      <c r="X53" s="768"/>
      <c r="Y53" s="768"/>
      <c r="Z53" s="165" t="s">
        <v>2</v>
      </c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768" t="s">
        <v>327</v>
      </c>
      <c r="AM53" s="768"/>
      <c r="AN53" s="768"/>
      <c r="AO53" s="768"/>
      <c r="AP53" s="167" t="s">
        <v>1</v>
      </c>
      <c r="AQ53" s="167"/>
      <c r="AR53" s="167"/>
      <c r="AS53" s="167"/>
      <c r="AT53" s="167"/>
      <c r="AU53" s="191" t="s">
        <v>12</v>
      </c>
      <c r="AV53" s="154"/>
      <c r="AW53" s="154"/>
      <c r="AX53" s="154"/>
      <c r="AY53" s="154"/>
      <c r="AZ53" s="154"/>
      <c r="BA53" s="154"/>
      <c r="BB53" s="154"/>
      <c r="BC53" s="154"/>
      <c r="BD53" s="64"/>
      <c r="BH53" s="50">
        <v>8</v>
      </c>
      <c r="BI53" s="50">
        <v>9</v>
      </c>
      <c r="BJ53" s="50" t="s">
        <v>178</v>
      </c>
      <c r="BK53" s="50">
        <v>9</v>
      </c>
      <c r="BL53" s="50">
        <v>5</v>
      </c>
      <c r="BM53" s="50">
        <v>12</v>
      </c>
      <c r="BN53" s="50">
        <v>9</v>
      </c>
      <c r="BO53" s="50" t="s">
        <v>178</v>
      </c>
      <c r="BP53" s="50">
        <f t="shared" si="12"/>
        <v>52</v>
      </c>
      <c r="BS53" s="50">
        <f>6/52</f>
        <v>0.11538461538461539</v>
      </c>
      <c r="BT53" s="50" t="s">
        <v>326</v>
      </c>
      <c r="BU53" s="50">
        <f>6/52</f>
        <v>0.11538461538461539</v>
      </c>
      <c r="CB53" s="124" t="s">
        <v>75</v>
      </c>
      <c r="CC53" s="122"/>
      <c r="CD53" s="122"/>
      <c r="CE53" s="122"/>
      <c r="CF53" s="121"/>
      <c r="CG53" s="121"/>
      <c r="CH53" s="122"/>
      <c r="CI53" s="122"/>
      <c r="CJ53" s="122"/>
      <c r="CK53" s="122"/>
      <c r="CL53" s="122"/>
      <c r="CM53" s="123">
        <f t="shared" si="7"/>
        <v>0</v>
      </c>
    </row>
    <row r="54" spans="1:91" s="1" customFormat="1" ht="8" customHeight="1">
      <c r="A54" s="95"/>
      <c r="B54" s="94"/>
      <c r="C54" s="94"/>
      <c r="D54" s="149" t="s">
        <v>180</v>
      </c>
      <c r="E54" s="149"/>
      <c r="F54" s="149"/>
      <c r="G54" s="149"/>
      <c r="H54" s="149"/>
      <c r="I54" s="149"/>
      <c r="J54" s="149"/>
      <c r="K54" s="149"/>
      <c r="L54" s="149"/>
      <c r="M54" s="160" t="s">
        <v>0</v>
      </c>
      <c r="N54" s="161"/>
      <c r="O54" s="161"/>
      <c r="P54" s="161"/>
      <c r="Q54" s="161"/>
      <c r="R54" s="161"/>
      <c r="S54" s="161"/>
      <c r="T54" s="161"/>
      <c r="U54" s="161"/>
      <c r="V54" s="167" t="s">
        <v>1</v>
      </c>
      <c r="W54" s="167"/>
      <c r="X54" s="167"/>
      <c r="Y54" s="167"/>
      <c r="Z54" s="167"/>
      <c r="AA54" s="145" t="s">
        <v>12</v>
      </c>
      <c r="AB54" s="146"/>
      <c r="AC54" s="146"/>
      <c r="AD54" s="146"/>
      <c r="AE54" s="146"/>
      <c r="AF54" s="146"/>
      <c r="AG54" s="146"/>
      <c r="AH54" s="768" t="s">
        <v>327</v>
      </c>
      <c r="AI54" s="768"/>
      <c r="AJ54" s="768"/>
      <c r="AK54" s="768"/>
      <c r="AL54" s="137" t="s">
        <v>2</v>
      </c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80"/>
      <c r="AX54" s="768" t="s">
        <v>327</v>
      </c>
      <c r="AY54" s="768"/>
      <c r="AZ54" s="768"/>
      <c r="BA54" s="768"/>
      <c r="BB54" s="454" t="s">
        <v>2</v>
      </c>
      <c r="BC54" s="456"/>
      <c r="BD54" s="64"/>
      <c r="BH54" s="241">
        <v>8</v>
      </c>
      <c r="BI54" s="241">
        <v>9</v>
      </c>
      <c r="BJ54" s="241" t="s">
        <v>178</v>
      </c>
      <c r="BK54" s="245">
        <v>7</v>
      </c>
      <c r="BL54" s="241">
        <v>5</v>
      </c>
      <c r="BM54" s="245">
        <v>14</v>
      </c>
      <c r="BN54" s="241">
        <v>9</v>
      </c>
      <c r="BO54" s="241" t="s">
        <v>178</v>
      </c>
      <c r="BP54" s="50">
        <f t="shared" si="12"/>
        <v>52</v>
      </c>
      <c r="BQ54" s="54"/>
      <c r="BR54" s="54" t="s">
        <v>336</v>
      </c>
      <c r="BS54" s="54">
        <f>SUM(BS52:BS53)</f>
        <v>0.30769230769230771</v>
      </c>
      <c r="BT54" s="54"/>
      <c r="BU54" s="54">
        <f>SUM(BU52:BU53)</f>
        <v>0.26923076923076927</v>
      </c>
      <c r="BV54" s="54">
        <f>SUM(BV52:BV53)</f>
        <v>9.6153846153846159E-2</v>
      </c>
      <c r="BW54" s="54">
        <f>SUM(BW52:BW53)</f>
        <v>0.25</v>
      </c>
      <c r="BX54" s="54">
        <f>SUM(BX52:BX53)</f>
        <v>0.15384615384615385</v>
      </c>
      <c r="BY54" s="54">
        <f>SUM(BY52:BY53)</f>
        <v>0</v>
      </c>
      <c r="CB54" s="125" t="s">
        <v>344</v>
      </c>
      <c r="CC54" s="126"/>
      <c r="CD54" s="126"/>
      <c r="CE54" s="126"/>
      <c r="CF54" s="127">
        <v>1</v>
      </c>
      <c r="CG54" s="127"/>
      <c r="CH54" s="126"/>
      <c r="CI54" s="126"/>
      <c r="CJ54" s="126"/>
      <c r="CK54" s="126"/>
      <c r="CL54" s="126"/>
      <c r="CM54" s="128">
        <f t="shared" si="7"/>
        <v>1</v>
      </c>
    </row>
    <row r="55" spans="1:91" s="1" customFormat="1" ht="17" hidden="1" customHeight="1" thickBot="1">
      <c r="A55" s="95"/>
      <c r="B55" s="94"/>
      <c r="AP55" s="769" t="s">
        <v>2</v>
      </c>
      <c r="AQ55" s="770"/>
      <c r="AR55" s="770"/>
      <c r="AS55" s="770"/>
      <c r="AT55" s="770"/>
      <c r="AU55" s="770"/>
      <c r="AV55" s="770"/>
      <c r="AW55" s="771"/>
      <c r="AX55" s="549" t="s">
        <v>327</v>
      </c>
      <c r="AY55" s="550"/>
      <c r="AZ55" s="550"/>
      <c r="BA55" s="551"/>
      <c r="BB55" s="454" t="s">
        <v>2</v>
      </c>
      <c r="BC55" s="456"/>
      <c r="BD55" s="64"/>
      <c r="BI55" s="16"/>
      <c r="BK55" s="54"/>
      <c r="BL55" s="54"/>
      <c r="BM55" s="54"/>
      <c r="BN55" s="83"/>
      <c r="BO55" s="54"/>
      <c r="BP55" s="54"/>
      <c r="BQ55" s="54"/>
      <c r="BR55" s="54"/>
      <c r="BS55" s="54"/>
      <c r="BT55" s="54"/>
      <c r="BU55" s="54"/>
      <c r="BV55" s="54"/>
      <c r="BW55" s="54"/>
      <c r="CB55" s="129" t="s">
        <v>345</v>
      </c>
      <c r="CC55" s="130">
        <f t="shared" ref="CC55:CL55" si="14">SUM(CC11:CC54)</f>
        <v>4.13</v>
      </c>
      <c r="CD55" s="130">
        <f t="shared" si="14"/>
        <v>4.29</v>
      </c>
      <c r="CE55" s="130">
        <f t="shared" si="14"/>
        <v>3.0900000000000003</v>
      </c>
      <c r="CF55" s="130">
        <f t="shared" si="14"/>
        <v>4.1400000000000006</v>
      </c>
      <c r="CG55" s="130">
        <f t="shared" si="14"/>
        <v>3.0400000000000005</v>
      </c>
      <c r="CH55" s="130">
        <f t="shared" si="14"/>
        <v>2.14</v>
      </c>
      <c r="CI55" s="130">
        <f t="shared" si="14"/>
        <v>0</v>
      </c>
      <c r="CJ55" s="130">
        <f t="shared" si="14"/>
        <v>0</v>
      </c>
      <c r="CK55" s="130">
        <f t="shared" si="14"/>
        <v>0</v>
      </c>
      <c r="CL55" s="130">
        <f t="shared" si="14"/>
        <v>0</v>
      </c>
      <c r="CM55" s="131">
        <f t="shared" si="7"/>
        <v>20.830000000000002</v>
      </c>
    </row>
    <row r="56" spans="1:91" s="1" customFormat="1" ht="7" hidden="1" customHeight="1">
      <c r="A56" s="95"/>
      <c r="B56" s="94"/>
      <c r="BD56" s="64"/>
      <c r="BI56" s="16"/>
      <c r="BK56" s="54"/>
      <c r="BL56" s="54"/>
      <c r="BM56" s="54"/>
      <c r="BN56" s="83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91" s="1" customFormat="1" ht="7" hidden="1" customHeight="1">
      <c r="A57" s="95"/>
      <c r="B57" s="94"/>
      <c r="BD57" s="64"/>
      <c r="BI57" s="16"/>
      <c r="BK57" s="54"/>
      <c r="BL57" s="54"/>
      <c r="BM57" s="54"/>
      <c r="BN57" s="83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91" s="1" customFormat="1" ht="7" hidden="1" customHeight="1">
      <c r="A58" s="95"/>
      <c r="B58" s="94"/>
      <c r="BD58" s="64"/>
      <c r="BI58" s="16"/>
      <c r="BK58" s="54"/>
      <c r="BL58" s="54"/>
      <c r="BM58" s="54"/>
      <c r="BN58" s="83"/>
      <c r="BO58" s="54"/>
      <c r="BP58" s="54"/>
      <c r="BQ58" s="54"/>
      <c r="BR58" s="54"/>
      <c r="BS58" s="54"/>
      <c r="BT58" s="54"/>
      <c r="BU58" s="54"/>
      <c r="BV58" s="54"/>
      <c r="BW58" s="54"/>
    </row>
    <row r="59" spans="1:91" s="1" customFormat="1" ht="7" hidden="1" customHeight="1">
      <c r="A59" s="95"/>
      <c r="B59" s="94"/>
      <c r="BD59" s="64"/>
      <c r="BI59" s="16"/>
      <c r="BK59" s="54"/>
      <c r="BL59" s="54"/>
      <c r="BM59" s="54"/>
      <c r="BN59" s="83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91" s="1" customFormat="1" ht="7" hidden="1" customHeight="1">
      <c r="A60" s="95"/>
      <c r="B60" s="94"/>
      <c r="BD60" s="64"/>
      <c r="BI60" s="16"/>
      <c r="BK60" s="54"/>
      <c r="BL60" s="54"/>
      <c r="BM60" s="54"/>
      <c r="BN60" s="83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91" s="1" customFormat="1" ht="7" hidden="1" customHeight="1">
      <c r="A61" s="95"/>
      <c r="B61" s="94"/>
      <c r="BD61" s="64"/>
      <c r="BI61" s="16"/>
      <c r="BK61" s="54"/>
      <c r="BL61" s="54"/>
      <c r="BM61" s="54"/>
      <c r="BN61" s="83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91" s="1" customFormat="1" ht="7" hidden="1" customHeight="1">
      <c r="A62" s="95"/>
      <c r="B62" s="94"/>
      <c r="BD62" s="64"/>
      <c r="BI62" s="16"/>
      <c r="BK62" s="54"/>
      <c r="BL62" s="54"/>
      <c r="BM62" s="54"/>
      <c r="BN62" s="83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91" s="1" customFormat="1" ht="7" hidden="1" customHeight="1">
      <c r="A63" s="95"/>
      <c r="B63" s="94"/>
      <c r="BD63" s="64"/>
      <c r="BI63" s="16"/>
      <c r="BK63" s="54"/>
      <c r="BL63" s="54"/>
      <c r="BM63" s="54"/>
      <c r="BN63" s="83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91" s="1" customFormat="1" ht="7" hidden="1" customHeight="1">
      <c r="A64" s="95"/>
      <c r="B64" s="94"/>
      <c r="BD64" s="64"/>
      <c r="BI64" s="16"/>
      <c r="BK64" s="54"/>
      <c r="BL64" s="54"/>
      <c r="BM64" s="54"/>
      <c r="BN64" s="83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s="1" customFormat="1" ht="16" hidden="1" customHeight="1">
      <c r="A65" s="95"/>
      <c r="B65" s="94"/>
      <c r="BD65" s="64"/>
      <c r="BI65" s="16"/>
      <c r="BK65" s="54"/>
      <c r="BL65" s="54"/>
      <c r="BM65" s="54"/>
      <c r="BN65" s="83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s="1" customFormat="1" ht="16" hidden="1" customHeight="1">
      <c r="A66" s="95"/>
      <c r="B66" s="94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s="1" customFormat="1" ht="17" hidden="1" customHeight="1" thickBot="1">
      <c r="A67" s="95"/>
      <c r="B67" s="94"/>
      <c r="BD67" s="6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s="1" customFormat="1" ht="16" hidden="1" customHeight="1">
      <c r="A68" s="95"/>
      <c r="B68" s="94" t="s">
        <v>243</v>
      </c>
      <c r="BD68" s="6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ht="16" hidden="1" customHeight="1">
      <c r="A69" s="65"/>
      <c r="B69" s="6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75" s="1" customFormat="1" ht="4" hidden="1" customHeight="1">
      <c r="A70" s="8" t="s">
        <v>33</v>
      </c>
      <c r="B70" s="13">
        <v>5</v>
      </c>
      <c r="BD70" s="6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s="1" customFormat="1" ht="4" hidden="1" customHeight="1">
      <c r="A71" s="65"/>
      <c r="B71" s="13">
        <v>5</v>
      </c>
      <c r="BD71" s="64"/>
      <c r="BI71" s="16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s="1" customFormat="1" ht="4" hidden="1" customHeight="1">
      <c r="A72" s="65"/>
      <c r="B72" s="13">
        <v>6</v>
      </c>
      <c r="BD72" s="64"/>
      <c r="BI72" s="16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</row>
    <row r="73" spans="1:75" s="1" customFormat="1" ht="4" hidden="1" customHeight="1">
      <c r="A73" s="65"/>
      <c r="B73" s="13">
        <v>6</v>
      </c>
      <c r="BD73" s="64"/>
      <c r="BI73" s="16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s="1" customFormat="1" ht="4" hidden="1" customHeight="1">
      <c r="A74" s="65"/>
      <c r="B74" s="13"/>
      <c r="BD74" s="64"/>
      <c r="BI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s="1" customFormat="1" ht="4" hidden="1" customHeight="1">
      <c r="A75" s="65"/>
      <c r="B75" s="13"/>
      <c r="BD75" s="64"/>
      <c r="BI75" s="16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s="1" customFormat="1" ht="4" hidden="1" customHeight="1">
      <c r="A76" s="65"/>
      <c r="B76" s="13"/>
      <c r="BD76" s="64"/>
      <c r="BE76" s="1" t="s">
        <v>48</v>
      </c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4" hidden="1" customHeight="1">
      <c r="A77" s="65"/>
      <c r="B77" s="1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64"/>
      <c r="BE77">
        <v>29</v>
      </c>
    </row>
    <row r="78" spans="1:75" ht="15" hidden="1" customHeight="1">
      <c r="A78" s="65"/>
      <c r="B78" s="1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64"/>
      <c r="BE78">
        <v>26</v>
      </c>
    </row>
    <row r="79" spans="1:75" ht="1" hidden="1" customHeight="1">
      <c r="A79" s="65" t="s">
        <v>32</v>
      </c>
      <c r="B79" s="66" t="s">
        <v>162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64"/>
    </row>
    <row r="80" spans="1:75" ht="1" hidden="1" customHeight="1">
      <c r="A80" s="65"/>
      <c r="B80" s="66" t="s">
        <v>163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4"/>
    </row>
    <row r="81" spans="1:77" ht="1" hidden="1" customHeight="1">
      <c r="A81" s="65"/>
      <c r="B81" s="66" t="s">
        <v>164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7" ht="1" hidden="1" customHeight="1">
      <c r="A82" s="65"/>
      <c r="B82" s="1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7" ht="1" hidden="1" customHeight="1">
      <c r="A83" s="65" t="s">
        <v>32</v>
      </c>
      <c r="B83" s="66" t="s">
        <v>162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  <c r="BE83">
        <v>19</v>
      </c>
    </row>
    <row r="84" spans="1:77" s="1" customFormat="1" ht="1" hidden="1" customHeight="1">
      <c r="A84" s="65"/>
      <c r="B84" s="66" t="s">
        <v>163</v>
      </c>
      <c r="BD84" s="64"/>
      <c r="BE84" s="1">
        <v>27</v>
      </c>
      <c r="BF84" s="1">
        <f>SUM(BE77:BE84)</f>
        <v>101</v>
      </c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7" s="1" customFormat="1" ht="1" hidden="1" customHeight="1">
      <c r="A85" s="65"/>
      <c r="B85" s="66" t="s">
        <v>164</v>
      </c>
      <c r="BD85" s="6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</row>
    <row r="86" spans="1:77" ht="16" hidden="1" customHeight="1">
      <c r="A86" s="65"/>
      <c r="B86" s="6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64"/>
      <c r="BE86" s="1">
        <v>12</v>
      </c>
      <c r="BF86">
        <f>SUM(BE77:BE86)</f>
        <v>113</v>
      </c>
    </row>
    <row r="87" spans="1:77">
      <c r="A87" s="65"/>
      <c r="B87" s="6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64"/>
      <c r="BE87" s="1"/>
    </row>
    <row r="88" spans="1:77" ht="9" customHeight="1">
      <c r="A88" s="95"/>
      <c r="B88" s="96"/>
      <c r="C88" s="16"/>
      <c r="D88" s="165" t="s">
        <v>2</v>
      </c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7" t="s">
        <v>1</v>
      </c>
      <c r="R88" s="167"/>
      <c r="S88" s="167"/>
      <c r="T88" s="167"/>
      <c r="U88" s="167"/>
      <c r="V88" s="160" t="s">
        <v>0</v>
      </c>
      <c r="W88" s="161"/>
      <c r="X88" s="161"/>
      <c r="Y88" s="161"/>
      <c r="Z88" s="161"/>
      <c r="AA88" s="161"/>
      <c r="AB88" s="161"/>
      <c r="AC88" s="161"/>
      <c r="AD88" s="768" t="s">
        <v>327</v>
      </c>
      <c r="AE88" s="768"/>
      <c r="AF88" s="768"/>
      <c r="AG88" s="768"/>
      <c r="AH88" s="145" t="s">
        <v>12</v>
      </c>
      <c r="AI88" s="146"/>
      <c r="AJ88" s="146"/>
      <c r="AK88" s="146"/>
      <c r="AL88" s="146"/>
      <c r="AM88" s="146"/>
      <c r="AN88" s="146"/>
      <c r="AO88" s="146"/>
      <c r="AP88" s="156" t="s">
        <v>180</v>
      </c>
      <c r="AQ88" s="156"/>
      <c r="AR88" s="156"/>
      <c r="AS88" s="157"/>
      <c r="AT88" s="768" t="s">
        <v>327</v>
      </c>
      <c r="AU88" s="768"/>
      <c r="AV88" s="768"/>
      <c r="AW88" s="768"/>
      <c r="AX88" s="522" t="s">
        <v>180</v>
      </c>
      <c r="AY88" s="509"/>
      <c r="AZ88" s="509"/>
      <c r="BA88" s="509"/>
      <c r="BB88" s="509"/>
      <c r="BC88" s="509"/>
      <c r="BD88" s="64"/>
      <c r="BE88" t="s">
        <v>380</v>
      </c>
      <c r="BH88" s="50">
        <v>8</v>
      </c>
      <c r="BI88" s="50">
        <v>10</v>
      </c>
      <c r="BJ88" s="50" t="s">
        <v>178</v>
      </c>
      <c r="BK88" s="50">
        <v>8</v>
      </c>
      <c r="BL88" s="50">
        <v>5</v>
      </c>
      <c r="BM88" s="50">
        <v>13</v>
      </c>
      <c r="BN88" s="50">
        <v>8</v>
      </c>
      <c r="BO88" s="50" t="s">
        <v>178</v>
      </c>
      <c r="BP88" s="50">
        <f>SUM(BH88:BO88)</f>
        <v>52</v>
      </c>
      <c r="BQ88" s="50" t="s">
        <v>337</v>
      </c>
    </row>
    <row r="89" spans="1:77" ht="9" customHeight="1">
      <c r="A89" s="96"/>
      <c r="B89" s="96"/>
      <c r="C89" s="16"/>
      <c r="D89" s="145" t="s">
        <v>12</v>
      </c>
      <c r="E89" s="146"/>
      <c r="F89" s="146"/>
      <c r="G89" s="146"/>
      <c r="H89" s="146"/>
      <c r="I89" s="146"/>
      <c r="J89" s="146"/>
      <c r="K89" s="146"/>
      <c r="L89" s="167" t="s">
        <v>1</v>
      </c>
      <c r="M89" s="167"/>
      <c r="N89" s="167"/>
      <c r="O89" s="167"/>
      <c r="P89" s="167"/>
      <c r="Q89" s="165" t="s">
        <v>2</v>
      </c>
      <c r="R89" s="165"/>
      <c r="S89" s="166"/>
      <c r="T89" s="166"/>
      <c r="U89" s="166"/>
      <c r="V89" s="166"/>
      <c r="W89" s="166"/>
      <c r="X89" s="166"/>
      <c r="Y89" s="166"/>
      <c r="Z89" s="768" t="s">
        <v>327</v>
      </c>
      <c r="AA89" s="768"/>
      <c r="AB89" s="768"/>
      <c r="AC89" s="768"/>
      <c r="AD89" s="156" t="s">
        <v>180</v>
      </c>
      <c r="AE89" s="156"/>
      <c r="AF89" s="156"/>
      <c r="AG89" s="157"/>
      <c r="AH89" s="156"/>
      <c r="AI89" s="156"/>
      <c r="AJ89" s="156"/>
      <c r="AK89" s="157"/>
      <c r="AL89" s="157"/>
      <c r="AM89" s="157"/>
      <c r="AN89" s="157"/>
      <c r="AO89" s="157"/>
      <c r="AP89" s="768" t="s">
        <v>327</v>
      </c>
      <c r="AQ89" s="768"/>
      <c r="AR89" s="768"/>
      <c r="AS89" s="768"/>
      <c r="AT89" s="184" t="s">
        <v>0</v>
      </c>
      <c r="AU89" s="185"/>
      <c r="AV89" s="185"/>
      <c r="AW89" s="161"/>
      <c r="AX89" s="161"/>
      <c r="AY89" s="161"/>
      <c r="AZ89" s="161"/>
      <c r="BA89" s="161"/>
      <c r="BB89" s="161"/>
      <c r="BC89" s="161"/>
      <c r="BD89" s="64"/>
      <c r="BH89" s="50">
        <v>8</v>
      </c>
      <c r="BI89" s="84">
        <v>12</v>
      </c>
      <c r="BJ89" s="50" t="s">
        <v>178</v>
      </c>
      <c r="BK89" s="50">
        <v>8</v>
      </c>
      <c r="BL89" s="50">
        <v>5</v>
      </c>
      <c r="BM89" s="84">
        <v>9</v>
      </c>
      <c r="BN89" s="50">
        <v>10</v>
      </c>
      <c r="BO89" s="50" t="s">
        <v>178</v>
      </c>
      <c r="BP89" s="50">
        <f t="shared" ref="BP89:BP91" si="15">SUM(BH89:BO89)</f>
        <v>52</v>
      </c>
      <c r="BQ89" s="50" t="s">
        <v>337</v>
      </c>
      <c r="BS89" s="50" t="s">
        <v>167</v>
      </c>
    </row>
    <row r="90" spans="1:77" ht="9" customHeight="1">
      <c r="A90" s="96"/>
      <c r="B90" s="96"/>
      <c r="C90" s="16"/>
      <c r="D90" s="149" t="s">
        <v>180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60" t="s">
        <v>0</v>
      </c>
      <c r="O90" s="161"/>
      <c r="P90" s="161"/>
      <c r="Q90" s="161"/>
      <c r="R90" s="161"/>
      <c r="S90" s="161"/>
      <c r="T90" s="161"/>
      <c r="U90" s="161"/>
      <c r="V90" s="768" t="s">
        <v>327</v>
      </c>
      <c r="W90" s="768"/>
      <c r="X90" s="768"/>
      <c r="Y90" s="768"/>
      <c r="Z90" s="165" t="s">
        <v>2</v>
      </c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768" t="s">
        <v>327</v>
      </c>
      <c r="AM90" s="768"/>
      <c r="AN90" s="768"/>
      <c r="AO90" s="768"/>
      <c r="AP90" s="167" t="s">
        <v>1</v>
      </c>
      <c r="AQ90" s="167"/>
      <c r="AR90" s="167"/>
      <c r="AS90" s="167"/>
      <c r="AT90" s="167"/>
      <c r="AU90" s="191" t="s">
        <v>12</v>
      </c>
      <c r="AV90" s="154"/>
      <c r="AW90" s="154"/>
      <c r="AX90" s="154"/>
      <c r="AY90" s="154"/>
      <c r="AZ90" s="154"/>
      <c r="BA90" s="154"/>
      <c r="BB90" s="154"/>
      <c r="BC90" s="154"/>
      <c r="BD90" s="64"/>
      <c r="BH90" s="50">
        <v>8</v>
      </c>
      <c r="BI90" s="50">
        <v>10</v>
      </c>
      <c r="BJ90" s="50" t="s">
        <v>178</v>
      </c>
      <c r="BK90" s="50">
        <v>9</v>
      </c>
      <c r="BL90" s="50">
        <v>5</v>
      </c>
      <c r="BM90" s="50">
        <v>12</v>
      </c>
      <c r="BN90" s="50">
        <v>8</v>
      </c>
      <c r="BO90" s="50" t="s">
        <v>178</v>
      </c>
      <c r="BP90" s="50">
        <f t="shared" si="15"/>
        <v>52</v>
      </c>
      <c r="BQ90" s="50" t="s">
        <v>337</v>
      </c>
      <c r="BS90" s="50">
        <f t="shared" ref="BS90:BY90" si="16">SUM(BI88:BI91)</f>
        <v>40</v>
      </c>
      <c r="BT90" s="50">
        <f t="shared" si="16"/>
        <v>0</v>
      </c>
      <c r="BU90" s="50">
        <f t="shared" si="16"/>
        <v>32</v>
      </c>
      <c r="BV90" s="50">
        <f t="shared" si="16"/>
        <v>20</v>
      </c>
      <c r="BW90" s="50">
        <f t="shared" si="16"/>
        <v>48</v>
      </c>
      <c r="BX90" s="50">
        <f t="shared" si="16"/>
        <v>36</v>
      </c>
      <c r="BY90" s="50">
        <f t="shared" si="16"/>
        <v>0</v>
      </c>
    </row>
    <row r="91" spans="1:77" ht="9" customHeight="1">
      <c r="A91" s="95"/>
      <c r="B91" s="96"/>
      <c r="C91" s="16"/>
      <c r="D91" s="169" t="s">
        <v>0</v>
      </c>
      <c r="E91" s="169"/>
      <c r="F91" s="169"/>
      <c r="G91" s="169"/>
      <c r="H91" s="169"/>
      <c r="I91" s="169"/>
      <c r="J91" s="169"/>
      <c r="K91" s="169"/>
      <c r="L91" s="169"/>
      <c r="M91" s="169"/>
      <c r="N91" s="149" t="s">
        <v>180</v>
      </c>
      <c r="O91" s="149"/>
      <c r="P91" s="149"/>
      <c r="Q91" s="149"/>
      <c r="R91" s="149"/>
      <c r="S91" s="149"/>
      <c r="T91" s="149"/>
      <c r="U91" s="149"/>
      <c r="V91" s="167" t="s">
        <v>1</v>
      </c>
      <c r="W91" s="167"/>
      <c r="X91" s="167"/>
      <c r="Y91" s="167"/>
      <c r="Z91" s="145" t="s">
        <v>12</v>
      </c>
      <c r="AA91" s="146"/>
      <c r="AB91" s="146"/>
      <c r="AC91" s="146"/>
      <c r="AD91" s="146"/>
      <c r="AE91" s="146"/>
      <c r="AF91" s="146"/>
      <c r="AG91" s="146"/>
      <c r="AH91" s="768" t="s">
        <v>327</v>
      </c>
      <c r="AI91" s="768"/>
      <c r="AJ91" s="768"/>
      <c r="AK91" s="768"/>
      <c r="AL91" s="137" t="s">
        <v>2</v>
      </c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80"/>
      <c r="AX91" s="768" t="s">
        <v>327</v>
      </c>
      <c r="AY91" s="768"/>
      <c r="AZ91" s="768"/>
      <c r="BA91" s="768"/>
      <c r="BB91" s="454" t="s">
        <v>2</v>
      </c>
      <c r="BC91" s="456"/>
      <c r="BD91" s="64"/>
      <c r="BH91" s="241">
        <v>8</v>
      </c>
      <c r="BI91" s="241">
        <v>8</v>
      </c>
      <c r="BJ91" s="241" t="s">
        <v>178</v>
      </c>
      <c r="BK91" s="245">
        <v>7</v>
      </c>
      <c r="BL91" s="241">
        <v>5</v>
      </c>
      <c r="BM91" s="245">
        <v>14</v>
      </c>
      <c r="BN91" s="241">
        <v>10</v>
      </c>
      <c r="BO91" s="241" t="s">
        <v>178</v>
      </c>
      <c r="BP91" s="50">
        <f t="shared" si="15"/>
        <v>52</v>
      </c>
      <c r="BQ91" s="50" t="s">
        <v>337</v>
      </c>
      <c r="BS91" s="50">
        <f>BS90/52</f>
        <v>0.76923076923076927</v>
      </c>
      <c r="BT91" s="50">
        <f t="shared" ref="BT91:BY91" si="17">BT90/52</f>
        <v>0</v>
      </c>
      <c r="BU91" s="50">
        <f t="shared" si="17"/>
        <v>0.61538461538461542</v>
      </c>
      <c r="BV91" s="50">
        <f t="shared" si="17"/>
        <v>0.38461538461538464</v>
      </c>
      <c r="BW91" s="50">
        <f t="shared" si="17"/>
        <v>0.92307692307692313</v>
      </c>
      <c r="BX91" s="50">
        <f t="shared" si="17"/>
        <v>0.69230769230769229</v>
      </c>
      <c r="BY91" s="50">
        <f t="shared" si="17"/>
        <v>0</v>
      </c>
    </row>
    <row r="92" spans="1:77">
      <c r="A92" s="95"/>
      <c r="B92" s="96"/>
      <c r="C92" s="9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64"/>
      <c r="BS92" s="50">
        <f>16/52</f>
        <v>0.30769230769230771</v>
      </c>
      <c r="BT92" s="50" t="s">
        <v>326</v>
      </c>
      <c r="BU92" s="50">
        <f>16/52</f>
        <v>0.30769230769230771</v>
      </c>
    </row>
    <row r="93" spans="1:77">
      <c r="A93" s="95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64"/>
      <c r="BR93" s="50" t="s">
        <v>336</v>
      </c>
      <c r="BS93" s="50">
        <f>SUM(BS91:BS92)</f>
        <v>1.0769230769230771</v>
      </c>
      <c r="BU93" s="50">
        <f>SUM(BU91:BU92)</f>
        <v>0.92307692307692313</v>
      </c>
      <c r="BV93" s="50">
        <f>SUM(BV91:BV92)</f>
        <v>0.38461538461538464</v>
      </c>
      <c r="BW93" s="50">
        <f>SUM(BW91:BW92)</f>
        <v>0.92307692307692313</v>
      </c>
      <c r="BX93" s="50">
        <f>SUM(BX91:BX92)</f>
        <v>0.69230769230769229</v>
      </c>
      <c r="BY93" s="50">
        <f>SUM(BY91:BY92)</f>
        <v>0</v>
      </c>
    </row>
    <row r="94" spans="1:77">
      <c r="A94" s="95" t="s">
        <v>34</v>
      </c>
      <c r="B94" s="96" t="s">
        <v>322</v>
      </c>
      <c r="C94" s="768" t="s">
        <v>121</v>
      </c>
      <c r="D94" s="768"/>
      <c r="E94" s="768"/>
      <c r="F94" s="768"/>
      <c r="G94" s="768" t="s">
        <v>121</v>
      </c>
      <c r="H94" s="768"/>
      <c r="I94" s="768"/>
      <c r="J94" s="768"/>
      <c r="K94" s="768" t="s">
        <v>119</v>
      </c>
      <c r="L94" s="768"/>
      <c r="M94" s="768"/>
      <c r="N94" s="768"/>
      <c r="O94" s="768" t="s">
        <v>267</v>
      </c>
      <c r="P94" s="768"/>
      <c r="Q94" s="768"/>
      <c r="R94" s="768"/>
      <c r="S94" s="768" t="s">
        <v>117</v>
      </c>
      <c r="T94" s="768"/>
      <c r="U94" s="768"/>
      <c r="V94" s="768"/>
      <c r="W94" s="772" t="s">
        <v>29</v>
      </c>
      <c r="X94" s="773"/>
      <c r="Y94" s="773"/>
      <c r="Z94" s="774"/>
      <c r="AA94" s="772" t="s">
        <v>29</v>
      </c>
      <c r="AB94" s="773"/>
      <c r="AC94" s="773"/>
      <c r="AD94" s="774"/>
      <c r="AE94" s="768" t="s">
        <v>120</v>
      </c>
      <c r="AF94" s="768"/>
      <c r="AG94" s="768"/>
      <c r="AH94" s="768"/>
      <c r="AI94" s="768" t="s">
        <v>118</v>
      </c>
      <c r="AJ94" s="768"/>
      <c r="AK94" s="768"/>
      <c r="AL94" s="768"/>
      <c r="AM94" s="775" t="s">
        <v>98</v>
      </c>
      <c r="AN94" s="776"/>
      <c r="AO94" s="776"/>
      <c r="AP94" s="777"/>
      <c r="AQ94" s="775" t="s">
        <v>99</v>
      </c>
      <c r="AR94" s="776"/>
      <c r="AS94" s="776"/>
      <c r="AT94" s="777"/>
      <c r="AU94" s="768" t="s">
        <v>2</v>
      </c>
      <c r="AV94" s="768"/>
      <c r="AW94" s="768"/>
      <c r="AX94" s="768"/>
      <c r="AY94" s="549" t="s">
        <v>1</v>
      </c>
      <c r="AZ94" s="550"/>
      <c r="BA94" s="550"/>
      <c r="BB94" s="550"/>
      <c r="BC94" s="113" t="s">
        <v>300</v>
      </c>
      <c r="BD94" s="67"/>
      <c r="BJ94">
        <v>8</v>
      </c>
      <c r="BN94" s="50">
        <v>8</v>
      </c>
      <c r="BP94" s="50">
        <f>SUM(BI94:BO94)</f>
        <v>16</v>
      </c>
    </row>
    <row r="95" spans="1:77" ht="17" thickBot="1">
      <c r="A95" s="95"/>
      <c r="B95" s="96" t="s">
        <v>323</v>
      </c>
      <c r="C95" s="768" t="s">
        <v>1</v>
      </c>
      <c r="D95" s="768"/>
      <c r="E95" s="768"/>
      <c r="F95" s="768"/>
      <c r="G95" s="768" t="s">
        <v>265</v>
      </c>
      <c r="H95" s="768"/>
      <c r="I95" s="768"/>
      <c r="J95" s="768"/>
      <c r="K95" s="768" t="s">
        <v>123</v>
      </c>
      <c r="L95" s="768"/>
      <c r="M95" s="768"/>
      <c r="N95" s="768"/>
      <c r="O95" s="768" t="s">
        <v>119</v>
      </c>
      <c r="P95" s="768"/>
      <c r="Q95" s="768"/>
      <c r="R95" s="768"/>
      <c r="S95" s="768" t="s">
        <v>2</v>
      </c>
      <c r="T95" s="768"/>
      <c r="U95" s="768"/>
      <c r="V95" s="768"/>
      <c r="W95" s="775" t="s">
        <v>98</v>
      </c>
      <c r="X95" s="776"/>
      <c r="Y95" s="776"/>
      <c r="Z95" s="777"/>
      <c r="AA95" s="775" t="s">
        <v>99</v>
      </c>
      <c r="AB95" s="776"/>
      <c r="AC95" s="776"/>
      <c r="AD95" s="777"/>
      <c r="AE95" s="768" t="s">
        <v>122</v>
      </c>
      <c r="AF95" s="768"/>
      <c r="AG95" s="768"/>
      <c r="AH95" s="768"/>
      <c r="AI95" s="768" t="s">
        <v>118</v>
      </c>
      <c r="AJ95" s="768"/>
      <c r="AK95" s="768"/>
      <c r="AL95" s="768"/>
      <c r="AM95" s="772" t="s">
        <v>29</v>
      </c>
      <c r="AN95" s="773"/>
      <c r="AO95" s="773"/>
      <c r="AP95" s="774"/>
      <c r="AQ95" s="772" t="s">
        <v>29</v>
      </c>
      <c r="AR95" s="773"/>
      <c r="AS95" s="773"/>
      <c r="AT95" s="774"/>
      <c r="AU95" s="768" t="s">
        <v>121</v>
      </c>
      <c r="AV95" s="768"/>
      <c r="AW95" s="768"/>
      <c r="AX95" s="768"/>
      <c r="AY95" s="549" t="s">
        <v>121</v>
      </c>
      <c r="AZ95" s="550"/>
      <c r="BA95" s="550"/>
      <c r="BB95" s="550"/>
      <c r="BC95" s="113" t="s">
        <v>300</v>
      </c>
      <c r="BD95" s="67"/>
      <c r="BJ95">
        <v>8</v>
      </c>
      <c r="BN95" s="50">
        <v>8</v>
      </c>
      <c r="BP95" s="50">
        <f>SUM(BI95:BO95)</f>
        <v>16</v>
      </c>
    </row>
    <row r="96" spans="1:77" ht="17" thickBot="1">
      <c r="A96" s="95"/>
      <c r="B96" s="96" t="s">
        <v>324</v>
      </c>
      <c r="C96" s="768" t="s">
        <v>120</v>
      </c>
      <c r="D96" s="768"/>
      <c r="E96" s="768"/>
      <c r="F96" s="768"/>
      <c r="G96" s="768" t="s">
        <v>117</v>
      </c>
      <c r="H96" s="768"/>
      <c r="I96" s="768"/>
      <c r="J96" s="768"/>
      <c r="K96" s="768" t="s">
        <v>1</v>
      </c>
      <c r="L96" s="768"/>
      <c r="M96" s="768"/>
      <c r="N96" s="768"/>
      <c r="O96" s="768" t="s">
        <v>118</v>
      </c>
      <c r="P96" s="768"/>
      <c r="Q96" s="768"/>
      <c r="R96" s="768"/>
      <c r="S96" s="768" t="s">
        <v>266</v>
      </c>
      <c r="T96" s="768"/>
      <c r="U96" s="768"/>
      <c r="V96" s="768"/>
      <c r="W96" s="768" t="s">
        <v>2</v>
      </c>
      <c r="X96" s="768"/>
      <c r="Y96" s="768"/>
      <c r="Z96" s="768"/>
      <c r="AA96" s="768" t="s">
        <v>119</v>
      </c>
      <c r="AB96" s="768"/>
      <c r="AC96" s="768"/>
      <c r="AD96" s="768"/>
      <c r="AE96" s="772" t="s">
        <v>29</v>
      </c>
      <c r="AF96" s="773"/>
      <c r="AG96" s="773"/>
      <c r="AH96" s="774"/>
      <c r="AI96" s="772" t="s">
        <v>29</v>
      </c>
      <c r="AJ96" s="773"/>
      <c r="AK96" s="773"/>
      <c r="AL96" s="774"/>
      <c r="AM96" s="768" t="s">
        <v>121</v>
      </c>
      <c r="AN96" s="768"/>
      <c r="AO96" s="768"/>
      <c r="AP96" s="768"/>
      <c r="AQ96" s="768" t="s">
        <v>121</v>
      </c>
      <c r="AR96" s="768"/>
      <c r="AS96" s="768"/>
      <c r="AT96" s="768"/>
      <c r="AU96" s="775" t="s">
        <v>98</v>
      </c>
      <c r="AV96" s="776"/>
      <c r="AW96" s="776"/>
      <c r="AX96" s="777"/>
      <c r="AY96" s="436" t="s">
        <v>99</v>
      </c>
      <c r="AZ96" s="437"/>
      <c r="BA96" s="437"/>
      <c r="BB96" s="437"/>
      <c r="BC96" s="113" t="s">
        <v>300</v>
      </c>
      <c r="BD96" s="67"/>
      <c r="BJ96">
        <v>8</v>
      </c>
      <c r="BN96" s="50">
        <v>8</v>
      </c>
      <c r="BP96" s="50">
        <f>SUM(BI96:BO96)</f>
        <v>16</v>
      </c>
      <c r="BS96" s="714" t="s">
        <v>347</v>
      </c>
      <c r="BT96" s="715"/>
      <c r="BU96" s="715"/>
      <c r="BV96" s="715"/>
      <c r="BW96" s="715"/>
      <c r="BX96" s="716"/>
    </row>
    <row r="97" spans="1:75">
      <c r="A97" s="95"/>
      <c r="B97" s="96" t="s">
        <v>325</v>
      </c>
      <c r="C97" s="768" t="s">
        <v>266</v>
      </c>
      <c r="D97" s="768"/>
      <c r="E97" s="768"/>
      <c r="F97" s="768"/>
      <c r="G97" s="768" t="s">
        <v>118</v>
      </c>
      <c r="H97" s="768"/>
      <c r="I97" s="768"/>
      <c r="J97" s="768"/>
      <c r="K97" s="768" t="s">
        <v>120</v>
      </c>
      <c r="L97" s="768"/>
      <c r="M97" s="768"/>
      <c r="N97" s="768"/>
      <c r="O97" s="768" t="s">
        <v>117</v>
      </c>
      <c r="P97" s="768"/>
      <c r="Q97" s="768"/>
      <c r="R97" s="768"/>
      <c r="S97" s="768" t="s">
        <v>121</v>
      </c>
      <c r="T97" s="768"/>
      <c r="U97" s="768"/>
      <c r="V97" s="768"/>
      <c r="W97" s="768" t="s">
        <v>121</v>
      </c>
      <c r="X97" s="768"/>
      <c r="Y97" s="768"/>
      <c r="Z97" s="768"/>
      <c r="AA97" s="768" t="s">
        <v>119</v>
      </c>
      <c r="AB97" s="768"/>
      <c r="AC97" s="768"/>
      <c r="AD97" s="768"/>
      <c r="AE97" s="775" t="s">
        <v>98</v>
      </c>
      <c r="AF97" s="776"/>
      <c r="AG97" s="776"/>
      <c r="AH97" s="777"/>
      <c r="AI97" s="775" t="s">
        <v>99</v>
      </c>
      <c r="AJ97" s="776"/>
      <c r="AK97" s="776"/>
      <c r="AL97" s="777"/>
      <c r="AM97" s="768" t="s">
        <v>2</v>
      </c>
      <c r="AN97" s="768"/>
      <c r="AO97" s="768"/>
      <c r="AP97" s="768"/>
      <c r="AQ97" s="768" t="s">
        <v>119</v>
      </c>
      <c r="AR97" s="768"/>
      <c r="AS97" s="768"/>
      <c r="AT97" s="768"/>
      <c r="AU97" s="772" t="s">
        <v>29</v>
      </c>
      <c r="AV97" s="773"/>
      <c r="AW97" s="773"/>
      <c r="AX97" s="774"/>
      <c r="AY97" s="480" t="s">
        <v>29</v>
      </c>
      <c r="AZ97" s="481"/>
      <c r="BA97" s="481"/>
      <c r="BB97" s="481"/>
      <c r="BC97" s="113" t="s">
        <v>300</v>
      </c>
      <c r="BD97" s="67"/>
      <c r="BJ97">
        <v>8</v>
      </c>
      <c r="BN97" s="50">
        <v>8</v>
      </c>
      <c r="BP97" s="50">
        <f>SUM(BI97:BO97)</f>
        <v>16</v>
      </c>
    </row>
    <row r="98" spans="1:75">
      <c r="A98" s="95"/>
      <c r="B98" s="96"/>
      <c r="C98" s="784" t="s">
        <v>268</v>
      </c>
      <c r="D98" s="784"/>
      <c r="E98" s="784"/>
      <c r="F98" s="784"/>
      <c r="G98" s="785" t="s">
        <v>269</v>
      </c>
      <c r="H98" s="785"/>
      <c r="I98" s="785"/>
      <c r="J98" s="785"/>
      <c r="K98" s="783" t="s">
        <v>270</v>
      </c>
      <c r="L98" s="783"/>
      <c r="M98" s="783"/>
      <c r="N98" s="783"/>
      <c r="O98" s="783" t="s">
        <v>271</v>
      </c>
      <c r="P98" s="783"/>
      <c r="Q98" s="783"/>
      <c r="R98" s="783"/>
      <c r="S98" s="783" t="s">
        <v>272</v>
      </c>
      <c r="T98" s="783"/>
      <c r="U98" s="783"/>
      <c r="V98" s="783"/>
      <c r="W98" s="783" t="s">
        <v>273</v>
      </c>
      <c r="X98" s="783"/>
      <c r="Y98" s="783"/>
      <c r="Z98" s="783"/>
      <c r="AA98" s="783" t="s">
        <v>274</v>
      </c>
      <c r="AB98" s="783"/>
      <c r="AC98" s="783"/>
      <c r="AD98" s="783"/>
      <c r="AE98" s="783" t="s">
        <v>275</v>
      </c>
      <c r="AF98" s="783"/>
      <c r="AG98" s="783"/>
      <c r="AH98" s="783"/>
      <c r="AI98" s="783" t="s">
        <v>276</v>
      </c>
      <c r="AJ98" s="783"/>
      <c r="AK98" s="783"/>
      <c r="AL98" s="783"/>
      <c r="AM98" s="783" t="s">
        <v>277</v>
      </c>
      <c r="AN98" s="783"/>
      <c r="AO98" s="783"/>
      <c r="AP98" s="783"/>
      <c r="AQ98" s="783" t="s">
        <v>278</v>
      </c>
      <c r="AR98" s="783"/>
      <c r="AS98" s="783"/>
      <c r="AT98" s="783"/>
      <c r="AU98" s="783" t="s">
        <v>279</v>
      </c>
      <c r="AV98" s="783"/>
      <c r="AW98" s="783"/>
      <c r="AX98" s="783"/>
      <c r="AY98" s="559" t="s">
        <v>280</v>
      </c>
      <c r="AZ98" s="559"/>
      <c r="BA98" s="559"/>
      <c r="BB98" s="559"/>
      <c r="BC98" s="22"/>
      <c r="BD98" s="67"/>
    </row>
    <row r="99" spans="1:75">
      <c r="A99" s="65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67"/>
    </row>
    <row r="100" spans="1:75">
      <c r="A100" s="6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64"/>
    </row>
    <row r="101" spans="1:75">
      <c r="A101" s="6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64"/>
    </row>
    <row r="102" spans="1:75">
      <c r="A102" s="6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5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64"/>
    </row>
    <row r="103" spans="1:75" s="1" customFormat="1" ht="12" customHeight="1">
      <c r="A103" s="68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69"/>
      <c r="BE103" s="30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</row>
    <row r="104" spans="1:75" ht="13" customHeight="1">
      <c r="A104" s="8"/>
      <c r="B104" s="57"/>
      <c r="C104" s="57"/>
      <c r="D104" s="559" t="s">
        <v>35</v>
      </c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  <c r="X104" s="559"/>
      <c r="Y104" s="559"/>
      <c r="Z104" s="559"/>
      <c r="AA104" s="559"/>
      <c r="AB104" s="559"/>
      <c r="AC104" s="559"/>
      <c r="AD104" s="559"/>
      <c r="AE104" s="559"/>
      <c r="AF104" s="559"/>
      <c r="AG104" s="559"/>
      <c r="AH104" s="559"/>
      <c r="AI104" s="559"/>
      <c r="AJ104" s="559"/>
      <c r="AK104" s="559"/>
      <c r="AL104" s="559"/>
      <c r="AM104" s="559"/>
      <c r="AN104" s="559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59"/>
      <c r="BC104" s="559"/>
      <c r="BD104" s="24"/>
      <c r="BE104" s="1" t="s">
        <v>58</v>
      </c>
      <c r="BF104" s="16">
        <v>1</v>
      </c>
      <c r="BG104" s="16"/>
      <c r="BH104" s="1"/>
      <c r="BK104" s="50" t="s">
        <v>40</v>
      </c>
      <c r="BL104" s="50">
        <v>7.18</v>
      </c>
      <c r="BM104" s="50">
        <f>BF112+BF114</f>
        <v>6.273076923076923</v>
      </c>
    </row>
    <row r="105" spans="1:75" ht="13" customHeight="1">
      <c r="A105" s="8"/>
      <c r="B105" s="9" t="s">
        <v>59</v>
      </c>
      <c r="C105" s="9"/>
      <c r="D105" s="31"/>
      <c r="E105" s="31"/>
      <c r="F105" s="31"/>
      <c r="G105" s="31"/>
      <c r="H105" s="31"/>
      <c r="I105" s="31"/>
      <c r="J105" s="31"/>
      <c r="K105" s="31"/>
      <c r="L105" s="778" t="s">
        <v>151</v>
      </c>
      <c r="M105" s="779"/>
      <c r="N105" s="779"/>
      <c r="O105" s="779"/>
      <c r="P105" s="779"/>
      <c r="Q105" s="779"/>
      <c r="R105" s="779"/>
      <c r="S105" s="779"/>
      <c r="T105" s="780"/>
      <c r="U105" s="31"/>
      <c r="V105" s="31"/>
      <c r="W105" s="31"/>
      <c r="X105" s="31"/>
      <c r="Y105" s="31"/>
      <c r="Z105" s="31"/>
      <c r="AA105" s="31"/>
      <c r="AB105" s="31"/>
      <c r="AC105" s="22"/>
      <c r="AD105" s="778" t="s">
        <v>150</v>
      </c>
      <c r="AE105" s="779"/>
      <c r="AF105" s="779"/>
      <c r="AG105" s="779"/>
      <c r="AH105" s="779"/>
      <c r="AI105" s="779"/>
      <c r="AJ105" s="779"/>
      <c r="AK105" s="780"/>
      <c r="AL105" s="31"/>
      <c r="AM105" s="31"/>
      <c r="AN105" s="31"/>
      <c r="AO105" s="31"/>
      <c r="AP105" s="31"/>
      <c r="AQ105" s="31"/>
      <c r="AR105" s="31"/>
      <c r="AS105" s="31"/>
      <c r="AT105" s="31"/>
      <c r="AU105" s="778" t="s">
        <v>17</v>
      </c>
      <c r="AV105" s="779"/>
      <c r="AW105" s="779"/>
      <c r="AX105" s="779"/>
      <c r="AY105" s="779"/>
      <c r="AZ105" s="779"/>
      <c r="BA105" s="779"/>
      <c r="BB105" s="779"/>
      <c r="BC105" s="780"/>
      <c r="BD105" s="24"/>
      <c r="BE105" s="1" t="s">
        <v>60</v>
      </c>
      <c r="BF105" s="16">
        <f>26/52</f>
        <v>0.5</v>
      </c>
      <c r="BG105" s="22" t="s">
        <v>17</v>
      </c>
      <c r="BH105" s="1"/>
      <c r="BK105" s="50" t="s">
        <v>0</v>
      </c>
      <c r="BL105" s="50">
        <v>3.23</v>
      </c>
      <c r="BM105" s="114">
        <f>BF126</f>
        <v>3.1730769230769229</v>
      </c>
    </row>
    <row r="106" spans="1:75" ht="13" customHeight="1">
      <c r="A106" s="8"/>
      <c r="B106" s="9" t="s">
        <v>73</v>
      </c>
      <c r="C106" s="9"/>
      <c r="D106" s="778" t="s">
        <v>186</v>
      </c>
      <c r="E106" s="779"/>
      <c r="F106" s="779"/>
      <c r="G106" s="779"/>
      <c r="H106" s="779"/>
      <c r="I106" s="779"/>
      <c r="J106" s="779"/>
      <c r="K106" s="780"/>
      <c r="L106" s="31"/>
      <c r="M106" s="31"/>
      <c r="N106" s="31"/>
      <c r="O106" s="31"/>
      <c r="P106" s="31"/>
      <c r="Q106" s="31"/>
      <c r="R106" s="31"/>
      <c r="S106" s="31"/>
      <c r="T106" s="31"/>
      <c r="U106" s="781" t="s">
        <v>187</v>
      </c>
      <c r="V106" s="782"/>
      <c r="W106" s="782"/>
      <c r="X106" s="782"/>
      <c r="Y106" s="782"/>
      <c r="Z106" s="782"/>
      <c r="AA106" s="782"/>
      <c r="AB106" s="782"/>
      <c r="AC106" s="782"/>
      <c r="AD106" s="31"/>
      <c r="AE106" s="31"/>
      <c r="AF106" s="31"/>
      <c r="AG106" s="31"/>
      <c r="AH106" s="31"/>
      <c r="AI106" s="31"/>
      <c r="AJ106" s="31"/>
      <c r="AK106" s="31"/>
      <c r="AL106" s="781" t="s">
        <v>18</v>
      </c>
      <c r="AM106" s="782"/>
      <c r="AN106" s="782"/>
      <c r="AO106" s="782"/>
      <c r="AP106" s="782"/>
      <c r="AQ106" s="782"/>
      <c r="AR106" s="782"/>
      <c r="AS106" s="782"/>
      <c r="AT106" s="782"/>
      <c r="AU106" s="31"/>
      <c r="AV106" s="31"/>
      <c r="AW106" s="31"/>
      <c r="AX106" s="31"/>
      <c r="AY106" s="31"/>
      <c r="AZ106" s="31"/>
      <c r="BA106" s="31"/>
      <c r="BB106" s="31"/>
      <c r="BC106" s="31"/>
      <c r="BD106" s="24"/>
      <c r="BE106" s="1"/>
      <c r="BF106" s="16">
        <f>34/52</f>
        <v>0.65384615384615385</v>
      </c>
      <c r="BG106" s="16" t="s">
        <v>309</v>
      </c>
      <c r="BH106" s="1"/>
      <c r="BK106" s="50" t="s">
        <v>1</v>
      </c>
      <c r="BL106" s="50">
        <v>3.06</v>
      </c>
      <c r="BM106" s="50">
        <f>BF134</f>
        <v>2.7692307692307692</v>
      </c>
    </row>
    <row r="107" spans="1:75" ht="13" customHeight="1" thickBot="1">
      <c r="A107" s="8"/>
      <c r="B107" s="9" t="s">
        <v>61</v>
      </c>
      <c r="C107" s="9"/>
      <c r="D107" s="420" t="s">
        <v>161</v>
      </c>
      <c r="E107" s="420"/>
      <c r="F107" s="420"/>
      <c r="G107" s="420"/>
      <c r="H107" s="420"/>
      <c r="I107" s="420"/>
      <c r="J107" s="420"/>
      <c r="K107" s="420"/>
      <c r="L107" s="31"/>
      <c r="M107" s="31"/>
      <c r="N107" s="31"/>
      <c r="O107" s="31"/>
      <c r="P107" s="31"/>
      <c r="Q107" s="775" t="s">
        <v>160</v>
      </c>
      <c r="R107" s="776"/>
      <c r="S107" s="776"/>
      <c r="T107" s="776"/>
      <c r="U107" s="776"/>
      <c r="V107" s="776"/>
      <c r="W107" s="776"/>
      <c r="X107" s="776"/>
      <c r="Y107" s="776"/>
      <c r="Z107" s="776"/>
      <c r="AA107" s="776"/>
      <c r="AB107" s="776"/>
      <c r="AC107" s="777"/>
      <c r="AD107" s="775" t="s">
        <v>201</v>
      </c>
      <c r="AE107" s="776"/>
      <c r="AF107" s="776"/>
      <c r="AG107" s="776"/>
      <c r="AH107" s="776"/>
      <c r="AI107" s="776"/>
      <c r="AJ107" s="776"/>
      <c r="AK107" s="776"/>
      <c r="AL107" s="776"/>
      <c r="AM107" s="776"/>
      <c r="AN107" s="776"/>
      <c r="AO107" s="776"/>
      <c r="AP107" s="437"/>
      <c r="AQ107" s="789" t="s">
        <v>159</v>
      </c>
      <c r="AR107" s="790"/>
      <c r="AS107" s="790"/>
      <c r="AT107" s="790"/>
      <c r="AU107" s="790"/>
      <c r="AV107" s="790"/>
      <c r="AW107" s="790"/>
      <c r="AX107" s="790"/>
      <c r="AY107" s="791"/>
      <c r="AZ107" s="31"/>
      <c r="BA107" s="31"/>
      <c r="BB107" s="31"/>
      <c r="BC107" s="31"/>
      <c r="BD107" s="24"/>
      <c r="BE107" s="1" t="s">
        <v>62</v>
      </c>
      <c r="BF107" s="16">
        <f>16/52</f>
        <v>0.30769230769230771</v>
      </c>
      <c r="BG107" s="16" t="s">
        <v>310</v>
      </c>
      <c r="BH107" s="1"/>
      <c r="BK107" s="50" t="s">
        <v>41</v>
      </c>
      <c r="BL107" s="50">
        <v>2</v>
      </c>
      <c r="BM107" s="50">
        <f>BF140</f>
        <v>1.9615384615384617</v>
      </c>
    </row>
    <row r="108" spans="1:75" ht="13" customHeight="1">
      <c r="A108" s="8"/>
      <c r="B108" s="9"/>
      <c r="C108" s="9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792" t="s">
        <v>161</v>
      </c>
      <c r="AV108" s="792"/>
      <c r="AW108" s="792"/>
      <c r="AX108" s="792"/>
      <c r="AY108" s="792"/>
      <c r="AZ108" s="792"/>
      <c r="BA108" s="792"/>
      <c r="BB108" s="792"/>
      <c r="BC108" s="793"/>
      <c r="BD108" s="24"/>
      <c r="BE108" s="1"/>
      <c r="BF108" s="16"/>
      <c r="BG108" s="16"/>
      <c r="BH108" s="1"/>
    </row>
    <row r="109" spans="1:75" ht="13" customHeight="1">
      <c r="A109" s="8"/>
      <c r="B109" s="9" t="s">
        <v>63</v>
      </c>
      <c r="C109" s="9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24"/>
      <c r="BE109" s="1" t="s">
        <v>64</v>
      </c>
      <c r="BF109" s="16">
        <f>53/52</f>
        <v>1.0192307692307692</v>
      </c>
      <c r="BG109" s="1" t="s">
        <v>311</v>
      </c>
      <c r="BH109" s="1"/>
      <c r="BI109">
        <v>0.62</v>
      </c>
      <c r="BK109" s="50" t="s">
        <v>2</v>
      </c>
      <c r="BL109" s="50">
        <v>2.23</v>
      </c>
      <c r="BM109" s="50">
        <f>BG147</f>
        <v>2.0576923076923075</v>
      </c>
    </row>
    <row r="110" spans="1:75" ht="13" customHeight="1">
      <c r="A110" s="8"/>
      <c r="B110" s="9" t="s">
        <v>65</v>
      </c>
      <c r="C110" s="9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24"/>
      <c r="BE110" s="1" t="s">
        <v>66</v>
      </c>
      <c r="BF110" s="16">
        <f>39/52</f>
        <v>0.75</v>
      </c>
      <c r="BG110" s="1"/>
      <c r="BH110" s="1"/>
      <c r="BK110" s="50" t="s">
        <v>20</v>
      </c>
      <c r="BL110" s="50">
        <v>1</v>
      </c>
      <c r="BM110" s="50">
        <v>0</v>
      </c>
    </row>
    <row r="111" spans="1:75" ht="13" customHeight="1">
      <c r="A111" s="8"/>
      <c r="B111" s="9"/>
      <c r="C111" s="9"/>
      <c r="D111" s="559" t="s">
        <v>15</v>
      </c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  <c r="X111" s="559"/>
      <c r="Y111" s="559"/>
      <c r="Z111" s="559"/>
      <c r="AA111" s="559"/>
      <c r="AB111" s="559"/>
      <c r="AC111" s="559"/>
      <c r="AD111" s="559"/>
      <c r="AE111" s="559"/>
      <c r="AF111" s="559"/>
      <c r="AG111" s="559"/>
      <c r="AH111" s="559"/>
      <c r="AI111" s="559"/>
      <c r="AJ111" s="559"/>
      <c r="AK111" s="559"/>
      <c r="AL111" s="559"/>
      <c r="AM111" s="559"/>
      <c r="AN111" s="559"/>
      <c r="AO111" s="559"/>
      <c r="AP111" s="559"/>
      <c r="AQ111" s="559"/>
      <c r="AR111" s="559"/>
      <c r="AS111" s="559"/>
      <c r="AT111" s="559"/>
      <c r="AU111" s="559"/>
      <c r="AV111" s="559"/>
      <c r="AW111" s="559"/>
      <c r="AX111" s="559"/>
      <c r="AY111" s="559"/>
      <c r="AZ111" s="559"/>
      <c r="BA111" s="559"/>
      <c r="BB111" s="559"/>
      <c r="BC111" s="559"/>
      <c r="BD111" s="24"/>
      <c r="BE111" s="1" t="s">
        <v>67</v>
      </c>
      <c r="BF111" s="26">
        <f>CB154</f>
        <v>1.9230769230769231</v>
      </c>
      <c r="BG111" t="s">
        <v>68</v>
      </c>
      <c r="BH111" s="1"/>
      <c r="BK111" s="50" t="s">
        <v>69</v>
      </c>
      <c r="BL111" s="50" t="s">
        <v>70</v>
      </c>
    </row>
    <row r="112" spans="1:75" ht="13" customHeight="1">
      <c r="A112" s="8"/>
      <c r="B112" s="9" t="s">
        <v>59</v>
      </c>
      <c r="C112" s="31"/>
      <c r="D112" s="775" t="s">
        <v>150</v>
      </c>
      <c r="E112" s="776"/>
      <c r="F112" s="776"/>
      <c r="G112" s="776"/>
      <c r="H112" s="776"/>
      <c r="I112" s="776"/>
      <c r="J112" s="776"/>
      <c r="K112" s="776"/>
      <c r="L112" s="776"/>
      <c r="M112" s="776"/>
      <c r="N112" s="776"/>
      <c r="O112" s="776"/>
      <c r="P112" s="776"/>
      <c r="Q112" s="776"/>
      <c r="R112" s="776"/>
      <c r="S112" s="776"/>
      <c r="T112" s="777"/>
      <c r="U112" s="775" t="s">
        <v>17</v>
      </c>
      <c r="V112" s="776"/>
      <c r="W112" s="776"/>
      <c r="X112" s="776"/>
      <c r="Y112" s="776"/>
      <c r="Z112" s="776"/>
      <c r="AA112" s="776"/>
      <c r="AB112" s="776"/>
      <c r="AC112" s="776"/>
      <c r="AD112" s="776"/>
      <c r="AE112" s="776"/>
      <c r="AF112" s="776"/>
      <c r="AG112" s="776"/>
      <c r="AH112" s="776"/>
      <c r="AI112" s="776"/>
      <c r="AJ112" s="776"/>
      <c r="AK112" s="777"/>
      <c r="AL112" s="786" t="s">
        <v>151</v>
      </c>
      <c r="AM112" s="787"/>
      <c r="AN112" s="787"/>
      <c r="AO112" s="787"/>
      <c r="AP112" s="787"/>
      <c r="AQ112" s="787"/>
      <c r="AR112" s="787"/>
      <c r="AS112" s="787"/>
      <c r="AT112" s="787"/>
      <c r="AU112" s="787"/>
      <c r="AV112" s="787"/>
      <c r="AW112" s="787"/>
      <c r="AX112" s="787"/>
      <c r="AY112" s="787"/>
      <c r="AZ112" s="787"/>
      <c r="BA112" s="787"/>
      <c r="BB112" s="787"/>
      <c r="BC112" s="788"/>
      <c r="BD112" s="25"/>
      <c r="BF112" s="22">
        <f>SUM(BF104:BF111)</f>
        <v>6.1538461538461542</v>
      </c>
      <c r="BH112" s="1"/>
      <c r="BK112" s="50" t="s">
        <v>71</v>
      </c>
      <c r="BL112" s="50">
        <v>1</v>
      </c>
      <c r="BN112" s="50">
        <f>SUM(BL104:BL110)</f>
        <v>18.7</v>
      </c>
      <c r="BO112" s="50" t="s">
        <v>72</v>
      </c>
    </row>
    <row r="113" spans="1:75" ht="13" customHeight="1">
      <c r="A113" s="8"/>
      <c r="B113" s="9" t="s">
        <v>73</v>
      </c>
      <c r="C113" s="31"/>
      <c r="D113" s="786" t="s">
        <v>187</v>
      </c>
      <c r="E113" s="787"/>
      <c r="F113" s="787"/>
      <c r="G113" s="787"/>
      <c r="H113" s="787"/>
      <c r="I113" s="787"/>
      <c r="J113" s="787"/>
      <c r="K113" s="788"/>
      <c r="L113" s="31"/>
      <c r="M113" s="31"/>
      <c r="N113" s="475" t="s">
        <v>18</v>
      </c>
      <c r="O113" s="475"/>
      <c r="P113" s="475"/>
      <c r="Q113" s="475"/>
      <c r="R113" s="475"/>
      <c r="S113" s="475"/>
      <c r="T113" s="476"/>
      <c r="U113" s="775" t="s">
        <v>186</v>
      </c>
      <c r="V113" s="776"/>
      <c r="W113" s="776"/>
      <c r="X113" s="776"/>
      <c r="Y113" s="776"/>
      <c r="Z113" s="776"/>
      <c r="AA113" s="776"/>
      <c r="AB113" s="776"/>
      <c r="AC113" s="777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24"/>
      <c r="BG113" s="1"/>
      <c r="BH113" s="1"/>
      <c r="BN113" s="50">
        <v>0.5</v>
      </c>
      <c r="BO113" s="50" t="s">
        <v>74</v>
      </c>
    </row>
    <row r="114" spans="1:75" s="1" customFormat="1" ht="13" customHeight="1">
      <c r="A114" s="8"/>
      <c r="B114" s="9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24"/>
      <c r="BE114" s="1" t="s">
        <v>185</v>
      </c>
      <c r="BF114" s="16">
        <f>0.1+1/52</f>
        <v>0.11923076923076924</v>
      </c>
      <c r="BG114" s="1" t="s">
        <v>318</v>
      </c>
      <c r="BK114" s="54"/>
      <c r="BL114" s="54"/>
      <c r="BM114" s="54"/>
      <c r="BN114" s="54">
        <f>1.8</f>
        <v>1.8</v>
      </c>
      <c r="BO114" s="54" t="s">
        <v>75</v>
      </c>
      <c r="BP114" s="54"/>
      <c r="BQ114" s="54"/>
      <c r="BR114" s="54"/>
      <c r="BS114" s="54"/>
      <c r="BT114" s="54"/>
      <c r="BU114" s="54"/>
      <c r="BV114" s="54"/>
      <c r="BW114" s="54"/>
    </row>
    <row r="115" spans="1:75" ht="13" customHeight="1">
      <c r="A115" s="8"/>
      <c r="B115" s="9" t="s">
        <v>61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437" t="s">
        <v>159</v>
      </c>
      <c r="V115" s="437"/>
      <c r="W115" s="437"/>
      <c r="X115" s="437"/>
      <c r="Y115" s="437"/>
      <c r="Z115" s="437"/>
      <c r="AA115" s="437"/>
      <c r="AB115" s="437"/>
      <c r="AC115" s="444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24"/>
      <c r="BE115" s="1" t="s">
        <v>185</v>
      </c>
      <c r="BF115" s="1">
        <v>0.1</v>
      </c>
      <c r="BG115" s="1" t="s">
        <v>316</v>
      </c>
      <c r="BH115" s="1"/>
      <c r="BN115" s="44">
        <f>8/52</f>
        <v>0.15384615384615385</v>
      </c>
      <c r="BO115" s="44" t="s">
        <v>76</v>
      </c>
    </row>
    <row r="116" spans="1:75" ht="13" customHeight="1">
      <c r="A116" s="8"/>
      <c r="B116" s="9" t="s">
        <v>63</v>
      </c>
      <c r="C116" s="31"/>
      <c r="D116" s="775" t="s">
        <v>163</v>
      </c>
      <c r="E116" s="776"/>
      <c r="F116" s="776"/>
      <c r="G116" s="776"/>
      <c r="H116" s="776"/>
      <c r="I116" s="776"/>
      <c r="J116" s="776"/>
      <c r="K116" s="776"/>
      <c r="L116" s="776"/>
      <c r="M116" s="776"/>
      <c r="N116" s="776"/>
      <c r="O116" s="776"/>
      <c r="P116" s="777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775" t="s">
        <v>164</v>
      </c>
      <c r="AE116" s="776"/>
      <c r="AF116" s="776"/>
      <c r="AG116" s="776"/>
      <c r="AH116" s="776"/>
      <c r="AI116" s="776"/>
      <c r="AJ116" s="776"/>
      <c r="AK116" s="776"/>
      <c r="AL116" s="776"/>
      <c r="AM116" s="776"/>
      <c r="AN116" s="776"/>
      <c r="AO116" s="776"/>
      <c r="AP116" s="777"/>
      <c r="AQ116" s="775" t="s">
        <v>162</v>
      </c>
      <c r="AR116" s="776"/>
      <c r="AS116" s="776"/>
      <c r="AT116" s="776"/>
      <c r="AU116" s="776"/>
      <c r="AV116" s="776"/>
      <c r="AW116" s="776"/>
      <c r="AX116" s="776"/>
      <c r="AY116" s="776"/>
      <c r="AZ116" s="776"/>
      <c r="BA116" s="776"/>
      <c r="BB116" s="776"/>
      <c r="BC116" s="777"/>
      <c r="BD116" s="24"/>
      <c r="BE116" s="1"/>
      <c r="BF116" s="63">
        <f>SUM(BF112:BF115)</f>
        <v>6.3730769230769226</v>
      </c>
      <c r="BG116" s="16"/>
      <c r="BH116" s="1"/>
      <c r="BN116" s="50">
        <f>SUM(BN112:BN115)</f>
        <v>21.153846153846153</v>
      </c>
      <c r="BO116" s="50" t="s">
        <v>77</v>
      </c>
    </row>
    <row r="117" spans="1:75" s="1" customFormat="1" ht="13" customHeight="1" thickBot="1">
      <c r="A117" s="8"/>
      <c r="B117" s="9" t="s">
        <v>65</v>
      </c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775" t="s">
        <v>307</v>
      </c>
      <c r="X117" s="776"/>
      <c r="Y117" s="776"/>
      <c r="Z117" s="777"/>
      <c r="AA117" s="775" t="s">
        <v>307</v>
      </c>
      <c r="AB117" s="776"/>
      <c r="AC117" s="776"/>
      <c r="AD117" s="777"/>
      <c r="AE117" s="775" t="s">
        <v>306</v>
      </c>
      <c r="AF117" s="776"/>
      <c r="AG117" s="776"/>
      <c r="AH117" s="777"/>
      <c r="AI117" s="775" t="s">
        <v>306</v>
      </c>
      <c r="AJ117" s="776"/>
      <c r="AK117" s="776"/>
      <c r="AL117" s="777"/>
      <c r="AM117" s="775" t="s">
        <v>305</v>
      </c>
      <c r="AN117" s="776"/>
      <c r="AO117" s="776"/>
      <c r="AP117" s="777"/>
      <c r="AQ117" s="775" t="s">
        <v>305</v>
      </c>
      <c r="AR117" s="776"/>
      <c r="AS117" s="776"/>
      <c r="AT117" s="777"/>
      <c r="AU117" s="775" t="s">
        <v>304</v>
      </c>
      <c r="AV117" s="776"/>
      <c r="AW117" s="776"/>
      <c r="AX117" s="777"/>
      <c r="AY117" s="522" t="s">
        <v>304</v>
      </c>
      <c r="AZ117" s="509"/>
      <c r="BA117" s="509"/>
      <c r="BB117" s="509"/>
      <c r="BC117" s="509"/>
      <c r="BD117" s="24"/>
      <c r="BG117" s="16"/>
      <c r="BK117" s="53" t="s">
        <v>130</v>
      </c>
      <c r="BL117" s="54"/>
      <c r="BM117" s="54"/>
      <c r="BN117" s="54"/>
      <c r="BO117" s="54" t="s">
        <v>78</v>
      </c>
      <c r="BP117" s="54"/>
      <c r="BQ117" s="54"/>
      <c r="BR117" s="54"/>
      <c r="BS117" s="54"/>
      <c r="BT117" s="54"/>
      <c r="BU117" s="54"/>
      <c r="BV117" s="54"/>
      <c r="BW117" s="54"/>
    </row>
    <row r="118" spans="1:75" s="1" customFormat="1" ht="13" customHeight="1" thickBot="1">
      <c r="A118" s="8"/>
      <c r="B118" s="94"/>
      <c r="D118" s="801" t="s">
        <v>241</v>
      </c>
      <c r="E118" s="801"/>
      <c r="F118" s="801"/>
      <c r="G118" s="801"/>
      <c r="H118" s="801"/>
      <c r="I118" s="801"/>
      <c r="J118" s="801"/>
      <c r="K118" s="801"/>
      <c r="L118" s="802" t="s">
        <v>293</v>
      </c>
      <c r="M118" s="803"/>
      <c r="N118" s="804" t="s">
        <v>230</v>
      </c>
      <c r="O118" s="805"/>
      <c r="P118" s="805"/>
      <c r="Q118" s="805"/>
      <c r="R118" s="805"/>
      <c r="S118" s="805"/>
      <c r="T118" s="806"/>
      <c r="U118" s="807" t="s">
        <v>232</v>
      </c>
      <c r="V118" s="807"/>
      <c r="W118" s="808" t="s">
        <v>233</v>
      </c>
      <c r="X118" s="809"/>
      <c r="Y118" s="809"/>
      <c r="Z118" s="809"/>
      <c r="AA118" s="809"/>
      <c r="AB118" s="809"/>
      <c r="AC118" s="809"/>
      <c r="AD118" s="810" t="s">
        <v>241</v>
      </c>
      <c r="AE118" s="810"/>
      <c r="AF118" s="810"/>
      <c r="AG118" s="810"/>
      <c r="AH118" s="810"/>
      <c r="AI118" s="810"/>
      <c r="AJ118" s="810"/>
      <c r="AK118" s="810"/>
      <c r="AL118" s="810"/>
      <c r="AM118" s="810"/>
      <c r="AN118" s="810"/>
      <c r="AO118" s="810"/>
      <c r="AP118" s="810"/>
      <c r="AQ118" s="794" t="s">
        <v>295</v>
      </c>
      <c r="AR118" s="795"/>
      <c r="AS118" s="795"/>
      <c r="AT118" s="796"/>
      <c r="AU118" s="811" t="s">
        <v>294</v>
      </c>
      <c r="AV118" s="812"/>
      <c r="AW118" s="812"/>
      <c r="AX118" s="812"/>
      <c r="AY118" s="812"/>
      <c r="AZ118" s="794" t="s">
        <v>295</v>
      </c>
      <c r="BA118" s="795"/>
      <c r="BB118" s="795"/>
      <c r="BC118" s="796"/>
      <c r="BD118" s="24"/>
      <c r="BG118" s="16"/>
      <c r="BK118" s="53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</row>
    <row r="119" spans="1:75" s="1" customFormat="1" ht="13" customHeight="1">
      <c r="A119" s="8"/>
      <c r="B119" s="94" t="s">
        <v>243</v>
      </c>
      <c r="D119" s="73"/>
      <c r="E119" s="73"/>
      <c r="F119" s="73"/>
      <c r="G119" s="73"/>
      <c r="H119" s="73"/>
      <c r="I119" s="73"/>
      <c r="J119" s="73"/>
      <c r="K119" s="73"/>
      <c r="L119" s="797" t="s">
        <v>215</v>
      </c>
      <c r="M119" s="797"/>
      <c r="N119" s="73"/>
      <c r="O119" s="73"/>
      <c r="P119" s="73"/>
      <c r="Q119" s="20"/>
      <c r="R119" s="20"/>
      <c r="S119" s="20"/>
      <c r="T119" s="20"/>
      <c r="U119" s="20"/>
      <c r="V119" s="20"/>
      <c r="W119" s="20"/>
      <c r="X119" s="20"/>
      <c r="Y119" s="16"/>
      <c r="Z119" s="16"/>
      <c r="AA119" s="16"/>
      <c r="AB119" s="16"/>
      <c r="AC119" s="16"/>
      <c r="AD119" s="21"/>
      <c r="AE119" s="21"/>
      <c r="AF119" s="21"/>
      <c r="AG119" s="21"/>
      <c r="AH119" s="21"/>
      <c r="AI119" s="21"/>
      <c r="AJ119" s="21"/>
      <c r="AK119" s="21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4"/>
      <c r="BG119" s="16"/>
      <c r="BK119" s="53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</row>
    <row r="120" spans="1:75" ht="13" customHeight="1">
      <c r="A120" s="8"/>
      <c r="B120" s="9"/>
      <c r="C120" s="9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24"/>
      <c r="BE120" s="1"/>
      <c r="BF120" s="1"/>
      <c r="BG120" s="16"/>
      <c r="BH120" s="1"/>
      <c r="BK120" s="50">
        <v>1.8</v>
      </c>
      <c r="BL120" s="52" t="s">
        <v>131</v>
      </c>
    </row>
    <row r="121" spans="1:75" ht="13" customHeight="1">
      <c r="A121" s="8"/>
      <c r="B121" s="9"/>
      <c r="C121" s="9"/>
      <c r="D121" s="559" t="s">
        <v>0</v>
      </c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  <c r="X121" s="559"/>
      <c r="Y121" s="559"/>
      <c r="Z121" s="559"/>
      <c r="AA121" s="559"/>
      <c r="AB121" s="559"/>
      <c r="AC121" s="559"/>
      <c r="AD121" s="559"/>
      <c r="AE121" s="559"/>
      <c r="AF121" s="559"/>
      <c r="AG121" s="559"/>
      <c r="AH121" s="559"/>
      <c r="AI121" s="559"/>
      <c r="AJ121" s="559"/>
      <c r="AK121" s="559"/>
      <c r="AL121" s="559"/>
      <c r="AM121" s="559"/>
      <c r="AN121" s="559"/>
      <c r="AO121" s="559"/>
      <c r="AP121" s="559"/>
      <c r="AQ121" s="559"/>
      <c r="AR121" s="559"/>
      <c r="AS121" s="559"/>
      <c r="AT121" s="559"/>
      <c r="AU121" s="559"/>
      <c r="AV121" s="559"/>
      <c r="AW121" s="559"/>
      <c r="AX121" s="559"/>
      <c r="AY121" s="559"/>
      <c r="AZ121" s="559"/>
      <c r="BA121" s="559"/>
      <c r="BB121" s="559"/>
      <c r="BC121" s="559"/>
      <c r="BD121" s="24"/>
      <c r="BE121" s="1" t="s">
        <v>58</v>
      </c>
      <c r="BF121" s="16">
        <f>35/52</f>
        <v>0.67307692307692313</v>
      </c>
      <c r="BG121" s="16"/>
      <c r="BH121" s="1"/>
      <c r="BK121" s="50">
        <f>12/52</f>
        <v>0.23076923076923078</v>
      </c>
      <c r="BL121" s="52" t="s">
        <v>132</v>
      </c>
    </row>
    <row r="122" spans="1:75" ht="13" customHeight="1">
      <c r="A122" s="8"/>
      <c r="B122" s="9" t="s">
        <v>79</v>
      </c>
      <c r="C122" s="9"/>
      <c r="D122" s="772" t="s">
        <v>17</v>
      </c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4"/>
      <c r="U122" s="772" t="s">
        <v>151</v>
      </c>
      <c r="V122" s="773"/>
      <c r="W122" s="773"/>
      <c r="X122" s="773"/>
      <c r="Y122" s="773"/>
      <c r="Z122" s="773"/>
      <c r="AA122" s="773"/>
      <c r="AB122" s="773"/>
      <c r="AC122" s="773"/>
      <c r="AD122" s="773"/>
      <c r="AE122" s="773"/>
      <c r="AF122" s="773"/>
      <c r="AG122" s="773"/>
      <c r="AH122" s="773"/>
      <c r="AI122" s="773"/>
      <c r="AJ122" s="773"/>
      <c r="AK122" s="774"/>
      <c r="AL122" s="798" t="s">
        <v>150</v>
      </c>
      <c r="AM122" s="799"/>
      <c r="AN122" s="799"/>
      <c r="AO122" s="799"/>
      <c r="AP122" s="799"/>
      <c r="AQ122" s="799"/>
      <c r="AR122" s="799"/>
      <c r="AS122" s="799"/>
      <c r="AT122" s="799"/>
      <c r="AU122" s="799"/>
      <c r="AV122" s="799"/>
      <c r="AW122" s="799"/>
      <c r="AX122" s="799"/>
      <c r="AY122" s="799"/>
      <c r="AZ122" s="799"/>
      <c r="BA122" s="799"/>
      <c r="BB122" s="799"/>
      <c r="BC122" s="800"/>
      <c r="BD122" s="24"/>
      <c r="BE122" s="1" t="s">
        <v>60</v>
      </c>
      <c r="BF122" s="16">
        <f>17/52</f>
        <v>0.32692307692307693</v>
      </c>
      <c r="BG122" s="16"/>
      <c r="BH122" s="1"/>
      <c r="BK122" s="50">
        <f>9/52</f>
        <v>0.17307692307692307</v>
      </c>
      <c r="BL122" s="52" t="s">
        <v>317</v>
      </c>
    </row>
    <row r="123" spans="1:75" ht="13" customHeight="1">
      <c r="A123" s="8"/>
      <c r="B123" s="9" t="s">
        <v>61</v>
      </c>
      <c r="C123" s="9"/>
      <c r="D123" s="772" t="s">
        <v>159</v>
      </c>
      <c r="E123" s="773"/>
      <c r="F123" s="773"/>
      <c r="G123" s="773"/>
      <c r="H123" s="773"/>
      <c r="I123" s="773"/>
      <c r="J123" s="773"/>
      <c r="K123" s="774"/>
      <c r="L123" s="772" t="s">
        <v>201</v>
      </c>
      <c r="M123" s="773"/>
      <c r="N123" s="773"/>
      <c r="O123" s="773"/>
      <c r="P123" s="773"/>
      <c r="Q123" s="773"/>
      <c r="R123" s="773"/>
      <c r="S123" s="773"/>
      <c r="T123" s="774"/>
      <c r="U123" s="31"/>
      <c r="V123" s="31"/>
      <c r="W123" s="31"/>
      <c r="X123" s="31"/>
      <c r="Y123" s="31"/>
      <c r="Z123" s="31"/>
      <c r="AA123" s="31"/>
      <c r="AB123" s="31"/>
      <c r="AC123" s="31"/>
      <c r="AD123" s="772" t="s">
        <v>160</v>
      </c>
      <c r="AE123" s="773"/>
      <c r="AF123" s="773"/>
      <c r="AG123" s="773"/>
      <c r="AH123" s="773"/>
      <c r="AI123" s="773"/>
      <c r="AJ123" s="773"/>
      <c r="AK123" s="774"/>
      <c r="AL123" s="798" t="s">
        <v>161</v>
      </c>
      <c r="AM123" s="799"/>
      <c r="AN123" s="799"/>
      <c r="AO123" s="799"/>
      <c r="AP123" s="800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24"/>
      <c r="BE123" s="1" t="s">
        <v>64</v>
      </c>
      <c r="BF123" s="16">
        <f>30/52</f>
        <v>0.57692307692307687</v>
      </c>
      <c r="BG123" s="1"/>
      <c r="BH123" s="1"/>
    </row>
    <row r="124" spans="1:75" ht="13" customHeight="1">
      <c r="A124" s="8"/>
      <c r="B124" s="9" t="s">
        <v>63</v>
      </c>
      <c r="C124" s="9"/>
      <c r="D124" s="814" t="s">
        <v>162</v>
      </c>
      <c r="E124" s="814"/>
      <c r="F124" s="814"/>
      <c r="G124" s="814"/>
      <c r="H124" s="814"/>
      <c r="I124" s="814"/>
      <c r="J124" s="814"/>
      <c r="K124" s="814"/>
      <c r="L124" s="814"/>
      <c r="M124" s="814"/>
      <c r="N124" s="814"/>
      <c r="O124" s="814"/>
      <c r="P124" s="814"/>
      <c r="Q124" s="814" t="s">
        <v>164</v>
      </c>
      <c r="R124" s="814"/>
      <c r="S124" s="814"/>
      <c r="T124" s="814"/>
      <c r="U124" s="814"/>
      <c r="V124" s="814"/>
      <c r="W124" s="814"/>
      <c r="X124" s="814"/>
      <c r="Y124" s="814"/>
      <c r="Z124" s="814"/>
      <c r="AA124" s="814"/>
      <c r="AB124" s="814"/>
      <c r="AC124" s="814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814" t="s">
        <v>163</v>
      </c>
      <c r="AR124" s="814"/>
      <c r="AS124" s="814"/>
      <c r="AT124" s="814"/>
      <c r="AU124" s="814"/>
      <c r="AV124" s="814"/>
      <c r="AW124" s="814"/>
      <c r="AX124" s="814"/>
      <c r="AY124" s="814"/>
      <c r="AZ124" s="814"/>
      <c r="BA124" s="814"/>
      <c r="BB124" s="814"/>
      <c r="BC124" s="814"/>
      <c r="BD124" s="24"/>
      <c r="BE124" s="1" t="s">
        <v>66</v>
      </c>
      <c r="BF124" s="16">
        <f>39/52</f>
        <v>0.75</v>
      </c>
      <c r="BG124" s="1"/>
      <c r="BH124" s="1"/>
      <c r="BK124" s="52" t="s">
        <v>134</v>
      </c>
    </row>
    <row r="125" spans="1:75" ht="13" customHeight="1" thickBot="1">
      <c r="A125" s="8"/>
      <c r="B125" s="9" t="s">
        <v>65</v>
      </c>
      <c r="C125" s="9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552" t="s">
        <v>305</v>
      </c>
      <c r="X125" s="553"/>
      <c r="Y125" s="553"/>
      <c r="Z125" s="553"/>
      <c r="AA125" s="553"/>
      <c r="AB125" s="553"/>
      <c r="AC125" s="553"/>
      <c r="AD125" s="554"/>
      <c r="AE125" s="552" t="s">
        <v>304</v>
      </c>
      <c r="AF125" s="553"/>
      <c r="AG125" s="553"/>
      <c r="AH125" s="553"/>
      <c r="AI125" s="553"/>
      <c r="AJ125" s="553"/>
      <c r="AK125" s="553"/>
      <c r="AL125" s="554"/>
      <c r="AM125" s="552" t="s">
        <v>307</v>
      </c>
      <c r="AN125" s="553"/>
      <c r="AO125" s="553"/>
      <c r="AP125" s="553"/>
      <c r="AQ125" s="553"/>
      <c r="AR125" s="553"/>
      <c r="AS125" s="553"/>
      <c r="AT125" s="554"/>
      <c r="AU125" s="480" t="s">
        <v>306</v>
      </c>
      <c r="AV125" s="481"/>
      <c r="AW125" s="481"/>
      <c r="AX125" s="481"/>
      <c r="AY125" s="481"/>
      <c r="AZ125" s="481"/>
      <c r="BA125" s="481"/>
      <c r="BB125" s="481"/>
      <c r="BC125" s="481"/>
      <c r="BD125" s="24"/>
      <c r="BE125" s="1" t="s">
        <v>67</v>
      </c>
      <c r="BF125" s="26">
        <f>BY154</f>
        <v>0.84615384615384615</v>
      </c>
      <c r="BG125" s="1" t="s">
        <v>282</v>
      </c>
      <c r="BH125" s="1"/>
    </row>
    <row r="126" spans="1:75" s="1" customFormat="1" ht="13" customHeight="1" thickBot="1">
      <c r="A126" s="8"/>
      <c r="B126" s="9"/>
      <c r="C126" s="9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815" t="s">
        <v>220</v>
      </c>
      <c r="V126" s="816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F126" s="26">
        <f>SUM(BF121:BF125)</f>
        <v>3.1730769230769229</v>
      </c>
      <c r="BG126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</row>
    <row r="127" spans="1:75" ht="13" customHeight="1">
      <c r="A127" s="8"/>
      <c r="B127" s="9"/>
      <c r="C127" s="9"/>
      <c r="D127" s="559" t="s">
        <v>80</v>
      </c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  <c r="X127" s="559"/>
      <c r="Y127" s="559"/>
      <c r="Z127" s="559"/>
      <c r="AA127" s="559"/>
      <c r="AB127" s="559"/>
      <c r="AC127" s="559"/>
      <c r="AD127" s="559"/>
      <c r="AE127" s="559"/>
      <c r="AF127" s="559"/>
      <c r="AG127" s="559"/>
      <c r="AH127" s="559"/>
      <c r="AI127" s="559"/>
      <c r="AJ127" s="559"/>
      <c r="AK127" s="559"/>
      <c r="AL127" s="559"/>
      <c r="AM127" s="559"/>
      <c r="AN127" s="559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59"/>
      <c r="BC127" s="559"/>
      <c r="BD127" s="24"/>
      <c r="BG127" s="22"/>
      <c r="BH127" s="1"/>
    </row>
    <row r="128" spans="1:75" ht="13" customHeight="1">
      <c r="A128" s="8"/>
      <c r="B128" s="9" t="s">
        <v>79</v>
      </c>
      <c r="C128" s="9"/>
      <c r="D128" s="813" t="s">
        <v>151</v>
      </c>
      <c r="E128" s="813"/>
      <c r="F128" s="813"/>
      <c r="G128" s="813"/>
      <c r="H128" s="813"/>
      <c r="I128" s="813"/>
      <c r="J128" s="813"/>
      <c r="K128" s="813"/>
      <c r="L128" s="70"/>
      <c r="M128" s="70"/>
      <c r="N128" s="70"/>
      <c r="O128" s="70"/>
      <c r="P128" s="70"/>
      <c r="Q128" s="70"/>
      <c r="R128" s="70"/>
      <c r="S128" s="70"/>
      <c r="T128" s="70"/>
      <c r="U128" s="813" t="s">
        <v>150</v>
      </c>
      <c r="V128" s="813"/>
      <c r="W128" s="813"/>
      <c r="X128" s="813"/>
      <c r="Y128" s="813"/>
      <c r="Z128" s="813"/>
      <c r="AA128" s="813"/>
      <c r="AB128" s="813"/>
      <c r="AC128" s="813"/>
      <c r="AD128" s="70"/>
      <c r="AE128" s="70"/>
      <c r="AF128" s="70"/>
      <c r="AG128" s="70"/>
      <c r="AH128" s="70"/>
      <c r="AI128" s="70"/>
      <c r="AJ128" s="70"/>
      <c r="AK128" s="70"/>
      <c r="AL128" s="813" t="s">
        <v>17</v>
      </c>
      <c r="AM128" s="813"/>
      <c r="AN128" s="813"/>
      <c r="AO128" s="813"/>
      <c r="AP128" s="813"/>
      <c r="AQ128" s="813"/>
      <c r="AR128" s="813"/>
      <c r="AS128" s="813"/>
      <c r="AT128" s="813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58</v>
      </c>
      <c r="BF128" s="16">
        <f>17/52</f>
        <v>0.32692307692307693</v>
      </c>
      <c r="BG128" s="1" t="s">
        <v>312</v>
      </c>
      <c r="BH128" s="1"/>
    </row>
    <row r="129" spans="1:75" ht="13" customHeight="1">
      <c r="A129" s="8"/>
      <c r="B129" s="9" t="s">
        <v>81</v>
      </c>
      <c r="C129" s="9"/>
      <c r="D129" s="70"/>
      <c r="E129" s="70"/>
      <c r="F129" s="70"/>
      <c r="G129" s="70"/>
      <c r="H129" s="70"/>
      <c r="I129" s="70"/>
      <c r="J129" s="70"/>
      <c r="K129" s="70"/>
      <c r="L129" s="442" t="s">
        <v>186</v>
      </c>
      <c r="M129" s="442"/>
      <c r="N129" s="442"/>
      <c r="O129" s="442"/>
      <c r="P129" s="442"/>
      <c r="Q129" s="442"/>
      <c r="R129" s="442"/>
      <c r="S129" s="442"/>
      <c r="T129" s="442"/>
      <c r="U129" s="70"/>
      <c r="V129" s="70"/>
      <c r="W129" s="70"/>
      <c r="X129" s="70"/>
      <c r="Y129" s="70"/>
      <c r="Z129" s="70"/>
      <c r="AA129" s="70"/>
      <c r="AB129" s="70"/>
      <c r="AC129" s="70"/>
      <c r="AD129" s="813" t="s">
        <v>187</v>
      </c>
      <c r="AE129" s="813"/>
      <c r="AF129" s="813"/>
      <c r="AG129" s="813"/>
      <c r="AH129" s="813"/>
      <c r="AI129" s="813"/>
      <c r="AJ129" s="813"/>
      <c r="AK129" s="813"/>
      <c r="AL129" s="70"/>
      <c r="AM129" s="70"/>
      <c r="AN129" s="70"/>
      <c r="AO129" s="70"/>
      <c r="AP129" s="70"/>
      <c r="AQ129" s="70"/>
      <c r="AR129" s="70"/>
      <c r="AS129" s="70"/>
      <c r="AT129" s="70"/>
      <c r="AU129" s="813" t="s">
        <v>18</v>
      </c>
      <c r="AV129" s="813"/>
      <c r="AW129" s="813"/>
      <c r="AX129" s="813"/>
      <c r="AY129" s="813"/>
      <c r="AZ129" s="813"/>
      <c r="BA129" s="813"/>
      <c r="BB129" s="813"/>
      <c r="BC129" s="813"/>
      <c r="BD129" s="24"/>
      <c r="BE129" s="1" t="s">
        <v>60</v>
      </c>
      <c r="BF129" s="16">
        <f>26/52</f>
        <v>0.5</v>
      </c>
      <c r="BG129" t="s">
        <v>313</v>
      </c>
      <c r="BH129" s="1"/>
    </row>
    <row r="130" spans="1:75" ht="13" customHeight="1">
      <c r="A130" s="8"/>
      <c r="B130" s="9" t="s">
        <v>5</v>
      </c>
      <c r="C130" s="9"/>
      <c r="D130" s="825" t="s">
        <v>4</v>
      </c>
      <c r="E130" s="826"/>
      <c r="F130" s="826"/>
      <c r="G130" s="826"/>
      <c r="H130" s="826"/>
      <c r="I130" s="826"/>
      <c r="J130" s="826"/>
      <c r="K130" s="826"/>
      <c r="L130" s="667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24"/>
      <c r="BE130" s="1" t="s">
        <v>62</v>
      </c>
      <c r="BF130" s="16">
        <f>9/52</f>
        <v>0.17307692307692307</v>
      </c>
      <c r="BG130" s="1" t="s">
        <v>314</v>
      </c>
      <c r="BH130" s="1"/>
    </row>
    <row r="131" spans="1:75" s="1" customFormat="1" ht="13" customHeight="1">
      <c r="A131" s="8"/>
      <c r="B131" s="9" t="s">
        <v>61</v>
      </c>
      <c r="C131" s="9"/>
      <c r="D131" s="70"/>
      <c r="E131" s="70"/>
      <c r="F131" s="70"/>
      <c r="G131" s="70"/>
      <c r="H131" s="70"/>
      <c r="I131" s="70"/>
      <c r="J131" s="70"/>
      <c r="K131" s="70"/>
      <c r="L131" s="747" t="s">
        <v>159</v>
      </c>
      <c r="M131" s="748"/>
      <c r="N131" s="748"/>
      <c r="O131" s="748"/>
      <c r="P131" s="827"/>
      <c r="Q131" s="70"/>
      <c r="R131" s="70"/>
      <c r="S131" s="70"/>
      <c r="T131" s="70"/>
      <c r="U131" s="813" t="s">
        <v>201</v>
      </c>
      <c r="V131" s="813"/>
      <c r="W131" s="813"/>
      <c r="X131" s="813"/>
      <c r="Y131" s="813"/>
      <c r="Z131" s="813"/>
      <c r="AA131" s="813"/>
      <c r="AB131" s="813"/>
      <c r="AC131" s="813"/>
      <c r="AD131" s="813" t="s">
        <v>161</v>
      </c>
      <c r="AE131" s="813"/>
      <c r="AF131" s="813"/>
      <c r="AG131" s="813"/>
      <c r="AH131" s="813"/>
      <c r="AI131" s="813"/>
      <c r="AJ131" s="813"/>
      <c r="AK131" s="813"/>
      <c r="AL131" s="70"/>
      <c r="AM131" s="70"/>
      <c r="AN131" s="70"/>
      <c r="AO131" s="70"/>
      <c r="AP131" s="70"/>
      <c r="AQ131" s="70"/>
      <c r="AR131" s="70"/>
      <c r="AS131" s="70"/>
      <c r="AT131" s="70"/>
      <c r="AU131" s="813" t="s">
        <v>160</v>
      </c>
      <c r="AV131" s="813"/>
      <c r="AW131" s="813"/>
      <c r="AX131" s="813"/>
      <c r="AY131" s="813"/>
      <c r="AZ131" s="813"/>
      <c r="BA131" s="813"/>
      <c r="BB131" s="813"/>
      <c r="BC131" s="813"/>
      <c r="BD131" s="24"/>
      <c r="BE131" s="1" t="s">
        <v>64</v>
      </c>
      <c r="BF131" s="16">
        <f>31/52</f>
        <v>0.59615384615384615</v>
      </c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</row>
    <row r="132" spans="1:75" ht="13" customHeight="1">
      <c r="A132" s="8"/>
      <c r="B132" s="71" t="s">
        <v>63</v>
      </c>
      <c r="C132" s="71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828" t="s">
        <v>163</v>
      </c>
      <c r="R132" s="828"/>
      <c r="S132" s="828"/>
      <c r="T132" s="828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829" t="s">
        <v>162</v>
      </c>
      <c r="AM132" s="830"/>
      <c r="AN132" s="830"/>
      <c r="AO132" s="830"/>
      <c r="AP132" s="831"/>
      <c r="AQ132" s="828" t="s">
        <v>164</v>
      </c>
      <c r="AR132" s="828"/>
      <c r="AS132" s="828"/>
      <c r="AT132" s="828"/>
      <c r="AU132" s="70"/>
      <c r="AV132" s="70"/>
      <c r="AW132" s="70"/>
      <c r="AX132" s="70"/>
      <c r="AY132" s="70"/>
      <c r="AZ132" s="70"/>
      <c r="BA132" s="70"/>
      <c r="BB132" s="70"/>
      <c r="BC132" s="70"/>
      <c r="BD132" s="24"/>
      <c r="BE132" s="1" t="s">
        <v>66</v>
      </c>
      <c r="BF132" s="16">
        <f>13/52</f>
        <v>0.25</v>
      </c>
      <c r="BG132" s="1"/>
      <c r="BH132" s="1"/>
    </row>
    <row r="133" spans="1:75" ht="13" customHeight="1">
      <c r="A133" s="8"/>
      <c r="B133" s="9"/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24"/>
      <c r="BE133" s="1" t="s">
        <v>67</v>
      </c>
      <c r="BF133" s="26">
        <f>CA154</f>
        <v>0.92307692307692313</v>
      </c>
      <c r="BG133" t="s">
        <v>113</v>
      </c>
      <c r="BH133" s="1"/>
    </row>
    <row r="134" spans="1:75" ht="13" customHeight="1">
      <c r="A134" s="8"/>
      <c r="B134" s="9"/>
      <c r="C134" s="9"/>
      <c r="D134" s="559" t="s">
        <v>82</v>
      </c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  <c r="X134" s="559"/>
      <c r="Y134" s="559"/>
      <c r="Z134" s="559"/>
      <c r="AA134" s="559"/>
      <c r="AB134" s="559"/>
      <c r="AC134" s="559"/>
      <c r="AD134" s="559"/>
      <c r="AE134" s="559"/>
      <c r="AF134" s="559"/>
      <c r="AG134" s="559"/>
      <c r="AH134" s="559"/>
      <c r="AI134" s="559"/>
      <c r="AJ134" s="559"/>
      <c r="AK134" s="559"/>
      <c r="AL134" s="559"/>
      <c r="AM134" s="559"/>
      <c r="AN134" s="559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59"/>
      <c r="BC134" s="559"/>
      <c r="BD134" s="24"/>
      <c r="BE134" s="1"/>
      <c r="BF134" s="22">
        <f>SUM(BF128:BF133)</f>
        <v>2.7692307692307692</v>
      </c>
      <c r="BH134" s="1"/>
    </row>
    <row r="135" spans="1:75" ht="13" customHeight="1">
      <c r="A135" s="8"/>
      <c r="B135" s="9" t="s">
        <v>92</v>
      </c>
      <c r="C135" s="9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24"/>
      <c r="BE135" s="1" t="s">
        <v>58</v>
      </c>
      <c r="BG135" s="16"/>
      <c r="BH135" s="1"/>
    </row>
    <row r="136" spans="1:75" ht="13" customHeight="1">
      <c r="A136" s="8"/>
      <c r="B136" s="9" t="s">
        <v>93</v>
      </c>
      <c r="C136" s="9"/>
      <c r="D136" s="817" t="s">
        <v>18</v>
      </c>
      <c r="E136" s="818"/>
      <c r="F136" s="818"/>
      <c r="G136" s="818"/>
      <c r="H136" s="818"/>
      <c r="I136" s="819"/>
      <c r="J136" s="70"/>
      <c r="K136" s="70"/>
      <c r="L136" s="820" t="s">
        <v>187</v>
      </c>
      <c r="M136" s="821"/>
      <c r="N136" s="821"/>
      <c r="O136" s="821"/>
      <c r="P136" s="821"/>
      <c r="Q136" s="821"/>
      <c r="R136" s="821"/>
      <c r="S136" s="821"/>
      <c r="T136" s="822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820" t="s">
        <v>186</v>
      </c>
      <c r="AM136" s="821"/>
      <c r="AN136" s="821"/>
      <c r="AO136" s="821"/>
      <c r="AP136" s="821"/>
      <c r="AQ136" s="821"/>
      <c r="AR136" s="821"/>
      <c r="AS136" s="821"/>
      <c r="AT136" s="822"/>
      <c r="AU136" s="70"/>
      <c r="AV136" s="70"/>
      <c r="AW136" s="70"/>
      <c r="AX136" s="70"/>
      <c r="AY136" s="70"/>
      <c r="AZ136" s="70"/>
      <c r="BA136" s="70"/>
      <c r="BB136" s="70"/>
      <c r="BC136" s="70"/>
      <c r="BD136" s="24"/>
      <c r="BE136" s="1" t="s">
        <v>60</v>
      </c>
      <c r="BF136" s="16">
        <f>18/52</f>
        <v>0.34615384615384615</v>
      </c>
      <c r="BG136" t="s">
        <v>315</v>
      </c>
      <c r="BH136" s="1"/>
    </row>
    <row r="137" spans="1:75" ht="13" customHeight="1">
      <c r="A137" s="8"/>
      <c r="B137" s="9" t="s">
        <v>61</v>
      </c>
      <c r="C137" s="9"/>
      <c r="D137" s="823" t="s">
        <v>160</v>
      </c>
      <c r="E137" s="823"/>
      <c r="F137" s="823"/>
      <c r="G137" s="823"/>
      <c r="H137" s="823"/>
      <c r="I137" s="823"/>
      <c r="J137" s="823"/>
      <c r="K137" s="823"/>
      <c r="L137" s="824"/>
      <c r="M137" s="824"/>
      <c r="N137" s="824"/>
      <c r="O137" s="824"/>
      <c r="P137" s="824"/>
      <c r="Q137" s="824" t="s">
        <v>161</v>
      </c>
      <c r="R137" s="824"/>
      <c r="S137" s="824"/>
      <c r="T137" s="824"/>
      <c r="U137" s="823"/>
      <c r="V137" s="823"/>
      <c r="W137" s="823"/>
      <c r="X137" s="823"/>
      <c r="Y137" s="823"/>
      <c r="Z137" s="823"/>
      <c r="AA137" s="823"/>
      <c r="AB137" s="823"/>
      <c r="AC137" s="823"/>
      <c r="AD137" s="823" t="s">
        <v>159</v>
      </c>
      <c r="AE137" s="823"/>
      <c r="AF137" s="823"/>
      <c r="AG137" s="823"/>
      <c r="AH137" s="823"/>
      <c r="AI137" s="823"/>
      <c r="AJ137" s="823"/>
      <c r="AK137" s="823"/>
      <c r="AL137" s="824"/>
      <c r="AM137" s="824"/>
      <c r="AN137" s="824"/>
      <c r="AO137" s="824"/>
      <c r="AP137" s="824"/>
      <c r="AQ137" s="824" t="s">
        <v>201</v>
      </c>
      <c r="AR137" s="824"/>
      <c r="AS137" s="824"/>
      <c r="AT137" s="824"/>
      <c r="AU137" s="823"/>
      <c r="AV137" s="823"/>
      <c r="AW137" s="823"/>
      <c r="AX137" s="823"/>
      <c r="AY137" s="823"/>
      <c r="AZ137" s="823"/>
      <c r="BA137" s="823"/>
      <c r="BB137" s="823"/>
      <c r="BC137" s="823"/>
      <c r="BD137" s="24"/>
      <c r="BE137" s="1" t="s">
        <v>62</v>
      </c>
      <c r="BF137" s="16">
        <f>6/52</f>
        <v>0.11538461538461539</v>
      </c>
      <c r="BG137" t="s">
        <v>314</v>
      </c>
      <c r="BH137" s="1"/>
    </row>
    <row r="138" spans="1:75" ht="13" customHeight="1" thickBot="1">
      <c r="A138" s="8"/>
      <c r="B138" s="9" t="s">
        <v>63</v>
      </c>
      <c r="C138" s="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823" t="s">
        <v>163</v>
      </c>
      <c r="V138" s="823"/>
      <c r="W138" s="823"/>
      <c r="X138" s="823"/>
      <c r="Y138" s="823"/>
      <c r="Z138" s="823"/>
      <c r="AA138" s="823"/>
      <c r="AB138" s="823"/>
      <c r="AC138" s="823"/>
      <c r="AD138" s="820" t="s">
        <v>162</v>
      </c>
      <c r="AE138" s="821"/>
      <c r="AF138" s="821"/>
      <c r="AG138" s="821"/>
      <c r="AH138" s="821"/>
      <c r="AI138" s="821"/>
      <c r="AJ138" s="821"/>
      <c r="AK138" s="822"/>
      <c r="AL138" s="70"/>
      <c r="AM138" s="70"/>
      <c r="AN138" s="70"/>
      <c r="AO138" s="70"/>
      <c r="AP138" s="70"/>
      <c r="AQ138" s="70"/>
      <c r="AR138" s="70"/>
      <c r="AS138" s="70"/>
      <c r="AT138" s="70"/>
      <c r="AU138" s="823" t="s">
        <v>164</v>
      </c>
      <c r="AV138" s="823"/>
      <c r="AW138" s="823"/>
      <c r="AX138" s="823"/>
      <c r="AY138" s="823"/>
      <c r="AZ138" s="823"/>
      <c r="BA138" s="823"/>
      <c r="BB138" s="823"/>
      <c r="BC138" s="823"/>
      <c r="BD138" s="24"/>
      <c r="BE138" s="1" t="s">
        <v>64</v>
      </c>
      <c r="BF138" s="16">
        <v>1</v>
      </c>
      <c r="BG138" s="16"/>
      <c r="BH138" s="1"/>
    </row>
    <row r="139" spans="1:75" ht="13" customHeight="1" thickBot="1">
      <c r="A139" s="8"/>
      <c r="B139" s="9"/>
      <c r="C139" s="9"/>
      <c r="D139" s="70"/>
      <c r="E139" s="70"/>
      <c r="F139" s="70"/>
      <c r="G139" s="70"/>
      <c r="H139" s="70"/>
      <c r="I139" s="70"/>
      <c r="J139" s="815" t="s">
        <v>220</v>
      </c>
      <c r="K139" s="816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24"/>
      <c r="BE139" s="1" t="s">
        <v>66</v>
      </c>
      <c r="BF139" s="16">
        <f>26/52</f>
        <v>0.5</v>
      </c>
      <c r="BG139" s="1"/>
      <c r="BH139" s="1"/>
    </row>
    <row r="140" spans="1:75" ht="13" customHeight="1">
      <c r="A140" s="8"/>
      <c r="B140" s="9"/>
      <c r="C140" s="9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24"/>
      <c r="BE140" s="1"/>
      <c r="BF140" s="16">
        <f>SUM(BF135:BF139)</f>
        <v>1.9615384615384617</v>
      </c>
      <c r="BG140" s="1"/>
      <c r="BH140" s="1"/>
    </row>
    <row r="141" spans="1:75" s="1" customFormat="1" ht="13" customHeight="1">
      <c r="A141" s="8"/>
      <c r="B141" s="9"/>
      <c r="C141" s="9"/>
      <c r="D141" s="559" t="s">
        <v>83</v>
      </c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  <c r="X141" s="559"/>
      <c r="Y141" s="559"/>
      <c r="Z141" s="559"/>
      <c r="AA141" s="559"/>
      <c r="AB141" s="559"/>
      <c r="AC141" s="559"/>
      <c r="AD141" s="559"/>
      <c r="AE141" s="559"/>
      <c r="AF141" s="559"/>
      <c r="AG141" s="559"/>
      <c r="AH141" s="559"/>
      <c r="AI141" s="559"/>
      <c r="AJ141" s="559"/>
      <c r="AK141" s="559"/>
      <c r="AL141" s="559"/>
      <c r="AM141" s="559"/>
      <c r="AN141" s="559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59"/>
      <c r="BC141" s="559"/>
      <c r="BD141" s="24"/>
      <c r="BF141" s="16"/>
      <c r="BG141" s="16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</row>
    <row r="142" spans="1:75" ht="13" customHeight="1">
      <c r="A142" s="8"/>
      <c r="B142" s="9" t="s">
        <v>81</v>
      </c>
      <c r="C142" s="9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841" t="s">
        <v>18</v>
      </c>
      <c r="V142" s="842"/>
      <c r="W142" s="842"/>
      <c r="X142" s="842"/>
      <c r="Y142" s="842"/>
      <c r="Z142" s="842"/>
      <c r="AA142" s="842"/>
      <c r="AB142" s="842"/>
      <c r="AC142" s="843"/>
      <c r="AD142" s="841" t="s">
        <v>186</v>
      </c>
      <c r="AE142" s="842"/>
      <c r="AF142" s="842"/>
      <c r="AG142" s="842"/>
      <c r="AH142" s="842"/>
      <c r="AI142" s="842"/>
      <c r="AJ142" s="842"/>
      <c r="AK142" s="843"/>
      <c r="AL142" s="70"/>
      <c r="AM142" s="70"/>
      <c r="AN142" s="70"/>
      <c r="AO142" s="70"/>
      <c r="AP142" s="70"/>
      <c r="AQ142" s="70"/>
      <c r="AR142" s="70"/>
      <c r="AS142" s="70"/>
      <c r="AT142" s="70"/>
      <c r="AU142" s="841" t="s">
        <v>187</v>
      </c>
      <c r="AV142" s="842"/>
      <c r="AW142" s="842"/>
      <c r="AX142" s="842"/>
      <c r="AY142" s="842"/>
      <c r="AZ142" s="842"/>
      <c r="BA142" s="842"/>
      <c r="BB142" s="842"/>
      <c r="BC142" s="843"/>
      <c r="BD142" s="24"/>
      <c r="BE142" s="1"/>
      <c r="BF142" s="16"/>
      <c r="BG142" s="16"/>
      <c r="BH142" s="1"/>
    </row>
    <row r="143" spans="1:75" ht="13" customHeight="1">
      <c r="A143" s="8"/>
      <c r="B143" s="9" t="s">
        <v>5</v>
      </c>
      <c r="C143" s="9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832" t="s">
        <v>5</v>
      </c>
      <c r="AR143" s="833"/>
      <c r="AS143" s="833"/>
      <c r="AT143" s="833"/>
      <c r="AU143" s="833"/>
      <c r="AV143" s="833"/>
      <c r="AW143" s="833"/>
      <c r="AX143" s="833"/>
      <c r="AY143" s="833"/>
      <c r="AZ143" s="833"/>
      <c r="BA143" s="833"/>
      <c r="BB143" s="833"/>
      <c r="BC143" s="834"/>
      <c r="BD143" s="24"/>
      <c r="BE143" s="1" t="s">
        <v>60</v>
      </c>
      <c r="BF143" s="16">
        <f>17/52</f>
        <v>0.32692307692307693</v>
      </c>
      <c r="BG143" t="s">
        <v>315</v>
      </c>
      <c r="BH143" s="1"/>
    </row>
    <row r="144" spans="1:75" ht="13" customHeight="1">
      <c r="A144" s="8"/>
      <c r="B144" s="9" t="s">
        <v>61</v>
      </c>
      <c r="C144" s="9"/>
      <c r="D144" s="835" t="s">
        <v>201</v>
      </c>
      <c r="E144" s="835"/>
      <c r="F144" s="835"/>
      <c r="G144" s="835"/>
      <c r="H144" s="835"/>
      <c r="I144" s="835"/>
      <c r="J144" s="835"/>
      <c r="K144" s="835"/>
      <c r="L144" s="836" t="s">
        <v>161</v>
      </c>
      <c r="M144" s="837"/>
      <c r="N144" s="837"/>
      <c r="O144" s="837"/>
      <c r="P144" s="837"/>
      <c r="Q144" s="838" t="s">
        <v>159</v>
      </c>
      <c r="R144" s="838"/>
      <c r="S144" s="838"/>
      <c r="T144" s="838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836" t="s">
        <v>160</v>
      </c>
      <c r="AM144" s="837"/>
      <c r="AN144" s="837"/>
      <c r="AO144" s="837"/>
      <c r="AP144" s="837"/>
      <c r="AQ144" s="837"/>
      <c r="AR144" s="837"/>
      <c r="AS144" s="837"/>
      <c r="AT144" s="839"/>
      <c r="AU144" s="70"/>
      <c r="AV144" s="70"/>
      <c r="AW144" s="70"/>
      <c r="AX144" s="70"/>
      <c r="AY144" s="70"/>
      <c r="AZ144" s="70"/>
      <c r="BA144" s="70"/>
      <c r="BB144" s="70"/>
      <c r="BC144" s="70"/>
      <c r="BD144" s="25"/>
      <c r="BE144" s="1" t="s">
        <v>62</v>
      </c>
      <c r="BF144" s="22">
        <f>9/52</f>
        <v>0.17307692307692307</v>
      </c>
      <c r="BG144" t="s">
        <v>314</v>
      </c>
      <c r="BH144" s="1"/>
    </row>
    <row r="145" spans="1:90" ht="13" customHeight="1">
      <c r="A145" s="8"/>
      <c r="B145" s="71" t="s">
        <v>63</v>
      </c>
      <c r="C145" s="71"/>
      <c r="D145" s="840" t="s">
        <v>164</v>
      </c>
      <c r="E145" s="840"/>
      <c r="F145" s="840"/>
      <c r="G145" s="840"/>
      <c r="H145" s="840"/>
      <c r="I145" s="840"/>
      <c r="J145" s="840"/>
      <c r="K145" s="840"/>
      <c r="L145" s="840"/>
      <c r="M145" s="840"/>
      <c r="N145" s="840"/>
      <c r="O145" s="840"/>
      <c r="P145" s="840"/>
      <c r="Q145" s="840" t="s">
        <v>162</v>
      </c>
      <c r="R145" s="840"/>
      <c r="S145" s="840"/>
      <c r="T145" s="840"/>
      <c r="U145" s="840"/>
      <c r="V145" s="840"/>
      <c r="W145" s="840"/>
      <c r="X145" s="840"/>
      <c r="Y145" s="840"/>
      <c r="Z145" s="840"/>
      <c r="AA145" s="840"/>
      <c r="AB145" s="840"/>
      <c r="AC145" s="840"/>
      <c r="AD145" s="840" t="s">
        <v>163</v>
      </c>
      <c r="AE145" s="840"/>
      <c r="AF145" s="840"/>
      <c r="AG145" s="840"/>
      <c r="AH145" s="840"/>
      <c r="AI145" s="840"/>
      <c r="AJ145" s="840"/>
      <c r="AK145" s="840"/>
      <c r="AL145" s="840"/>
      <c r="AM145" s="840"/>
      <c r="AN145" s="840"/>
      <c r="AO145" s="840"/>
      <c r="AP145" s="84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24"/>
      <c r="BE145" s="1" t="s">
        <v>64</v>
      </c>
      <c r="BF145" s="16">
        <f>26/52</f>
        <v>0.5</v>
      </c>
      <c r="BG145" s="16"/>
      <c r="BH145" s="1"/>
    </row>
    <row r="146" spans="1:90" ht="13" customHeight="1">
      <c r="A146" s="8"/>
      <c r="B146" s="9"/>
      <c r="C146" s="9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24"/>
      <c r="BE146" s="1" t="s">
        <v>66</v>
      </c>
      <c r="BF146" s="16">
        <f>39/52</f>
        <v>0.75</v>
      </c>
      <c r="BG146" s="16"/>
      <c r="BH146" s="1"/>
    </row>
    <row r="147" spans="1:90" ht="13" customHeight="1" thickBot="1">
      <c r="A147" s="8"/>
      <c r="B147" s="9"/>
      <c r="C147" s="9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24"/>
      <c r="BE147" s="1" t="s">
        <v>105</v>
      </c>
      <c r="BF147" s="26">
        <f>BZ154</f>
        <v>0.30769230769230771</v>
      </c>
      <c r="BG147" s="22">
        <f>SUM(BF143:BF147)</f>
        <v>2.0576923076923075</v>
      </c>
      <c r="BH147" s="1"/>
      <c r="BY147" s="733" t="s">
        <v>115</v>
      </c>
      <c r="BZ147" s="733"/>
      <c r="CA147" s="733"/>
      <c r="CB147" s="733"/>
      <c r="CD147" s="733" t="s">
        <v>116</v>
      </c>
      <c r="CE147" s="733"/>
      <c r="CF147" s="733"/>
      <c r="CG147" s="733"/>
    </row>
    <row r="148" spans="1:90" s="1" customFormat="1" ht="13" customHeight="1">
      <c r="A148" s="8"/>
      <c r="B148" s="9"/>
      <c r="C148" s="9"/>
      <c r="D148" s="559" t="s">
        <v>84</v>
      </c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  <c r="X148" s="559"/>
      <c r="Y148" s="559"/>
      <c r="Z148" s="559"/>
      <c r="AA148" s="559"/>
      <c r="AB148" s="559"/>
      <c r="AC148" s="559"/>
      <c r="AD148" s="559"/>
      <c r="AE148" s="559"/>
      <c r="AF148" s="559"/>
      <c r="AG148" s="559"/>
      <c r="AH148" s="559"/>
      <c r="AI148" s="559"/>
      <c r="AJ148" s="559"/>
      <c r="AK148" s="559"/>
      <c r="AL148" s="559"/>
      <c r="AM148" s="559"/>
      <c r="AN148" s="559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59"/>
      <c r="BC148" s="559"/>
      <c r="BD148" s="24"/>
      <c r="BF148" s="22"/>
      <c r="BG148" s="22"/>
      <c r="BK148" s="102">
        <v>44736</v>
      </c>
      <c r="BL148" s="45">
        <f>BK148+27</f>
        <v>44763</v>
      </c>
      <c r="BM148" s="45">
        <f t="shared" ref="BM148:BW148" si="18">BL148+28</f>
        <v>44791</v>
      </c>
      <c r="BN148" s="45">
        <f t="shared" si="18"/>
        <v>44819</v>
      </c>
      <c r="BO148" s="45">
        <f t="shared" si="18"/>
        <v>44847</v>
      </c>
      <c r="BP148" s="45">
        <f t="shared" si="18"/>
        <v>44875</v>
      </c>
      <c r="BQ148" s="45">
        <f t="shared" si="18"/>
        <v>44903</v>
      </c>
      <c r="BR148" s="45">
        <f t="shared" si="18"/>
        <v>44931</v>
      </c>
      <c r="BS148" s="45">
        <f t="shared" si="18"/>
        <v>44959</v>
      </c>
      <c r="BT148" s="45">
        <f t="shared" si="18"/>
        <v>44987</v>
      </c>
      <c r="BU148" s="45">
        <f t="shared" si="18"/>
        <v>45015</v>
      </c>
      <c r="BV148" s="45">
        <f t="shared" si="18"/>
        <v>45043</v>
      </c>
      <c r="BW148" s="45">
        <f t="shared" si="18"/>
        <v>45071</v>
      </c>
      <c r="BX148"/>
      <c r="BY148" s="34" t="s">
        <v>0</v>
      </c>
      <c r="BZ148" s="35" t="s">
        <v>2</v>
      </c>
      <c r="CA148" s="35" t="s">
        <v>1</v>
      </c>
      <c r="CB148" s="36" t="s">
        <v>40</v>
      </c>
      <c r="CC148"/>
      <c r="CD148" s="50" t="s">
        <v>0</v>
      </c>
      <c r="CE148" s="50" t="s">
        <v>2</v>
      </c>
      <c r="CF148" s="50" t="s">
        <v>1</v>
      </c>
      <c r="CG148" s="50" t="s">
        <v>40</v>
      </c>
      <c r="CI148"/>
      <c r="CJ148"/>
      <c r="CK148"/>
      <c r="CL148"/>
    </row>
    <row r="149" spans="1:90" ht="13" customHeight="1">
      <c r="A149" s="8"/>
      <c r="B149" s="9" t="s">
        <v>73</v>
      </c>
      <c r="C149" s="9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844" t="s">
        <v>18</v>
      </c>
      <c r="AE149" s="844"/>
      <c r="AF149" s="844"/>
      <c r="AG149" s="844"/>
      <c r="AH149" s="844"/>
      <c r="AI149" s="844"/>
      <c r="AJ149" s="844"/>
      <c r="AK149" s="844"/>
      <c r="AL149" s="845" t="s">
        <v>187</v>
      </c>
      <c r="AM149" s="846"/>
      <c r="AN149" s="846"/>
      <c r="AO149" s="846"/>
      <c r="AP149" s="846"/>
      <c r="AQ149" s="846"/>
      <c r="AR149" s="846"/>
      <c r="AS149" s="846"/>
      <c r="AT149" s="846"/>
      <c r="AU149" s="845" t="s">
        <v>186</v>
      </c>
      <c r="AV149" s="846"/>
      <c r="AW149" s="846"/>
      <c r="AX149" s="846"/>
      <c r="AY149" s="846"/>
      <c r="AZ149" s="846"/>
      <c r="BA149" s="846"/>
      <c r="BB149" s="846"/>
      <c r="BC149" s="846"/>
      <c r="BD149" s="24"/>
      <c r="BE149" s="1" t="s">
        <v>60</v>
      </c>
      <c r="BF149" s="26">
        <f>18/52</f>
        <v>0.34615384615384615</v>
      </c>
      <c r="BG149" t="s">
        <v>315</v>
      </c>
      <c r="BH149" s="1"/>
      <c r="BK149" s="103" t="s">
        <v>121</v>
      </c>
      <c r="BL149" s="103" t="s">
        <v>121</v>
      </c>
      <c r="BM149" s="104" t="s">
        <v>119</v>
      </c>
      <c r="BN149" s="104" t="s">
        <v>267</v>
      </c>
      <c r="BO149" s="105" t="s">
        <v>117</v>
      </c>
      <c r="BP149" s="99" t="s">
        <v>29</v>
      </c>
      <c r="BQ149" s="99" t="s">
        <v>29</v>
      </c>
      <c r="BR149" s="104" t="s">
        <v>120</v>
      </c>
      <c r="BS149" s="103" t="s">
        <v>118</v>
      </c>
      <c r="BT149" s="98" t="s">
        <v>98</v>
      </c>
      <c r="BU149" s="98" t="s">
        <v>99</v>
      </c>
      <c r="BV149" s="106" t="s">
        <v>2</v>
      </c>
      <c r="BW149" s="107" t="s">
        <v>1</v>
      </c>
      <c r="BY149" s="38">
        <v>12</v>
      </c>
      <c r="BZ149" s="50">
        <v>4</v>
      </c>
      <c r="CA149" s="50">
        <v>16</v>
      </c>
      <c r="CB149" s="39">
        <v>20</v>
      </c>
      <c r="CD149" s="50">
        <v>3</v>
      </c>
      <c r="CE149" s="50">
        <v>1</v>
      </c>
      <c r="CF149" s="50">
        <v>4</v>
      </c>
      <c r="CG149" s="50">
        <v>5</v>
      </c>
    </row>
    <row r="150" spans="1:90" ht="13" customHeight="1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24"/>
      <c r="BE150" s="1" t="s">
        <v>102</v>
      </c>
      <c r="BF150" s="16">
        <f>8/52</f>
        <v>0.15384615384615385</v>
      </c>
      <c r="BG150" t="s">
        <v>314</v>
      </c>
      <c r="BH150" s="1"/>
      <c r="BK150" s="104" t="s">
        <v>1</v>
      </c>
      <c r="BL150" s="103" t="s">
        <v>265</v>
      </c>
      <c r="BM150" s="103" t="s">
        <v>123</v>
      </c>
      <c r="BN150" s="104" t="s">
        <v>119</v>
      </c>
      <c r="BO150" s="106" t="s">
        <v>2</v>
      </c>
      <c r="BP150" s="98" t="s">
        <v>98</v>
      </c>
      <c r="BQ150" s="98" t="s">
        <v>99</v>
      </c>
      <c r="BR150" s="108" t="s">
        <v>122</v>
      </c>
      <c r="BS150" s="103" t="s">
        <v>118</v>
      </c>
      <c r="BT150" s="99" t="s">
        <v>29</v>
      </c>
      <c r="BU150" s="99" t="s">
        <v>29</v>
      </c>
      <c r="BV150" s="103" t="s">
        <v>121</v>
      </c>
      <c r="BW150" s="109" t="s">
        <v>121</v>
      </c>
      <c r="BY150" s="38">
        <v>8</v>
      </c>
      <c r="BZ150" s="50">
        <v>4</v>
      </c>
      <c r="CA150" s="50">
        <v>8</v>
      </c>
      <c r="CB150" s="39">
        <v>32</v>
      </c>
      <c r="CD150" s="50">
        <v>2</v>
      </c>
      <c r="CE150" s="50">
        <v>1</v>
      </c>
      <c r="CF150" s="50">
        <v>2</v>
      </c>
      <c r="CG150" s="50">
        <v>8</v>
      </c>
    </row>
    <row r="151" spans="1:90" ht="13" customHeight="1">
      <c r="A151" s="8"/>
      <c r="B151" s="9"/>
      <c r="C151" s="9"/>
      <c r="D151" s="559" t="s">
        <v>364</v>
      </c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559"/>
      <c r="AG151" s="559"/>
      <c r="AH151" s="559"/>
      <c r="AI151" s="559"/>
      <c r="AJ151" s="559"/>
      <c r="AK151" s="559"/>
      <c r="AL151" s="559"/>
      <c r="AM151" s="559"/>
      <c r="AN151" s="559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59"/>
      <c r="BC151" s="559"/>
      <c r="BD151" s="24"/>
      <c r="BE151" s="1"/>
      <c r="BF151" s="26">
        <f>SUM(BF149:BF150)</f>
        <v>0.5</v>
      </c>
      <c r="BG151" s="16"/>
      <c r="BH151" s="1"/>
      <c r="BK151" s="110" t="s">
        <v>120</v>
      </c>
      <c r="BL151" s="105" t="s">
        <v>117</v>
      </c>
      <c r="BM151" s="110" t="s">
        <v>1</v>
      </c>
      <c r="BN151" s="108" t="s">
        <v>118</v>
      </c>
      <c r="BO151" s="108" t="s">
        <v>266</v>
      </c>
      <c r="BP151" s="106" t="s">
        <v>2</v>
      </c>
      <c r="BQ151" s="110" t="s">
        <v>119</v>
      </c>
      <c r="BR151" s="99" t="s">
        <v>29</v>
      </c>
      <c r="BS151" s="99" t="s">
        <v>29</v>
      </c>
      <c r="BT151" s="108" t="s">
        <v>121</v>
      </c>
      <c r="BU151" s="108" t="s">
        <v>121</v>
      </c>
      <c r="BV151" s="98" t="s">
        <v>98</v>
      </c>
      <c r="BW151" s="101" t="s">
        <v>99</v>
      </c>
      <c r="BY151" s="38">
        <v>12</v>
      </c>
      <c r="BZ151" s="50">
        <v>4</v>
      </c>
      <c r="CA151" s="50">
        <v>12</v>
      </c>
      <c r="CB151" s="39">
        <v>24</v>
      </c>
      <c r="CD151" s="50">
        <v>3</v>
      </c>
      <c r="CE151" s="50">
        <v>1</v>
      </c>
      <c r="CF151" s="50">
        <v>3</v>
      </c>
      <c r="CG151" s="50">
        <v>6</v>
      </c>
    </row>
    <row r="152" spans="1:90" ht="13" customHeight="1" thickBot="1">
      <c r="A152" s="1"/>
      <c r="B152" s="9" t="s">
        <v>5</v>
      </c>
      <c r="C152" s="9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549" t="s">
        <v>329</v>
      </c>
      <c r="BC152" s="551"/>
      <c r="BD152" s="70"/>
      <c r="BK152" s="108" t="s">
        <v>266</v>
      </c>
      <c r="BL152" s="108" t="s">
        <v>118</v>
      </c>
      <c r="BM152" s="110" t="s">
        <v>120</v>
      </c>
      <c r="BN152" s="105" t="s">
        <v>117</v>
      </c>
      <c r="BO152" s="108" t="s">
        <v>121</v>
      </c>
      <c r="BP152" s="108" t="s">
        <v>121</v>
      </c>
      <c r="BQ152" s="110" t="s">
        <v>119</v>
      </c>
      <c r="BR152" s="98" t="s">
        <v>98</v>
      </c>
      <c r="BS152" s="98" t="s">
        <v>99</v>
      </c>
      <c r="BT152" s="106" t="s">
        <v>2</v>
      </c>
      <c r="BU152" s="110" t="s">
        <v>119</v>
      </c>
      <c r="BV152" s="99" t="s">
        <v>29</v>
      </c>
      <c r="BW152" s="100" t="s">
        <v>29</v>
      </c>
      <c r="BY152" s="40">
        <v>12</v>
      </c>
      <c r="BZ152" s="41">
        <v>4</v>
      </c>
      <c r="CA152" s="41">
        <v>12</v>
      </c>
      <c r="CB152" s="42">
        <v>24</v>
      </c>
      <c r="CD152" s="50">
        <v>3</v>
      </c>
      <c r="CE152" s="50">
        <v>1</v>
      </c>
      <c r="CF152" s="50">
        <v>3</v>
      </c>
      <c r="CG152" s="50">
        <v>6</v>
      </c>
    </row>
    <row r="153" spans="1:90" ht="13" customHeight="1">
      <c r="A153" s="1"/>
      <c r="B153" s="9" t="s">
        <v>75</v>
      </c>
      <c r="C153" s="9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549" t="s">
        <v>328</v>
      </c>
      <c r="Q153" s="550"/>
      <c r="R153" s="551"/>
      <c r="S153" s="549" t="s">
        <v>328</v>
      </c>
      <c r="T153" s="550"/>
      <c r="U153" s="551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Y153">
        <f>SUM(BY149:BY152)</f>
        <v>44</v>
      </c>
      <c r="BZ153">
        <f>SUM(BZ149:BZ152)</f>
        <v>16</v>
      </c>
      <c r="CA153">
        <f>SUM(CA149:CA152)</f>
        <v>48</v>
      </c>
      <c r="CB153">
        <f>SUM(CB149:CB152)</f>
        <v>100</v>
      </c>
    </row>
    <row r="154" spans="1:90" ht="13" customHeight="1">
      <c r="B154" s="9" t="s">
        <v>61</v>
      </c>
      <c r="C154" s="71"/>
      <c r="D154" s="768" t="s">
        <v>327</v>
      </c>
      <c r="E154" s="768"/>
      <c r="F154" s="768"/>
      <c r="G154" s="768"/>
      <c r="H154" s="768" t="s">
        <v>327</v>
      </c>
      <c r="I154" s="768"/>
      <c r="J154" s="768"/>
      <c r="K154" s="768"/>
      <c r="L154" s="768" t="s">
        <v>327</v>
      </c>
      <c r="M154" s="768"/>
      <c r="N154" s="768"/>
      <c r="O154" s="768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Y154" s="26">
        <f>BY153/52</f>
        <v>0.84615384615384615</v>
      </c>
      <c r="BZ154" s="26">
        <f>BZ153/52</f>
        <v>0.30769230769230771</v>
      </c>
      <c r="CA154" s="26">
        <f>CA153/52</f>
        <v>0.92307692307692313</v>
      </c>
      <c r="CB154" s="26">
        <f>CB153/52</f>
        <v>1.9230769230769231</v>
      </c>
      <c r="CC154">
        <f>SUM(BY154:CB154)</f>
        <v>4</v>
      </c>
    </row>
    <row r="155" spans="1:90" ht="17" thickBot="1">
      <c r="B155" s="71" t="s">
        <v>63</v>
      </c>
      <c r="V155" s="768" t="s">
        <v>327</v>
      </c>
      <c r="W155" s="768"/>
      <c r="X155" s="768"/>
      <c r="Y155" s="768"/>
      <c r="Z155" s="768" t="s">
        <v>327</v>
      </c>
      <c r="AA155" s="768"/>
      <c r="AB155" s="768"/>
      <c r="AC155" s="768"/>
      <c r="AD155" s="768" t="s">
        <v>327</v>
      </c>
      <c r="AE155" s="768"/>
      <c r="AF155" s="768"/>
      <c r="AG155" s="768"/>
      <c r="AH155" s="768" t="s">
        <v>327</v>
      </c>
      <c r="AI155" s="768"/>
      <c r="AJ155" s="768"/>
      <c r="AK155" s="768"/>
      <c r="AL155" s="768" t="s">
        <v>327</v>
      </c>
      <c r="AM155" s="768"/>
      <c r="AN155" s="768"/>
      <c r="AO155" s="768"/>
      <c r="AP155" s="768" t="s">
        <v>327</v>
      </c>
      <c r="AQ155" s="768"/>
      <c r="AR155" s="768"/>
      <c r="AS155" s="768"/>
      <c r="AT155" s="768" t="s">
        <v>327</v>
      </c>
      <c r="AU155" s="768"/>
      <c r="AV155" s="768"/>
      <c r="AW155" s="768"/>
      <c r="AX155" s="768" t="s">
        <v>327</v>
      </c>
      <c r="AY155" s="768"/>
      <c r="AZ155" s="768"/>
      <c r="BA155" s="768"/>
      <c r="BJ155" t="s">
        <v>114</v>
      </c>
      <c r="BY155" s="733" t="s">
        <v>115</v>
      </c>
      <c r="BZ155" s="733"/>
      <c r="CA155" s="733"/>
      <c r="CB155" s="733"/>
      <c r="CD155" s="733" t="s">
        <v>116</v>
      </c>
      <c r="CE155" s="733"/>
      <c r="CF155" s="733"/>
      <c r="CG155" s="733"/>
    </row>
    <row r="156" spans="1:90">
      <c r="BJ156" s="33"/>
      <c r="BK156" s="102">
        <v>44736</v>
      </c>
      <c r="BL156" s="45">
        <f>BK156+27</f>
        <v>44763</v>
      </c>
      <c r="BM156" s="45">
        <f t="shared" ref="BM156:BW156" si="19">BL156+28</f>
        <v>44791</v>
      </c>
      <c r="BN156" s="45">
        <f t="shared" si="19"/>
        <v>44819</v>
      </c>
      <c r="BO156" s="45">
        <f t="shared" si="19"/>
        <v>44847</v>
      </c>
      <c r="BP156" s="45">
        <f t="shared" si="19"/>
        <v>44875</v>
      </c>
      <c r="BQ156" s="45">
        <f t="shared" si="19"/>
        <v>44903</v>
      </c>
      <c r="BR156" s="45">
        <f t="shared" si="19"/>
        <v>44931</v>
      </c>
      <c r="BS156" s="45">
        <f t="shared" si="19"/>
        <v>44959</v>
      </c>
      <c r="BT156" s="45">
        <f t="shared" si="19"/>
        <v>44987</v>
      </c>
      <c r="BU156" s="45">
        <f t="shared" si="19"/>
        <v>45015</v>
      </c>
      <c r="BV156" s="45">
        <f t="shared" si="19"/>
        <v>45043</v>
      </c>
      <c r="BW156" s="45">
        <f t="shared" si="19"/>
        <v>45071</v>
      </c>
      <c r="BY156" s="34" t="s">
        <v>0</v>
      </c>
      <c r="BZ156" s="35" t="s">
        <v>2</v>
      </c>
      <c r="CA156" s="35" t="s">
        <v>1</v>
      </c>
      <c r="CB156" s="36" t="s">
        <v>40</v>
      </c>
      <c r="CD156" s="50" t="s">
        <v>0</v>
      </c>
      <c r="CE156" s="50" t="s">
        <v>2</v>
      </c>
      <c r="CF156" s="50" t="s">
        <v>1</v>
      </c>
      <c r="CG156" s="50" t="s">
        <v>40</v>
      </c>
    </row>
    <row r="157" spans="1:90">
      <c r="BJ157" s="37">
        <v>1</v>
      </c>
      <c r="BK157" s="49" t="s">
        <v>123</v>
      </c>
      <c r="BL157" s="48" t="s">
        <v>1</v>
      </c>
      <c r="BM157" s="49" t="s">
        <v>124</v>
      </c>
      <c r="BN157" s="48" t="s">
        <v>119</v>
      </c>
      <c r="BO157" s="46" t="s">
        <v>2</v>
      </c>
      <c r="BP157" s="49" t="s">
        <v>121</v>
      </c>
      <c r="BQ157" s="49" t="s">
        <v>121</v>
      </c>
      <c r="BR157" s="48" t="s">
        <v>120</v>
      </c>
      <c r="BS157" s="47" t="s">
        <v>117</v>
      </c>
      <c r="BT157" s="47" t="s">
        <v>29</v>
      </c>
      <c r="BU157" s="47" t="s">
        <v>29</v>
      </c>
      <c r="BV157" s="49" t="s">
        <v>28</v>
      </c>
      <c r="BW157" s="49" t="s">
        <v>28</v>
      </c>
      <c r="BY157" s="38">
        <v>12</v>
      </c>
      <c r="BZ157" s="50">
        <f>CE157*4</f>
        <v>4</v>
      </c>
      <c r="CA157" s="50">
        <v>12</v>
      </c>
      <c r="CB157" s="39">
        <v>24</v>
      </c>
      <c r="CC157" s="50"/>
      <c r="CD157" s="50">
        <v>3</v>
      </c>
      <c r="CE157" s="50">
        <v>1</v>
      </c>
      <c r="CF157" s="50">
        <v>3</v>
      </c>
      <c r="CG157" s="50">
        <v>6</v>
      </c>
    </row>
    <row r="158" spans="1:90">
      <c r="BJ158" s="37">
        <v>2</v>
      </c>
      <c r="BK158" s="48" t="s">
        <v>1</v>
      </c>
      <c r="BL158" s="49" t="s">
        <v>121</v>
      </c>
      <c r="BM158" s="49" t="s">
        <v>121</v>
      </c>
      <c r="BN158" s="46" t="s">
        <v>2</v>
      </c>
      <c r="BO158" s="47" t="s">
        <v>117</v>
      </c>
      <c r="BP158" s="48" t="s">
        <v>120</v>
      </c>
      <c r="BQ158" s="48" t="s">
        <v>119</v>
      </c>
      <c r="BR158" s="47" t="s">
        <v>29</v>
      </c>
      <c r="BS158" s="47" t="s">
        <v>29</v>
      </c>
      <c r="BT158" s="49" t="s">
        <v>28</v>
      </c>
      <c r="BU158" s="49" t="s">
        <v>28</v>
      </c>
      <c r="BV158" s="49" t="s">
        <v>118</v>
      </c>
      <c r="BW158" s="49" t="s">
        <v>123</v>
      </c>
      <c r="BY158" s="38">
        <v>12</v>
      </c>
      <c r="BZ158" s="50">
        <f>CE158*4</f>
        <v>4</v>
      </c>
      <c r="CA158" s="50">
        <v>12</v>
      </c>
      <c r="CB158" s="39">
        <v>24</v>
      </c>
      <c r="CC158" s="50"/>
      <c r="CD158" s="50">
        <v>3</v>
      </c>
      <c r="CE158" s="50">
        <v>1</v>
      </c>
      <c r="CF158" s="50">
        <v>3</v>
      </c>
      <c r="CG158" s="50">
        <v>6</v>
      </c>
    </row>
    <row r="159" spans="1:90" ht="17" thickBot="1">
      <c r="BJ159" s="37">
        <v>3</v>
      </c>
      <c r="BK159" s="46" t="s">
        <v>2</v>
      </c>
      <c r="BL159" s="48" t="s">
        <v>120</v>
      </c>
      <c r="BM159" s="49" t="s">
        <v>118</v>
      </c>
      <c r="BN159" s="48" t="s">
        <v>119</v>
      </c>
      <c r="BO159" s="49" t="s">
        <v>124</v>
      </c>
      <c r="BP159" s="47" t="s">
        <v>29</v>
      </c>
      <c r="BQ159" s="47" t="s">
        <v>29</v>
      </c>
      <c r="BR159" s="49" t="s">
        <v>28</v>
      </c>
      <c r="BS159" s="49" t="s">
        <v>28</v>
      </c>
      <c r="BT159" s="47" t="s">
        <v>117</v>
      </c>
      <c r="BU159" s="49" t="s">
        <v>121</v>
      </c>
      <c r="BV159" s="49" t="s">
        <v>121</v>
      </c>
      <c r="BW159" s="48" t="s">
        <v>1</v>
      </c>
      <c r="BY159" s="40">
        <v>12</v>
      </c>
      <c r="BZ159" s="41">
        <f>CE159*4</f>
        <v>4</v>
      </c>
      <c r="CA159" s="41">
        <v>12</v>
      </c>
      <c r="CB159" s="42">
        <v>24</v>
      </c>
      <c r="CC159" s="50"/>
      <c r="CD159" s="50">
        <v>3</v>
      </c>
      <c r="CE159" s="50">
        <v>1</v>
      </c>
      <c r="CF159" s="50">
        <v>3</v>
      </c>
      <c r="CG159" s="50">
        <v>6</v>
      </c>
    </row>
    <row r="160" spans="1:90">
      <c r="BY160">
        <f>SUM(BY157:BY159)</f>
        <v>36</v>
      </c>
      <c r="BZ160">
        <f>SUM(BZ157:BZ159)</f>
        <v>12</v>
      </c>
      <c r="CA160">
        <f>SUM(CA157:CA159)</f>
        <v>36</v>
      </c>
      <c r="CB160">
        <f>SUM(CB157:CB159)</f>
        <v>72</v>
      </c>
    </row>
    <row r="161" spans="62:90">
      <c r="BY161" s="51">
        <f>BY160/52</f>
        <v>0.69230769230769229</v>
      </c>
      <c r="BZ161" s="51">
        <f>BZ160/52</f>
        <v>0.23076923076923078</v>
      </c>
      <c r="CA161" s="51">
        <f>CA160/52</f>
        <v>0.69230769230769229</v>
      </c>
      <c r="CB161" s="51">
        <f>CB160/52</f>
        <v>1.3846153846153846</v>
      </c>
      <c r="CC161">
        <f>SUM(BY161:CB161)</f>
        <v>3</v>
      </c>
    </row>
    <row r="163" spans="62:90">
      <c r="BJ163" t="s">
        <v>184</v>
      </c>
      <c r="BK163" t="s">
        <v>165</v>
      </c>
      <c r="BL163"/>
      <c r="BM163"/>
      <c r="BN163"/>
      <c r="BO163"/>
      <c r="BP163"/>
      <c r="BQ163"/>
      <c r="BR163"/>
      <c r="BS163"/>
      <c r="BT163"/>
      <c r="BU163"/>
      <c r="BV163"/>
      <c r="BW163"/>
      <c r="BZ163" t="s">
        <v>166</v>
      </c>
    </row>
    <row r="164" spans="62:90">
      <c r="BK164"/>
      <c r="BL164"/>
      <c r="BM164"/>
      <c r="BN164"/>
      <c r="BO164"/>
      <c r="BP164"/>
      <c r="BQ164"/>
      <c r="BR164"/>
      <c r="BS164"/>
      <c r="BT164"/>
      <c r="BU164"/>
      <c r="BV164"/>
      <c r="BW164"/>
    </row>
    <row r="165" spans="62:90">
      <c r="BK165" t="s">
        <v>91</v>
      </c>
      <c r="BL165" t="s">
        <v>167</v>
      </c>
      <c r="BM165" t="s">
        <v>168</v>
      </c>
      <c r="BN165" t="s">
        <v>88</v>
      </c>
      <c r="BO165" t="s">
        <v>169</v>
      </c>
      <c r="BP165" t="s">
        <v>170</v>
      </c>
      <c r="BQ165" t="s">
        <v>171</v>
      </c>
      <c r="BR165" t="s">
        <v>172</v>
      </c>
      <c r="BS165" t="s">
        <v>173</v>
      </c>
      <c r="BT165" t="s">
        <v>174</v>
      </c>
      <c r="BU165"/>
      <c r="BV165" t="s">
        <v>175</v>
      </c>
      <c r="BW165" t="s">
        <v>176</v>
      </c>
      <c r="BY165" s="58" t="s">
        <v>184</v>
      </c>
      <c r="BZ165" s="58" t="s">
        <v>91</v>
      </c>
      <c r="CA165" s="58" t="s">
        <v>167</v>
      </c>
      <c r="CB165" s="58" t="s">
        <v>168</v>
      </c>
      <c r="CC165" s="58" t="s">
        <v>88</v>
      </c>
      <c r="CD165" s="58" t="s">
        <v>169</v>
      </c>
      <c r="CE165" s="58" t="s">
        <v>170</v>
      </c>
      <c r="CF165" s="58" t="s">
        <v>171</v>
      </c>
      <c r="CG165" s="58" t="s">
        <v>172</v>
      </c>
      <c r="CH165" s="58" t="s">
        <v>173</v>
      </c>
      <c r="CI165" s="58" t="s">
        <v>174</v>
      </c>
      <c r="CJ165" s="59"/>
      <c r="CK165" s="59" t="s">
        <v>175</v>
      </c>
      <c r="CL165" s="59" t="s">
        <v>176</v>
      </c>
    </row>
    <row r="166" spans="62:90">
      <c r="BJ166" t="s">
        <v>177</v>
      </c>
      <c r="BK166" s="61" t="s">
        <v>178</v>
      </c>
      <c r="BL166" s="61"/>
      <c r="BM166" s="60">
        <f>0.08+0.08+0.18</f>
        <v>0.33999999999999997</v>
      </c>
      <c r="BN166" s="60">
        <f>0.9+0.9+0.08+0.15-BN170</f>
        <v>1.0300000000000002</v>
      </c>
      <c r="BO166" s="60">
        <v>0.35</v>
      </c>
      <c r="BP166" s="61"/>
      <c r="BQ166" s="61" t="s">
        <v>178</v>
      </c>
      <c r="BR166" s="61" t="s">
        <v>178</v>
      </c>
      <c r="BS166" s="61">
        <f t="shared" ref="BS166:BS173" si="20">SUM(BK166:BR166)</f>
        <v>1.7200000000000002</v>
      </c>
      <c r="BT166" s="61">
        <v>1</v>
      </c>
      <c r="BU166"/>
      <c r="BV166">
        <v>1.63</v>
      </c>
      <c r="BW166">
        <f t="shared" ref="BW166:BW173" si="21">BV166-BS166</f>
        <v>-9.0000000000000302E-2</v>
      </c>
      <c r="BY166" s="62" t="s">
        <v>177</v>
      </c>
      <c r="BZ166" s="60" t="s">
        <v>178</v>
      </c>
      <c r="CA166" s="60"/>
      <c r="CB166" s="60">
        <v>0.34</v>
      </c>
      <c r="CC166" s="60">
        <v>1.03</v>
      </c>
      <c r="CD166" s="60">
        <v>0.35</v>
      </c>
      <c r="CE166" s="60"/>
      <c r="CF166" s="61" t="s">
        <v>178</v>
      </c>
      <c r="CG166" s="61" t="s">
        <v>178</v>
      </c>
      <c r="CH166" s="61">
        <f>SUM(BZ166:CG166)</f>
        <v>1.7200000000000002</v>
      </c>
      <c r="CI166" s="61">
        <v>1</v>
      </c>
      <c r="CJ166" s="59"/>
      <c r="CK166" s="59">
        <v>1.63</v>
      </c>
      <c r="CL166" s="59">
        <f t="shared" ref="CL166:CL174" si="22">CK166-CH166</f>
        <v>-9.0000000000000302E-2</v>
      </c>
    </row>
    <row r="167" spans="62:90">
      <c r="BJ167" t="s">
        <v>1</v>
      </c>
      <c r="BK167" s="115">
        <f>BF133</f>
        <v>0.92307692307692313</v>
      </c>
      <c r="BL167" s="60">
        <f>BF132</f>
        <v>0.25</v>
      </c>
      <c r="BM167" s="60">
        <f>BF131</f>
        <v>0.59615384615384615</v>
      </c>
      <c r="BN167" s="60">
        <f>BF130</f>
        <v>0.17307692307692307</v>
      </c>
      <c r="BO167" s="60">
        <f>BF129</f>
        <v>0.5</v>
      </c>
      <c r="BP167" s="60">
        <f>BF128</f>
        <v>0.32692307692307693</v>
      </c>
      <c r="BQ167" s="60" t="s">
        <v>178</v>
      </c>
      <c r="BR167" s="60" t="s">
        <v>178</v>
      </c>
      <c r="BS167" s="60">
        <f t="shared" si="20"/>
        <v>2.7692307692307696</v>
      </c>
      <c r="BT167" s="61">
        <v>1</v>
      </c>
      <c r="BU167"/>
      <c r="BV167">
        <v>3.06</v>
      </c>
      <c r="BW167">
        <f t="shared" si="21"/>
        <v>0.29076923076923045</v>
      </c>
      <c r="BY167" s="62" t="s">
        <v>1</v>
      </c>
      <c r="BZ167" s="60">
        <v>0.95</v>
      </c>
      <c r="CA167" s="60">
        <v>0.3</v>
      </c>
      <c r="CB167" s="60">
        <v>0.65</v>
      </c>
      <c r="CC167" s="60">
        <v>0.3</v>
      </c>
      <c r="CD167" s="60">
        <v>0.5</v>
      </c>
      <c r="CE167" s="60">
        <v>0.36</v>
      </c>
      <c r="CF167" s="60" t="s">
        <v>178</v>
      </c>
      <c r="CG167" s="60" t="s">
        <v>178</v>
      </c>
      <c r="CH167" s="60">
        <f t="shared" ref="CH167:CH173" si="23">SUM(BZ167:CG167)</f>
        <v>3.0599999999999996</v>
      </c>
      <c r="CI167" s="61">
        <v>1</v>
      </c>
      <c r="CJ167" s="59"/>
      <c r="CK167" s="59">
        <v>3.06</v>
      </c>
      <c r="CL167" s="59">
        <f t="shared" si="22"/>
        <v>0</v>
      </c>
    </row>
    <row r="168" spans="62:90">
      <c r="BJ168" t="s">
        <v>41</v>
      </c>
      <c r="BK168" s="61" t="s">
        <v>178</v>
      </c>
      <c r="BL168" s="60">
        <f>BF139</f>
        <v>0.5</v>
      </c>
      <c r="BM168" s="60">
        <f>BF138</f>
        <v>1</v>
      </c>
      <c r="BN168" s="60">
        <f>BF137</f>
        <v>0.11538461538461539</v>
      </c>
      <c r="BO168" s="60">
        <f>BF136</f>
        <v>0.34615384615384615</v>
      </c>
      <c r="BP168" s="61"/>
      <c r="BQ168" s="60" t="s">
        <v>178</v>
      </c>
      <c r="BR168" s="60" t="s">
        <v>178</v>
      </c>
      <c r="BS168" s="60">
        <f t="shared" si="20"/>
        <v>1.9615384615384617</v>
      </c>
      <c r="BT168" s="61"/>
      <c r="BU168"/>
      <c r="BV168">
        <v>2</v>
      </c>
      <c r="BW168">
        <f t="shared" si="21"/>
        <v>3.8461538461538325E-2</v>
      </c>
      <c r="BY168" s="62" t="s">
        <v>41</v>
      </c>
      <c r="BZ168" s="60" t="s">
        <v>178</v>
      </c>
      <c r="CA168" s="60">
        <v>0.5</v>
      </c>
      <c r="CB168" s="60">
        <v>1</v>
      </c>
      <c r="CC168" s="60">
        <v>0.15</v>
      </c>
      <c r="CD168" s="60">
        <v>0.35</v>
      </c>
      <c r="CE168" s="60"/>
      <c r="CF168" s="60" t="s">
        <v>178</v>
      </c>
      <c r="CG168" s="60" t="s">
        <v>178</v>
      </c>
      <c r="CH168" s="60">
        <f t="shared" si="23"/>
        <v>2</v>
      </c>
      <c r="CI168" s="61"/>
      <c r="CJ168" s="59"/>
      <c r="CK168" s="59">
        <v>2</v>
      </c>
      <c r="CL168" s="59">
        <f t="shared" si="22"/>
        <v>0</v>
      </c>
    </row>
    <row r="169" spans="62:90">
      <c r="BJ169" t="s">
        <v>2</v>
      </c>
      <c r="BK169" s="115">
        <f>BF147</f>
        <v>0.30769230769230771</v>
      </c>
      <c r="BL169" s="60">
        <f>BF146</f>
        <v>0.75</v>
      </c>
      <c r="BM169" s="60">
        <f>BF145</f>
        <v>0.5</v>
      </c>
      <c r="BN169" s="60">
        <f>BF144</f>
        <v>0.17307692307692307</v>
      </c>
      <c r="BO169" s="60">
        <f>BF143</f>
        <v>0.32692307692307693</v>
      </c>
      <c r="BP169" s="61"/>
      <c r="BQ169" s="60" t="s">
        <v>178</v>
      </c>
      <c r="BR169" s="60" t="s">
        <v>178</v>
      </c>
      <c r="BS169" s="60">
        <f t="shared" si="20"/>
        <v>2.0576923076923079</v>
      </c>
      <c r="BT169" s="61"/>
      <c r="BU169"/>
      <c r="BV169">
        <v>2.23</v>
      </c>
      <c r="BW169">
        <f t="shared" si="21"/>
        <v>0.17230769230769205</v>
      </c>
      <c r="BY169" s="62" t="s">
        <v>2</v>
      </c>
      <c r="BZ169" s="60">
        <v>0.33</v>
      </c>
      <c r="CA169" s="60">
        <v>0.75</v>
      </c>
      <c r="CB169" s="60">
        <v>0.5</v>
      </c>
      <c r="CC169" s="60">
        <v>0.3</v>
      </c>
      <c r="CD169" s="60">
        <v>0.35</v>
      </c>
      <c r="CE169" s="60"/>
      <c r="CF169" s="60" t="s">
        <v>178</v>
      </c>
      <c r="CG169" s="60" t="s">
        <v>178</v>
      </c>
      <c r="CH169" s="60">
        <f t="shared" si="23"/>
        <v>2.23</v>
      </c>
      <c r="CI169" s="61"/>
      <c r="CJ169" s="59"/>
      <c r="CK169" s="59">
        <v>2.23</v>
      </c>
      <c r="CL169" s="59">
        <f t="shared" si="22"/>
        <v>0</v>
      </c>
    </row>
    <row r="170" spans="62:90">
      <c r="BJ170" t="s">
        <v>179</v>
      </c>
      <c r="BK170" s="61" t="s">
        <v>178</v>
      </c>
      <c r="BL170" s="61"/>
      <c r="BM170" s="61"/>
      <c r="BN170" s="60">
        <v>1</v>
      </c>
      <c r="BO170" s="61"/>
      <c r="BP170" s="61"/>
      <c r="BQ170" s="61" t="s">
        <v>178</v>
      </c>
      <c r="BR170" s="61" t="s">
        <v>178</v>
      </c>
      <c r="BS170" s="61">
        <f t="shared" si="20"/>
        <v>1</v>
      </c>
      <c r="BT170" s="61"/>
      <c r="BU170"/>
      <c r="BV170">
        <v>1</v>
      </c>
      <c r="BW170">
        <f t="shared" si="21"/>
        <v>0</v>
      </c>
      <c r="BY170" s="62" t="s">
        <v>179</v>
      </c>
      <c r="BZ170" s="60" t="s">
        <v>178</v>
      </c>
      <c r="CA170" s="60"/>
      <c r="CB170" s="60"/>
      <c r="CC170" s="60">
        <v>1</v>
      </c>
      <c r="CD170" s="60"/>
      <c r="CE170" s="60"/>
      <c r="CF170" s="61" t="s">
        <v>178</v>
      </c>
      <c r="CG170" s="61" t="s">
        <v>178</v>
      </c>
      <c r="CH170" s="61">
        <f t="shared" si="23"/>
        <v>1</v>
      </c>
      <c r="CI170" s="61"/>
      <c r="CJ170" s="59"/>
      <c r="CK170" s="59">
        <v>1</v>
      </c>
      <c r="CL170" s="59">
        <f t="shared" si="22"/>
        <v>0</v>
      </c>
    </row>
    <row r="171" spans="62:90">
      <c r="BJ171" t="s">
        <v>180</v>
      </c>
      <c r="BK171" s="115">
        <f>BF111</f>
        <v>1.9230769230769231</v>
      </c>
      <c r="BL171" s="60">
        <f>BF110</f>
        <v>0.75</v>
      </c>
      <c r="BM171" s="60">
        <f>BF109</f>
        <v>1.0192307692307692</v>
      </c>
      <c r="BN171" s="61">
        <f>SUM(BF114,BF107)</f>
        <v>0.42692307692307696</v>
      </c>
      <c r="BO171" s="60">
        <f>SUM(BF105:BF106)</f>
        <v>1.1538461538461537</v>
      </c>
      <c r="BP171" s="60">
        <f>BF104</f>
        <v>1</v>
      </c>
      <c r="BQ171" s="60" t="s">
        <v>178</v>
      </c>
      <c r="BR171" s="60" t="s">
        <v>178</v>
      </c>
      <c r="BS171" s="60">
        <f t="shared" si="20"/>
        <v>6.273076923076923</v>
      </c>
      <c r="BT171" s="60">
        <v>1</v>
      </c>
      <c r="BU171"/>
      <c r="BV171">
        <v>7.18</v>
      </c>
      <c r="BW171">
        <f t="shared" si="21"/>
        <v>0.90692307692307672</v>
      </c>
      <c r="BY171" s="62" t="s">
        <v>180</v>
      </c>
      <c r="BZ171" s="60">
        <v>2</v>
      </c>
      <c r="CA171" s="60">
        <v>1</v>
      </c>
      <c r="CB171" s="60">
        <v>1.1200000000000001</v>
      </c>
      <c r="CC171" s="60">
        <v>0.76</v>
      </c>
      <c r="CD171" s="60">
        <v>1.2</v>
      </c>
      <c r="CE171" s="60">
        <v>1.1000000000000001</v>
      </c>
      <c r="CF171" s="60" t="s">
        <v>178</v>
      </c>
      <c r="CG171" s="60" t="s">
        <v>178</v>
      </c>
      <c r="CH171" s="60">
        <f t="shared" si="23"/>
        <v>7.18</v>
      </c>
      <c r="CI171" s="60">
        <v>1</v>
      </c>
      <c r="CJ171" s="59"/>
      <c r="CK171" s="59">
        <v>7.18</v>
      </c>
      <c r="CL171" s="59">
        <f t="shared" si="22"/>
        <v>0</v>
      </c>
    </row>
    <row r="172" spans="62:90">
      <c r="BJ172" t="s">
        <v>181</v>
      </c>
      <c r="BK172" s="115">
        <f>BF125</f>
        <v>0.84615384615384615</v>
      </c>
      <c r="BL172" s="60">
        <f>BF124</f>
        <v>0.75</v>
      </c>
      <c r="BM172" s="60">
        <f>BF123</f>
        <v>0.57692307692307687</v>
      </c>
      <c r="BN172" s="61"/>
      <c r="BO172" s="60">
        <f>BF122</f>
        <v>0.32692307692307693</v>
      </c>
      <c r="BP172" s="60">
        <f>BF121</f>
        <v>0.67307692307692313</v>
      </c>
      <c r="BQ172" s="60" t="s">
        <v>178</v>
      </c>
      <c r="BR172" s="60" t="s">
        <v>178</v>
      </c>
      <c r="BS172" s="60">
        <f t="shared" si="20"/>
        <v>3.1730769230769234</v>
      </c>
      <c r="BT172" s="61"/>
      <c r="BU172"/>
      <c r="BV172">
        <v>3.23</v>
      </c>
      <c r="BW172">
        <f t="shared" si="21"/>
        <v>5.6923076923076632E-2</v>
      </c>
      <c r="BY172" s="62" t="s">
        <v>181</v>
      </c>
      <c r="BZ172" s="60">
        <v>0.85</v>
      </c>
      <c r="CA172" s="60">
        <v>0.75</v>
      </c>
      <c r="CB172" s="60">
        <v>0.6</v>
      </c>
      <c r="CC172" s="60">
        <v>0.02</v>
      </c>
      <c r="CD172" s="60">
        <v>0.33</v>
      </c>
      <c r="CE172" s="60">
        <v>0.68</v>
      </c>
      <c r="CF172" s="60" t="s">
        <v>178</v>
      </c>
      <c r="CG172" s="60" t="s">
        <v>178</v>
      </c>
      <c r="CH172" s="60">
        <f t="shared" si="23"/>
        <v>3.2300000000000004</v>
      </c>
      <c r="CI172" s="61"/>
      <c r="CJ172" s="59"/>
      <c r="CK172" s="59">
        <v>3.23</v>
      </c>
      <c r="CL172" s="59">
        <f t="shared" si="22"/>
        <v>0</v>
      </c>
    </row>
    <row r="173" spans="62:90">
      <c r="BJ173" t="s">
        <v>182</v>
      </c>
      <c r="BK173" s="61" t="s">
        <v>178</v>
      </c>
      <c r="BL173" s="61"/>
      <c r="BM173" s="61"/>
      <c r="BN173" s="61"/>
      <c r="BO173" s="61"/>
      <c r="BP173" s="61"/>
      <c r="BQ173" s="60" t="s">
        <v>178</v>
      </c>
      <c r="BR173" s="60" t="s">
        <v>178</v>
      </c>
      <c r="BS173" s="60">
        <f t="shared" si="20"/>
        <v>0</v>
      </c>
      <c r="BT173" s="61"/>
      <c r="BU173"/>
      <c r="BV173">
        <v>1</v>
      </c>
      <c r="BW173">
        <f t="shared" si="21"/>
        <v>1</v>
      </c>
      <c r="BY173" s="62" t="s">
        <v>182</v>
      </c>
      <c r="BZ173" s="60" t="s">
        <v>178</v>
      </c>
      <c r="CA173" s="60"/>
      <c r="CB173" s="60"/>
      <c r="CC173" s="60"/>
      <c r="CD173" s="60"/>
      <c r="CE173" s="60"/>
      <c r="CF173" s="60" t="s">
        <v>178</v>
      </c>
      <c r="CG173" s="60" t="s">
        <v>178</v>
      </c>
      <c r="CH173" s="60">
        <f t="shared" si="23"/>
        <v>0</v>
      </c>
      <c r="CI173" s="61"/>
      <c r="CJ173" s="59"/>
      <c r="CK173" s="59">
        <v>1</v>
      </c>
      <c r="CL173" s="59">
        <f t="shared" si="22"/>
        <v>1</v>
      </c>
    </row>
    <row r="174" spans="62:90">
      <c r="BK174" s="61">
        <f t="shared" ref="BK174:BP174" si="24">SUM(BK166:BK173)</f>
        <v>4</v>
      </c>
      <c r="BL174" s="61">
        <f t="shared" si="24"/>
        <v>3</v>
      </c>
      <c r="BM174" s="61">
        <f t="shared" si="24"/>
        <v>4.0323076923076924</v>
      </c>
      <c r="BN174" s="61">
        <f t="shared" si="24"/>
        <v>2.9184615384615391</v>
      </c>
      <c r="BO174" s="61">
        <f t="shared" si="24"/>
        <v>3.0038461538461538</v>
      </c>
      <c r="BP174" s="61">
        <f t="shared" si="24"/>
        <v>2</v>
      </c>
      <c r="BQ174" s="61"/>
      <c r="BR174" s="61"/>
      <c r="BS174" s="61">
        <f>SUM(BS166:BS173)</f>
        <v>18.954615384615387</v>
      </c>
      <c r="BT174" s="61"/>
      <c r="BU174"/>
      <c r="BV174">
        <f>SUM(BV166:BV173)</f>
        <v>21.330000000000002</v>
      </c>
      <c r="BW174"/>
      <c r="BY174" s="58" t="s">
        <v>173</v>
      </c>
      <c r="BZ174" s="58">
        <f t="shared" ref="BZ174:CE174" si="25">SUM(BZ166:BZ173)</f>
        <v>4.13</v>
      </c>
      <c r="CA174" s="58">
        <f t="shared" si="25"/>
        <v>3.3</v>
      </c>
      <c r="CB174" s="58">
        <f t="shared" si="25"/>
        <v>4.21</v>
      </c>
      <c r="CC174" s="58">
        <f t="shared" si="25"/>
        <v>3.56</v>
      </c>
      <c r="CD174" s="58">
        <f t="shared" si="25"/>
        <v>3.08</v>
      </c>
      <c r="CE174" s="58">
        <f t="shared" si="25"/>
        <v>2.14</v>
      </c>
      <c r="CF174" s="58"/>
      <c r="CG174" s="58"/>
      <c r="CH174" s="58">
        <f>SUM(CH166:CH173)</f>
        <v>20.419999999999998</v>
      </c>
      <c r="CI174" s="58"/>
      <c r="CJ174" s="59"/>
      <c r="CK174" s="59"/>
      <c r="CL174" s="59">
        <f t="shared" si="22"/>
        <v>-20.419999999999998</v>
      </c>
    </row>
    <row r="175" spans="62:90">
      <c r="BJ175" t="s">
        <v>183</v>
      </c>
      <c r="BK175">
        <v>4</v>
      </c>
      <c r="BL175">
        <v>3</v>
      </c>
      <c r="BM175">
        <v>4</v>
      </c>
      <c r="BN175">
        <v>3</v>
      </c>
      <c r="BO175">
        <v>3</v>
      </c>
      <c r="BP175">
        <v>2</v>
      </c>
      <c r="BQ175">
        <v>0</v>
      </c>
      <c r="BR175">
        <v>0</v>
      </c>
      <c r="BS175"/>
      <c r="BT175"/>
      <c r="BU175"/>
      <c r="BV175"/>
      <c r="BW175"/>
      <c r="BY175" s="59" t="s">
        <v>183</v>
      </c>
      <c r="BZ175" s="59">
        <v>3</v>
      </c>
      <c r="CA175" s="59">
        <v>4</v>
      </c>
      <c r="CB175" s="59">
        <v>3</v>
      </c>
      <c r="CC175" s="59">
        <v>3</v>
      </c>
      <c r="CD175" s="59">
        <v>4</v>
      </c>
      <c r="CE175" s="59">
        <v>2</v>
      </c>
      <c r="CF175" s="59">
        <v>0</v>
      </c>
      <c r="CG175" s="59">
        <v>0</v>
      </c>
      <c r="CH175" s="59"/>
      <c r="CI175" s="59"/>
      <c r="CJ175" s="59"/>
      <c r="CK175" s="59"/>
      <c r="CL175" s="59"/>
    </row>
    <row r="176" spans="62:90">
      <c r="BN176" s="52" t="s">
        <v>319</v>
      </c>
    </row>
    <row r="177" spans="65:67">
      <c r="BM177" s="52" t="s">
        <v>320</v>
      </c>
    </row>
    <row r="178" spans="65:67">
      <c r="BO178" s="52" t="s">
        <v>192</v>
      </c>
    </row>
    <row r="179" spans="65:67">
      <c r="BN179" s="52" t="s">
        <v>191</v>
      </c>
    </row>
  </sheetData>
  <mergeCells count="279">
    <mergeCell ref="AT155:AW155"/>
    <mergeCell ref="AX155:BA155"/>
    <mergeCell ref="BY155:CB155"/>
    <mergeCell ref="CD155:CG155"/>
    <mergeCell ref="V155:Y155"/>
    <mergeCell ref="Z155:AC155"/>
    <mergeCell ref="AD155:AG155"/>
    <mergeCell ref="AH155:AK155"/>
    <mergeCell ref="AL155:AO155"/>
    <mergeCell ref="AP155:AS155"/>
    <mergeCell ref="D151:BC151"/>
    <mergeCell ref="BB152:BC152"/>
    <mergeCell ref="P153:R153"/>
    <mergeCell ref="S153:U153"/>
    <mergeCell ref="D154:G154"/>
    <mergeCell ref="H154:K154"/>
    <mergeCell ref="L154:O154"/>
    <mergeCell ref="BY147:CB147"/>
    <mergeCell ref="CD147:CG147"/>
    <mergeCell ref="D148:BC148"/>
    <mergeCell ref="AD149:AK149"/>
    <mergeCell ref="AL149:AT149"/>
    <mergeCell ref="AU149:BC149"/>
    <mergeCell ref="AQ143:BC143"/>
    <mergeCell ref="D144:K144"/>
    <mergeCell ref="L144:P144"/>
    <mergeCell ref="Q144:T144"/>
    <mergeCell ref="AL144:AT144"/>
    <mergeCell ref="D145:P145"/>
    <mergeCell ref="Q145:AC145"/>
    <mergeCell ref="AD145:AP145"/>
    <mergeCell ref="U138:AC138"/>
    <mergeCell ref="AD138:AK138"/>
    <mergeCell ref="AU138:BC138"/>
    <mergeCell ref="J139:K139"/>
    <mergeCell ref="D141:BC141"/>
    <mergeCell ref="U142:AC142"/>
    <mergeCell ref="AD142:AK142"/>
    <mergeCell ref="AU142:BC142"/>
    <mergeCell ref="D134:BC134"/>
    <mergeCell ref="D136:I136"/>
    <mergeCell ref="L136:T136"/>
    <mergeCell ref="AL136:AT136"/>
    <mergeCell ref="D137:P137"/>
    <mergeCell ref="Q137:AC137"/>
    <mergeCell ref="AD137:AP137"/>
    <mergeCell ref="AQ137:BC137"/>
    <mergeCell ref="D130:L130"/>
    <mergeCell ref="L131:P131"/>
    <mergeCell ref="U131:AC131"/>
    <mergeCell ref="AD131:AK131"/>
    <mergeCell ref="AU131:BC131"/>
    <mergeCell ref="Q132:T132"/>
    <mergeCell ref="AL132:AP132"/>
    <mergeCell ref="AQ132:AT132"/>
    <mergeCell ref="D128:K128"/>
    <mergeCell ref="U128:AC128"/>
    <mergeCell ref="AL128:AT128"/>
    <mergeCell ref="L129:T129"/>
    <mergeCell ref="AD129:AK129"/>
    <mergeCell ref="AU129:BC129"/>
    <mergeCell ref="AQ124:BC124"/>
    <mergeCell ref="W125:AD125"/>
    <mergeCell ref="AE125:AL125"/>
    <mergeCell ref="AM125:AT125"/>
    <mergeCell ref="AU125:BC125"/>
    <mergeCell ref="U126:V126"/>
    <mergeCell ref="D124:P124"/>
    <mergeCell ref="Q124:AC124"/>
    <mergeCell ref="AZ118:BC118"/>
    <mergeCell ref="L119:M119"/>
    <mergeCell ref="D121:BC121"/>
    <mergeCell ref="D122:T122"/>
    <mergeCell ref="U122:AK122"/>
    <mergeCell ref="AL122:BC122"/>
    <mergeCell ref="D127:BC127"/>
    <mergeCell ref="D118:K118"/>
    <mergeCell ref="L118:M118"/>
    <mergeCell ref="N118:T118"/>
    <mergeCell ref="U118:V118"/>
    <mergeCell ref="W118:AC118"/>
    <mergeCell ref="AD118:AP118"/>
    <mergeCell ref="AQ118:AT118"/>
    <mergeCell ref="AU118:AY118"/>
    <mergeCell ref="D123:K123"/>
    <mergeCell ref="L123:T123"/>
    <mergeCell ref="AD123:AK123"/>
    <mergeCell ref="AL123:AP123"/>
    <mergeCell ref="U115:AC115"/>
    <mergeCell ref="D116:P116"/>
    <mergeCell ref="AD116:AP116"/>
    <mergeCell ref="AQ116:BC116"/>
    <mergeCell ref="W117:Z117"/>
    <mergeCell ref="AA117:AD117"/>
    <mergeCell ref="AE117:AH117"/>
    <mergeCell ref="AI117:AL117"/>
    <mergeCell ref="AM117:AP117"/>
    <mergeCell ref="AQ117:AT117"/>
    <mergeCell ref="AU117:AX117"/>
    <mergeCell ref="AY117:BC117"/>
    <mergeCell ref="D112:T112"/>
    <mergeCell ref="U112:AK112"/>
    <mergeCell ref="AL112:BC112"/>
    <mergeCell ref="D113:K113"/>
    <mergeCell ref="N113:T113"/>
    <mergeCell ref="U113:AC113"/>
    <mergeCell ref="D107:K107"/>
    <mergeCell ref="Q107:AC107"/>
    <mergeCell ref="AD107:AP107"/>
    <mergeCell ref="AQ107:AY107"/>
    <mergeCell ref="AU108:BC108"/>
    <mergeCell ref="D111:BC111"/>
    <mergeCell ref="L105:T105"/>
    <mergeCell ref="AD105:AK105"/>
    <mergeCell ref="AU105:BC105"/>
    <mergeCell ref="D106:K106"/>
    <mergeCell ref="U106:AC106"/>
    <mergeCell ref="AL106:AT106"/>
    <mergeCell ref="AI98:AL98"/>
    <mergeCell ref="AM98:AP98"/>
    <mergeCell ref="AQ98:AT98"/>
    <mergeCell ref="AU98:AX98"/>
    <mergeCell ref="AY98:BB98"/>
    <mergeCell ref="D104:BC104"/>
    <mergeCell ref="C98:F98"/>
    <mergeCell ref="G98:J98"/>
    <mergeCell ref="K98:N98"/>
    <mergeCell ref="O98:R98"/>
    <mergeCell ref="S98:V98"/>
    <mergeCell ref="W98:Z98"/>
    <mergeCell ref="AA98:AD98"/>
    <mergeCell ref="AE98:AH98"/>
    <mergeCell ref="BS96:BX96"/>
    <mergeCell ref="C97:F97"/>
    <mergeCell ref="G97:J97"/>
    <mergeCell ref="K97:N97"/>
    <mergeCell ref="O97:R97"/>
    <mergeCell ref="S97:V97"/>
    <mergeCell ref="AU97:AX97"/>
    <mergeCell ref="AY97:BB97"/>
    <mergeCell ref="AI97:AL97"/>
    <mergeCell ref="AM97:AP97"/>
    <mergeCell ref="AQ97:AT97"/>
    <mergeCell ref="W97:Z97"/>
    <mergeCell ref="AA97:AD97"/>
    <mergeCell ref="AE97:AH97"/>
    <mergeCell ref="AM96:AP96"/>
    <mergeCell ref="AQ96:AT96"/>
    <mergeCell ref="AU96:AX96"/>
    <mergeCell ref="AY96:BB96"/>
    <mergeCell ref="AY95:BB95"/>
    <mergeCell ref="C96:F96"/>
    <mergeCell ref="G96:J96"/>
    <mergeCell ref="K96:N96"/>
    <mergeCell ref="O96:R96"/>
    <mergeCell ref="S96:V96"/>
    <mergeCell ref="W96:Z96"/>
    <mergeCell ref="AA96:AD96"/>
    <mergeCell ref="AE96:AH96"/>
    <mergeCell ref="AI96:AL96"/>
    <mergeCell ref="AA95:AD95"/>
    <mergeCell ref="AE95:AH95"/>
    <mergeCell ref="AI95:AL95"/>
    <mergeCell ref="AM95:AP95"/>
    <mergeCell ref="AQ95:AT95"/>
    <mergeCell ref="AU95:AX95"/>
    <mergeCell ref="C95:F95"/>
    <mergeCell ref="G95:J95"/>
    <mergeCell ref="K95:N95"/>
    <mergeCell ref="O95:R95"/>
    <mergeCell ref="S95:V95"/>
    <mergeCell ref="W95:Z95"/>
    <mergeCell ref="C94:F94"/>
    <mergeCell ref="G94:J94"/>
    <mergeCell ref="K94:N94"/>
    <mergeCell ref="O94:R94"/>
    <mergeCell ref="S94:V94"/>
    <mergeCell ref="W94:Z94"/>
    <mergeCell ref="AA94:AD94"/>
    <mergeCell ref="AD88:AG88"/>
    <mergeCell ref="AT88:AW88"/>
    <mergeCell ref="AE94:AH94"/>
    <mergeCell ref="AI94:AL94"/>
    <mergeCell ref="AM94:AP94"/>
    <mergeCell ref="AQ94:AT94"/>
    <mergeCell ref="AU94:AX94"/>
    <mergeCell ref="AX88:BC88"/>
    <mergeCell ref="Z89:AC89"/>
    <mergeCell ref="AP89:AS89"/>
    <mergeCell ref="V90:Y90"/>
    <mergeCell ref="AL90:AO90"/>
    <mergeCell ref="AY94:BB94"/>
    <mergeCell ref="AH91:AK91"/>
    <mergeCell ref="AX91:BA91"/>
    <mergeCell ref="BB91:BC91"/>
    <mergeCell ref="AH54:AK54"/>
    <mergeCell ref="AX54:BA54"/>
    <mergeCell ref="BB54:BC54"/>
    <mergeCell ref="AP55:AW55"/>
    <mergeCell ref="AX55:BA55"/>
    <mergeCell ref="BB55:BC55"/>
    <mergeCell ref="Z52:AC52"/>
    <mergeCell ref="AP52:AS52"/>
    <mergeCell ref="V53:Y53"/>
    <mergeCell ref="AL53:AO53"/>
    <mergeCell ref="AD51:AG51"/>
    <mergeCell ref="AT51:AW51"/>
    <mergeCell ref="AX51:BC51"/>
    <mergeCell ref="BB44:BC44"/>
    <mergeCell ref="D37:G37"/>
    <mergeCell ref="H38:K38"/>
    <mergeCell ref="D39:K39"/>
    <mergeCell ref="L39:O39"/>
    <mergeCell ref="V43:Y43"/>
    <mergeCell ref="AL43:AO43"/>
    <mergeCell ref="AH44:AK44"/>
    <mergeCell ref="AP44:AW44"/>
    <mergeCell ref="AX44:BA44"/>
    <mergeCell ref="AD41:AG41"/>
    <mergeCell ref="AT41:AW41"/>
    <mergeCell ref="AX41:BC41"/>
    <mergeCell ref="Z42:AC42"/>
    <mergeCell ref="AP42:AS42"/>
    <mergeCell ref="AD30:AG30"/>
    <mergeCell ref="AH31:AK31"/>
    <mergeCell ref="AP31:AV31"/>
    <mergeCell ref="D34:L34"/>
    <mergeCell ref="AQ34:BA34"/>
    <mergeCell ref="AT39:AW39"/>
    <mergeCell ref="AX39:BC39"/>
    <mergeCell ref="BB34:BC34"/>
    <mergeCell ref="D23:K23"/>
    <mergeCell ref="AI23:AO23"/>
    <mergeCell ref="M26:P26"/>
    <mergeCell ref="AH26:AK26"/>
    <mergeCell ref="AP26:AV26"/>
    <mergeCell ref="D28:K28"/>
    <mergeCell ref="AI28:AO28"/>
    <mergeCell ref="P36:R36"/>
    <mergeCell ref="S36:U36"/>
    <mergeCell ref="AX11:BC11"/>
    <mergeCell ref="D18:K18"/>
    <mergeCell ref="AP21:AV21"/>
    <mergeCell ref="D10:K10"/>
    <mergeCell ref="L10:O10"/>
    <mergeCell ref="P10:T10"/>
    <mergeCell ref="U10:AC10"/>
    <mergeCell ref="AD10:AK10"/>
    <mergeCell ref="AL10:AP10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AU11:AW11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A2:B2"/>
    <mergeCell ref="A3:B3"/>
    <mergeCell ref="D5:K5"/>
    <mergeCell ref="D8:K8"/>
    <mergeCell ref="L8:T8"/>
    <mergeCell ref="U8:Y8"/>
    <mergeCell ref="Z8:AC8"/>
    <mergeCell ref="AD8:AI8"/>
    <mergeCell ref="AJ8:AT8"/>
  </mergeCells>
  <pageMargins left="0.2" right="0.2" top="0.25" bottom="0.25" header="0.3" footer="0.3"/>
  <pageSetup scale="56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A1CE-671A-E649-89B2-2AB2F6A5D4AF}">
  <sheetPr>
    <pageSetUpPr fitToPage="1"/>
  </sheetPr>
  <dimension ref="A1:CM179"/>
  <sheetViews>
    <sheetView zoomScale="99" workbookViewId="0">
      <selection activeCell="I47" sqref="I47"/>
    </sheetView>
  </sheetViews>
  <sheetFormatPr baseColWidth="10" defaultRowHeight="16"/>
  <cols>
    <col min="1" max="1" width="9.83203125" customWidth="1"/>
    <col min="2" max="2" width="4.5" customWidth="1"/>
    <col min="3" max="6" width="2.83203125" customWidth="1"/>
    <col min="7" max="7" width="3" customWidth="1"/>
    <col min="8" max="29" width="2.83203125" customWidth="1"/>
    <col min="30" max="30" width="3" customWidth="1"/>
    <col min="31" max="56" width="2.83203125" customWidth="1"/>
    <col min="57" max="57" width="5.5" customWidth="1"/>
    <col min="58" max="58" width="4.1640625" customWidth="1"/>
    <col min="59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255" t="s">
        <v>0</v>
      </c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172" t="s">
        <v>350</v>
      </c>
      <c r="U4" s="172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4"/>
      <c r="AL4" s="258" t="s">
        <v>38</v>
      </c>
      <c r="AM4" s="259"/>
      <c r="AN4" s="259"/>
      <c r="AO4" s="259"/>
      <c r="AP4" s="259"/>
      <c r="AQ4" s="259"/>
      <c r="AR4" s="259"/>
      <c r="AS4" s="259"/>
      <c r="AT4" s="259"/>
      <c r="AU4" s="259"/>
      <c r="AV4" s="242" t="s">
        <v>210</v>
      </c>
      <c r="AW4" s="260"/>
      <c r="AX4" s="260"/>
      <c r="AY4" s="260"/>
      <c r="AZ4" s="260"/>
      <c r="BA4" s="260"/>
      <c r="BB4" s="260"/>
      <c r="BC4" s="261"/>
      <c r="BD4" s="64"/>
      <c r="BI4" s="50">
        <v>26</v>
      </c>
      <c r="BJ4" s="50" t="s">
        <v>178</v>
      </c>
      <c r="BK4" s="50" t="s">
        <v>178</v>
      </c>
      <c r="BL4" s="50">
        <v>10</v>
      </c>
      <c r="BM4" s="50" t="s">
        <v>178</v>
      </c>
      <c r="BN4" s="54">
        <v>16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23</v>
      </c>
      <c r="BW4" s="50">
        <f t="shared" si="0"/>
        <v>8</v>
      </c>
      <c r="BX4" s="50">
        <f t="shared" si="0"/>
        <v>16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242" t="s">
        <v>210</v>
      </c>
      <c r="M5" s="260"/>
      <c r="N5" s="260"/>
      <c r="O5" s="260"/>
      <c r="P5" s="260"/>
      <c r="Q5" s="260"/>
      <c r="R5" s="260"/>
      <c r="S5" s="260"/>
      <c r="T5" s="170" t="s">
        <v>0</v>
      </c>
      <c r="U5" s="170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265"/>
      <c r="AL5" s="111" t="s">
        <v>350</v>
      </c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254"/>
      <c r="BD5" s="64"/>
      <c r="BI5" s="50">
        <v>26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18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0.44230769230769229</v>
      </c>
      <c r="BW5" s="50">
        <f t="shared" si="1"/>
        <v>0.15384615384615385</v>
      </c>
      <c r="BX5" s="50">
        <f t="shared" si="1"/>
        <v>0.30769230769230771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172" t="s">
        <v>350</v>
      </c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258" t="s">
        <v>38</v>
      </c>
      <c r="U6" s="258"/>
      <c r="V6" s="259"/>
      <c r="W6" s="259"/>
      <c r="X6" s="259"/>
      <c r="Y6" s="259"/>
      <c r="Z6" s="259"/>
      <c r="AA6" s="259"/>
      <c r="AB6" s="242" t="s">
        <v>210</v>
      </c>
      <c r="AC6" s="242"/>
      <c r="AD6" s="243"/>
      <c r="AE6" s="243"/>
      <c r="AF6" s="243"/>
      <c r="AG6" s="243"/>
      <c r="AH6" s="243"/>
      <c r="AI6" s="243"/>
      <c r="AJ6" s="243"/>
      <c r="AK6" s="244"/>
      <c r="AL6" s="255" t="s">
        <v>0</v>
      </c>
      <c r="AM6" s="256"/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7"/>
      <c r="BD6" s="64"/>
      <c r="BI6" s="54">
        <v>26</v>
      </c>
      <c r="BJ6" s="54" t="s">
        <v>178</v>
      </c>
      <c r="BK6" s="54" t="s">
        <v>178</v>
      </c>
      <c r="BL6" s="54">
        <v>8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 ht="5" customHeight="1">
      <c r="A13" s="95"/>
      <c r="B13" s="96" t="s">
        <v>19</v>
      </c>
      <c r="C13" s="66"/>
      <c r="D13" s="242" t="s">
        <v>210</v>
      </c>
      <c r="E13" s="243"/>
      <c r="F13" s="243"/>
      <c r="G13" s="243"/>
      <c r="H13" s="243"/>
      <c r="I13" s="243"/>
      <c r="J13" s="243"/>
      <c r="K13" s="244"/>
      <c r="L13" s="238" t="s">
        <v>38</v>
      </c>
      <c r="M13" s="238"/>
      <c r="N13" s="238"/>
      <c r="O13" s="238"/>
      <c r="P13" s="238"/>
      <c r="Q13" s="238"/>
      <c r="R13" s="238"/>
      <c r="S13" s="238"/>
      <c r="T13" s="238"/>
      <c r="U13" s="135" t="s">
        <v>2</v>
      </c>
      <c r="V13" s="136"/>
      <c r="W13" s="136"/>
      <c r="X13" s="220"/>
      <c r="AD13" s="211" t="s">
        <v>43</v>
      </c>
      <c r="AE13" s="212"/>
      <c r="AF13" s="212"/>
      <c r="AG13" s="212"/>
      <c r="AH13" s="212"/>
      <c r="AU13" s="235" t="s">
        <v>38</v>
      </c>
      <c r="AV13" s="236"/>
      <c r="AW13" s="236"/>
      <c r="AX13" s="236"/>
      <c r="AY13" s="23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 ht="5" customHeight="1">
      <c r="A14" s="95"/>
      <c r="B14" s="96" t="s">
        <v>27</v>
      </c>
      <c r="C14" s="66"/>
      <c r="D14" s="135" t="s">
        <v>2</v>
      </c>
      <c r="E14" s="136"/>
      <c r="F14" s="136"/>
      <c r="G14" s="136"/>
      <c r="H14" s="136"/>
      <c r="I14" s="136"/>
      <c r="J14" s="136"/>
      <c r="K14" s="220"/>
      <c r="L14" s="145" t="s">
        <v>12</v>
      </c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AI14" s="211" t="s">
        <v>43</v>
      </c>
      <c r="AJ14" s="212"/>
      <c r="AK14" s="212"/>
      <c r="AL14" s="212"/>
      <c r="AM14" s="212"/>
      <c r="AN14" s="212"/>
      <c r="AO14" s="212"/>
      <c r="AP14" s="213" t="s">
        <v>210</v>
      </c>
      <c r="AQ14" s="214"/>
      <c r="AR14" s="214"/>
      <c r="AS14" s="214"/>
      <c r="AT14" s="214"/>
      <c r="AZ14" s="147" t="s">
        <v>38</v>
      </c>
      <c r="BA14" s="148"/>
      <c r="BB14" s="148"/>
      <c r="BC14" s="148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 ht="5" customHeight="1">
      <c r="A15" s="95"/>
      <c r="B15" s="96" t="s">
        <v>161</v>
      </c>
      <c r="C15" s="66"/>
      <c r="D15" s="145" t="s">
        <v>12</v>
      </c>
      <c r="E15" s="146"/>
      <c r="F15" s="146"/>
      <c r="G15" s="146"/>
      <c r="H15" s="146"/>
      <c r="I15" s="146"/>
      <c r="J15" s="146"/>
      <c r="K15" s="146"/>
      <c r="L15" s="135" t="s">
        <v>2</v>
      </c>
      <c r="M15" s="136"/>
      <c r="N15" s="136"/>
      <c r="O15" s="136"/>
      <c r="P15" s="136"/>
      <c r="Q15" s="136"/>
      <c r="R15" s="136"/>
      <c r="S15" s="210" t="s">
        <v>3</v>
      </c>
      <c r="T15" s="210"/>
      <c r="U15" s="210"/>
      <c r="V15" s="210"/>
      <c r="Y15" s="1"/>
      <c r="AD15" s="233" t="s">
        <v>38</v>
      </c>
      <c r="AE15" s="233"/>
      <c r="AF15" s="233"/>
      <c r="AG15" s="233"/>
      <c r="AH15" s="233"/>
      <c r="AI15" s="233"/>
      <c r="AJ15" s="233"/>
      <c r="AK15" s="234"/>
      <c r="AL15" s="213" t="s">
        <v>210</v>
      </c>
      <c r="AM15" s="214"/>
      <c r="AN15" s="214"/>
      <c r="AO15" s="214"/>
      <c r="AP15" s="211" t="s">
        <v>43</v>
      </c>
      <c r="AQ15" s="212"/>
      <c r="AR15" s="212"/>
      <c r="AS15" s="212"/>
      <c r="AT15" s="212"/>
      <c r="AU15" s="212"/>
      <c r="AV15" s="212"/>
      <c r="AX15" s="1"/>
      <c r="AY15" s="1"/>
      <c r="AZ15" s="1"/>
      <c r="BA15" s="1"/>
      <c r="BB15" s="1"/>
      <c r="BC15" s="1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 ht="5" customHeight="1">
      <c r="A16" s="95"/>
      <c r="B16" s="96" t="s">
        <v>159</v>
      </c>
      <c r="C16" s="66"/>
      <c r="D16" s="172" t="s">
        <v>15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229" t="s">
        <v>3</v>
      </c>
      <c r="P16" s="229"/>
      <c r="Q16" s="229"/>
      <c r="R16" s="229"/>
      <c r="S16" s="172" t="s">
        <v>15</v>
      </c>
      <c r="T16" s="173"/>
      <c r="U16" s="242" t="s">
        <v>210</v>
      </c>
      <c r="V16" s="243"/>
      <c r="W16" s="243"/>
      <c r="X16" s="243"/>
      <c r="Y16" s="243"/>
      <c r="Z16" s="243"/>
      <c r="AA16" s="243"/>
      <c r="AB16" s="244"/>
      <c r="AC16" s="244"/>
      <c r="AH16" s="1"/>
      <c r="AI16" s="1"/>
      <c r="AL16" s="158" t="s">
        <v>2</v>
      </c>
      <c r="AM16" s="140"/>
      <c r="AN16" s="140"/>
      <c r="AO16" s="141"/>
      <c r="AP16" s="141"/>
      <c r="AW16" s="217" t="s">
        <v>43</v>
      </c>
      <c r="AX16" s="218"/>
      <c r="AY16" s="218"/>
      <c r="AZ16" s="218"/>
      <c r="BA16" s="218"/>
      <c r="BB16" s="218"/>
      <c r="BC16" s="219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t="s">
        <v>382</v>
      </c>
      <c r="BG17" t="s">
        <v>383</v>
      </c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 ht="3" customHeight="1">
      <c r="A18" s="95"/>
      <c r="B18" s="96" t="s">
        <v>27</v>
      </c>
      <c r="C18" s="66"/>
      <c r="D18" s="454" t="s">
        <v>2</v>
      </c>
      <c r="E18" s="455"/>
      <c r="F18" s="455"/>
      <c r="G18" s="455"/>
      <c r="H18" s="455"/>
      <c r="I18" s="455"/>
      <c r="J18" s="455"/>
      <c r="K18" s="456"/>
      <c r="L18" s="235" t="s">
        <v>38</v>
      </c>
      <c r="M18" s="236"/>
      <c r="N18" s="236"/>
      <c r="O18" s="236"/>
      <c r="P18" s="236"/>
      <c r="Q18" s="236"/>
      <c r="R18" s="236"/>
      <c r="S18" s="236"/>
      <c r="T18" s="262" t="s">
        <v>210</v>
      </c>
      <c r="U18" s="262"/>
      <c r="V18" s="246"/>
      <c r="W18" s="246"/>
      <c r="X18" s="246"/>
      <c r="Y18" s="246"/>
      <c r="Z18" s="246"/>
      <c r="AA18" s="246"/>
      <c r="AB18" s="246"/>
      <c r="AC18" s="263"/>
      <c r="AD18" s="153" t="s">
        <v>12</v>
      </c>
      <c r="AE18" s="154"/>
      <c r="AF18" s="154"/>
      <c r="AG18" s="154"/>
      <c r="AH18" s="154"/>
      <c r="AI18" s="690" t="s">
        <v>43</v>
      </c>
      <c r="AJ18" s="691"/>
      <c r="AK18" s="691"/>
      <c r="AL18" s="691"/>
      <c r="AM18" s="691"/>
      <c r="AN18" s="691"/>
      <c r="AO18" s="691"/>
      <c r="AP18" s="150" t="s">
        <v>15</v>
      </c>
      <c r="AQ18" s="151"/>
      <c r="AR18" s="151"/>
      <c r="AS18" s="151"/>
      <c r="AT18" s="151"/>
      <c r="AU18" s="151"/>
      <c r="AV18" s="153" t="s">
        <v>12</v>
      </c>
      <c r="AW18" s="154"/>
      <c r="AX18" s="154"/>
      <c r="AY18" s="154"/>
      <c r="AZ18" s="154"/>
      <c r="BA18" s="154"/>
      <c r="BB18" s="154"/>
      <c r="BC18" s="154"/>
      <c r="BD18" s="1"/>
      <c r="BF18" t="s">
        <v>40</v>
      </c>
      <c r="BG18" t="s">
        <v>41</v>
      </c>
      <c r="BI18" s="22">
        <v>16</v>
      </c>
      <c r="BJ18" s="1">
        <v>7</v>
      </c>
      <c r="BK18" s="54">
        <v>13</v>
      </c>
      <c r="BL18" s="54">
        <v>8</v>
      </c>
      <c r="BM18" s="54">
        <v>8</v>
      </c>
      <c r="BN18" s="50" t="s">
        <v>178</v>
      </c>
      <c r="BO18" s="54" t="s">
        <v>178</v>
      </c>
      <c r="BP18" s="50">
        <f>SUM(BH18:BO18)</f>
        <v>52</v>
      </c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 ht="3" customHeight="1">
      <c r="A19" s="95"/>
      <c r="B19" s="96" t="s">
        <v>19</v>
      </c>
      <c r="C19" s="66"/>
      <c r="D19" s="242" t="s">
        <v>210</v>
      </c>
      <c r="E19" s="243"/>
      <c r="F19" s="243"/>
      <c r="G19" s="243"/>
      <c r="H19" s="243"/>
      <c r="I19" s="243"/>
      <c r="J19" s="243"/>
      <c r="K19" s="244"/>
      <c r="L19" s="137" t="s">
        <v>2</v>
      </c>
      <c r="M19" s="138"/>
      <c r="N19" s="138"/>
      <c r="O19" s="138"/>
      <c r="P19" s="138"/>
      <c r="Q19" s="138"/>
      <c r="R19" s="138"/>
      <c r="S19" s="150" t="s">
        <v>15</v>
      </c>
      <c r="T19" s="150"/>
      <c r="U19" s="151"/>
      <c r="V19" s="151"/>
      <c r="W19" s="151"/>
      <c r="X19" s="151"/>
      <c r="Y19" s="151"/>
      <c r="Z19" s="151"/>
      <c r="AA19" s="151"/>
      <c r="AB19" s="151"/>
      <c r="AC19" s="152"/>
      <c r="AD19" s="211" t="s">
        <v>43</v>
      </c>
      <c r="AE19" s="212"/>
      <c r="AF19" s="212"/>
      <c r="AG19" s="212"/>
      <c r="AH19" s="212"/>
      <c r="AI19" s="153" t="s">
        <v>12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238" t="s">
        <v>38</v>
      </c>
      <c r="AW19" s="238"/>
      <c r="AX19" s="238"/>
      <c r="AY19" s="238"/>
      <c r="AZ19" s="238"/>
      <c r="BA19" s="238"/>
      <c r="BB19" s="238"/>
      <c r="BC19" s="238"/>
      <c r="BD19" s="1"/>
      <c r="BI19">
        <v>19</v>
      </c>
      <c r="BJ19" s="1">
        <v>5</v>
      </c>
      <c r="BK19" s="54">
        <v>13</v>
      </c>
      <c r="BL19" s="54">
        <v>8</v>
      </c>
      <c r="BM19" s="54">
        <v>7</v>
      </c>
      <c r="BN19" s="50" t="s">
        <v>178</v>
      </c>
      <c r="BO19" s="54" t="s">
        <v>178</v>
      </c>
      <c r="BP19" s="50">
        <f t="shared" ref="BP19:BP21" si="4">SUM(BH19:BO19)</f>
        <v>52</v>
      </c>
      <c r="CB19" s="124"/>
      <c r="CC19" s="121"/>
      <c r="CD19" s="122"/>
      <c r="CE19" s="121"/>
      <c r="CF19" s="121"/>
      <c r="CG19" s="121"/>
      <c r="CH19" s="121"/>
      <c r="CI19" s="122"/>
      <c r="CJ19" s="122"/>
      <c r="CK19" s="122"/>
      <c r="CL19" s="122"/>
      <c r="CM19" s="123"/>
    </row>
    <row r="20" spans="1:91" ht="3" customHeight="1">
      <c r="A20" s="95"/>
      <c r="B20" s="96" t="s">
        <v>161</v>
      </c>
      <c r="C20" s="66"/>
      <c r="D20" s="153" t="s">
        <v>12</v>
      </c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210" t="s">
        <v>3</v>
      </c>
      <c r="P20" s="210"/>
      <c r="Q20" s="210"/>
      <c r="R20" s="210"/>
      <c r="S20" s="158" t="s">
        <v>2</v>
      </c>
      <c r="T20" s="140"/>
      <c r="U20" s="140"/>
      <c r="V20" s="141"/>
      <c r="W20" s="150" t="s">
        <v>15</v>
      </c>
      <c r="X20" s="151"/>
      <c r="Y20" s="151"/>
      <c r="Z20" s="151"/>
      <c r="AA20" s="151"/>
      <c r="AB20" s="151"/>
      <c r="AC20" s="151"/>
      <c r="AD20" s="275" t="s">
        <v>38</v>
      </c>
      <c r="AE20" s="233"/>
      <c r="AF20" s="233"/>
      <c r="AG20" s="234"/>
      <c r="AH20" s="150" t="s">
        <v>15</v>
      </c>
      <c r="AI20" s="151"/>
      <c r="AJ20" s="151"/>
      <c r="AK20" s="151"/>
      <c r="AL20" s="151"/>
      <c r="AM20" s="151"/>
      <c r="AN20" s="151"/>
      <c r="AO20" s="151"/>
      <c r="AP20" s="215" t="s">
        <v>210</v>
      </c>
      <c r="AQ20" s="215"/>
      <c r="AR20" s="216"/>
      <c r="AS20" s="216"/>
      <c r="AT20" s="216"/>
      <c r="AU20" s="216"/>
      <c r="AV20" s="221" t="s">
        <v>15</v>
      </c>
      <c r="AW20" s="217" t="s">
        <v>43</v>
      </c>
      <c r="AX20" s="217"/>
      <c r="AY20" s="218"/>
      <c r="AZ20" s="218"/>
      <c r="BA20" s="218"/>
      <c r="BB20" s="218"/>
      <c r="BC20" s="219"/>
      <c r="BD20" s="1"/>
      <c r="BE20" t="s">
        <v>386</v>
      </c>
      <c r="BI20">
        <v>22</v>
      </c>
      <c r="BJ20" s="1">
        <v>7</v>
      </c>
      <c r="BK20" s="54">
        <v>11</v>
      </c>
      <c r="BL20" s="54">
        <v>4</v>
      </c>
      <c r="BM20" s="54">
        <v>4</v>
      </c>
      <c r="BN20" s="50" t="s">
        <v>178</v>
      </c>
      <c r="BO20" s="54">
        <v>4</v>
      </c>
      <c r="BP20" s="50">
        <f t="shared" si="4"/>
        <v>52</v>
      </c>
      <c r="CB20" s="124"/>
      <c r="CC20" s="121"/>
      <c r="CD20" s="122"/>
      <c r="CE20" s="121"/>
      <c r="CF20" s="121"/>
      <c r="CG20" s="121"/>
      <c r="CH20" s="121"/>
      <c r="CI20" s="122"/>
      <c r="CJ20" s="122"/>
      <c r="CK20" s="122"/>
      <c r="CL20" s="122"/>
      <c r="CM20" s="123"/>
    </row>
    <row r="21" spans="1:91" ht="3" customHeight="1">
      <c r="A21" s="95"/>
      <c r="B21" s="96" t="s">
        <v>159</v>
      </c>
      <c r="C21" s="66"/>
      <c r="D21" s="149" t="s">
        <v>15</v>
      </c>
      <c r="E21" s="149"/>
      <c r="F21" s="150"/>
      <c r="G21" s="150"/>
      <c r="H21" s="150"/>
      <c r="I21" s="150"/>
      <c r="J21" s="150"/>
      <c r="K21" s="150"/>
      <c r="L21" s="150"/>
      <c r="M21" s="448" t="s">
        <v>3</v>
      </c>
      <c r="N21" s="448"/>
      <c r="O21" s="448"/>
      <c r="P21" s="448"/>
      <c r="Q21" s="153" t="s">
        <v>12</v>
      </c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8" t="s">
        <v>2</v>
      </c>
      <c r="AE21" s="140"/>
      <c r="AF21" s="140"/>
      <c r="AG21" s="141"/>
      <c r="AH21" s="567" t="s">
        <v>38</v>
      </c>
      <c r="AI21" s="568"/>
      <c r="AJ21" s="568"/>
      <c r="AK21" s="568"/>
      <c r="AL21" s="213" t="s">
        <v>210</v>
      </c>
      <c r="AM21" s="214"/>
      <c r="AN21" s="214"/>
      <c r="AO21" s="214"/>
      <c r="AP21" s="752" t="s">
        <v>43</v>
      </c>
      <c r="AQ21" s="691"/>
      <c r="AR21" s="691"/>
      <c r="AS21" s="691"/>
      <c r="AT21" s="691"/>
      <c r="AU21" s="691"/>
      <c r="AV21" s="732"/>
      <c r="AW21" s="150" t="s">
        <v>15</v>
      </c>
      <c r="AX21" s="151"/>
      <c r="AY21" s="151"/>
      <c r="AZ21" s="151"/>
      <c r="BA21" s="151"/>
      <c r="BB21" s="151"/>
      <c r="BC21" s="151"/>
      <c r="BD21" s="1"/>
      <c r="BE21" t="s">
        <v>387</v>
      </c>
      <c r="BG21" t="s">
        <v>40</v>
      </c>
      <c r="BI21">
        <v>20</v>
      </c>
      <c r="BJ21" s="1">
        <v>7</v>
      </c>
      <c r="BK21" s="54">
        <v>13</v>
      </c>
      <c r="BL21" s="54">
        <v>4</v>
      </c>
      <c r="BM21" s="83">
        <v>4</v>
      </c>
      <c r="BN21" s="50" t="s">
        <v>178</v>
      </c>
      <c r="BO21" s="54">
        <v>4</v>
      </c>
      <c r="BP21" s="50">
        <f t="shared" si="4"/>
        <v>52</v>
      </c>
      <c r="CB21" s="124"/>
      <c r="CC21" s="121"/>
      <c r="CD21" s="122"/>
      <c r="CE21" s="121"/>
      <c r="CF21" s="121"/>
      <c r="CG21" s="121"/>
      <c r="CH21" s="121"/>
      <c r="CI21" s="122"/>
      <c r="CJ21" s="122"/>
      <c r="CK21" s="122"/>
      <c r="CL21" s="122"/>
      <c r="CM21" s="123"/>
    </row>
    <row r="22" spans="1:91">
      <c r="A22" s="247"/>
      <c r="B22" s="248"/>
      <c r="C22" s="52"/>
      <c r="D22" s="267"/>
      <c r="E22" s="267"/>
      <c r="F22" s="267"/>
      <c r="G22" s="267"/>
      <c r="H22" s="267"/>
      <c r="I22" s="267"/>
      <c r="J22" s="267"/>
      <c r="K22" s="267"/>
      <c r="L22" s="267"/>
      <c r="M22" s="268"/>
      <c r="N22" s="268"/>
      <c r="O22" s="269"/>
      <c r="P22" s="270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2"/>
      <c r="AE22" s="272"/>
      <c r="AF22" s="272"/>
      <c r="AG22" s="272"/>
      <c r="AH22" s="273"/>
      <c r="AI22" s="273"/>
      <c r="AJ22" s="273"/>
      <c r="AK22" s="273"/>
      <c r="AL22" s="267"/>
      <c r="AM22" s="267"/>
      <c r="AN22" s="267"/>
      <c r="AO22" s="267"/>
      <c r="AP22" s="274"/>
      <c r="AQ22" s="274"/>
      <c r="AR22" s="274"/>
      <c r="AS22" s="274"/>
      <c r="AT22" s="274"/>
      <c r="AU22" s="274"/>
      <c r="AV22" s="274"/>
      <c r="AW22" s="267"/>
      <c r="AX22" s="267"/>
      <c r="AY22" s="267"/>
      <c r="AZ22" s="267"/>
      <c r="BA22" s="267"/>
      <c r="BB22" s="267"/>
      <c r="BC22" s="267"/>
      <c r="BM22" s="84"/>
      <c r="CB22" s="124"/>
      <c r="CC22" s="121"/>
      <c r="CD22" s="122"/>
      <c r="CE22" s="121"/>
      <c r="CF22" s="121"/>
      <c r="CG22" s="121"/>
      <c r="CH22" s="121"/>
      <c r="CI22" s="122"/>
      <c r="CJ22" s="122"/>
      <c r="CK22" s="122"/>
      <c r="CL22" s="122"/>
      <c r="CM22" s="123"/>
    </row>
    <row r="23" spans="1:91">
      <c r="A23" s="247"/>
      <c r="B23" s="96" t="s">
        <v>27</v>
      </c>
      <c r="C23" s="66"/>
      <c r="D23" s="454" t="s">
        <v>2</v>
      </c>
      <c r="E23" s="455"/>
      <c r="F23" s="455"/>
      <c r="G23" s="455"/>
      <c r="H23" s="455"/>
      <c r="I23" s="455"/>
      <c r="J23" s="455"/>
      <c r="K23" s="456"/>
      <c r="L23" s="235" t="s">
        <v>38</v>
      </c>
      <c r="M23" s="236"/>
      <c r="N23" s="236"/>
      <c r="O23" s="236"/>
      <c r="P23" s="236"/>
      <c r="Q23" s="236"/>
      <c r="R23" s="236"/>
      <c r="S23" s="236"/>
      <c r="Y23" s="246"/>
      <c r="Z23" s="246"/>
      <c r="AA23" s="246"/>
      <c r="AB23" s="246"/>
      <c r="AC23" s="153" t="s">
        <v>12</v>
      </c>
      <c r="AD23" s="154"/>
      <c r="AE23" s="154"/>
      <c r="AF23" s="154"/>
      <c r="AG23" s="154"/>
      <c r="AH23" s="154"/>
      <c r="AI23" s="690" t="s">
        <v>43</v>
      </c>
      <c r="AJ23" s="691"/>
      <c r="AK23" s="691"/>
      <c r="AL23" s="691"/>
      <c r="AM23" s="691"/>
      <c r="AN23" s="691"/>
      <c r="AO23" s="691"/>
      <c r="AP23" s="150" t="s">
        <v>15</v>
      </c>
      <c r="AQ23" s="151"/>
      <c r="AR23" s="151"/>
      <c r="AS23" s="151"/>
      <c r="AT23" s="151"/>
      <c r="AU23" s="151"/>
      <c r="AV23" s="153" t="s">
        <v>12</v>
      </c>
      <c r="AW23" s="154"/>
      <c r="AX23" s="154"/>
      <c r="AY23" s="154"/>
      <c r="AZ23" s="154"/>
      <c r="BA23" s="154"/>
      <c r="BB23" s="154"/>
      <c r="BC23" s="154"/>
      <c r="BI23" s="22">
        <v>16</v>
      </c>
      <c r="BJ23" s="1">
        <v>7</v>
      </c>
      <c r="BK23" s="54">
        <v>13</v>
      </c>
      <c r="BL23" s="54">
        <v>8</v>
      </c>
      <c r="BM23" s="54">
        <v>8</v>
      </c>
      <c r="BN23" s="50" t="s">
        <v>178</v>
      </c>
      <c r="BO23" s="54" t="s">
        <v>178</v>
      </c>
      <c r="BP23" s="50">
        <f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247"/>
      <c r="B24" s="96" t="s">
        <v>19</v>
      </c>
      <c r="C24" s="66"/>
      <c r="D24" s="150" t="s">
        <v>15</v>
      </c>
      <c r="E24" s="150"/>
      <c r="F24" s="151"/>
      <c r="G24" s="151"/>
      <c r="H24" s="151"/>
      <c r="I24" s="151"/>
      <c r="J24" s="151"/>
      <c r="K24" s="151"/>
      <c r="L24" s="137" t="s">
        <v>2</v>
      </c>
      <c r="M24" s="138"/>
      <c r="N24" s="138"/>
      <c r="O24" s="138"/>
      <c r="P24" s="138"/>
      <c r="Q24" s="138"/>
      <c r="R24" s="138"/>
      <c r="S24" s="150" t="s">
        <v>15</v>
      </c>
      <c r="T24" s="262" t="s">
        <v>210</v>
      </c>
      <c r="U24" s="262"/>
      <c r="V24" s="246"/>
      <c r="W24" s="246"/>
      <c r="X24" s="246"/>
      <c r="AD24" s="211" t="s">
        <v>43</v>
      </c>
      <c r="AE24" s="212"/>
      <c r="AF24" s="212"/>
      <c r="AG24" s="212"/>
      <c r="AH24" s="212"/>
      <c r="AI24" s="153" t="s">
        <v>12</v>
      </c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238" t="s">
        <v>38</v>
      </c>
      <c r="AW24" s="238"/>
      <c r="AX24" s="238"/>
      <c r="AY24" s="238"/>
      <c r="AZ24" s="238"/>
      <c r="BA24" s="238"/>
      <c r="BB24" s="238"/>
      <c r="BC24" s="238"/>
      <c r="BI24">
        <v>19</v>
      </c>
      <c r="BJ24" s="1">
        <v>5</v>
      </c>
      <c r="BK24" s="54">
        <v>13</v>
      </c>
      <c r="BL24" s="54">
        <v>8</v>
      </c>
      <c r="BM24" s="54">
        <v>7</v>
      </c>
      <c r="BN24" s="50" t="s">
        <v>178</v>
      </c>
      <c r="BO24" s="54" t="s">
        <v>178</v>
      </c>
      <c r="BP24" s="50">
        <f t="shared" ref="BP24:BP26" si="5">SUM(BH24:BO24)</f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247"/>
      <c r="B25" s="96" t="s">
        <v>161</v>
      </c>
      <c r="C25" s="66"/>
      <c r="D25" s="153" t="s">
        <v>12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210" t="s">
        <v>3</v>
      </c>
      <c r="P25" s="210"/>
      <c r="Q25" s="210"/>
      <c r="R25" s="210"/>
      <c r="S25" s="158" t="s">
        <v>2</v>
      </c>
      <c r="T25" s="140"/>
      <c r="U25" s="140"/>
      <c r="V25" s="141"/>
      <c r="W25" s="150" t="s">
        <v>15</v>
      </c>
      <c r="X25" s="151"/>
      <c r="Y25" s="151"/>
      <c r="Z25" s="151"/>
      <c r="AA25" s="151"/>
      <c r="AB25" s="275" t="s">
        <v>38</v>
      </c>
      <c r="AC25" s="275"/>
      <c r="AD25" s="233"/>
      <c r="AE25" s="233"/>
      <c r="AF25" s="233"/>
      <c r="AG25" s="234"/>
      <c r="AH25" s="150" t="s">
        <v>15</v>
      </c>
      <c r="AI25" s="151"/>
      <c r="AJ25" s="151"/>
      <c r="AK25" s="151"/>
      <c r="AL25" s="151"/>
      <c r="AM25" s="151"/>
      <c r="AN25" s="151"/>
      <c r="AO25" s="151"/>
      <c r="AP25" s="215" t="s">
        <v>210</v>
      </c>
      <c r="AQ25" s="215"/>
      <c r="AR25" s="216"/>
      <c r="AS25" s="216"/>
      <c r="AT25" s="216"/>
      <c r="AU25" s="216"/>
      <c r="AV25" s="221" t="s">
        <v>15</v>
      </c>
      <c r="AW25" s="217" t="s">
        <v>43</v>
      </c>
      <c r="AX25" s="217"/>
      <c r="AY25" s="218"/>
      <c r="AZ25" s="218"/>
      <c r="BA25" s="218"/>
      <c r="BB25" s="218"/>
      <c r="BC25" s="219"/>
      <c r="BI25">
        <v>22</v>
      </c>
      <c r="BJ25" s="1">
        <v>7</v>
      </c>
      <c r="BK25" s="54">
        <v>11</v>
      </c>
      <c r="BL25" s="54">
        <v>4</v>
      </c>
      <c r="BM25" s="54">
        <v>4</v>
      </c>
      <c r="BN25" s="50" t="s">
        <v>178</v>
      </c>
      <c r="BO25" s="54">
        <v>4</v>
      </c>
      <c r="BP25" s="50">
        <f t="shared" si="5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 ht="17" thickBot="1">
      <c r="A26" s="247"/>
      <c r="B26" s="96" t="s">
        <v>159</v>
      </c>
      <c r="C26" s="66"/>
      <c r="D26" s="242" t="s">
        <v>210</v>
      </c>
      <c r="E26" s="243"/>
      <c r="F26" s="243"/>
      <c r="G26" s="243"/>
      <c r="H26" s="243"/>
      <c r="I26" s="243"/>
      <c r="J26" s="243"/>
      <c r="K26" s="244"/>
      <c r="L26" s="150"/>
      <c r="M26" s="448" t="s">
        <v>3</v>
      </c>
      <c r="N26" s="448"/>
      <c r="O26" s="448"/>
      <c r="P26" s="448"/>
      <c r="Q26" s="153" t="s">
        <v>12</v>
      </c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8" t="s">
        <v>2</v>
      </c>
      <c r="AD26" s="158"/>
      <c r="AE26" s="140"/>
      <c r="AF26" s="140"/>
      <c r="AG26" s="141"/>
      <c r="AH26" s="567" t="s">
        <v>38</v>
      </c>
      <c r="AI26" s="568"/>
      <c r="AJ26" s="568"/>
      <c r="AK26" s="568"/>
      <c r="AL26" s="213" t="s">
        <v>210</v>
      </c>
      <c r="AM26" s="214"/>
      <c r="AN26" s="214"/>
      <c r="AO26" s="214"/>
      <c r="AP26" s="752" t="s">
        <v>43</v>
      </c>
      <c r="AQ26" s="691"/>
      <c r="AR26" s="691"/>
      <c r="AS26" s="691"/>
      <c r="AT26" s="691"/>
      <c r="AU26" s="691"/>
      <c r="AV26" s="732"/>
      <c r="AW26" s="150" t="s">
        <v>15</v>
      </c>
      <c r="AX26" s="151"/>
      <c r="AY26" s="151"/>
      <c r="AZ26" s="151"/>
      <c r="BA26" s="151"/>
      <c r="BB26" s="151"/>
      <c r="BC26" s="151"/>
      <c r="BI26">
        <v>20</v>
      </c>
      <c r="BJ26" s="1">
        <v>7</v>
      </c>
      <c r="BK26" s="54">
        <v>13</v>
      </c>
      <c r="BL26" s="54">
        <v>4</v>
      </c>
      <c r="BM26" s="83">
        <v>4</v>
      </c>
      <c r="BN26" s="50" t="s">
        <v>178</v>
      </c>
      <c r="BO26" s="54">
        <v>4</v>
      </c>
      <c r="BP26" s="50">
        <f t="shared" si="5"/>
        <v>52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 ht="17" thickBot="1">
      <c r="A27" s="95"/>
      <c r="B27" s="96"/>
      <c r="C27" s="66"/>
      <c r="D27" s="1"/>
      <c r="E27" s="1"/>
      <c r="F27" s="1"/>
      <c r="G27" s="1"/>
      <c r="H27" s="1"/>
      <c r="I27" s="1"/>
      <c r="J27" s="1"/>
      <c r="K27" s="1"/>
      <c r="L27" s="1"/>
      <c r="M27" s="1"/>
      <c r="O27" s="253" t="s">
        <v>41</v>
      </c>
      <c r="P27" s="264"/>
      <c r="Q27" s="1"/>
      <c r="R27" s="1"/>
      <c r="S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39" t="s">
        <v>2</v>
      </c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J27" s="1"/>
      <c r="BK27" s="83"/>
      <c r="BL27" s="54"/>
      <c r="BM27" s="54"/>
      <c r="BO27" s="5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 ht="3" customHeight="1">
      <c r="A28" s="95"/>
      <c r="B28" s="96" t="s">
        <v>27</v>
      </c>
      <c r="C28" s="66"/>
      <c r="D28" s="454" t="s">
        <v>2</v>
      </c>
      <c r="E28" s="455"/>
      <c r="F28" s="455"/>
      <c r="G28" s="455"/>
      <c r="H28" s="455"/>
      <c r="I28" s="455"/>
      <c r="J28" s="455"/>
      <c r="K28" s="456"/>
      <c r="L28" s="235" t="s">
        <v>38</v>
      </c>
      <c r="M28" s="236"/>
      <c r="N28" s="236"/>
      <c r="O28" s="236"/>
      <c r="P28" s="236"/>
      <c r="Q28" s="236"/>
      <c r="R28" s="236"/>
      <c r="S28" s="236"/>
      <c r="T28" s="262" t="s">
        <v>210</v>
      </c>
      <c r="U28" s="262"/>
      <c r="V28" s="246"/>
      <c r="W28" s="246"/>
      <c r="X28" s="246"/>
      <c r="Y28" s="246"/>
      <c r="Z28" s="246"/>
      <c r="AA28" s="246"/>
      <c r="AB28" s="246"/>
      <c r="AC28" s="263"/>
      <c r="AD28" s="153" t="s">
        <v>12</v>
      </c>
      <c r="AE28" s="154"/>
      <c r="AF28" s="154"/>
      <c r="AG28" s="154"/>
      <c r="AH28" s="154"/>
      <c r="AI28" s="690" t="s">
        <v>43</v>
      </c>
      <c r="AJ28" s="691"/>
      <c r="AK28" s="691"/>
      <c r="AL28" s="691"/>
      <c r="AM28" s="691"/>
      <c r="AN28" s="691"/>
      <c r="AO28" s="691"/>
      <c r="AP28" s="150" t="s">
        <v>15</v>
      </c>
      <c r="AQ28" s="151"/>
      <c r="AR28" s="151"/>
      <c r="AS28" s="151"/>
      <c r="AT28" s="151"/>
      <c r="AU28" s="151"/>
      <c r="AV28" s="153" t="s">
        <v>12</v>
      </c>
      <c r="AW28" s="154"/>
      <c r="AX28" s="154"/>
      <c r="AY28" s="154"/>
      <c r="AZ28" s="154"/>
      <c r="BA28" s="154"/>
      <c r="BB28" s="154"/>
      <c r="BC28" s="154"/>
      <c r="BD28" s="1"/>
      <c r="BI28" s="22">
        <v>16</v>
      </c>
      <c r="BJ28" s="1">
        <v>7</v>
      </c>
      <c r="BK28" s="54">
        <v>13</v>
      </c>
      <c r="BL28" s="54">
        <v>8</v>
      </c>
      <c r="BM28" s="54">
        <v>8</v>
      </c>
      <c r="BN28" s="50" t="s">
        <v>178</v>
      </c>
      <c r="BO28" s="54" t="s">
        <v>178</v>
      </c>
      <c r="BP28" s="50">
        <f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 ht="3" customHeight="1">
      <c r="A29" s="95"/>
      <c r="B29" s="96" t="s">
        <v>19</v>
      </c>
      <c r="C29" s="66"/>
      <c r="D29" s="242" t="s">
        <v>210</v>
      </c>
      <c r="E29" s="243"/>
      <c r="F29" s="243"/>
      <c r="G29" s="243"/>
      <c r="H29" s="243"/>
      <c r="I29" s="243"/>
      <c r="J29" s="243"/>
      <c r="K29" s="244"/>
      <c r="L29" s="137" t="s">
        <v>2</v>
      </c>
      <c r="M29" s="138"/>
      <c r="N29" s="138"/>
      <c r="O29" s="138"/>
      <c r="P29" s="138"/>
      <c r="Q29" s="150" t="s">
        <v>15</v>
      </c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2"/>
      <c r="AD29" s="211" t="s">
        <v>43</v>
      </c>
      <c r="AE29" s="212"/>
      <c r="AF29" s="212"/>
      <c r="AG29" s="212"/>
      <c r="AH29" s="212"/>
      <c r="AI29" s="153" t="s">
        <v>12</v>
      </c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238" t="s">
        <v>38</v>
      </c>
      <c r="AW29" s="238"/>
      <c r="AX29" s="238"/>
      <c r="AY29" s="238"/>
      <c r="AZ29" s="238"/>
      <c r="BA29" s="238"/>
      <c r="BB29" s="238"/>
      <c r="BC29" s="238"/>
      <c r="BD29" s="1"/>
      <c r="BI29">
        <v>21</v>
      </c>
      <c r="BJ29" s="1">
        <v>5</v>
      </c>
      <c r="BK29" s="54">
        <v>13</v>
      </c>
      <c r="BL29" s="54">
        <v>8</v>
      </c>
      <c r="BM29" s="54">
        <v>5</v>
      </c>
      <c r="BN29" s="50" t="s">
        <v>178</v>
      </c>
      <c r="BO29" s="54" t="s">
        <v>178</v>
      </c>
      <c r="BP29" s="50">
        <f t="shared" ref="BP29:BP31" si="6">SUM(BH29:BO29)</f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3" customHeight="1">
      <c r="A30" s="95"/>
      <c r="B30" s="96" t="s">
        <v>161</v>
      </c>
      <c r="C30" s="66"/>
      <c r="D30" s="153" t="s">
        <v>12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8" t="s">
        <v>2</v>
      </c>
      <c r="R30" s="140"/>
      <c r="S30" s="140"/>
      <c r="T30" s="140"/>
      <c r="U30" s="140"/>
      <c r="V30" s="141"/>
      <c r="W30" s="229" t="s">
        <v>3</v>
      </c>
      <c r="X30" s="229"/>
      <c r="Y30" s="229"/>
      <c r="Z30" s="229"/>
      <c r="AA30" s="150" t="s">
        <v>15</v>
      </c>
      <c r="AB30" s="151"/>
      <c r="AC30" s="151"/>
      <c r="AD30" s="422" t="s">
        <v>38</v>
      </c>
      <c r="AE30" s="423"/>
      <c r="AF30" s="423"/>
      <c r="AG30" s="424"/>
      <c r="AH30" s="150" t="s">
        <v>15</v>
      </c>
      <c r="AI30" s="151"/>
      <c r="AJ30" s="151"/>
      <c r="AK30" s="151"/>
      <c r="AL30" s="151"/>
      <c r="AM30" s="151"/>
      <c r="AN30" s="151"/>
      <c r="AO30" s="151"/>
      <c r="AP30" s="215" t="s">
        <v>210</v>
      </c>
      <c r="AQ30" s="215"/>
      <c r="AR30" s="216"/>
      <c r="AS30" s="216"/>
      <c r="AT30" s="216"/>
      <c r="AU30" s="216"/>
      <c r="AV30" s="221" t="s">
        <v>15</v>
      </c>
      <c r="AW30" s="217" t="s">
        <v>43</v>
      </c>
      <c r="AX30" s="217"/>
      <c r="AY30" s="218"/>
      <c r="AZ30" s="218"/>
      <c r="BA30" s="218"/>
      <c r="BB30" s="218"/>
      <c r="BC30" s="219"/>
      <c r="BD30" s="1"/>
      <c r="BI30">
        <v>18</v>
      </c>
      <c r="BJ30" s="1">
        <v>7</v>
      </c>
      <c r="BK30" s="54">
        <v>13</v>
      </c>
      <c r="BL30" s="54">
        <v>4</v>
      </c>
      <c r="BM30" s="54">
        <v>6</v>
      </c>
      <c r="BN30" s="50" t="s">
        <v>178</v>
      </c>
      <c r="BO30" s="54">
        <v>4</v>
      </c>
      <c r="BP30" s="50">
        <f t="shared" si="6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3" customHeight="1" thickBot="1">
      <c r="A31" s="95"/>
      <c r="B31" s="96" t="s">
        <v>159</v>
      </c>
      <c r="C31" s="66"/>
      <c r="D31" s="149" t="s">
        <v>15</v>
      </c>
      <c r="E31" s="149"/>
      <c r="F31" s="150"/>
      <c r="G31" s="150"/>
      <c r="H31" s="150"/>
      <c r="I31" s="150"/>
      <c r="J31" s="150"/>
      <c r="K31" s="150"/>
      <c r="L31" s="150"/>
      <c r="M31" s="150"/>
      <c r="N31" s="150"/>
      <c r="O31" s="229" t="s">
        <v>3</v>
      </c>
      <c r="P31" s="229"/>
      <c r="Q31" s="229"/>
      <c r="R31" s="229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8" t="s">
        <v>2</v>
      </c>
      <c r="AE31" s="140"/>
      <c r="AF31" s="140"/>
      <c r="AG31" s="141"/>
      <c r="AH31" s="567" t="s">
        <v>38</v>
      </c>
      <c r="AI31" s="568"/>
      <c r="AJ31" s="568"/>
      <c r="AK31" s="568"/>
      <c r="AL31" s="213" t="s">
        <v>210</v>
      </c>
      <c r="AM31" s="214"/>
      <c r="AN31" s="214"/>
      <c r="AO31" s="214"/>
      <c r="AP31" s="752" t="s">
        <v>43</v>
      </c>
      <c r="AQ31" s="691"/>
      <c r="AR31" s="691"/>
      <c r="AS31" s="691"/>
      <c r="AT31" s="691"/>
      <c r="AU31" s="691"/>
      <c r="AV31" s="732"/>
      <c r="AW31" s="150" t="s">
        <v>15</v>
      </c>
      <c r="AX31" s="151"/>
      <c r="AY31" s="151"/>
      <c r="AZ31" s="151"/>
      <c r="BA31" s="151"/>
      <c r="BB31" s="151"/>
      <c r="BC31" s="151"/>
      <c r="BD31" s="1"/>
      <c r="BI31">
        <v>22</v>
      </c>
      <c r="BJ31" s="1">
        <v>7</v>
      </c>
      <c r="BK31" s="54">
        <v>11</v>
      </c>
      <c r="BL31" s="54">
        <v>4</v>
      </c>
      <c r="BM31" s="83">
        <v>4</v>
      </c>
      <c r="BN31" s="50" t="s">
        <v>178</v>
      </c>
      <c r="BO31" s="54">
        <v>4</v>
      </c>
      <c r="BP31" s="50">
        <f t="shared" si="6"/>
        <v>52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 ht="7" customHeight="1" thickBot="1">
      <c r="A32" s="95"/>
      <c r="B32" s="96"/>
      <c r="C32" s="66"/>
      <c r="D32" s="1">
        <v>4</v>
      </c>
      <c r="E32" s="1">
        <v>4</v>
      </c>
      <c r="F32" s="1">
        <v>4</v>
      </c>
      <c r="G32" s="1">
        <v>4</v>
      </c>
      <c r="H32" s="1">
        <v>4</v>
      </c>
      <c r="I32" s="1">
        <v>4</v>
      </c>
      <c r="J32" s="1">
        <v>4</v>
      </c>
      <c r="K32" s="1">
        <v>4</v>
      </c>
      <c r="L32" s="1">
        <v>4</v>
      </c>
      <c r="M32" s="1">
        <v>4</v>
      </c>
      <c r="N32" s="1">
        <v>4</v>
      </c>
      <c r="O32" s="266">
        <v>3</v>
      </c>
      <c r="P32" s="1">
        <v>4</v>
      </c>
      <c r="Q32" s="1">
        <v>5</v>
      </c>
      <c r="R32" s="1">
        <v>5</v>
      </c>
      <c r="S32" s="1">
        <v>5</v>
      </c>
      <c r="T32" s="1">
        <v>5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96">
        <v>6</v>
      </c>
      <c r="AB32" s="197">
        <v>6</v>
      </c>
      <c r="AC32" s="198">
        <v>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J32" s="1"/>
      <c r="BK32" s="83"/>
      <c r="BL32" s="54"/>
      <c r="BM32" s="54"/>
      <c r="BO32" s="54"/>
      <c r="CB32" s="124"/>
      <c r="CC32" s="121"/>
      <c r="CD32" s="122"/>
      <c r="CE32" s="121"/>
      <c r="CF32" s="121"/>
      <c r="CG32" s="121"/>
      <c r="CH32" s="121"/>
      <c r="CI32" s="122"/>
      <c r="CJ32" s="122"/>
      <c r="CK32" s="122"/>
      <c r="CL32" s="122"/>
      <c r="CM32" s="123"/>
    </row>
    <row r="33" spans="1:91" ht="4" customHeight="1">
      <c r="A33" s="95"/>
      <c r="B33" s="96"/>
      <c r="C33" s="66"/>
      <c r="D33" s="66"/>
      <c r="E33" s="66"/>
      <c r="F33" s="66"/>
      <c r="G33" s="66"/>
      <c r="H33" s="66"/>
      <c r="I33" s="1"/>
      <c r="J33" s="1"/>
      <c r="K33" s="1"/>
      <c r="L33" s="1"/>
      <c r="M33" s="1"/>
      <c r="N33" s="1"/>
      <c r="O33" s="1"/>
      <c r="P33" s="1"/>
      <c r="Q33" s="253" t="s">
        <v>41</v>
      </c>
      <c r="R33" s="264"/>
      <c r="S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S33" s="50">
        <f>3/52</f>
        <v>5.7692307692307696E-2</v>
      </c>
      <c r="BT33" s="50" t="s">
        <v>326</v>
      </c>
      <c r="BU33" s="50">
        <f>3/52</f>
        <v>5.7692307692307696E-2</v>
      </c>
      <c r="CB33" s="124" t="s">
        <v>341</v>
      </c>
      <c r="CC33" s="121">
        <v>0</v>
      </c>
      <c r="CD33" s="122">
        <v>0.85</v>
      </c>
      <c r="CE33" s="121">
        <v>0.67</v>
      </c>
      <c r="CF33" s="121">
        <v>0.6</v>
      </c>
      <c r="CG33" s="121">
        <v>0.55000000000000004</v>
      </c>
      <c r="CH33" s="121"/>
      <c r="CI33" s="122"/>
      <c r="CJ33" s="122"/>
      <c r="CK33" s="122"/>
      <c r="CL33" s="122"/>
      <c r="CM33" s="123">
        <f t="shared" ref="CM33:CM55" si="7">SUM(CC33:CL33)</f>
        <v>2.67</v>
      </c>
    </row>
    <row r="34" spans="1:91">
      <c r="A34" s="97"/>
      <c r="B34" s="94" t="s">
        <v>5</v>
      </c>
      <c r="C34" s="9"/>
      <c r="D34" s="762" t="s">
        <v>4</v>
      </c>
      <c r="E34" s="763"/>
      <c r="F34" s="763"/>
      <c r="G34" s="763"/>
      <c r="H34" s="763"/>
      <c r="I34" s="763"/>
      <c r="J34" s="696"/>
      <c r="K34" s="696"/>
      <c r="L34" s="69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54" t="s">
        <v>21</v>
      </c>
      <c r="AR34" s="455"/>
      <c r="AS34" s="455"/>
      <c r="AT34" s="455"/>
      <c r="AU34" s="455"/>
      <c r="AV34" s="455"/>
      <c r="AW34" s="455"/>
      <c r="AX34" s="455"/>
      <c r="AY34" s="455"/>
      <c r="AZ34" s="455"/>
      <c r="BA34" s="456"/>
      <c r="BB34" s="766" t="s">
        <v>329</v>
      </c>
      <c r="BC34" s="767"/>
      <c r="BD34" s="64"/>
      <c r="BH34">
        <v>2</v>
      </c>
      <c r="BM34" s="50">
        <v>11</v>
      </c>
      <c r="BR34" s="50" t="s">
        <v>336</v>
      </c>
      <c r="BS34" s="50">
        <f>SUM(BS9:BS33)</f>
        <v>0.96923076923076923</v>
      </c>
      <c r="BT34" s="50">
        <f>BT9</f>
        <v>0.25</v>
      </c>
      <c r="BU34" s="50">
        <f>SUM(BU33,BU9)</f>
        <v>0.55769230769230771</v>
      </c>
      <c r="BV34" s="50">
        <f>BV9</f>
        <v>0.25</v>
      </c>
      <c r="BW34" s="50">
        <f>BW9</f>
        <v>0.15384615384615385</v>
      </c>
      <c r="BX34">
        <f>SUM(BX9:BX33)</f>
        <v>1.9230769230769232E-2</v>
      </c>
      <c r="BY34">
        <f>SUM(BY9:BY33)</f>
        <v>1.7938461538461539</v>
      </c>
      <c r="CB34" s="124" t="s">
        <v>1</v>
      </c>
      <c r="CC34" s="121">
        <v>0.95</v>
      </c>
      <c r="CD34" s="122">
        <v>0.46</v>
      </c>
      <c r="CE34" s="121">
        <v>0.54</v>
      </c>
      <c r="CF34" s="121">
        <v>0.33</v>
      </c>
      <c r="CG34" s="121">
        <v>0.42</v>
      </c>
      <c r="CH34" s="121">
        <v>0.36</v>
      </c>
      <c r="CI34" s="122"/>
      <c r="CJ34" s="122"/>
      <c r="CK34" s="122"/>
      <c r="CL34" s="122"/>
      <c r="CM34" s="123">
        <f t="shared" si="7"/>
        <v>3.0599999999999996</v>
      </c>
    </row>
    <row r="35" spans="1:91">
      <c r="A35" s="95" t="s">
        <v>130</v>
      </c>
      <c r="B35" s="96" t="s">
        <v>321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  <c r="CB35" s="124" t="s">
        <v>2</v>
      </c>
      <c r="CC35" s="121">
        <v>0.33</v>
      </c>
      <c r="CD35" s="122">
        <v>0.98</v>
      </c>
      <c r="CE35" s="121">
        <v>0.6</v>
      </c>
      <c r="CF35" s="121">
        <v>0.16</v>
      </c>
      <c r="CG35" s="121">
        <v>0.16</v>
      </c>
      <c r="CH35" s="121"/>
      <c r="CI35" s="122"/>
      <c r="CJ35" s="122"/>
      <c r="CK35" s="122"/>
      <c r="CL35" s="122"/>
      <c r="CM35" s="123">
        <f t="shared" si="7"/>
        <v>2.2300000000000004</v>
      </c>
    </row>
    <row r="36" spans="1:91">
      <c r="A36" s="95"/>
      <c r="B36" s="9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549" t="s">
        <v>328</v>
      </c>
      <c r="Q36" s="550"/>
      <c r="R36" s="551"/>
      <c r="S36" s="549" t="s">
        <v>328</v>
      </c>
      <c r="T36" s="550"/>
      <c r="U36" s="551"/>
      <c r="BD36" s="64"/>
      <c r="BH36" s="241">
        <f t="shared" ref="BH36:BM36" si="8">SUM(BH37:BH39)</f>
        <v>12</v>
      </c>
      <c r="BI36" s="241">
        <f t="shared" si="8"/>
        <v>34</v>
      </c>
      <c r="BJ36" s="241">
        <f t="shared" si="8"/>
        <v>0</v>
      </c>
      <c r="BK36" s="241">
        <f t="shared" si="8"/>
        <v>18</v>
      </c>
      <c r="BL36" s="241">
        <f t="shared" si="8"/>
        <v>33</v>
      </c>
      <c r="BM36" s="241">
        <f t="shared" si="8"/>
        <v>21</v>
      </c>
      <c r="BN36" s="241">
        <f>SUM(BN37:BN39)</f>
        <v>34</v>
      </c>
      <c r="BO36" s="241">
        <f>SUM(BO37:BO39)</f>
        <v>4</v>
      </c>
      <c r="BQ36" s="50">
        <f>52*3</f>
        <v>156</v>
      </c>
      <c r="BS36" s="50" t="s">
        <v>168</v>
      </c>
      <c r="CB36" s="124" t="s">
        <v>0</v>
      </c>
      <c r="CC36" s="121">
        <v>0.85</v>
      </c>
      <c r="CD36" s="122">
        <v>1</v>
      </c>
      <c r="CE36" s="121">
        <v>0.35</v>
      </c>
      <c r="CF36" s="121">
        <v>0.02</v>
      </c>
      <c r="CG36" s="121">
        <v>0.33</v>
      </c>
      <c r="CH36" s="121">
        <v>0.68</v>
      </c>
      <c r="CI36" s="122"/>
      <c r="CJ36" s="122"/>
      <c r="CK36" s="122"/>
      <c r="CL36" s="122"/>
      <c r="CM36" s="123">
        <f t="shared" si="7"/>
        <v>3.2300000000000004</v>
      </c>
    </row>
    <row r="37" spans="1:91" ht="17" thickBot="1">
      <c r="A37" s="97" t="s">
        <v>33</v>
      </c>
      <c r="B37" s="96">
        <v>1</v>
      </c>
      <c r="C37" s="1"/>
      <c r="D37" s="768" t="s">
        <v>327</v>
      </c>
      <c r="E37" s="768"/>
      <c r="F37" s="768"/>
      <c r="G37" s="768"/>
      <c r="H37" s="167" t="s">
        <v>1</v>
      </c>
      <c r="I37" s="167"/>
      <c r="J37" s="167"/>
      <c r="K37" s="167"/>
      <c r="L37" s="239" t="s">
        <v>0</v>
      </c>
      <c r="M37" s="240"/>
      <c r="N37" s="240"/>
      <c r="O37" s="240"/>
      <c r="P37" s="240"/>
      <c r="Q37" s="240"/>
      <c r="R37" s="240"/>
      <c r="S37" s="240"/>
      <c r="T37" s="240"/>
      <c r="U37" s="240"/>
      <c r="V37" s="167" t="s">
        <v>1</v>
      </c>
      <c r="W37" s="167"/>
      <c r="X37" s="167"/>
      <c r="Y37" s="167"/>
      <c r="Z37" s="167"/>
      <c r="AA37" s="167"/>
      <c r="AB37" s="167"/>
      <c r="AC37" s="167"/>
      <c r="AD37" s="156" t="s">
        <v>180</v>
      </c>
      <c r="AE37" s="156"/>
      <c r="AF37" s="156"/>
      <c r="AG37" s="156"/>
      <c r="AH37" s="165" t="s">
        <v>2</v>
      </c>
      <c r="AI37" s="166"/>
      <c r="AJ37" s="166"/>
      <c r="AK37" s="166"/>
      <c r="AL37" s="166"/>
      <c r="AM37" s="166"/>
      <c r="AN37" s="166"/>
      <c r="AO37" s="166"/>
      <c r="AP37" s="203" t="s">
        <v>12</v>
      </c>
      <c r="AQ37" s="204"/>
      <c r="AR37" s="204"/>
      <c r="AS37" s="204"/>
      <c r="AT37" s="204"/>
      <c r="AU37" s="156" t="s">
        <v>180</v>
      </c>
      <c r="AV37" s="156"/>
      <c r="AW37" s="156"/>
      <c r="AX37" s="156"/>
      <c r="AY37" s="156"/>
      <c r="AZ37" s="156"/>
      <c r="BA37" s="156"/>
      <c r="BB37" s="156"/>
      <c r="BC37" s="156"/>
      <c r="BD37" s="64"/>
      <c r="BE37" t="s">
        <v>384</v>
      </c>
      <c r="BH37" s="50">
        <v>4</v>
      </c>
      <c r="BI37">
        <v>13</v>
      </c>
      <c r="BJ37" t="s">
        <v>178</v>
      </c>
      <c r="BK37" s="50">
        <v>5</v>
      </c>
      <c r="BL37" s="50">
        <v>12</v>
      </c>
      <c r="BM37" s="50">
        <v>8</v>
      </c>
      <c r="BN37" s="50">
        <v>10</v>
      </c>
      <c r="BP37" s="50">
        <f>SUM(BH37:BO37)</f>
        <v>52</v>
      </c>
      <c r="CB37" s="124"/>
      <c r="CC37" s="121"/>
      <c r="CD37" s="122"/>
      <c r="CE37" s="121"/>
      <c r="CF37" s="121"/>
      <c r="CG37" s="121"/>
      <c r="CH37" s="121"/>
      <c r="CI37" s="122"/>
      <c r="CJ37" s="122"/>
      <c r="CK37" s="122"/>
      <c r="CL37" s="122"/>
      <c r="CM37" s="123"/>
    </row>
    <row r="38" spans="1:91">
      <c r="A38" s="95"/>
      <c r="B38" s="96">
        <v>2</v>
      </c>
      <c r="C38" s="1"/>
      <c r="D38" s="167" t="s">
        <v>1</v>
      </c>
      <c r="E38" s="167"/>
      <c r="F38" s="167"/>
      <c r="G38" s="167"/>
      <c r="H38" s="768" t="s">
        <v>327</v>
      </c>
      <c r="I38" s="768"/>
      <c r="J38" s="768"/>
      <c r="K38" s="768"/>
      <c r="L38" s="145" t="s">
        <v>12</v>
      </c>
      <c r="M38" s="146"/>
      <c r="N38" s="146"/>
      <c r="O38" s="146"/>
      <c r="P38" s="156" t="s">
        <v>180</v>
      </c>
      <c r="Q38" s="156"/>
      <c r="R38" s="156"/>
      <c r="S38" s="156"/>
      <c r="T38" s="156"/>
      <c r="U38" s="156"/>
      <c r="V38" s="156"/>
      <c r="W38" s="165" t="s">
        <v>2</v>
      </c>
      <c r="X38" s="166"/>
      <c r="Y38" s="166"/>
      <c r="Z38" s="166"/>
      <c r="AA38" s="166"/>
      <c r="AB38" s="166"/>
      <c r="AC38" s="166"/>
      <c r="AD38" s="160" t="s">
        <v>0</v>
      </c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56" t="s">
        <v>180</v>
      </c>
      <c r="AQ38" s="156"/>
      <c r="AR38" s="156"/>
      <c r="AS38" s="156"/>
      <c r="AT38" s="156"/>
      <c r="AU38" s="148" t="s">
        <v>1</v>
      </c>
      <c r="AV38" s="148"/>
      <c r="AW38" s="148"/>
      <c r="AX38" s="148"/>
      <c r="AY38" s="148"/>
      <c r="AZ38" s="148"/>
      <c r="BA38" s="148"/>
      <c r="BB38" s="148"/>
      <c r="BC38" s="188"/>
      <c r="BD38" s="64"/>
      <c r="BH38" s="50">
        <v>4</v>
      </c>
      <c r="BI38">
        <v>12</v>
      </c>
      <c r="BJ38" t="s">
        <v>178</v>
      </c>
      <c r="BK38" s="50">
        <v>4</v>
      </c>
      <c r="BL38" s="50">
        <v>13</v>
      </c>
      <c r="BM38" s="50">
        <v>7</v>
      </c>
      <c r="BN38" s="50">
        <v>12</v>
      </c>
      <c r="BP38" s="50">
        <f>SUM(BH38:BO38)</f>
        <v>52</v>
      </c>
      <c r="CB38" s="124"/>
      <c r="CC38" s="121"/>
      <c r="CD38" s="122"/>
      <c r="CE38" s="121"/>
      <c r="CF38" s="121"/>
      <c r="CG38" s="121"/>
      <c r="CH38" s="121"/>
      <c r="CI38" s="122"/>
      <c r="CJ38" s="122"/>
      <c r="CK38" s="122"/>
      <c r="CL38" s="122"/>
      <c r="CM38" s="123"/>
    </row>
    <row r="39" spans="1:91">
      <c r="A39" s="95"/>
      <c r="B39" s="96">
        <v>3</v>
      </c>
      <c r="C39" s="1"/>
      <c r="D39" s="480" t="s">
        <v>0</v>
      </c>
      <c r="E39" s="481"/>
      <c r="F39" s="481"/>
      <c r="G39" s="481"/>
      <c r="H39" s="481"/>
      <c r="I39" s="481"/>
      <c r="J39" s="481"/>
      <c r="K39" s="738"/>
      <c r="L39" s="768" t="s">
        <v>327</v>
      </c>
      <c r="M39" s="768"/>
      <c r="N39" s="768"/>
      <c r="O39" s="768"/>
      <c r="P39" s="145" t="s">
        <v>12</v>
      </c>
      <c r="Q39" s="146"/>
      <c r="R39" s="146"/>
      <c r="S39" s="146"/>
      <c r="T39" s="146"/>
      <c r="U39" s="146"/>
      <c r="V39" s="146"/>
      <c r="W39" s="146"/>
      <c r="X39" s="146"/>
      <c r="Y39" s="156" t="s">
        <v>180</v>
      </c>
      <c r="Z39" s="156"/>
      <c r="AA39" s="156"/>
      <c r="AB39" s="156"/>
      <c r="AC39" s="156"/>
      <c r="AD39" s="167" t="s">
        <v>1</v>
      </c>
      <c r="AE39" s="167"/>
      <c r="AF39" s="167"/>
      <c r="AG39" s="167"/>
      <c r="AH39" s="167"/>
      <c r="AI39" s="167"/>
      <c r="AJ39" s="167"/>
      <c r="AK39" s="167"/>
      <c r="AL39" s="156" t="s">
        <v>180</v>
      </c>
      <c r="AM39" s="156"/>
      <c r="AN39" s="156"/>
      <c r="AO39" s="156"/>
      <c r="AP39" s="184" t="s">
        <v>0</v>
      </c>
      <c r="AQ39" s="161"/>
      <c r="AR39" s="161"/>
      <c r="AS39" s="161"/>
      <c r="AT39" s="764" t="s">
        <v>75</v>
      </c>
      <c r="AU39" s="765"/>
      <c r="AV39" s="765"/>
      <c r="AW39" s="765"/>
      <c r="AX39" s="454" t="s">
        <v>2</v>
      </c>
      <c r="AY39" s="455"/>
      <c r="AZ39" s="455"/>
      <c r="BA39" s="455"/>
      <c r="BB39" s="455"/>
      <c r="BC39" s="456"/>
      <c r="BD39" s="64"/>
      <c r="BH39" s="50">
        <v>4</v>
      </c>
      <c r="BI39" s="22">
        <v>9</v>
      </c>
      <c r="BJ39" t="s">
        <v>178</v>
      </c>
      <c r="BK39" s="84">
        <v>9</v>
      </c>
      <c r="BL39" s="50">
        <v>8</v>
      </c>
      <c r="BM39" s="50">
        <v>6</v>
      </c>
      <c r="BN39" s="50">
        <v>12</v>
      </c>
      <c r="BO39" s="50">
        <v>4</v>
      </c>
      <c r="BP39" s="50">
        <f>SUM(BH39:BO39)</f>
        <v>52</v>
      </c>
      <c r="CB39" s="124"/>
      <c r="CC39" s="121"/>
      <c r="CD39" s="122"/>
      <c r="CE39" s="121"/>
      <c r="CF39" s="121"/>
      <c r="CG39" s="121"/>
      <c r="CH39" s="121"/>
      <c r="CI39" s="122"/>
      <c r="CJ39" s="122"/>
      <c r="CK39" s="122"/>
      <c r="CL39" s="122"/>
      <c r="CM39" s="123"/>
    </row>
    <row r="40" spans="1:91">
      <c r="A40" s="9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BD40" s="64"/>
      <c r="BF40" t="s">
        <v>385</v>
      </c>
      <c r="BH40" s="187" t="s">
        <v>326</v>
      </c>
      <c r="BI40" s="53" t="s">
        <v>40</v>
      </c>
      <c r="BJ40" s="53" t="s">
        <v>43</v>
      </c>
      <c r="BK40" s="53" t="s">
        <v>41</v>
      </c>
      <c r="BL40" s="53" t="s">
        <v>1</v>
      </c>
      <c r="BM40" s="53" t="s">
        <v>2</v>
      </c>
      <c r="BN40" s="85" t="s">
        <v>0</v>
      </c>
      <c r="BO40" s="53" t="s">
        <v>44</v>
      </c>
      <c r="CB40" s="124"/>
      <c r="CC40" s="121"/>
      <c r="CD40" s="122"/>
      <c r="CE40" s="121"/>
      <c r="CF40" s="121"/>
      <c r="CG40" s="121"/>
      <c r="CH40" s="121"/>
      <c r="CI40" s="122"/>
      <c r="CJ40" s="122"/>
      <c r="CK40" s="122"/>
      <c r="CL40" s="122"/>
      <c r="CM40" s="123"/>
    </row>
    <row r="41" spans="1:91">
      <c r="A41" s="97" t="s">
        <v>32</v>
      </c>
      <c r="B41" s="96">
        <v>1</v>
      </c>
      <c r="C41" s="1"/>
      <c r="D41" s="165" t="s">
        <v>2</v>
      </c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7" t="s">
        <v>1</v>
      </c>
      <c r="R41" s="167"/>
      <c r="S41" s="167"/>
      <c r="T41" s="167"/>
      <c r="U41" s="167"/>
      <c r="V41" s="160" t="s">
        <v>0</v>
      </c>
      <c r="W41" s="161"/>
      <c r="X41" s="161"/>
      <c r="Y41" s="161"/>
      <c r="Z41" s="161"/>
      <c r="AA41" s="161"/>
      <c r="AB41" s="161"/>
      <c r="AC41" s="161"/>
      <c r="AD41" s="768" t="s">
        <v>327</v>
      </c>
      <c r="AE41" s="768"/>
      <c r="AF41" s="768"/>
      <c r="AG41" s="768"/>
      <c r="AH41" s="145" t="s">
        <v>12</v>
      </c>
      <c r="AI41" s="146"/>
      <c r="AJ41" s="146"/>
      <c r="AK41" s="146"/>
      <c r="AL41" s="146"/>
      <c r="AM41" s="146"/>
      <c r="AN41" s="146"/>
      <c r="AO41" s="146"/>
      <c r="AP41" s="156" t="s">
        <v>180</v>
      </c>
      <c r="AQ41" s="156"/>
      <c r="AR41" s="156"/>
      <c r="AS41" s="157"/>
      <c r="AT41" s="768" t="s">
        <v>327</v>
      </c>
      <c r="AU41" s="768"/>
      <c r="AV41" s="768"/>
      <c r="AW41" s="768"/>
      <c r="AX41" s="522" t="s">
        <v>180</v>
      </c>
      <c r="AY41" s="509"/>
      <c r="AZ41" s="509"/>
      <c r="BA41" s="509"/>
      <c r="BB41" s="509"/>
      <c r="BC41" s="509"/>
      <c r="BD41" s="64"/>
      <c r="BE41" t="s">
        <v>381</v>
      </c>
      <c r="BF41" t="s">
        <v>0</v>
      </c>
      <c r="BH41" s="50">
        <v>8</v>
      </c>
      <c r="BI41" s="50">
        <v>10</v>
      </c>
      <c r="BJ41" s="50" t="s">
        <v>178</v>
      </c>
      <c r="BK41" s="50">
        <v>8</v>
      </c>
      <c r="BL41" s="50">
        <v>5</v>
      </c>
      <c r="BM41" s="50">
        <v>13</v>
      </c>
      <c r="BN41" s="84">
        <v>8</v>
      </c>
      <c r="BO41" s="50" t="s">
        <v>178</v>
      </c>
      <c r="BP41" s="50">
        <f>SUM(BH41:BO41)</f>
        <v>52</v>
      </c>
      <c r="CB41" s="124"/>
      <c r="CC41" s="121"/>
      <c r="CD41" s="122"/>
      <c r="CE41" s="121"/>
      <c r="CF41" s="121"/>
      <c r="CG41" s="121"/>
      <c r="CH41" s="121"/>
      <c r="CI41" s="122"/>
      <c r="CJ41" s="122"/>
      <c r="CK41" s="122"/>
      <c r="CL41" s="122"/>
      <c r="CM41" s="123"/>
    </row>
    <row r="42" spans="1:91">
      <c r="A42" s="95"/>
      <c r="B42" s="96">
        <v>2</v>
      </c>
      <c r="C42" s="1"/>
      <c r="D42" s="145" t="s">
        <v>12</v>
      </c>
      <c r="E42" s="146"/>
      <c r="F42" s="146"/>
      <c r="G42" s="146"/>
      <c r="H42" s="146"/>
      <c r="I42" s="146"/>
      <c r="J42" s="146"/>
      <c r="K42" s="146"/>
      <c r="L42" s="167" t="s">
        <v>1</v>
      </c>
      <c r="M42" s="167"/>
      <c r="N42" s="167"/>
      <c r="O42" s="167"/>
      <c r="P42" s="167"/>
      <c r="Q42" s="165" t="s">
        <v>2</v>
      </c>
      <c r="R42" s="165"/>
      <c r="S42" s="166"/>
      <c r="T42" s="166"/>
      <c r="U42" s="166"/>
      <c r="V42" s="166"/>
      <c r="W42" s="166"/>
      <c r="X42" s="166"/>
      <c r="Y42" s="166"/>
      <c r="Z42" s="768" t="s">
        <v>327</v>
      </c>
      <c r="AA42" s="768"/>
      <c r="AB42" s="768"/>
      <c r="AC42" s="768"/>
      <c r="AD42" s="156" t="s">
        <v>180</v>
      </c>
      <c r="AE42" s="156"/>
      <c r="AF42" s="156"/>
      <c r="AG42" s="157"/>
      <c r="AH42" s="156"/>
      <c r="AI42" s="156"/>
      <c r="AJ42" s="156"/>
      <c r="AK42" s="157"/>
      <c r="AL42" s="165" t="s">
        <v>2</v>
      </c>
      <c r="AM42" s="165"/>
      <c r="AN42" s="166"/>
      <c r="AO42" s="166"/>
      <c r="AP42" s="768" t="s">
        <v>327</v>
      </c>
      <c r="AQ42" s="768"/>
      <c r="AR42" s="768"/>
      <c r="AS42" s="768"/>
      <c r="AT42" s="184" t="s">
        <v>0</v>
      </c>
      <c r="AU42" s="185"/>
      <c r="AV42" s="185"/>
      <c r="AW42" s="161"/>
      <c r="AX42" s="161"/>
      <c r="AY42" s="161"/>
      <c r="AZ42" s="161"/>
      <c r="BA42" s="161"/>
      <c r="BB42" s="161"/>
      <c r="BC42" s="161"/>
      <c r="BD42" s="64"/>
      <c r="BF42" t="s">
        <v>40</v>
      </c>
      <c r="BH42" s="50">
        <v>8</v>
      </c>
      <c r="BI42" s="84">
        <v>8</v>
      </c>
      <c r="BJ42" s="50" t="s">
        <v>178</v>
      </c>
      <c r="BK42" s="50">
        <v>8</v>
      </c>
      <c r="BL42" s="50">
        <v>5</v>
      </c>
      <c r="BM42" s="50">
        <v>13</v>
      </c>
      <c r="BN42" s="50">
        <v>10</v>
      </c>
      <c r="BO42" s="50" t="s">
        <v>178</v>
      </c>
      <c r="BP42" s="50">
        <f t="shared" ref="BP42:BP44" si="9">SUM(BH42:BO42)</f>
        <v>52</v>
      </c>
      <c r="CB42" s="124"/>
      <c r="CC42" s="121"/>
      <c r="CD42" s="122"/>
      <c r="CE42" s="121"/>
      <c r="CF42" s="121"/>
      <c r="CG42" s="121"/>
      <c r="CH42" s="121"/>
      <c r="CI42" s="122"/>
      <c r="CJ42" s="122"/>
      <c r="CK42" s="122"/>
      <c r="CL42" s="122"/>
      <c r="CM42" s="123"/>
    </row>
    <row r="43" spans="1:91">
      <c r="A43" s="95"/>
      <c r="B43" s="96">
        <v>3</v>
      </c>
      <c r="C43" s="1"/>
      <c r="D43" s="149" t="s">
        <v>180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60" t="s">
        <v>0</v>
      </c>
      <c r="O43" s="161"/>
      <c r="P43" s="161"/>
      <c r="Q43" s="161"/>
      <c r="R43" s="161"/>
      <c r="S43" s="161"/>
      <c r="T43" s="161"/>
      <c r="U43" s="161"/>
      <c r="V43" s="768" t="s">
        <v>327</v>
      </c>
      <c r="W43" s="768"/>
      <c r="X43" s="768"/>
      <c r="Y43" s="768"/>
      <c r="Z43" s="165" t="s">
        <v>2</v>
      </c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768" t="s">
        <v>327</v>
      </c>
      <c r="AM43" s="768"/>
      <c r="AN43" s="768"/>
      <c r="AO43" s="768"/>
      <c r="AP43" s="167" t="s">
        <v>1</v>
      </c>
      <c r="AQ43" s="167"/>
      <c r="AR43" s="167"/>
      <c r="AS43" s="167"/>
      <c r="AT43" s="167"/>
      <c r="AU43" s="191" t="s">
        <v>12</v>
      </c>
      <c r="AV43" s="154"/>
      <c r="AW43" s="154"/>
      <c r="AX43" s="154"/>
      <c r="AY43" s="154"/>
      <c r="AZ43" s="154"/>
      <c r="BA43" s="154"/>
      <c r="BB43" s="154"/>
      <c r="BC43" s="154"/>
      <c r="BD43" s="64"/>
      <c r="BF43" t="s">
        <v>0</v>
      </c>
      <c r="BH43" s="50">
        <v>8</v>
      </c>
      <c r="BI43" s="50">
        <v>10</v>
      </c>
      <c r="BJ43" s="50" t="s">
        <v>178</v>
      </c>
      <c r="BK43" s="50">
        <v>9</v>
      </c>
      <c r="BL43" s="50">
        <v>5</v>
      </c>
      <c r="BM43" s="50">
        <v>12</v>
      </c>
      <c r="BN43" s="84">
        <v>8</v>
      </c>
      <c r="BO43" s="50" t="s">
        <v>178</v>
      </c>
      <c r="BP43" s="50">
        <f t="shared" si="9"/>
        <v>52</v>
      </c>
      <c r="CB43" s="124"/>
      <c r="CC43" s="121"/>
      <c r="CD43" s="122"/>
      <c r="CE43" s="121"/>
      <c r="CF43" s="121"/>
      <c r="CG43" s="121"/>
      <c r="CH43" s="121"/>
      <c r="CI43" s="122"/>
      <c r="CJ43" s="122"/>
      <c r="CK43" s="122"/>
      <c r="CL43" s="122"/>
      <c r="CM43" s="123"/>
    </row>
    <row r="44" spans="1:91" ht="17" thickBot="1">
      <c r="A44" s="95"/>
      <c r="B44" s="96">
        <v>4</v>
      </c>
      <c r="C44" s="1"/>
      <c r="D44" s="169" t="s">
        <v>0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49" t="s">
        <v>180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5" t="s">
        <v>12</v>
      </c>
      <c r="Z44" s="145"/>
      <c r="AA44" s="146"/>
      <c r="AB44" s="146"/>
      <c r="AC44" s="146"/>
      <c r="AD44" s="146"/>
      <c r="AE44" s="146"/>
      <c r="AF44" s="146"/>
      <c r="AG44" s="146"/>
      <c r="AH44" s="768" t="s">
        <v>327</v>
      </c>
      <c r="AI44" s="768"/>
      <c r="AJ44" s="768"/>
      <c r="AK44" s="768"/>
      <c r="AL44" s="167" t="s">
        <v>1</v>
      </c>
      <c r="AM44" s="167"/>
      <c r="AN44" s="167"/>
      <c r="AO44" s="167"/>
      <c r="AP44" s="769" t="s">
        <v>2</v>
      </c>
      <c r="AQ44" s="770"/>
      <c r="AR44" s="770"/>
      <c r="AS44" s="770"/>
      <c r="AT44" s="770"/>
      <c r="AU44" s="770"/>
      <c r="AV44" s="770"/>
      <c r="AW44" s="771"/>
      <c r="AX44" s="768" t="s">
        <v>327</v>
      </c>
      <c r="AY44" s="768"/>
      <c r="AZ44" s="768"/>
      <c r="BA44" s="768"/>
      <c r="BB44" s="454" t="s">
        <v>2</v>
      </c>
      <c r="BC44" s="456"/>
      <c r="BD44" s="64"/>
      <c r="BF44" t="s">
        <v>2</v>
      </c>
      <c r="BH44" s="241">
        <v>8</v>
      </c>
      <c r="BI44" s="241">
        <v>11</v>
      </c>
      <c r="BJ44" s="241" t="s">
        <v>178</v>
      </c>
      <c r="BK44" s="241">
        <v>9</v>
      </c>
      <c r="BL44" s="241">
        <v>4</v>
      </c>
      <c r="BM44" s="245">
        <v>10</v>
      </c>
      <c r="BN44" s="241">
        <v>10</v>
      </c>
      <c r="BO44" s="241" t="s">
        <v>178</v>
      </c>
      <c r="BP44" s="50">
        <f t="shared" si="9"/>
        <v>52</v>
      </c>
      <c r="CB44" s="124"/>
      <c r="CC44" s="121"/>
      <c r="CD44" s="122"/>
      <c r="CE44" s="121"/>
      <c r="CF44" s="121"/>
      <c r="CG44" s="121"/>
      <c r="CH44" s="121"/>
      <c r="CI44" s="122"/>
      <c r="CJ44" s="122"/>
      <c r="CK44" s="122"/>
      <c r="CL44" s="122"/>
      <c r="CM44" s="123"/>
    </row>
    <row r="45" spans="1:91" ht="17" thickBot="1">
      <c r="A45" s="247"/>
      <c r="B45" s="24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39" t="s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7"/>
      <c r="BH45" s="50"/>
      <c r="BI45" s="50"/>
      <c r="BJ45" s="50"/>
      <c r="BM45" s="84"/>
      <c r="CB45" s="124"/>
      <c r="CC45" s="121"/>
      <c r="CD45" s="122"/>
      <c r="CE45" s="121"/>
      <c r="CF45" s="121"/>
      <c r="CG45" s="121"/>
      <c r="CH45" s="121"/>
      <c r="CI45" s="122"/>
      <c r="CJ45" s="122"/>
      <c r="CK45" s="122"/>
      <c r="CL45" s="122"/>
      <c r="CM45" s="123"/>
    </row>
    <row r="46" spans="1:91" ht="17" thickBot="1">
      <c r="A46" s="247"/>
      <c r="B46" s="24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67"/>
      <c r="BH46" s="50"/>
      <c r="BI46" s="50"/>
      <c r="BJ46" s="50"/>
      <c r="BM46" s="84"/>
      <c r="CB46" s="124"/>
      <c r="CC46" s="121"/>
      <c r="CD46" s="122"/>
      <c r="CE46" s="121"/>
      <c r="CF46" s="121"/>
      <c r="CG46" s="121"/>
      <c r="CH46" s="121"/>
      <c r="CI46" s="122"/>
      <c r="CJ46" s="122"/>
      <c r="CK46" s="122"/>
      <c r="CL46" s="122"/>
      <c r="CM46" s="123"/>
    </row>
    <row r="47" spans="1:91" ht="17" thickBot="1">
      <c r="A47" s="247"/>
      <c r="B47" s="248"/>
      <c r="D47" s="1">
        <v>4</v>
      </c>
      <c r="E47" s="1">
        <v>4</v>
      </c>
      <c r="F47" s="1">
        <v>4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1">
        <v>4</v>
      </c>
      <c r="M47" s="249">
        <v>3</v>
      </c>
      <c r="N47" s="224">
        <v>3</v>
      </c>
      <c r="O47" s="225">
        <v>3</v>
      </c>
      <c r="P47" s="1">
        <v>4</v>
      </c>
      <c r="Q47" s="1">
        <v>4</v>
      </c>
      <c r="R47" s="1">
        <v>4</v>
      </c>
      <c r="S47" s="1">
        <v>5</v>
      </c>
      <c r="T47" s="1">
        <v>5</v>
      </c>
      <c r="U47" s="1">
        <v>5</v>
      </c>
      <c r="V47" s="1">
        <v>5</v>
      </c>
      <c r="W47" s="250">
        <v>6</v>
      </c>
      <c r="X47" s="251">
        <v>6</v>
      </c>
      <c r="Y47" s="251">
        <v>6</v>
      </c>
      <c r="Z47" s="251">
        <v>6</v>
      </c>
      <c r="AA47" s="251">
        <v>6</v>
      </c>
      <c r="AB47" s="251">
        <v>6</v>
      </c>
      <c r="AC47" s="252">
        <v>6</v>
      </c>
      <c r="AD47" s="1">
        <v>5</v>
      </c>
      <c r="AE47" s="1">
        <v>5</v>
      </c>
      <c r="AF47" s="1">
        <v>5</v>
      </c>
      <c r="AG47" s="1">
        <v>5</v>
      </c>
      <c r="AH47" s="1">
        <v>5</v>
      </c>
      <c r="AI47" s="1">
        <v>5</v>
      </c>
      <c r="AJ47" s="1">
        <v>5</v>
      </c>
      <c r="AK47" s="1">
        <v>5</v>
      </c>
      <c r="AL47" s="1">
        <v>5</v>
      </c>
      <c r="AM47" s="1">
        <v>5</v>
      </c>
      <c r="AN47" s="1">
        <v>5</v>
      </c>
      <c r="AO47" s="1">
        <v>5</v>
      </c>
      <c r="AP47" s="250">
        <v>6</v>
      </c>
      <c r="AQ47" s="251">
        <v>6</v>
      </c>
      <c r="AR47" s="251">
        <v>6</v>
      </c>
      <c r="AS47" s="252">
        <v>6</v>
      </c>
      <c r="AT47" s="1">
        <v>5</v>
      </c>
      <c r="AU47" s="1">
        <v>5</v>
      </c>
      <c r="AV47" s="1">
        <v>5</v>
      </c>
      <c r="AW47" s="1">
        <v>5</v>
      </c>
      <c r="AX47" s="250">
        <v>6</v>
      </c>
      <c r="AY47" s="251">
        <v>6</v>
      </c>
      <c r="AZ47" s="251">
        <v>6</v>
      </c>
      <c r="BA47" s="251">
        <v>6</v>
      </c>
      <c r="BB47" s="252">
        <v>6</v>
      </c>
      <c r="BC47" s="1">
        <v>5</v>
      </c>
      <c r="BD47" s="67"/>
      <c r="BH47" s="50"/>
      <c r="BI47" s="50"/>
      <c r="BJ47" s="50"/>
      <c r="BM47" s="84"/>
      <c r="CB47" s="124"/>
      <c r="CC47" s="121"/>
      <c r="CD47" s="122"/>
      <c r="CE47" s="121"/>
      <c r="CF47" s="121"/>
      <c r="CG47" s="121"/>
      <c r="CH47" s="121"/>
      <c r="CI47" s="122"/>
      <c r="CJ47" s="122"/>
      <c r="CK47" s="122"/>
      <c r="CL47" s="122"/>
      <c r="CM47" s="123"/>
    </row>
    <row r="48" spans="1:91">
      <c r="A48" s="247"/>
      <c r="B48" s="24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67"/>
      <c r="BH48" s="50"/>
      <c r="BI48" s="50"/>
      <c r="BJ48" s="50"/>
      <c r="BM48" s="84"/>
      <c r="CB48" s="124"/>
      <c r="CC48" s="121"/>
      <c r="CD48" s="122"/>
      <c r="CE48" s="121"/>
      <c r="CF48" s="121"/>
      <c r="CG48" s="121"/>
      <c r="CH48" s="121"/>
      <c r="CI48" s="122"/>
      <c r="CJ48" s="122"/>
      <c r="CK48" s="122"/>
      <c r="CL48" s="122"/>
      <c r="CM48" s="123"/>
    </row>
    <row r="49" spans="1:91">
      <c r="A49" s="247"/>
      <c r="B49" s="24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  <c r="BH49" s="50"/>
      <c r="BI49" s="50"/>
      <c r="BJ49" s="50"/>
      <c r="BM49" s="84"/>
      <c r="CB49" s="124"/>
      <c r="CC49" s="121"/>
      <c r="CD49" s="122"/>
      <c r="CE49" s="121"/>
      <c r="CF49" s="121"/>
      <c r="CG49" s="121"/>
      <c r="CH49" s="121"/>
      <c r="CI49" s="122"/>
      <c r="CJ49" s="122"/>
      <c r="CK49" s="122"/>
      <c r="CL49" s="122"/>
      <c r="CM49" s="123"/>
    </row>
    <row r="50" spans="1:91">
      <c r="A50" s="95"/>
      <c r="B50" s="1"/>
      <c r="C50" s="1"/>
      <c r="W50" s="1"/>
      <c r="BD50" s="64"/>
      <c r="BG50" t="s">
        <v>336</v>
      </c>
      <c r="BH50" s="50">
        <f>SUM(BH41:BH44)</f>
        <v>32</v>
      </c>
      <c r="BI50" s="50">
        <f t="shared" ref="BI50:BO50" si="10">SUM(BI41:BI44)</f>
        <v>39</v>
      </c>
      <c r="BJ50" s="50">
        <f t="shared" si="10"/>
        <v>0</v>
      </c>
      <c r="BK50" s="50">
        <f t="shared" si="10"/>
        <v>34</v>
      </c>
      <c r="BL50" s="50">
        <f t="shared" si="10"/>
        <v>19</v>
      </c>
      <c r="BM50" s="50">
        <f t="shared" si="10"/>
        <v>48</v>
      </c>
      <c r="BN50" s="50">
        <f t="shared" si="10"/>
        <v>36</v>
      </c>
      <c r="BO50" s="50">
        <f t="shared" si="10"/>
        <v>0</v>
      </c>
      <c r="CB50" s="124"/>
      <c r="CC50" s="121"/>
      <c r="CD50" s="122"/>
      <c r="CE50" s="121"/>
      <c r="CF50" s="121"/>
      <c r="CG50" s="121"/>
      <c r="CH50" s="121"/>
      <c r="CI50" s="122"/>
      <c r="CJ50" s="122"/>
      <c r="CK50" s="122"/>
      <c r="CL50" s="122"/>
      <c r="CM50" s="123"/>
    </row>
    <row r="51" spans="1:91" ht="8" customHeight="1">
      <c r="A51" s="97"/>
      <c r="B51" s="96"/>
      <c r="C51" s="1"/>
      <c r="D51" s="165" t="s">
        <v>2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7" t="s">
        <v>1</v>
      </c>
      <c r="R51" s="167"/>
      <c r="S51" s="167"/>
      <c r="T51" s="167"/>
      <c r="U51" s="167"/>
      <c r="V51" s="184" t="s">
        <v>0</v>
      </c>
      <c r="W51" s="161"/>
      <c r="X51" s="161"/>
      <c r="Y51" s="161"/>
      <c r="Z51" s="161"/>
      <c r="AA51" s="161"/>
      <c r="AB51" s="161"/>
      <c r="AC51" s="161"/>
      <c r="AD51" s="768" t="s">
        <v>327</v>
      </c>
      <c r="AE51" s="768"/>
      <c r="AF51" s="768"/>
      <c r="AG51" s="768"/>
      <c r="AH51" s="145" t="s">
        <v>12</v>
      </c>
      <c r="AI51" s="146"/>
      <c r="AJ51" s="146"/>
      <c r="AK51" s="146"/>
      <c r="AL51" s="146"/>
      <c r="AM51" s="146"/>
      <c r="AN51" s="146"/>
      <c r="AO51" s="146"/>
      <c r="AP51" s="156" t="s">
        <v>180</v>
      </c>
      <c r="AQ51" s="156"/>
      <c r="AR51" s="156"/>
      <c r="AS51" s="157"/>
      <c r="AT51" s="768" t="s">
        <v>327</v>
      </c>
      <c r="AU51" s="768"/>
      <c r="AV51" s="768"/>
      <c r="AW51" s="768"/>
      <c r="AX51" s="522" t="s">
        <v>180</v>
      </c>
      <c r="AY51" s="509"/>
      <c r="AZ51" s="509"/>
      <c r="BA51" s="509"/>
      <c r="BB51" s="509"/>
      <c r="BC51" s="509"/>
      <c r="BD51" s="64"/>
      <c r="BE51" t="s">
        <v>379</v>
      </c>
      <c r="BH51" s="50">
        <v>8</v>
      </c>
      <c r="BI51" s="50">
        <v>10</v>
      </c>
      <c r="BJ51" s="50" t="s">
        <v>178</v>
      </c>
      <c r="BK51" s="50">
        <v>8</v>
      </c>
      <c r="BL51" s="50">
        <v>5</v>
      </c>
      <c r="BM51" s="50">
        <v>13</v>
      </c>
      <c r="BN51" s="50">
        <v>8</v>
      </c>
      <c r="BO51" s="50" t="s">
        <v>178</v>
      </c>
      <c r="BP51" s="50">
        <f>SUM(BH51:BO51)</f>
        <v>52</v>
      </c>
      <c r="BS51" s="50">
        <f>SUM(BI51)</f>
        <v>10</v>
      </c>
      <c r="BT51" s="50">
        <f t="shared" ref="BT51:BY51" si="11">SUM(BJ51)</f>
        <v>0</v>
      </c>
      <c r="BU51" s="50">
        <f t="shared" si="11"/>
        <v>8</v>
      </c>
      <c r="BV51" s="50">
        <f t="shared" si="11"/>
        <v>5</v>
      </c>
      <c r="BW51" s="50">
        <f t="shared" si="11"/>
        <v>13</v>
      </c>
      <c r="BX51" s="50">
        <f t="shared" si="11"/>
        <v>8</v>
      </c>
      <c r="BY51" s="50">
        <f t="shared" si="11"/>
        <v>0</v>
      </c>
      <c r="CB51" s="124" t="s">
        <v>342</v>
      </c>
      <c r="CC51" s="122"/>
      <c r="CD51" s="122"/>
      <c r="CE51" s="121"/>
      <c r="CF51" s="121"/>
      <c r="CG51" s="121"/>
      <c r="CH51" s="122"/>
      <c r="CI51" s="122"/>
      <c r="CJ51" s="122"/>
      <c r="CK51" s="122"/>
      <c r="CL51" s="122"/>
      <c r="CM51" s="123">
        <f t="shared" si="7"/>
        <v>0</v>
      </c>
    </row>
    <row r="52" spans="1:91" ht="8" customHeight="1">
      <c r="A52" s="95"/>
      <c r="B52" s="96"/>
      <c r="C52" s="1"/>
      <c r="D52" s="145" t="s">
        <v>12</v>
      </c>
      <c r="E52" s="146"/>
      <c r="F52" s="146"/>
      <c r="G52" s="146"/>
      <c r="H52" s="146"/>
      <c r="I52" s="146"/>
      <c r="J52" s="146"/>
      <c r="K52" s="146"/>
      <c r="L52" s="167" t="s">
        <v>1</v>
      </c>
      <c r="M52" s="167"/>
      <c r="N52" s="167"/>
      <c r="O52" s="167"/>
      <c r="P52" s="167"/>
      <c r="Q52" s="165" t="s">
        <v>2</v>
      </c>
      <c r="R52" s="165"/>
      <c r="S52" s="166"/>
      <c r="T52" s="166"/>
      <c r="U52" s="166"/>
      <c r="V52" s="166"/>
      <c r="W52" s="166"/>
      <c r="X52" s="166"/>
      <c r="Y52" s="166"/>
      <c r="Z52" s="768" t="s">
        <v>327</v>
      </c>
      <c r="AA52" s="768"/>
      <c r="AB52" s="768"/>
      <c r="AC52" s="768"/>
      <c r="AD52" s="156" t="s">
        <v>180</v>
      </c>
      <c r="AE52" s="156"/>
      <c r="AF52" s="156"/>
      <c r="AG52" s="157"/>
      <c r="AH52" s="156"/>
      <c r="AI52" s="156"/>
      <c r="AJ52" s="156"/>
      <c r="AK52" s="157"/>
      <c r="AL52" s="157"/>
      <c r="AM52" s="157"/>
      <c r="AN52" s="157"/>
      <c r="AO52" s="157"/>
      <c r="AP52" s="768" t="s">
        <v>327</v>
      </c>
      <c r="AQ52" s="768"/>
      <c r="AR52" s="768"/>
      <c r="AS52" s="768"/>
      <c r="AT52" s="184" t="s">
        <v>0</v>
      </c>
      <c r="AU52" s="185"/>
      <c r="AV52" s="185"/>
      <c r="AW52" s="161"/>
      <c r="AX52" s="161"/>
      <c r="AY52" s="161"/>
      <c r="AZ52" s="161"/>
      <c r="BA52" s="161"/>
      <c r="BB52" s="161"/>
      <c r="BC52" s="161"/>
      <c r="BD52" s="64"/>
      <c r="BH52" s="50">
        <v>8</v>
      </c>
      <c r="BI52" s="84">
        <v>12</v>
      </c>
      <c r="BJ52" s="50" t="s">
        <v>178</v>
      </c>
      <c r="BK52" s="50">
        <v>8</v>
      </c>
      <c r="BL52" s="50">
        <v>5</v>
      </c>
      <c r="BM52" s="84">
        <v>9</v>
      </c>
      <c r="BN52" s="50">
        <v>10</v>
      </c>
      <c r="BO52" s="50" t="s">
        <v>178</v>
      </c>
      <c r="BP52" s="50">
        <f t="shared" ref="BP52:BP54" si="12">SUM(BH52:BO52)</f>
        <v>52</v>
      </c>
      <c r="BS52" s="50">
        <f>BS51/52</f>
        <v>0.19230769230769232</v>
      </c>
      <c r="BT52" s="50">
        <f t="shared" ref="BT52:BY52" si="13">BT51/52</f>
        <v>0</v>
      </c>
      <c r="BU52" s="50">
        <f t="shared" si="13"/>
        <v>0.15384615384615385</v>
      </c>
      <c r="BV52" s="50">
        <f t="shared" si="13"/>
        <v>9.6153846153846159E-2</v>
      </c>
      <c r="BW52" s="50">
        <f t="shared" si="13"/>
        <v>0.25</v>
      </c>
      <c r="BX52" s="50">
        <f t="shared" si="13"/>
        <v>0.15384615384615385</v>
      </c>
      <c r="BY52" s="50">
        <f t="shared" si="13"/>
        <v>0</v>
      </c>
      <c r="CB52" s="124" t="s">
        <v>343</v>
      </c>
      <c r="CC52" s="122"/>
      <c r="CD52" s="122"/>
      <c r="CE52" s="121">
        <v>0.16</v>
      </c>
      <c r="CF52" s="121">
        <v>1.05</v>
      </c>
      <c r="CG52" s="121">
        <v>0.25</v>
      </c>
      <c r="CH52" s="122"/>
      <c r="CI52" s="122"/>
      <c r="CJ52" s="122"/>
      <c r="CK52" s="122"/>
      <c r="CL52" s="122"/>
      <c r="CM52" s="123">
        <f t="shared" si="7"/>
        <v>1.46</v>
      </c>
    </row>
    <row r="53" spans="1:91" ht="8" customHeight="1">
      <c r="A53" s="95"/>
      <c r="B53" s="96"/>
      <c r="C53" s="1"/>
      <c r="D53" s="169" t="s">
        <v>0</v>
      </c>
      <c r="E53" s="169"/>
      <c r="F53" s="169"/>
      <c r="G53" s="169"/>
      <c r="H53" s="169"/>
      <c r="I53" s="169"/>
      <c r="J53" s="169"/>
      <c r="K53" s="169"/>
      <c r="L53" s="169"/>
      <c r="M53" s="149" t="s">
        <v>180</v>
      </c>
      <c r="N53" s="149"/>
      <c r="O53" s="149"/>
      <c r="P53" s="149"/>
      <c r="Q53" s="149"/>
      <c r="R53" s="149"/>
      <c r="S53" s="149"/>
      <c r="T53" s="149"/>
      <c r="U53" s="149"/>
      <c r="V53" s="768" t="s">
        <v>327</v>
      </c>
      <c r="W53" s="768"/>
      <c r="X53" s="768"/>
      <c r="Y53" s="768"/>
      <c r="Z53" s="165" t="s">
        <v>2</v>
      </c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768" t="s">
        <v>327</v>
      </c>
      <c r="AM53" s="768"/>
      <c r="AN53" s="768"/>
      <c r="AO53" s="768"/>
      <c r="AP53" s="167" t="s">
        <v>1</v>
      </c>
      <c r="AQ53" s="167"/>
      <c r="AR53" s="167"/>
      <c r="AS53" s="167"/>
      <c r="AT53" s="167"/>
      <c r="AU53" s="191" t="s">
        <v>12</v>
      </c>
      <c r="AV53" s="154"/>
      <c r="AW53" s="154"/>
      <c r="AX53" s="154"/>
      <c r="AY53" s="154"/>
      <c r="AZ53" s="154"/>
      <c r="BA53" s="154"/>
      <c r="BB53" s="154"/>
      <c r="BC53" s="154"/>
      <c r="BD53" s="64"/>
      <c r="BH53" s="50">
        <v>8</v>
      </c>
      <c r="BI53" s="50">
        <v>9</v>
      </c>
      <c r="BJ53" s="50" t="s">
        <v>178</v>
      </c>
      <c r="BK53" s="50">
        <v>9</v>
      </c>
      <c r="BL53" s="50">
        <v>5</v>
      </c>
      <c r="BM53" s="50">
        <v>12</v>
      </c>
      <c r="BN53" s="50">
        <v>9</v>
      </c>
      <c r="BO53" s="50" t="s">
        <v>178</v>
      </c>
      <c r="BP53" s="50">
        <f t="shared" si="12"/>
        <v>52</v>
      </c>
      <c r="BS53" s="50">
        <f>6/52</f>
        <v>0.11538461538461539</v>
      </c>
      <c r="BT53" s="50" t="s">
        <v>326</v>
      </c>
      <c r="BU53" s="50">
        <f>6/52</f>
        <v>0.11538461538461539</v>
      </c>
      <c r="CB53" s="124" t="s">
        <v>75</v>
      </c>
      <c r="CC53" s="122"/>
      <c r="CD53" s="122"/>
      <c r="CE53" s="122"/>
      <c r="CF53" s="121"/>
      <c r="CG53" s="121"/>
      <c r="CH53" s="122"/>
      <c r="CI53" s="122"/>
      <c r="CJ53" s="122"/>
      <c r="CK53" s="122"/>
      <c r="CL53" s="122"/>
      <c r="CM53" s="123">
        <f t="shared" si="7"/>
        <v>0</v>
      </c>
    </row>
    <row r="54" spans="1:91" s="1" customFormat="1" ht="8" customHeight="1">
      <c r="A54" s="95"/>
      <c r="B54" s="94"/>
      <c r="C54" s="94"/>
      <c r="D54" s="149" t="s">
        <v>180</v>
      </c>
      <c r="E54" s="149"/>
      <c r="F54" s="149"/>
      <c r="G54" s="149"/>
      <c r="H54" s="149"/>
      <c r="I54" s="149"/>
      <c r="J54" s="149"/>
      <c r="K54" s="149"/>
      <c r="L54" s="149"/>
      <c r="M54" s="160" t="s">
        <v>0</v>
      </c>
      <c r="N54" s="161"/>
      <c r="O54" s="161"/>
      <c r="P54" s="161"/>
      <c r="Q54" s="161"/>
      <c r="R54" s="161"/>
      <c r="S54" s="161"/>
      <c r="T54" s="161"/>
      <c r="U54" s="161"/>
      <c r="V54" s="167" t="s">
        <v>1</v>
      </c>
      <c r="W54" s="167"/>
      <c r="X54" s="167"/>
      <c r="Y54" s="167"/>
      <c r="Z54" s="167"/>
      <c r="AA54" s="145" t="s">
        <v>12</v>
      </c>
      <c r="AB54" s="146"/>
      <c r="AC54" s="146"/>
      <c r="AD54" s="146"/>
      <c r="AE54" s="146"/>
      <c r="AF54" s="146"/>
      <c r="AG54" s="146"/>
      <c r="AH54" s="768" t="s">
        <v>327</v>
      </c>
      <c r="AI54" s="768"/>
      <c r="AJ54" s="768"/>
      <c r="AK54" s="768"/>
      <c r="AL54" s="137" t="s">
        <v>2</v>
      </c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80"/>
      <c r="AX54" s="768" t="s">
        <v>327</v>
      </c>
      <c r="AY54" s="768"/>
      <c r="AZ54" s="768"/>
      <c r="BA54" s="768"/>
      <c r="BB54" s="454" t="s">
        <v>2</v>
      </c>
      <c r="BC54" s="456"/>
      <c r="BD54" s="64"/>
      <c r="BH54" s="241">
        <v>8</v>
      </c>
      <c r="BI54" s="241">
        <v>9</v>
      </c>
      <c r="BJ54" s="241" t="s">
        <v>178</v>
      </c>
      <c r="BK54" s="245">
        <v>7</v>
      </c>
      <c r="BL54" s="241">
        <v>5</v>
      </c>
      <c r="BM54" s="245">
        <v>14</v>
      </c>
      <c r="BN54" s="241">
        <v>9</v>
      </c>
      <c r="BO54" s="241" t="s">
        <v>178</v>
      </c>
      <c r="BP54" s="50">
        <f t="shared" si="12"/>
        <v>52</v>
      </c>
      <c r="BQ54" s="54"/>
      <c r="BR54" s="54" t="s">
        <v>336</v>
      </c>
      <c r="BS54" s="54">
        <f>SUM(BS52:BS53)</f>
        <v>0.30769230769230771</v>
      </c>
      <c r="BT54" s="54"/>
      <c r="BU54" s="54">
        <f>SUM(BU52:BU53)</f>
        <v>0.26923076923076927</v>
      </c>
      <c r="BV54" s="54">
        <f>SUM(BV52:BV53)</f>
        <v>9.6153846153846159E-2</v>
      </c>
      <c r="BW54" s="54">
        <f>SUM(BW52:BW53)</f>
        <v>0.25</v>
      </c>
      <c r="BX54" s="54">
        <f>SUM(BX52:BX53)</f>
        <v>0.15384615384615385</v>
      </c>
      <c r="BY54" s="54">
        <f>SUM(BY52:BY53)</f>
        <v>0</v>
      </c>
      <c r="CB54" s="125" t="s">
        <v>344</v>
      </c>
      <c r="CC54" s="126"/>
      <c r="CD54" s="126"/>
      <c r="CE54" s="126"/>
      <c r="CF54" s="127">
        <v>1</v>
      </c>
      <c r="CG54" s="127"/>
      <c r="CH54" s="126"/>
      <c r="CI54" s="126"/>
      <c r="CJ54" s="126"/>
      <c r="CK54" s="126"/>
      <c r="CL54" s="126"/>
      <c r="CM54" s="128">
        <f t="shared" si="7"/>
        <v>1</v>
      </c>
    </row>
    <row r="55" spans="1:91" s="1" customFormat="1" ht="17" hidden="1" customHeight="1" thickBot="1">
      <c r="A55" s="95"/>
      <c r="B55" s="94"/>
      <c r="AP55" s="769" t="s">
        <v>2</v>
      </c>
      <c r="AQ55" s="770"/>
      <c r="AR55" s="770"/>
      <c r="AS55" s="770"/>
      <c r="AT55" s="770"/>
      <c r="AU55" s="770"/>
      <c r="AV55" s="770"/>
      <c r="AW55" s="771"/>
      <c r="AX55" s="549" t="s">
        <v>327</v>
      </c>
      <c r="AY55" s="550"/>
      <c r="AZ55" s="550"/>
      <c r="BA55" s="551"/>
      <c r="BB55" s="454" t="s">
        <v>2</v>
      </c>
      <c r="BC55" s="456"/>
      <c r="BD55" s="64"/>
      <c r="BI55" s="16"/>
      <c r="BK55" s="54"/>
      <c r="BL55" s="54"/>
      <c r="BM55" s="54"/>
      <c r="BN55" s="83"/>
      <c r="BO55" s="54"/>
      <c r="BP55" s="54"/>
      <c r="BQ55" s="54"/>
      <c r="BR55" s="54"/>
      <c r="BS55" s="54"/>
      <c r="BT55" s="54"/>
      <c r="BU55" s="54"/>
      <c r="BV55" s="54"/>
      <c r="BW55" s="54"/>
      <c r="CB55" s="129" t="s">
        <v>345</v>
      </c>
      <c r="CC55" s="130">
        <f t="shared" ref="CC55:CL55" si="14">SUM(CC11:CC54)</f>
        <v>4.13</v>
      </c>
      <c r="CD55" s="130">
        <f t="shared" si="14"/>
        <v>4.29</v>
      </c>
      <c r="CE55" s="130">
        <f t="shared" si="14"/>
        <v>3.0900000000000003</v>
      </c>
      <c r="CF55" s="130">
        <f t="shared" si="14"/>
        <v>4.1400000000000006</v>
      </c>
      <c r="CG55" s="130">
        <f t="shared" si="14"/>
        <v>3.0400000000000005</v>
      </c>
      <c r="CH55" s="130">
        <f t="shared" si="14"/>
        <v>2.14</v>
      </c>
      <c r="CI55" s="130">
        <f t="shared" si="14"/>
        <v>0</v>
      </c>
      <c r="CJ55" s="130">
        <f t="shared" si="14"/>
        <v>0</v>
      </c>
      <c r="CK55" s="130">
        <f t="shared" si="14"/>
        <v>0</v>
      </c>
      <c r="CL55" s="130">
        <f t="shared" si="14"/>
        <v>0</v>
      </c>
      <c r="CM55" s="131">
        <f t="shared" si="7"/>
        <v>20.830000000000002</v>
      </c>
    </row>
    <row r="56" spans="1:91" s="1" customFormat="1" ht="7" hidden="1" customHeight="1">
      <c r="A56" s="95"/>
      <c r="B56" s="94"/>
      <c r="BD56" s="64"/>
      <c r="BI56" s="16"/>
      <c r="BK56" s="54"/>
      <c r="BL56" s="54"/>
      <c r="BM56" s="54"/>
      <c r="BN56" s="83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91" s="1" customFormat="1" ht="7" hidden="1" customHeight="1">
      <c r="A57" s="95"/>
      <c r="B57" s="94"/>
      <c r="BD57" s="64"/>
      <c r="BI57" s="16"/>
      <c r="BK57" s="54"/>
      <c r="BL57" s="54"/>
      <c r="BM57" s="54"/>
      <c r="BN57" s="83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91" s="1" customFormat="1" ht="7" hidden="1" customHeight="1">
      <c r="A58" s="95"/>
      <c r="B58" s="94"/>
      <c r="BD58" s="64"/>
      <c r="BI58" s="16"/>
      <c r="BK58" s="54"/>
      <c r="BL58" s="54"/>
      <c r="BM58" s="54"/>
      <c r="BN58" s="83"/>
      <c r="BO58" s="54"/>
      <c r="BP58" s="54"/>
      <c r="BQ58" s="54"/>
      <c r="BR58" s="54"/>
      <c r="BS58" s="54"/>
      <c r="BT58" s="54"/>
      <c r="BU58" s="54"/>
      <c r="BV58" s="54"/>
      <c r="BW58" s="54"/>
    </row>
    <row r="59" spans="1:91" s="1" customFormat="1" ht="7" hidden="1" customHeight="1">
      <c r="A59" s="95"/>
      <c r="B59" s="94"/>
      <c r="BD59" s="64"/>
      <c r="BI59" s="16"/>
      <c r="BK59" s="54"/>
      <c r="BL59" s="54"/>
      <c r="BM59" s="54"/>
      <c r="BN59" s="83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91" s="1" customFormat="1" ht="7" hidden="1" customHeight="1">
      <c r="A60" s="95"/>
      <c r="B60" s="94"/>
      <c r="BD60" s="64"/>
      <c r="BI60" s="16"/>
      <c r="BK60" s="54"/>
      <c r="BL60" s="54"/>
      <c r="BM60" s="54"/>
      <c r="BN60" s="83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91" s="1" customFormat="1" ht="7" hidden="1" customHeight="1">
      <c r="A61" s="95"/>
      <c r="B61" s="94"/>
      <c r="BD61" s="64"/>
      <c r="BI61" s="16"/>
      <c r="BK61" s="54"/>
      <c r="BL61" s="54"/>
      <c r="BM61" s="54"/>
      <c r="BN61" s="83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91" s="1" customFormat="1" ht="7" hidden="1" customHeight="1">
      <c r="A62" s="95"/>
      <c r="B62" s="94"/>
      <c r="BD62" s="64"/>
      <c r="BI62" s="16"/>
      <c r="BK62" s="54"/>
      <c r="BL62" s="54"/>
      <c r="BM62" s="54"/>
      <c r="BN62" s="83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91" s="1" customFormat="1" ht="7" hidden="1" customHeight="1">
      <c r="A63" s="95"/>
      <c r="B63" s="94"/>
      <c r="BD63" s="64"/>
      <c r="BI63" s="16"/>
      <c r="BK63" s="54"/>
      <c r="BL63" s="54"/>
      <c r="BM63" s="54"/>
      <c r="BN63" s="83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91" s="1" customFormat="1" ht="7" hidden="1" customHeight="1">
      <c r="A64" s="95"/>
      <c r="B64" s="94"/>
      <c r="BD64" s="64"/>
      <c r="BI64" s="16"/>
      <c r="BK64" s="54"/>
      <c r="BL64" s="54"/>
      <c r="BM64" s="54"/>
      <c r="BN64" s="83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s="1" customFormat="1" ht="16" hidden="1" customHeight="1">
      <c r="A65" s="95"/>
      <c r="B65" s="94"/>
      <c r="BD65" s="64"/>
      <c r="BI65" s="16"/>
      <c r="BK65" s="54"/>
      <c r="BL65" s="54"/>
      <c r="BM65" s="54"/>
      <c r="BN65" s="83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s="1" customFormat="1" ht="16" hidden="1" customHeight="1">
      <c r="A66" s="95"/>
      <c r="B66" s="94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s="1" customFormat="1" ht="17" hidden="1" customHeight="1" thickBot="1">
      <c r="A67" s="95"/>
      <c r="B67" s="94"/>
      <c r="BD67" s="6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s="1" customFormat="1" ht="16" hidden="1" customHeight="1">
      <c r="A68" s="95"/>
      <c r="B68" s="94" t="s">
        <v>243</v>
      </c>
      <c r="BD68" s="6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ht="16" hidden="1" customHeight="1">
      <c r="A69" s="65"/>
      <c r="B69" s="6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75" s="1" customFormat="1" ht="4" hidden="1" customHeight="1">
      <c r="A70" s="8" t="s">
        <v>33</v>
      </c>
      <c r="B70" s="13">
        <v>5</v>
      </c>
      <c r="BD70" s="6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s="1" customFormat="1" ht="4" hidden="1" customHeight="1">
      <c r="A71" s="65"/>
      <c r="B71" s="13">
        <v>5</v>
      </c>
      <c r="BD71" s="64"/>
      <c r="BI71" s="16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s="1" customFormat="1" ht="4" hidden="1" customHeight="1">
      <c r="A72" s="65"/>
      <c r="B72" s="13">
        <v>6</v>
      </c>
      <c r="BD72" s="64"/>
      <c r="BI72" s="16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</row>
    <row r="73" spans="1:75" s="1" customFormat="1" ht="4" hidden="1" customHeight="1">
      <c r="A73" s="65"/>
      <c r="B73" s="13">
        <v>6</v>
      </c>
      <c r="BD73" s="64"/>
      <c r="BI73" s="16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s="1" customFormat="1" ht="4" hidden="1" customHeight="1">
      <c r="A74" s="65"/>
      <c r="B74" s="13"/>
      <c r="BD74" s="64"/>
      <c r="BI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s="1" customFormat="1" ht="4" hidden="1" customHeight="1">
      <c r="A75" s="65"/>
      <c r="B75" s="13"/>
      <c r="BD75" s="64"/>
      <c r="BI75" s="16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s="1" customFormat="1" ht="4" hidden="1" customHeight="1">
      <c r="A76" s="65"/>
      <c r="B76" s="13"/>
      <c r="BD76" s="64"/>
      <c r="BE76" s="1" t="s">
        <v>48</v>
      </c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4" hidden="1" customHeight="1">
      <c r="A77" s="65"/>
      <c r="B77" s="1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64"/>
      <c r="BE77">
        <v>29</v>
      </c>
    </row>
    <row r="78" spans="1:75" ht="15" hidden="1" customHeight="1">
      <c r="A78" s="65"/>
      <c r="B78" s="1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64"/>
      <c r="BE78">
        <v>26</v>
      </c>
    </row>
    <row r="79" spans="1:75" ht="1" hidden="1" customHeight="1">
      <c r="A79" s="65" t="s">
        <v>32</v>
      </c>
      <c r="B79" s="66" t="s">
        <v>162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64"/>
    </row>
    <row r="80" spans="1:75" ht="1" hidden="1" customHeight="1">
      <c r="A80" s="65"/>
      <c r="B80" s="66" t="s">
        <v>163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4"/>
    </row>
    <row r="81" spans="1:77" ht="1" hidden="1" customHeight="1">
      <c r="A81" s="65"/>
      <c r="B81" s="66" t="s">
        <v>164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7" ht="1" hidden="1" customHeight="1">
      <c r="A82" s="65"/>
      <c r="B82" s="1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7" ht="1" hidden="1" customHeight="1">
      <c r="A83" s="65" t="s">
        <v>32</v>
      </c>
      <c r="B83" s="66" t="s">
        <v>162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  <c r="BE83">
        <v>19</v>
      </c>
    </row>
    <row r="84" spans="1:77" s="1" customFormat="1" ht="1" hidden="1" customHeight="1">
      <c r="A84" s="65"/>
      <c r="B84" s="66" t="s">
        <v>163</v>
      </c>
      <c r="BD84" s="64"/>
      <c r="BE84" s="1">
        <v>27</v>
      </c>
      <c r="BF84" s="1">
        <f>SUM(BE77:BE84)</f>
        <v>101</v>
      </c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7" s="1" customFormat="1" ht="1" hidden="1" customHeight="1">
      <c r="A85" s="65"/>
      <c r="B85" s="66" t="s">
        <v>164</v>
      </c>
      <c r="BD85" s="6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</row>
    <row r="86" spans="1:77" ht="16" hidden="1" customHeight="1">
      <c r="A86" s="65"/>
      <c r="B86" s="6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64"/>
      <c r="BE86" s="1">
        <v>12</v>
      </c>
      <c r="BF86">
        <f>SUM(BE77:BE86)</f>
        <v>113</v>
      </c>
    </row>
    <row r="87" spans="1:77">
      <c r="A87" s="65"/>
      <c r="B87" s="6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64"/>
      <c r="BE87" s="1"/>
    </row>
    <row r="88" spans="1:77" ht="9" customHeight="1">
      <c r="A88" s="95"/>
      <c r="B88" s="96"/>
      <c r="C88" s="16"/>
      <c r="D88" s="165" t="s">
        <v>2</v>
      </c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7" t="s">
        <v>1</v>
      </c>
      <c r="R88" s="167"/>
      <c r="S88" s="167"/>
      <c r="T88" s="167"/>
      <c r="U88" s="167"/>
      <c r="V88" s="160" t="s">
        <v>0</v>
      </c>
      <c r="W88" s="161"/>
      <c r="X88" s="161"/>
      <c r="Y88" s="161"/>
      <c r="Z88" s="161"/>
      <c r="AA88" s="161"/>
      <c r="AB88" s="161"/>
      <c r="AC88" s="161"/>
      <c r="AD88" s="768" t="s">
        <v>327</v>
      </c>
      <c r="AE88" s="768"/>
      <c r="AF88" s="768"/>
      <c r="AG88" s="768"/>
      <c r="AH88" s="145" t="s">
        <v>12</v>
      </c>
      <c r="AI88" s="146"/>
      <c r="AJ88" s="146"/>
      <c r="AK88" s="146"/>
      <c r="AL88" s="146"/>
      <c r="AM88" s="146"/>
      <c r="AN88" s="146"/>
      <c r="AO88" s="146"/>
      <c r="AP88" s="156" t="s">
        <v>180</v>
      </c>
      <c r="AQ88" s="156"/>
      <c r="AR88" s="156"/>
      <c r="AS88" s="157"/>
      <c r="AT88" s="768" t="s">
        <v>327</v>
      </c>
      <c r="AU88" s="768"/>
      <c r="AV88" s="768"/>
      <c r="AW88" s="768"/>
      <c r="AX88" s="522" t="s">
        <v>180</v>
      </c>
      <c r="AY88" s="509"/>
      <c r="AZ88" s="509"/>
      <c r="BA88" s="509"/>
      <c r="BB88" s="509"/>
      <c r="BC88" s="509"/>
      <c r="BD88" s="64"/>
      <c r="BE88" t="s">
        <v>380</v>
      </c>
      <c r="BH88" s="50">
        <v>8</v>
      </c>
      <c r="BI88" s="50">
        <v>10</v>
      </c>
      <c r="BJ88" s="50" t="s">
        <v>178</v>
      </c>
      <c r="BK88" s="50">
        <v>8</v>
      </c>
      <c r="BL88" s="50">
        <v>5</v>
      </c>
      <c r="BM88" s="50">
        <v>13</v>
      </c>
      <c r="BN88" s="50">
        <v>8</v>
      </c>
      <c r="BO88" s="50" t="s">
        <v>178</v>
      </c>
      <c r="BP88" s="50">
        <f>SUM(BH88:BO88)</f>
        <v>52</v>
      </c>
      <c r="BQ88" s="50" t="s">
        <v>337</v>
      </c>
    </row>
    <row r="89" spans="1:77" ht="9" customHeight="1">
      <c r="A89" s="96"/>
      <c r="B89" s="96"/>
      <c r="C89" s="16"/>
      <c r="D89" s="145" t="s">
        <v>12</v>
      </c>
      <c r="E89" s="146"/>
      <c r="F89" s="146"/>
      <c r="G89" s="146"/>
      <c r="H89" s="146"/>
      <c r="I89" s="146"/>
      <c r="J89" s="146"/>
      <c r="K89" s="146"/>
      <c r="L89" s="167" t="s">
        <v>1</v>
      </c>
      <c r="M89" s="167"/>
      <c r="N89" s="167"/>
      <c r="O89" s="167"/>
      <c r="P89" s="167"/>
      <c r="Q89" s="165" t="s">
        <v>2</v>
      </c>
      <c r="R89" s="165"/>
      <c r="S89" s="166"/>
      <c r="T89" s="166"/>
      <c r="U89" s="166"/>
      <c r="V89" s="166"/>
      <c r="W89" s="166"/>
      <c r="X89" s="166"/>
      <c r="Y89" s="166"/>
      <c r="Z89" s="768" t="s">
        <v>327</v>
      </c>
      <c r="AA89" s="768"/>
      <c r="AB89" s="768"/>
      <c r="AC89" s="768"/>
      <c r="AD89" s="156" t="s">
        <v>180</v>
      </c>
      <c r="AE89" s="156"/>
      <c r="AF89" s="156"/>
      <c r="AG89" s="157"/>
      <c r="AH89" s="156"/>
      <c r="AI89" s="156"/>
      <c r="AJ89" s="156"/>
      <c r="AK89" s="157"/>
      <c r="AL89" s="157"/>
      <c r="AM89" s="157"/>
      <c r="AN89" s="157"/>
      <c r="AO89" s="157"/>
      <c r="AP89" s="768" t="s">
        <v>327</v>
      </c>
      <c r="AQ89" s="768"/>
      <c r="AR89" s="768"/>
      <c r="AS89" s="768"/>
      <c r="AT89" s="184" t="s">
        <v>0</v>
      </c>
      <c r="AU89" s="185"/>
      <c r="AV89" s="185"/>
      <c r="AW89" s="161"/>
      <c r="AX89" s="161"/>
      <c r="AY89" s="161"/>
      <c r="AZ89" s="161"/>
      <c r="BA89" s="161"/>
      <c r="BB89" s="161"/>
      <c r="BC89" s="161"/>
      <c r="BD89" s="64"/>
      <c r="BH89" s="50">
        <v>8</v>
      </c>
      <c r="BI89" s="84">
        <v>12</v>
      </c>
      <c r="BJ89" s="50" t="s">
        <v>178</v>
      </c>
      <c r="BK89" s="50">
        <v>8</v>
      </c>
      <c r="BL89" s="50">
        <v>5</v>
      </c>
      <c r="BM89" s="84">
        <v>9</v>
      </c>
      <c r="BN89" s="50">
        <v>10</v>
      </c>
      <c r="BO89" s="50" t="s">
        <v>178</v>
      </c>
      <c r="BP89" s="50">
        <f t="shared" ref="BP89:BP91" si="15">SUM(BH89:BO89)</f>
        <v>52</v>
      </c>
      <c r="BQ89" s="50" t="s">
        <v>337</v>
      </c>
      <c r="BS89" s="50" t="s">
        <v>167</v>
      </c>
    </row>
    <row r="90" spans="1:77" ht="9" customHeight="1">
      <c r="A90" s="96"/>
      <c r="B90" s="96"/>
      <c r="C90" s="16"/>
      <c r="D90" s="149" t="s">
        <v>180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60" t="s">
        <v>0</v>
      </c>
      <c r="O90" s="161"/>
      <c r="P90" s="161"/>
      <c r="Q90" s="161"/>
      <c r="R90" s="161"/>
      <c r="S90" s="161"/>
      <c r="T90" s="161"/>
      <c r="U90" s="161"/>
      <c r="V90" s="768" t="s">
        <v>327</v>
      </c>
      <c r="W90" s="768"/>
      <c r="X90" s="768"/>
      <c r="Y90" s="768"/>
      <c r="Z90" s="165" t="s">
        <v>2</v>
      </c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768" t="s">
        <v>327</v>
      </c>
      <c r="AM90" s="768"/>
      <c r="AN90" s="768"/>
      <c r="AO90" s="768"/>
      <c r="AP90" s="167" t="s">
        <v>1</v>
      </c>
      <c r="AQ90" s="167"/>
      <c r="AR90" s="167"/>
      <c r="AS90" s="167"/>
      <c r="AT90" s="167"/>
      <c r="AU90" s="191" t="s">
        <v>12</v>
      </c>
      <c r="AV90" s="154"/>
      <c r="AW90" s="154"/>
      <c r="AX90" s="154"/>
      <c r="AY90" s="154"/>
      <c r="AZ90" s="154"/>
      <c r="BA90" s="154"/>
      <c r="BB90" s="154"/>
      <c r="BC90" s="154"/>
      <c r="BD90" s="64"/>
      <c r="BH90" s="50">
        <v>8</v>
      </c>
      <c r="BI90" s="50">
        <v>10</v>
      </c>
      <c r="BJ90" s="50" t="s">
        <v>178</v>
      </c>
      <c r="BK90" s="50">
        <v>9</v>
      </c>
      <c r="BL90" s="50">
        <v>5</v>
      </c>
      <c r="BM90" s="50">
        <v>12</v>
      </c>
      <c r="BN90" s="50">
        <v>8</v>
      </c>
      <c r="BO90" s="50" t="s">
        <v>178</v>
      </c>
      <c r="BP90" s="50">
        <f t="shared" si="15"/>
        <v>52</v>
      </c>
      <c r="BQ90" s="50" t="s">
        <v>337</v>
      </c>
      <c r="BS90" s="50">
        <f t="shared" ref="BS90:BY90" si="16">SUM(BI88:BI91)</f>
        <v>40</v>
      </c>
      <c r="BT90" s="50">
        <f t="shared" si="16"/>
        <v>0</v>
      </c>
      <c r="BU90" s="50">
        <f t="shared" si="16"/>
        <v>32</v>
      </c>
      <c r="BV90" s="50">
        <f t="shared" si="16"/>
        <v>20</v>
      </c>
      <c r="BW90" s="50">
        <f t="shared" si="16"/>
        <v>48</v>
      </c>
      <c r="BX90" s="50">
        <f t="shared" si="16"/>
        <v>36</v>
      </c>
      <c r="BY90" s="50">
        <f t="shared" si="16"/>
        <v>0</v>
      </c>
    </row>
    <row r="91" spans="1:77" ht="9" customHeight="1">
      <c r="A91" s="95"/>
      <c r="B91" s="96"/>
      <c r="C91" s="16"/>
      <c r="D91" s="169" t="s">
        <v>0</v>
      </c>
      <c r="E91" s="169"/>
      <c r="F91" s="169"/>
      <c r="G91" s="169"/>
      <c r="H91" s="169"/>
      <c r="I91" s="169"/>
      <c r="J91" s="169"/>
      <c r="K91" s="169"/>
      <c r="L91" s="169"/>
      <c r="M91" s="169"/>
      <c r="N91" s="149" t="s">
        <v>180</v>
      </c>
      <c r="O91" s="149"/>
      <c r="P91" s="149"/>
      <c r="Q91" s="149"/>
      <c r="R91" s="149"/>
      <c r="S91" s="149"/>
      <c r="T91" s="149"/>
      <c r="U91" s="149"/>
      <c r="V91" s="167" t="s">
        <v>1</v>
      </c>
      <c r="W91" s="167"/>
      <c r="X91" s="167"/>
      <c r="Y91" s="167"/>
      <c r="Z91" s="145" t="s">
        <v>12</v>
      </c>
      <c r="AA91" s="146"/>
      <c r="AB91" s="146"/>
      <c r="AC91" s="146"/>
      <c r="AD91" s="146"/>
      <c r="AE91" s="146"/>
      <c r="AF91" s="146"/>
      <c r="AG91" s="146"/>
      <c r="AH91" s="768" t="s">
        <v>327</v>
      </c>
      <c r="AI91" s="768"/>
      <c r="AJ91" s="768"/>
      <c r="AK91" s="768"/>
      <c r="AL91" s="137" t="s">
        <v>2</v>
      </c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80"/>
      <c r="AX91" s="768" t="s">
        <v>327</v>
      </c>
      <c r="AY91" s="768"/>
      <c r="AZ91" s="768"/>
      <c r="BA91" s="768"/>
      <c r="BB91" s="454" t="s">
        <v>2</v>
      </c>
      <c r="BC91" s="456"/>
      <c r="BD91" s="64"/>
      <c r="BH91" s="241">
        <v>8</v>
      </c>
      <c r="BI91" s="241">
        <v>8</v>
      </c>
      <c r="BJ91" s="241" t="s">
        <v>178</v>
      </c>
      <c r="BK91" s="245">
        <v>7</v>
      </c>
      <c r="BL91" s="241">
        <v>5</v>
      </c>
      <c r="BM91" s="245">
        <v>14</v>
      </c>
      <c r="BN91" s="241">
        <v>10</v>
      </c>
      <c r="BO91" s="241" t="s">
        <v>178</v>
      </c>
      <c r="BP91" s="50">
        <f t="shared" si="15"/>
        <v>52</v>
      </c>
      <c r="BQ91" s="50" t="s">
        <v>337</v>
      </c>
      <c r="BS91" s="50">
        <f>BS90/52</f>
        <v>0.76923076923076927</v>
      </c>
      <c r="BT91" s="50">
        <f t="shared" ref="BT91:BY91" si="17">BT90/52</f>
        <v>0</v>
      </c>
      <c r="BU91" s="50">
        <f t="shared" si="17"/>
        <v>0.61538461538461542</v>
      </c>
      <c r="BV91" s="50">
        <f t="shared" si="17"/>
        <v>0.38461538461538464</v>
      </c>
      <c r="BW91" s="50">
        <f t="shared" si="17"/>
        <v>0.92307692307692313</v>
      </c>
      <c r="BX91" s="50">
        <f t="shared" si="17"/>
        <v>0.69230769230769229</v>
      </c>
      <c r="BY91" s="50">
        <f t="shared" si="17"/>
        <v>0</v>
      </c>
    </row>
    <row r="92" spans="1:77">
      <c r="A92" s="95"/>
      <c r="B92" s="96"/>
      <c r="C92" s="9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64"/>
      <c r="BS92" s="50">
        <f>16/52</f>
        <v>0.30769230769230771</v>
      </c>
      <c r="BT92" s="50" t="s">
        <v>326</v>
      </c>
      <c r="BU92" s="50">
        <f>16/52</f>
        <v>0.30769230769230771</v>
      </c>
    </row>
    <row r="93" spans="1:77">
      <c r="A93" s="95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64"/>
      <c r="BR93" s="50" t="s">
        <v>336</v>
      </c>
      <c r="BS93" s="50">
        <f>SUM(BS91:BS92)</f>
        <v>1.0769230769230771</v>
      </c>
      <c r="BU93" s="50">
        <f>SUM(BU91:BU92)</f>
        <v>0.92307692307692313</v>
      </c>
      <c r="BV93" s="50">
        <f>SUM(BV91:BV92)</f>
        <v>0.38461538461538464</v>
      </c>
      <c r="BW93" s="50">
        <f>SUM(BW91:BW92)</f>
        <v>0.92307692307692313</v>
      </c>
      <c r="BX93" s="50">
        <f>SUM(BX91:BX92)</f>
        <v>0.69230769230769229</v>
      </c>
      <c r="BY93" s="50">
        <f>SUM(BY91:BY92)</f>
        <v>0</v>
      </c>
    </row>
    <row r="94" spans="1:77">
      <c r="A94" s="95" t="s">
        <v>34</v>
      </c>
      <c r="B94" s="96" t="s">
        <v>322</v>
      </c>
      <c r="C94" s="768" t="s">
        <v>121</v>
      </c>
      <c r="D94" s="768"/>
      <c r="E94" s="768"/>
      <c r="F94" s="768"/>
      <c r="G94" s="768" t="s">
        <v>121</v>
      </c>
      <c r="H94" s="768"/>
      <c r="I94" s="768"/>
      <c r="J94" s="768"/>
      <c r="K94" s="768" t="s">
        <v>119</v>
      </c>
      <c r="L94" s="768"/>
      <c r="M94" s="768"/>
      <c r="N94" s="768"/>
      <c r="O94" s="768" t="s">
        <v>267</v>
      </c>
      <c r="P94" s="768"/>
      <c r="Q94" s="768"/>
      <c r="R94" s="768"/>
      <c r="S94" s="768" t="s">
        <v>117</v>
      </c>
      <c r="T94" s="768"/>
      <c r="U94" s="768"/>
      <c r="V94" s="768"/>
      <c r="W94" s="772" t="s">
        <v>29</v>
      </c>
      <c r="X94" s="773"/>
      <c r="Y94" s="773"/>
      <c r="Z94" s="774"/>
      <c r="AA94" s="772" t="s">
        <v>29</v>
      </c>
      <c r="AB94" s="773"/>
      <c r="AC94" s="773"/>
      <c r="AD94" s="774"/>
      <c r="AE94" s="768" t="s">
        <v>120</v>
      </c>
      <c r="AF94" s="768"/>
      <c r="AG94" s="768"/>
      <c r="AH94" s="768"/>
      <c r="AI94" s="768" t="s">
        <v>118</v>
      </c>
      <c r="AJ94" s="768"/>
      <c r="AK94" s="768"/>
      <c r="AL94" s="768"/>
      <c r="AM94" s="775" t="s">
        <v>98</v>
      </c>
      <c r="AN94" s="776"/>
      <c r="AO94" s="776"/>
      <c r="AP94" s="777"/>
      <c r="AQ94" s="775" t="s">
        <v>99</v>
      </c>
      <c r="AR94" s="776"/>
      <c r="AS94" s="776"/>
      <c r="AT94" s="777"/>
      <c r="AU94" s="768" t="s">
        <v>2</v>
      </c>
      <c r="AV94" s="768"/>
      <c r="AW94" s="768"/>
      <c r="AX94" s="768"/>
      <c r="AY94" s="549" t="s">
        <v>1</v>
      </c>
      <c r="AZ94" s="550"/>
      <c r="BA94" s="550"/>
      <c r="BB94" s="550"/>
      <c r="BC94" s="113" t="s">
        <v>300</v>
      </c>
      <c r="BD94" s="67"/>
      <c r="BJ94">
        <v>8</v>
      </c>
      <c r="BN94" s="50">
        <v>8</v>
      </c>
      <c r="BP94" s="50">
        <f>SUM(BI94:BO94)</f>
        <v>16</v>
      </c>
    </row>
    <row r="95" spans="1:77" ht="17" thickBot="1">
      <c r="A95" s="95"/>
      <c r="B95" s="96" t="s">
        <v>323</v>
      </c>
      <c r="C95" s="768" t="s">
        <v>1</v>
      </c>
      <c r="D95" s="768"/>
      <c r="E95" s="768"/>
      <c r="F95" s="768"/>
      <c r="G95" s="768" t="s">
        <v>265</v>
      </c>
      <c r="H95" s="768"/>
      <c r="I95" s="768"/>
      <c r="J95" s="768"/>
      <c r="K95" s="768" t="s">
        <v>123</v>
      </c>
      <c r="L95" s="768"/>
      <c r="M95" s="768"/>
      <c r="N95" s="768"/>
      <c r="O95" s="768" t="s">
        <v>119</v>
      </c>
      <c r="P95" s="768"/>
      <c r="Q95" s="768"/>
      <c r="R95" s="768"/>
      <c r="S95" s="768" t="s">
        <v>2</v>
      </c>
      <c r="T95" s="768"/>
      <c r="U95" s="768"/>
      <c r="V95" s="768"/>
      <c r="W95" s="775" t="s">
        <v>98</v>
      </c>
      <c r="X95" s="776"/>
      <c r="Y95" s="776"/>
      <c r="Z95" s="777"/>
      <c r="AA95" s="775" t="s">
        <v>99</v>
      </c>
      <c r="AB95" s="776"/>
      <c r="AC95" s="776"/>
      <c r="AD95" s="777"/>
      <c r="AE95" s="768" t="s">
        <v>122</v>
      </c>
      <c r="AF95" s="768"/>
      <c r="AG95" s="768"/>
      <c r="AH95" s="768"/>
      <c r="AI95" s="768" t="s">
        <v>118</v>
      </c>
      <c r="AJ95" s="768"/>
      <c r="AK95" s="768"/>
      <c r="AL95" s="768"/>
      <c r="AM95" s="772" t="s">
        <v>29</v>
      </c>
      <c r="AN95" s="773"/>
      <c r="AO95" s="773"/>
      <c r="AP95" s="774"/>
      <c r="AQ95" s="772" t="s">
        <v>29</v>
      </c>
      <c r="AR95" s="773"/>
      <c r="AS95" s="773"/>
      <c r="AT95" s="774"/>
      <c r="AU95" s="768" t="s">
        <v>121</v>
      </c>
      <c r="AV95" s="768"/>
      <c r="AW95" s="768"/>
      <c r="AX95" s="768"/>
      <c r="AY95" s="549" t="s">
        <v>121</v>
      </c>
      <c r="AZ95" s="550"/>
      <c r="BA95" s="550"/>
      <c r="BB95" s="550"/>
      <c r="BC95" s="113" t="s">
        <v>300</v>
      </c>
      <c r="BD95" s="67"/>
      <c r="BJ95">
        <v>8</v>
      </c>
      <c r="BN95" s="50">
        <v>8</v>
      </c>
      <c r="BP95" s="50">
        <f>SUM(BI95:BO95)</f>
        <v>16</v>
      </c>
    </row>
    <row r="96" spans="1:77" ht="17" thickBot="1">
      <c r="A96" s="95"/>
      <c r="B96" s="96" t="s">
        <v>324</v>
      </c>
      <c r="C96" s="768" t="s">
        <v>120</v>
      </c>
      <c r="D96" s="768"/>
      <c r="E96" s="768"/>
      <c r="F96" s="768"/>
      <c r="G96" s="768" t="s">
        <v>117</v>
      </c>
      <c r="H96" s="768"/>
      <c r="I96" s="768"/>
      <c r="J96" s="768"/>
      <c r="K96" s="768" t="s">
        <v>1</v>
      </c>
      <c r="L96" s="768"/>
      <c r="M96" s="768"/>
      <c r="N96" s="768"/>
      <c r="O96" s="768" t="s">
        <v>118</v>
      </c>
      <c r="P96" s="768"/>
      <c r="Q96" s="768"/>
      <c r="R96" s="768"/>
      <c r="S96" s="768" t="s">
        <v>266</v>
      </c>
      <c r="T96" s="768"/>
      <c r="U96" s="768"/>
      <c r="V96" s="768"/>
      <c r="W96" s="768" t="s">
        <v>2</v>
      </c>
      <c r="X96" s="768"/>
      <c r="Y96" s="768"/>
      <c r="Z96" s="768"/>
      <c r="AA96" s="768" t="s">
        <v>119</v>
      </c>
      <c r="AB96" s="768"/>
      <c r="AC96" s="768"/>
      <c r="AD96" s="768"/>
      <c r="AE96" s="772" t="s">
        <v>29</v>
      </c>
      <c r="AF96" s="773"/>
      <c r="AG96" s="773"/>
      <c r="AH96" s="774"/>
      <c r="AI96" s="772" t="s">
        <v>29</v>
      </c>
      <c r="AJ96" s="773"/>
      <c r="AK96" s="773"/>
      <c r="AL96" s="774"/>
      <c r="AM96" s="768" t="s">
        <v>121</v>
      </c>
      <c r="AN96" s="768"/>
      <c r="AO96" s="768"/>
      <c r="AP96" s="768"/>
      <c r="AQ96" s="768" t="s">
        <v>121</v>
      </c>
      <c r="AR96" s="768"/>
      <c r="AS96" s="768"/>
      <c r="AT96" s="768"/>
      <c r="AU96" s="775" t="s">
        <v>98</v>
      </c>
      <c r="AV96" s="776"/>
      <c r="AW96" s="776"/>
      <c r="AX96" s="777"/>
      <c r="AY96" s="436" t="s">
        <v>99</v>
      </c>
      <c r="AZ96" s="437"/>
      <c r="BA96" s="437"/>
      <c r="BB96" s="437"/>
      <c r="BC96" s="113" t="s">
        <v>300</v>
      </c>
      <c r="BD96" s="67"/>
      <c r="BJ96">
        <v>8</v>
      </c>
      <c r="BN96" s="50">
        <v>8</v>
      </c>
      <c r="BP96" s="50">
        <f>SUM(BI96:BO96)</f>
        <v>16</v>
      </c>
      <c r="BS96" s="714" t="s">
        <v>347</v>
      </c>
      <c r="BT96" s="715"/>
      <c r="BU96" s="715"/>
      <c r="BV96" s="715"/>
      <c r="BW96" s="715"/>
      <c r="BX96" s="716"/>
    </row>
    <row r="97" spans="1:75">
      <c r="A97" s="95"/>
      <c r="B97" s="96" t="s">
        <v>325</v>
      </c>
      <c r="C97" s="768" t="s">
        <v>266</v>
      </c>
      <c r="D97" s="768"/>
      <c r="E97" s="768"/>
      <c r="F97" s="768"/>
      <c r="G97" s="768" t="s">
        <v>118</v>
      </c>
      <c r="H97" s="768"/>
      <c r="I97" s="768"/>
      <c r="J97" s="768"/>
      <c r="K97" s="768" t="s">
        <v>120</v>
      </c>
      <c r="L97" s="768"/>
      <c r="M97" s="768"/>
      <c r="N97" s="768"/>
      <c r="O97" s="768" t="s">
        <v>117</v>
      </c>
      <c r="P97" s="768"/>
      <c r="Q97" s="768"/>
      <c r="R97" s="768"/>
      <c r="S97" s="768" t="s">
        <v>121</v>
      </c>
      <c r="T97" s="768"/>
      <c r="U97" s="768"/>
      <c r="V97" s="768"/>
      <c r="W97" s="768" t="s">
        <v>121</v>
      </c>
      <c r="X97" s="768"/>
      <c r="Y97" s="768"/>
      <c r="Z97" s="768"/>
      <c r="AA97" s="768" t="s">
        <v>119</v>
      </c>
      <c r="AB97" s="768"/>
      <c r="AC97" s="768"/>
      <c r="AD97" s="768"/>
      <c r="AE97" s="775" t="s">
        <v>98</v>
      </c>
      <c r="AF97" s="776"/>
      <c r="AG97" s="776"/>
      <c r="AH97" s="777"/>
      <c r="AI97" s="775" t="s">
        <v>99</v>
      </c>
      <c r="AJ97" s="776"/>
      <c r="AK97" s="776"/>
      <c r="AL97" s="777"/>
      <c r="AM97" s="768" t="s">
        <v>2</v>
      </c>
      <c r="AN97" s="768"/>
      <c r="AO97" s="768"/>
      <c r="AP97" s="768"/>
      <c r="AQ97" s="768" t="s">
        <v>119</v>
      </c>
      <c r="AR97" s="768"/>
      <c r="AS97" s="768"/>
      <c r="AT97" s="768"/>
      <c r="AU97" s="772" t="s">
        <v>29</v>
      </c>
      <c r="AV97" s="773"/>
      <c r="AW97" s="773"/>
      <c r="AX97" s="774"/>
      <c r="AY97" s="480" t="s">
        <v>29</v>
      </c>
      <c r="AZ97" s="481"/>
      <c r="BA97" s="481"/>
      <c r="BB97" s="481"/>
      <c r="BC97" s="113" t="s">
        <v>300</v>
      </c>
      <c r="BD97" s="67"/>
      <c r="BJ97">
        <v>8</v>
      </c>
      <c r="BN97" s="50">
        <v>8</v>
      </c>
      <c r="BP97" s="50">
        <f>SUM(BI97:BO97)</f>
        <v>16</v>
      </c>
    </row>
    <row r="98" spans="1:75">
      <c r="A98" s="95"/>
      <c r="B98" s="96"/>
      <c r="C98" s="784" t="s">
        <v>268</v>
      </c>
      <c r="D98" s="784"/>
      <c r="E98" s="784"/>
      <c r="F98" s="784"/>
      <c r="G98" s="785" t="s">
        <v>269</v>
      </c>
      <c r="H98" s="785"/>
      <c r="I98" s="785"/>
      <c r="J98" s="785"/>
      <c r="K98" s="783" t="s">
        <v>270</v>
      </c>
      <c r="L98" s="783"/>
      <c r="M98" s="783"/>
      <c r="N98" s="783"/>
      <c r="O98" s="783" t="s">
        <v>271</v>
      </c>
      <c r="P98" s="783"/>
      <c r="Q98" s="783"/>
      <c r="R98" s="783"/>
      <c r="S98" s="783" t="s">
        <v>272</v>
      </c>
      <c r="T98" s="783"/>
      <c r="U98" s="783"/>
      <c r="V98" s="783"/>
      <c r="W98" s="783" t="s">
        <v>273</v>
      </c>
      <c r="X98" s="783"/>
      <c r="Y98" s="783"/>
      <c r="Z98" s="783"/>
      <c r="AA98" s="783" t="s">
        <v>274</v>
      </c>
      <c r="AB98" s="783"/>
      <c r="AC98" s="783"/>
      <c r="AD98" s="783"/>
      <c r="AE98" s="783" t="s">
        <v>275</v>
      </c>
      <c r="AF98" s="783"/>
      <c r="AG98" s="783"/>
      <c r="AH98" s="783"/>
      <c r="AI98" s="783" t="s">
        <v>276</v>
      </c>
      <c r="AJ98" s="783"/>
      <c r="AK98" s="783"/>
      <c r="AL98" s="783"/>
      <c r="AM98" s="783" t="s">
        <v>277</v>
      </c>
      <c r="AN98" s="783"/>
      <c r="AO98" s="783"/>
      <c r="AP98" s="783"/>
      <c r="AQ98" s="783" t="s">
        <v>278</v>
      </c>
      <c r="AR98" s="783"/>
      <c r="AS98" s="783"/>
      <c r="AT98" s="783"/>
      <c r="AU98" s="783" t="s">
        <v>279</v>
      </c>
      <c r="AV98" s="783"/>
      <c r="AW98" s="783"/>
      <c r="AX98" s="783"/>
      <c r="AY98" s="559" t="s">
        <v>280</v>
      </c>
      <c r="AZ98" s="559"/>
      <c r="BA98" s="559"/>
      <c r="BB98" s="559"/>
      <c r="BC98" s="22"/>
      <c r="BD98" s="67"/>
    </row>
    <row r="99" spans="1:75">
      <c r="A99" s="65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67"/>
    </row>
    <row r="100" spans="1:75">
      <c r="A100" s="6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64"/>
    </row>
    <row r="101" spans="1:75">
      <c r="A101" s="6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64"/>
    </row>
    <row r="102" spans="1:75">
      <c r="A102" s="6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5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64"/>
    </row>
    <row r="103" spans="1:75" s="1" customFormat="1" ht="12" customHeight="1">
      <c r="A103" s="68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69"/>
      <c r="BE103" s="30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</row>
    <row r="104" spans="1:75" ht="13" customHeight="1">
      <c r="A104" s="8"/>
      <c r="B104" s="57"/>
      <c r="C104" s="57"/>
      <c r="D104" s="559" t="s">
        <v>35</v>
      </c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  <c r="X104" s="559"/>
      <c r="Y104" s="559"/>
      <c r="Z104" s="559"/>
      <c r="AA104" s="559"/>
      <c r="AB104" s="559"/>
      <c r="AC104" s="559"/>
      <c r="AD104" s="559"/>
      <c r="AE104" s="559"/>
      <c r="AF104" s="559"/>
      <c r="AG104" s="559"/>
      <c r="AH104" s="559"/>
      <c r="AI104" s="559"/>
      <c r="AJ104" s="559"/>
      <c r="AK104" s="559"/>
      <c r="AL104" s="559"/>
      <c r="AM104" s="559"/>
      <c r="AN104" s="559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59"/>
      <c r="BC104" s="559"/>
      <c r="BD104" s="24"/>
      <c r="BE104" s="1" t="s">
        <v>58</v>
      </c>
      <c r="BF104" s="16">
        <v>1</v>
      </c>
      <c r="BG104" s="16"/>
      <c r="BH104" s="1"/>
      <c r="BK104" s="50" t="s">
        <v>40</v>
      </c>
      <c r="BL104" s="50">
        <v>7.18</v>
      </c>
      <c r="BM104" s="50">
        <f>BF112+BF114</f>
        <v>6.273076923076923</v>
      </c>
    </row>
    <row r="105" spans="1:75" ht="13" customHeight="1">
      <c r="A105" s="8"/>
      <c r="B105" s="9" t="s">
        <v>59</v>
      </c>
      <c r="C105" s="9"/>
      <c r="D105" s="31"/>
      <c r="E105" s="31"/>
      <c r="F105" s="31"/>
      <c r="G105" s="31"/>
      <c r="H105" s="31"/>
      <c r="I105" s="31"/>
      <c r="J105" s="31"/>
      <c r="K105" s="31"/>
      <c r="L105" s="778" t="s">
        <v>151</v>
      </c>
      <c r="M105" s="779"/>
      <c r="N105" s="779"/>
      <c r="O105" s="779"/>
      <c r="P105" s="779"/>
      <c r="Q105" s="779"/>
      <c r="R105" s="779"/>
      <c r="S105" s="779"/>
      <c r="T105" s="780"/>
      <c r="U105" s="31"/>
      <c r="V105" s="31"/>
      <c r="W105" s="31"/>
      <c r="X105" s="31"/>
      <c r="Y105" s="31"/>
      <c r="Z105" s="31"/>
      <c r="AA105" s="31"/>
      <c r="AB105" s="31"/>
      <c r="AC105" s="22"/>
      <c r="AD105" s="778" t="s">
        <v>150</v>
      </c>
      <c r="AE105" s="779"/>
      <c r="AF105" s="779"/>
      <c r="AG105" s="779"/>
      <c r="AH105" s="779"/>
      <c r="AI105" s="779"/>
      <c r="AJ105" s="779"/>
      <c r="AK105" s="780"/>
      <c r="AL105" s="31"/>
      <c r="AM105" s="31"/>
      <c r="AN105" s="31"/>
      <c r="AO105" s="31"/>
      <c r="AP105" s="31"/>
      <c r="AQ105" s="31"/>
      <c r="AR105" s="31"/>
      <c r="AS105" s="31"/>
      <c r="AT105" s="31"/>
      <c r="AU105" s="778" t="s">
        <v>17</v>
      </c>
      <c r="AV105" s="779"/>
      <c r="AW105" s="779"/>
      <c r="AX105" s="779"/>
      <c r="AY105" s="779"/>
      <c r="AZ105" s="779"/>
      <c r="BA105" s="779"/>
      <c r="BB105" s="779"/>
      <c r="BC105" s="780"/>
      <c r="BD105" s="24"/>
      <c r="BE105" s="1" t="s">
        <v>60</v>
      </c>
      <c r="BF105" s="16">
        <f>26/52</f>
        <v>0.5</v>
      </c>
      <c r="BG105" s="22" t="s">
        <v>17</v>
      </c>
      <c r="BH105" s="1"/>
      <c r="BK105" s="50" t="s">
        <v>0</v>
      </c>
      <c r="BL105" s="50">
        <v>3.23</v>
      </c>
      <c r="BM105" s="114">
        <f>BF126</f>
        <v>3.1730769230769229</v>
      </c>
    </row>
    <row r="106" spans="1:75" ht="13" customHeight="1">
      <c r="A106" s="8"/>
      <c r="B106" s="9" t="s">
        <v>73</v>
      </c>
      <c r="C106" s="9"/>
      <c r="D106" s="778" t="s">
        <v>186</v>
      </c>
      <c r="E106" s="779"/>
      <c r="F106" s="779"/>
      <c r="G106" s="779"/>
      <c r="H106" s="779"/>
      <c r="I106" s="779"/>
      <c r="J106" s="779"/>
      <c r="K106" s="780"/>
      <c r="L106" s="31"/>
      <c r="M106" s="31"/>
      <c r="N106" s="31"/>
      <c r="O106" s="31"/>
      <c r="P106" s="31"/>
      <c r="Q106" s="31"/>
      <c r="R106" s="31"/>
      <c r="S106" s="31"/>
      <c r="T106" s="31"/>
      <c r="U106" s="781" t="s">
        <v>187</v>
      </c>
      <c r="V106" s="782"/>
      <c r="W106" s="782"/>
      <c r="X106" s="782"/>
      <c r="Y106" s="782"/>
      <c r="Z106" s="782"/>
      <c r="AA106" s="782"/>
      <c r="AB106" s="782"/>
      <c r="AC106" s="782"/>
      <c r="AD106" s="31"/>
      <c r="AE106" s="31"/>
      <c r="AF106" s="31"/>
      <c r="AG106" s="31"/>
      <c r="AH106" s="31"/>
      <c r="AI106" s="31"/>
      <c r="AJ106" s="31"/>
      <c r="AK106" s="31"/>
      <c r="AL106" s="781" t="s">
        <v>18</v>
      </c>
      <c r="AM106" s="782"/>
      <c r="AN106" s="782"/>
      <c r="AO106" s="782"/>
      <c r="AP106" s="782"/>
      <c r="AQ106" s="782"/>
      <c r="AR106" s="782"/>
      <c r="AS106" s="782"/>
      <c r="AT106" s="782"/>
      <c r="AU106" s="31"/>
      <c r="AV106" s="31"/>
      <c r="AW106" s="31"/>
      <c r="AX106" s="31"/>
      <c r="AY106" s="31"/>
      <c r="AZ106" s="31"/>
      <c r="BA106" s="31"/>
      <c r="BB106" s="31"/>
      <c r="BC106" s="31"/>
      <c r="BD106" s="24"/>
      <c r="BE106" s="1"/>
      <c r="BF106" s="16">
        <f>34/52</f>
        <v>0.65384615384615385</v>
      </c>
      <c r="BG106" s="16" t="s">
        <v>309</v>
      </c>
      <c r="BH106" s="1"/>
      <c r="BK106" s="50" t="s">
        <v>1</v>
      </c>
      <c r="BL106" s="50">
        <v>3.06</v>
      </c>
      <c r="BM106" s="50">
        <f>BF134</f>
        <v>2.7692307692307692</v>
      </c>
    </row>
    <row r="107" spans="1:75" ht="13" customHeight="1" thickBot="1">
      <c r="A107" s="8"/>
      <c r="B107" s="9" t="s">
        <v>61</v>
      </c>
      <c r="C107" s="9"/>
      <c r="D107" s="420" t="s">
        <v>161</v>
      </c>
      <c r="E107" s="420"/>
      <c r="F107" s="420"/>
      <c r="G107" s="420"/>
      <c r="H107" s="420"/>
      <c r="I107" s="420"/>
      <c r="J107" s="420"/>
      <c r="K107" s="420"/>
      <c r="L107" s="31"/>
      <c r="M107" s="31"/>
      <c r="N107" s="31"/>
      <c r="O107" s="31"/>
      <c r="P107" s="31"/>
      <c r="Q107" s="775" t="s">
        <v>160</v>
      </c>
      <c r="R107" s="776"/>
      <c r="S107" s="776"/>
      <c r="T107" s="776"/>
      <c r="U107" s="776"/>
      <c r="V107" s="776"/>
      <c r="W107" s="776"/>
      <c r="X107" s="776"/>
      <c r="Y107" s="776"/>
      <c r="Z107" s="776"/>
      <c r="AA107" s="776"/>
      <c r="AB107" s="776"/>
      <c r="AC107" s="777"/>
      <c r="AD107" s="775" t="s">
        <v>201</v>
      </c>
      <c r="AE107" s="776"/>
      <c r="AF107" s="776"/>
      <c r="AG107" s="776"/>
      <c r="AH107" s="776"/>
      <c r="AI107" s="776"/>
      <c r="AJ107" s="776"/>
      <c r="AK107" s="776"/>
      <c r="AL107" s="776"/>
      <c r="AM107" s="776"/>
      <c r="AN107" s="776"/>
      <c r="AO107" s="776"/>
      <c r="AP107" s="437"/>
      <c r="AQ107" s="789" t="s">
        <v>159</v>
      </c>
      <c r="AR107" s="790"/>
      <c r="AS107" s="790"/>
      <c r="AT107" s="790"/>
      <c r="AU107" s="790"/>
      <c r="AV107" s="790"/>
      <c r="AW107" s="790"/>
      <c r="AX107" s="790"/>
      <c r="AY107" s="791"/>
      <c r="AZ107" s="31"/>
      <c r="BA107" s="31"/>
      <c r="BB107" s="31"/>
      <c r="BC107" s="31"/>
      <c r="BD107" s="24"/>
      <c r="BE107" s="1" t="s">
        <v>62</v>
      </c>
      <c r="BF107" s="16">
        <f>16/52</f>
        <v>0.30769230769230771</v>
      </c>
      <c r="BG107" s="16" t="s">
        <v>310</v>
      </c>
      <c r="BH107" s="1"/>
      <c r="BK107" s="50" t="s">
        <v>41</v>
      </c>
      <c r="BL107" s="50">
        <v>2</v>
      </c>
      <c r="BM107" s="50">
        <f>BF140</f>
        <v>1.9615384615384617</v>
      </c>
    </row>
    <row r="108" spans="1:75" ht="13" customHeight="1">
      <c r="A108" s="8"/>
      <c r="B108" s="9"/>
      <c r="C108" s="9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792" t="s">
        <v>161</v>
      </c>
      <c r="AV108" s="792"/>
      <c r="AW108" s="792"/>
      <c r="AX108" s="792"/>
      <c r="AY108" s="792"/>
      <c r="AZ108" s="792"/>
      <c r="BA108" s="792"/>
      <c r="BB108" s="792"/>
      <c r="BC108" s="793"/>
      <c r="BD108" s="24"/>
      <c r="BE108" s="1"/>
      <c r="BF108" s="16"/>
      <c r="BG108" s="16"/>
      <c r="BH108" s="1"/>
    </row>
    <row r="109" spans="1:75" ht="13" customHeight="1">
      <c r="A109" s="8"/>
      <c r="B109" s="9" t="s">
        <v>63</v>
      </c>
      <c r="C109" s="9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24"/>
      <c r="BE109" s="1" t="s">
        <v>64</v>
      </c>
      <c r="BF109" s="16">
        <f>53/52</f>
        <v>1.0192307692307692</v>
      </c>
      <c r="BG109" s="1" t="s">
        <v>311</v>
      </c>
      <c r="BH109" s="1"/>
      <c r="BI109">
        <v>0.62</v>
      </c>
      <c r="BK109" s="50" t="s">
        <v>2</v>
      </c>
      <c r="BL109" s="50">
        <v>2.23</v>
      </c>
      <c r="BM109" s="50">
        <f>BG147</f>
        <v>2.0576923076923075</v>
      </c>
    </row>
    <row r="110" spans="1:75" ht="13" customHeight="1">
      <c r="A110" s="8"/>
      <c r="B110" s="9" t="s">
        <v>65</v>
      </c>
      <c r="C110" s="9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24"/>
      <c r="BE110" s="1" t="s">
        <v>66</v>
      </c>
      <c r="BF110" s="16">
        <f>39/52</f>
        <v>0.75</v>
      </c>
      <c r="BG110" s="1"/>
      <c r="BH110" s="1"/>
      <c r="BK110" s="50" t="s">
        <v>20</v>
      </c>
      <c r="BL110" s="50">
        <v>1</v>
      </c>
      <c r="BM110" s="50">
        <v>0</v>
      </c>
    </row>
    <row r="111" spans="1:75" ht="13" customHeight="1">
      <c r="A111" s="8"/>
      <c r="B111" s="9"/>
      <c r="C111" s="9"/>
      <c r="D111" s="559" t="s">
        <v>15</v>
      </c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  <c r="X111" s="559"/>
      <c r="Y111" s="559"/>
      <c r="Z111" s="559"/>
      <c r="AA111" s="559"/>
      <c r="AB111" s="559"/>
      <c r="AC111" s="559"/>
      <c r="AD111" s="559"/>
      <c r="AE111" s="559"/>
      <c r="AF111" s="559"/>
      <c r="AG111" s="559"/>
      <c r="AH111" s="559"/>
      <c r="AI111" s="559"/>
      <c r="AJ111" s="559"/>
      <c r="AK111" s="559"/>
      <c r="AL111" s="559"/>
      <c r="AM111" s="559"/>
      <c r="AN111" s="559"/>
      <c r="AO111" s="559"/>
      <c r="AP111" s="559"/>
      <c r="AQ111" s="559"/>
      <c r="AR111" s="559"/>
      <c r="AS111" s="559"/>
      <c r="AT111" s="559"/>
      <c r="AU111" s="559"/>
      <c r="AV111" s="559"/>
      <c r="AW111" s="559"/>
      <c r="AX111" s="559"/>
      <c r="AY111" s="559"/>
      <c r="AZ111" s="559"/>
      <c r="BA111" s="559"/>
      <c r="BB111" s="559"/>
      <c r="BC111" s="559"/>
      <c r="BD111" s="24"/>
      <c r="BE111" s="1" t="s">
        <v>67</v>
      </c>
      <c r="BF111" s="26">
        <f>CB154</f>
        <v>1.9230769230769231</v>
      </c>
      <c r="BG111" t="s">
        <v>68</v>
      </c>
      <c r="BH111" s="1"/>
      <c r="BK111" s="50" t="s">
        <v>69</v>
      </c>
      <c r="BL111" s="50" t="s">
        <v>70</v>
      </c>
    </row>
    <row r="112" spans="1:75" ht="13" customHeight="1">
      <c r="A112" s="8"/>
      <c r="B112" s="9" t="s">
        <v>59</v>
      </c>
      <c r="C112" s="31"/>
      <c r="D112" s="775" t="s">
        <v>150</v>
      </c>
      <c r="E112" s="776"/>
      <c r="F112" s="776"/>
      <c r="G112" s="776"/>
      <c r="H112" s="776"/>
      <c r="I112" s="776"/>
      <c r="J112" s="776"/>
      <c r="K112" s="776"/>
      <c r="L112" s="776"/>
      <c r="M112" s="776"/>
      <c r="N112" s="776"/>
      <c r="O112" s="776"/>
      <c r="P112" s="776"/>
      <c r="Q112" s="776"/>
      <c r="R112" s="776"/>
      <c r="S112" s="776"/>
      <c r="T112" s="777"/>
      <c r="U112" s="775" t="s">
        <v>17</v>
      </c>
      <c r="V112" s="776"/>
      <c r="W112" s="776"/>
      <c r="X112" s="776"/>
      <c r="Y112" s="776"/>
      <c r="Z112" s="776"/>
      <c r="AA112" s="776"/>
      <c r="AB112" s="776"/>
      <c r="AC112" s="776"/>
      <c r="AD112" s="776"/>
      <c r="AE112" s="776"/>
      <c r="AF112" s="776"/>
      <c r="AG112" s="776"/>
      <c r="AH112" s="776"/>
      <c r="AI112" s="776"/>
      <c r="AJ112" s="776"/>
      <c r="AK112" s="777"/>
      <c r="AL112" s="786" t="s">
        <v>151</v>
      </c>
      <c r="AM112" s="787"/>
      <c r="AN112" s="787"/>
      <c r="AO112" s="787"/>
      <c r="AP112" s="787"/>
      <c r="AQ112" s="787"/>
      <c r="AR112" s="787"/>
      <c r="AS112" s="787"/>
      <c r="AT112" s="787"/>
      <c r="AU112" s="787"/>
      <c r="AV112" s="787"/>
      <c r="AW112" s="787"/>
      <c r="AX112" s="787"/>
      <c r="AY112" s="787"/>
      <c r="AZ112" s="787"/>
      <c r="BA112" s="787"/>
      <c r="BB112" s="787"/>
      <c r="BC112" s="788"/>
      <c r="BD112" s="25"/>
      <c r="BF112" s="22">
        <f>SUM(BF104:BF111)</f>
        <v>6.1538461538461542</v>
      </c>
      <c r="BH112" s="1"/>
      <c r="BK112" s="50" t="s">
        <v>71</v>
      </c>
      <c r="BL112" s="50">
        <v>1</v>
      </c>
      <c r="BN112" s="50">
        <f>SUM(BL104:BL110)</f>
        <v>18.7</v>
      </c>
      <c r="BO112" s="50" t="s">
        <v>72</v>
      </c>
    </row>
    <row r="113" spans="1:75" ht="13" customHeight="1">
      <c r="A113" s="8"/>
      <c r="B113" s="9" t="s">
        <v>73</v>
      </c>
      <c r="C113" s="31"/>
      <c r="D113" s="786" t="s">
        <v>187</v>
      </c>
      <c r="E113" s="787"/>
      <c r="F113" s="787"/>
      <c r="G113" s="787"/>
      <c r="H113" s="787"/>
      <c r="I113" s="787"/>
      <c r="J113" s="787"/>
      <c r="K113" s="788"/>
      <c r="L113" s="31"/>
      <c r="M113" s="31"/>
      <c r="N113" s="475" t="s">
        <v>18</v>
      </c>
      <c r="O113" s="475"/>
      <c r="P113" s="475"/>
      <c r="Q113" s="475"/>
      <c r="R113" s="475"/>
      <c r="S113" s="475"/>
      <c r="T113" s="476"/>
      <c r="U113" s="775" t="s">
        <v>186</v>
      </c>
      <c r="V113" s="776"/>
      <c r="W113" s="776"/>
      <c r="X113" s="776"/>
      <c r="Y113" s="776"/>
      <c r="Z113" s="776"/>
      <c r="AA113" s="776"/>
      <c r="AB113" s="776"/>
      <c r="AC113" s="777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24"/>
      <c r="BG113" s="1"/>
      <c r="BH113" s="1"/>
      <c r="BN113" s="50">
        <v>0.5</v>
      </c>
      <c r="BO113" s="50" t="s">
        <v>74</v>
      </c>
    </row>
    <row r="114" spans="1:75" s="1" customFormat="1" ht="13" customHeight="1">
      <c r="A114" s="8"/>
      <c r="B114" s="9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24"/>
      <c r="BE114" s="1" t="s">
        <v>185</v>
      </c>
      <c r="BF114" s="16">
        <f>0.1+1/52</f>
        <v>0.11923076923076924</v>
      </c>
      <c r="BG114" s="1" t="s">
        <v>318</v>
      </c>
      <c r="BK114" s="54"/>
      <c r="BL114" s="54"/>
      <c r="BM114" s="54"/>
      <c r="BN114" s="54">
        <f>1.8</f>
        <v>1.8</v>
      </c>
      <c r="BO114" s="54" t="s">
        <v>75</v>
      </c>
      <c r="BP114" s="54"/>
      <c r="BQ114" s="54"/>
      <c r="BR114" s="54"/>
      <c r="BS114" s="54"/>
      <c r="BT114" s="54"/>
      <c r="BU114" s="54"/>
      <c r="BV114" s="54"/>
      <c r="BW114" s="54"/>
    </row>
    <row r="115" spans="1:75" ht="13" customHeight="1">
      <c r="A115" s="8"/>
      <c r="B115" s="9" t="s">
        <v>61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437" t="s">
        <v>159</v>
      </c>
      <c r="V115" s="437"/>
      <c r="W115" s="437"/>
      <c r="X115" s="437"/>
      <c r="Y115" s="437"/>
      <c r="Z115" s="437"/>
      <c r="AA115" s="437"/>
      <c r="AB115" s="437"/>
      <c r="AC115" s="444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24"/>
      <c r="BE115" s="1" t="s">
        <v>185</v>
      </c>
      <c r="BF115" s="1">
        <v>0.1</v>
      </c>
      <c r="BG115" s="1" t="s">
        <v>316</v>
      </c>
      <c r="BH115" s="1"/>
      <c r="BN115" s="44">
        <f>8/52</f>
        <v>0.15384615384615385</v>
      </c>
      <c r="BO115" s="44" t="s">
        <v>76</v>
      </c>
    </row>
    <row r="116" spans="1:75" ht="13" customHeight="1">
      <c r="A116" s="8"/>
      <c r="B116" s="9" t="s">
        <v>63</v>
      </c>
      <c r="C116" s="31"/>
      <c r="D116" s="775" t="s">
        <v>163</v>
      </c>
      <c r="E116" s="776"/>
      <c r="F116" s="776"/>
      <c r="G116" s="776"/>
      <c r="H116" s="776"/>
      <c r="I116" s="776"/>
      <c r="J116" s="776"/>
      <c r="K116" s="776"/>
      <c r="L116" s="776"/>
      <c r="M116" s="776"/>
      <c r="N116" s="776"/>
      <c r="O116" s="776"/>
      <c r="P116" s="777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775" t="s">
        <v>164</v>
      </c>
      <c r="AE116" s="776"/>
      <c r="AF116" s="776"/>
      <c r="AG116" s="776"/>
      <c r="AH116" s="776"/>
      <c r="AI116" s="776"/>
      <c r="AJ116" s="776"/>
      <c r="AK116" s="776"/>
      <c r="AL116" s="776"/>
      <c r="AM116" s="776"/>
      <c r="AN116" s="776"/>
      <c r="AO116" s="776"/>
      <c r="AP116" s="777"/>
      <c r="AQ116" s="775" t="s">
        <v>162</v>
      </c>
      <c r="AR116" s="776"/>
      <c r="AS116" s="776"/>
      <c r="AT116" s="776"/>
      <c r="AU116" s="776"/>
      <c r="AV116" s="776"/>
      <c r="AW116" s="776"/>
      <c r="AX116" s="776"/>
      <c r="AY116" s="776"/>
      <c r="AZ116" s="776"/>
      <c r="BA116" s="776"/>
      <c r="BB116" s="776"/>
      <c r="BC116" s="777"/>
      <c r="BD116" s="24"/>
      <c r="BE116" s="1"/>
      <c r="BF116" s="63">
        <f>SUM(BF112:BF115)</f>
        <v>6.3730769230769226</v>
      </c>
      <c r="BG116" s="16"/>
      <c r="BH116" s="1"/>
      <c r="BN116" s="50">
        <f>SUM(BN112:BN115)</f>
        <v>21.153846153846153</v>
      </c>
      <c r="BO116" s="50" t="s">
        <v>77</v>
      </c>
    </row>
    <row r="117" spans="1:75" s="1" customFormat="1" ht="13" customHeight="1" thickBot="1">
      <c r="A117" s="8"/>
      <c r="B117" s="9" t="s">
        <v>65</v>
      </c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775" t="s">
        <v>307</v>
      </c>
      <c r="X117" s="776"/>
      <c r="Y117" s="776"/>
      <c r="Z117" s="777"/>
      <c r="AA117" s="775" t="s">
        <v>307</v>
      </c>
      <c r="AB117" s="776"/>
      <c r="AC117" s="776"/>
      <c r="AD117" s="777"/>
      <c r="AE117" s="775" t="s">
        <v>306</v>
      </c>
      <c r="AF117" s="776"/>
      <c r="AG117" s="776"/>
      <c r="AH117" s="777"/>
      <c r="AI117" s="775" t="s">
        <v>306</v>
      </c>
      <c r="AJ117" s="776"/>
      <c r="AK117" s="776"/>
      <c r="AL117" s="777"/>
      <c r="AM117" s="775" t="s">
        <v>305</v>
      </c>
      <c r="AN117" s="776"/>
      <c r="AO117" s="776"/>
      <c r="AP117" s="777"/>
      <c r="AQ117" s="775" t="s">
        <v>305</v>
      </c>
      <c r="AR117" s="776"/>
      <c r="AS117" s="776"/>
      <c r="AT117" s="777"/>
      <c r="AU117" s="775" t="s">
        <v>304</v>
      </c>
      <c r="AV117" s="776"/>
      <c r="AW117" s="776"/>
      <c r="AX117" s="777"/>
      <c r="AY117" s="522" t="s">
        <v>304</v>
      </c>
      <c r="AZ117" s="509"/>
      <c r="BA117" s="509"/>
      <c r="BB117" s="509"/>
      <c r="BC117" s="509"/>
      <c r="BD117" s="24"/>
      <c r="BG117" s="16"/>
      <c r="BK117" s="53" t="s">
        <v>130</v>
      </c>
      <c r="BL117" s="54"/>
      <c r="BM117" s="54"/>
      <c r="BN117" s="54"/>
      <c r="BO117" s="54" t="s">
        <v>78</v>
      </c>
      <c r="BP117" s="54"/>
      <c r="BQ117" s="54"/>
      <c r="BR117" s="54"/>
      <c r="BS117" s="54"/>
      <c r="BT117" s="54"/>
      <c r="BU117" s="54"/>
      <c r="BV117" s="54"/>
      <c r="BW117" s="54"/>
    </row>
    <row r="118" spans="1:75" s="1" customFormat="1" ht="13" customHeight="1" thickBot="1">
      <c r="A118" s="8"/>
      <c r="B118" s="94"/>
      <c r="D118" s="801" t="s">
        <v>241</v>
      </c>
      <c r="E118" s="801"/>
      <c r="F118" s="801"/>
      <c r="G118" s="801"/>
      <c r="H118" s="801"/>
      <c r="I118" s="801"/>
      <c r="J118" s="801"/>
      <c r="K118" s="801"/>
      <c r="L118" s="802" t="s">
        <v>293</v>
      </c>
      <c r="M118" s="803"/>
      <c r="N118" s="804" t="s">
        <v>230</v>
      </c>
      <c r="O118" s="805"/>
      <c r="P118" s="805"/>
      <c r="Q118" s="805"/>
      <c r="R118" s="805"/>
      <c r="S118" s="805"/>
      <c r="T118" s="806"/>
      <c r="U118" s="807" t="s">
        <v>232</v>
      </c>
      <c r="V118" s="807"/>
      <c r="W118" s="808" t="s">
        <v>233</v>
      </c>
      <c r="X118" s="809"/>
      <c r="Y118" s="809"/>
      <c r="Z118" s="809"/>
      <c r="AA118" s="809"/>
      <c r="AB118" s="809"/>
      <c r="AC118" s="809"/>
      <c r="AD118" s="810" t="s">
        <v>241</v>
      </c>
      <c r="AE118" s="810"/>
      <c r="AF118" s="810"/>
      <c r="AG118" s="810"/>
      <c r="AH118" s="810"/>
      <c r="AI118" s="810"/>
      <c r="AJ118" s="810"/>
      <c r="AK118" s="810"/>
      <c r="AL118" s="810"/>
      <c r="AM118" s="810"/>
      <c r="AN118" s="810"/>
      <c r="AO118" s="810"/>
      <c r="AP118" s="810"/>
      <c r="AQ118" s="794" t="s">
        <v>295</v>
      </c>
      <c r="AR118" s="795"/>
      <c r="AS118" s="795"/>
      <c r="AT118" s="796"/>
      <c r="AU118" s="811" t="s">
        <v>294</v>
      </c>
      <c r="AV118" s="812"/>
      <c r="AW118" s="812"/>
      <c r="AX118" s="812"/>
      <c r="AY118" s="812"/>
      <c r="AZ118" s="794" t="s">
        <v>295</v>
      </c>
      <c r="BA118" s="795"/>
      <c r="BB118" s="795"/>
      <c r="BC118" s="796"/>
      <c r="BD118" s="24"/>
      <c r="BG118" s="16"/>
      <c r="BK118" s="53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</row>
    <row r="119" spans="1:75" s="1" customFormat="1" ht="13" customHeight="1">
      <c r="A119" s="8"/>
      <c r="B119" s="94" t="s">
        <v>243</v>
      </c>
      <c r="D119" s="73"/>
      <c r="E119" s="73"/>
      <c r="F119" s="73"/>
      <c r="G119" s="73"/>
      <c r="H119" s="73"/>
      <c r="I119" s="73"/>
      <c r="J119" s="73"/>
      <c r="K119" s="73"/>
      <c r="L119" s="797" t="s">
        <v>215</v>
      </c>
      <c r="M119" s="797"/>
      <c r="N119" s="73"/>
      <c r="O119" s="73"/>
      <c r="P119" s="73"/>
      <c r="Q119" s="20"/>
      <c r="R119" s="20"/>
      <c r="S119" s="20"/>
      <c r="T119" s="20"/>
      <c r="U119" s="20"/>
      <c r="V119" s="20"/>
      <c r="W119" s="20"/>
      <c r="X119" s="20"/>
      <c r="Y119" s="16"/>
      <c r="Z119" s="16"/>
      <c r="AA119" s="16"/>
      <c r="AB119" s="16"/>
      <c r="AC119" s="16"/>
      <c r="AD119" s="21"/>
      <c r="AE119" s="21"/>
      <c r="AF119" s="21"/>
      <c r="AG119" s="21"/>
      <c r="AH119" s="21"/>
      <c r="AI119" s="21"/>
      <c r="AJ119" s="21"/>
      <c r="AK119" s="21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4"/>
      <c r="BG119" s="16"/>
      <c r="BK119" s="53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</row>
    <row r="120" spans="1:75" ht="13" customHeight="1">
      <c r="A120" s="8"/>
      <c r="B120" s="9"/>
      <c r="C120" s="9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24"/>
      <c r="BE120" s="1"/>
      <c r="BF120" s="1"/>
      <c r="BG120" s="16"/>
      <c r="BH120" s="1"/>
      <c r="BK120" s="50">
        <v>1.8</v>
      </c>
      <c r="BL120" s="52" t="s">
        <v>131</v>
      </c>
    </row>
    <row r="121" spans="1:75" ht="13" customHeight="1">
      <c r="A121" s="8"/>
      <c r="B121" s="9"/>
      <c r="C121" s="9"/>
      <c r="D121" s="559" t="s">
        <v>0</v>
      </c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  <c r="X121" s="559"/>
      <c r="Y121" s="559"/>
      <c r="Z121" s="559"/>
      <c r="AA121" s="559"/>
      <c r="AB121" s="559"/>
      <c r="AC121" s="559"/>
      <c r="AD121" s="559"/>
      <c r="AE121" s="559"/>
      <c r="AF121" s="559"/>
      <c r="AG121" s="559"/>
      <c r="AH121" s="559"/>
      <c r="AI121" s="559"/>
      <c r="AJ121" s="559"/>
      <c r="AK121" s="559"/>
      <c r="AL121" s="559"/>
      <c r="AM121" s="559"/>
      <c r="AN121" s="559"/>
      <c r="AO121" s="559"/>
      <c r="AP121" s="559"/>
      <c r="AQ121" s="559"/>
      <c r="AR121" s="559"/>
      <c r="AS121" s="559"/>
      <c r="AT121" s="559"/>
      <c r="AU121" s="559"/>
      <c r="AV121" s="559"/>
      <c r="AW121" s="559"/>
      <c r="AX121" s="559"/>
      <c r="AY121" s="559"/>
      <c r="AZ121" s="559"/>
      <c r="BA121" s="559"/>
      <c r="BB121" s="559"/>
      <c r="BC121" s="559"/>
      <c r="BD121" s="24"/>
      <c r="BE121" s="1" t="s">
        <v>58</v>
      </c>
      <c r="BF121" s="16">
        <f>35/52</f>
        <v>0.67307692307692313</v>
      </c>
      <c r="BG121" s="16"/>
      <c r="BH121" s="1"/>
      <c r="BK121" s="50">
        <f>12/52</f>
        <v>0.23076923076923078</v>
      </c>
      <c r="BL121" s="52" t="s">
        <v>132</v>
      </c>
    </row>
    <row r="122" spans="1:75" ht="13" customHeight="1">
      <c r="A122" s="8"/>
      <c r="B122" s="9" t="s">
        <v>79</v>
      </c>
      <c r="C122" s="9"/>
      <c r="D122" s="772" t="s">
        <v>17</v>
      </c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4"/>
      <c r="U122" s="772" t="s">
        <v>151</v>
      </c>
      <c r="V122" s="773"/>
      <c r="W122" s="773"/>
      <c r="X122" s="773"/>
      <c r="Y122" s="773"/>
      <c r="Z122" s="773"/>
      <c r="AA122" s="773"/>
      <c r="AB122" s="773"/>
      <c r="AC122" s="773"/>
      <c r="AD122" s="773"/>
      <c r="AE122" s="773"/>
      <c r="AF122" s="773"/>
      <c r="AG122" s="773"/>
      <c r="AH122" s="773"/>
      <c r="AI122" s="773"/>
      <c r="AJ122" s="773"/>
      <c r="AK122" s="774"/>
      <c r="AL122" s="798" t="s">
        <v>150</v>
      </c>
      <c r="AM122" s="799"/>
      <c r="AN122" s="799"/>
      <c r="AO122" s="799"/>
      <c r="AP122" s="799"/>
      <c r="AQ122" s="799"/>
      <c r="AR122" s="799"/>
      <c r="AS122" s="799"/>
      <c r="AT122" s="799"/>
      <c r="AU122" s="799"/>
      <c r="AV122" s="799"/>
      <c r="AW122" s="799"/>
      <c r="AX122" s="799"/>
      <c r="AY122" s="799"/>
      <c r="AZ122" s="799"/>
      <c r="BA122" s="799"/>
      <c r="BB122" s="799"/>
      <c r="BC122" s="800"/>
      <c r="BD122" s="24"/>
      <c r="BE122" s="1" t="s">
        <v>60</v>
      </c>
      <c r="BF122" s="16">
        <f>17/52</f>
        <v>0.32692307692307693</v>
      </c>
      <c r="BG122" s="16"/>
      <c r="BH122" s="1"/>
      <c r="BK122" s="50">
        <f>9/52</f>
        <v>0.17307692307692307</v>
      </c>
      <c r="BL122" s="52" t="s">
        <v>317</v>
      </c>
    </row>
    <row r="123" spans="1:75" ht="13" customHeight="1">
      <c r="A123" s="8"/>
      <c r="B123" s="9" t="s">
        <v>61</v>
      </c>
      <c r="C123" s="9"/>
      <c r="D123" s="772" t="s">
        <v>159</v>
      </c>
      <c r="E123" s="773"/>
      <c r="F123" s="773"/>
      <c r="G123" s="773"/>
      <c r="H123" s="773"/>
      <c r="I123" s="773"/>
      <c r="J123" s="773"/>
      <c r="K123" s="774"/>
      <c r="L123" s="772" t="s">
        <v>201</v>
      </c>
      <c r="M123" s="773"/>
      <c r="N123" s="773"/>
      <c r="O123" s="773"/>
      <c r="P123" s="773"/>
      <c r="Q123" s="773"/>
      <c r="R123" s="773"/>
      <c r="S123" s="773"/>
      <c r="T123" s="774"/>
      <c r="U123" s="31"/>
      <c r="V123" s="31"/>
      <c r="W123" s="31"/>
      <c r="X123" s="31"/>
      <c r="Y123" s="31"/>
      <c r="Z123" s="31"/>
      <c r="AA123" s="31"/>
      <c r="AB123" s="31"/>
      <c r="AC123" s="31"/>
      <c r="AD123" s="772" t="s">
        <v>160</v>
      </c>
      <c r="AE123" s="773"/>
      <c r="AF123" s="773"/>
      <c r="AG123" s="773"/>
      <c r="AH123" s="773"/>
      <c r="AI123" s="773"/>
      <c r="AJ123" s="773"/>
      <c r="AK123" s="774"/>
      <c r="AL123" s="798" t="s">
        <v>161</v>
      </c>
      <c r="AM123" s="799"/>
      <c r="AN123" s="799"/>
      <c r="AO123" s="799"/>
      <c r="AP123" s="800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24"/>
      <c r="BE123" s="1" t="s">
        <v>64</v>
      </c>
      <c r="BF123" s="16">
        <f>30/52</f>
        <v>0.57692307692307687</v>
      </c>
      <c r="BG123" s="1"/>
      <c r="BH123" s="1"/>
    </row>
    <row r="124" spans="1:75" ht="13" customHeight="1">
      <c r="A124" s="8"/>
      <c r="B124" s="9" t="s">
        <v>63</v>
      </c>
      <c r="C124" s="9"/>
      <c r="D124" s="814" t="s">
        <v>162</v>
      </c>
      <c r="E124" s="814"/>
      <c r="F124" s="814"/>
      <c r="G124" s="814"/>
      <c r="H124" s="814"/>
      <c r="I124" s="814"/>
      <c r="J124" s="814"/>
      <c r="K124" s="814"/>
      <c r="L124" s="814"/>
      <c r="M124" s="814"/>
      <c r="N124" s="814"/>
      <c r="O124" s="814"/>
      <c r="P124" s="814"/>
      <c r="Q124" s="814" t="s">
        <v>164</v>
      </c>
      <c r="R124" s="814"/>
      <c r="S124" s="814"/>
      <c r="T124" s="814"/>
      <c r="U124" s="814"/>
      <c r="V124" s="814"/>
      <c r="W124" s="814"/>
      <c r="X124" s="814"/>
      <c r="Y124" s="814"/>
      <c r="Z124" s="814"/>
      <c r="AA124" s="814"/>
      <c r="AB124" s="814"/>
      <c r="AC124" s="814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814" t="s">
        <v>163</v>
      </c>
      <c r="AR124" s="814"/>
      <c r="AS124" s="814"/>
      <c r="AT124" s="814"/>
      <c r="AU124" s="814"/>
      <c r="AV124" s="814"/>
      <c r="AW124" s="814"/>
      <c r="AX124" s="814"/>
      <c r="AY124" s="814"/>
      <c r="AZ124" s="814"/>
      <c r="BA124" s="814"/>
      <c r="BB124" s="814"/>
      <c r="BC124" s="814"/>
      <c r="BD124" s="24"/>
      <c r="BE124" s="1" t="s">
        <v>66</v>
      </c>
      <c r="BF124" s="16">
        <f>39/52</f>
        <v>0.75</v>
      </c>
      <c r="BG124" s="1"/>
      <c r="BH124" s="1"/>
      <c r="BK124" s="52" t="s">
        <v>134</v>
      </c>
    </row>
    <row r="125" spans="1:75" ht="13" customHeight="1" thickBot="1">
      <c r="A125" s="8"/>
      <c r="B125" s="9" t="s">
        <v>65</v>
      </c>
      <c r="C125" s="9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552" t="s">
        <v>305</v>
      </c>
      <c r="X125" s="553"/>
      <c r="Y125" s="553"/>
      <c r="Z125" s="553"/>
      <c r="AA125" s="553"/>
      <c r="AB125" s="553"/>
      <c r="AC125" s="553"/>
      <c r="AD125" s="554"/>
      <c r="AE125" s="552" t="s">
        <v>304</v>
      </c>
      <c r="AF125" s="553"/>
      <c r="AG125" s="553"/>
      <c r="AH125" s="553"/>
      <c r="AI125" s="553"/>
      <c r="AJ125" s="553"/>
      <c r="AK125" s="553"/>
      <c r="AL125" s="554"/>
      <c r="AM125" s="552" t="s">
        <v>307</v>
      </c>
      <c r="AN125" s="553"/>
      <c r="AO125" s="553"/>
      <c r="AP125" s="553"/>
      <c r="AQ125" s="553"/>
      <c r="AR125" s="553"/>
      <c r="AS125" s="553"/>
      <c r="AT125" s="554"/>
      <c r="AU125" s="480" t="s">
        <v>306</v>
      </c>
      <c r="AV125" s="481"/>
      <c r="AW125" s="481"/>
      <c r="AX125" s="481"/>
      <c r="AY125" s="481"/>
      <c r="AZ125" s="481"/>
      <c r="BA125" s="481"/>
      <c r="BB125" s="481"/>
      <c r="BC125" s="481"/>
      <c r="BD125" s="24"/>
      <c r="BE125" s="1" t="s">
        <v>67</v>
      </c>
      <c r="BF125" s="26">
        <f>BY154</f>
        <v>0.84615384615384615</v>
      </c>
      <c r="BG125" s="1" t="s">
        <v>282</v>
      </c>
      <c r="BH125" s="1"/>
    </row>
    <row r="126" spans="1:75" s="1" customFormat="1" ht="13" customHeight="1" thickBot="1">
      <c r="A126" s="8"/>
      <c r="B126" s="9"/>
      <c r="C126" s="9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815" t="s">
        <v>220</v>
      </c>
      <c r="V126" s="816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F126" s="26">
        <f>SUM(BF121:BF125)</f>
        <v>3.1730769230769229</v>
      </c>
      <c r="BG126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</row>
    <row r="127" spans="1:75" ht="13" customHeight="1">
      <c r="A127" s="8"/>
      <c r="B127" s="9"/>
      <c r="C127" s="9"/>
      <c r="D127" s="559" t="s">
        <v>80</v>
      </c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  <c r="X127" s="559"/>
      <c r="Y127" s="559"/>
      <c r="Z127" s="559"/>
      <c r="AA127" s="559"/>
      <c r="AB127" s="559"/>
      <c r="AC127" s="559"/>
      <c r="AD127" s="559"/>
      <c r="AE127" s="559"/>
      <c r="AF127" s="559"/>
      <c r="AG127" s="559"/>
      <c r="AH127" s="559"/>
      <c r="AI127" s="559"/>
      <c r="AJ127" s="559"/>
      <c r="AK127" s="559"/>
      <c r="AL127" s="559"/>
      <c r="AM127" s="559"/>
      <c r="AN127" s="559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59"/>
      <c r="BC127" s="559"/>
      <c r="BD127" s="24"/>
      <c r="BG127" s="22"/>
      <c r="BH127" s="1"/>
    </row>
    <row r="128" spans="1:75" ht="13" customHeight="1">
      <c r="A128" s="8"/>
      <c r="B128" s="9" t="s">
        <v>79</v>
      </c>
      <c r="C128" s="9"/>
      <c r="D128" s="813" t="s">
        <v>151</v>
      </c>
      <c r="E128" s="813"/>
      <c r="F128" s="813"/>
      <c r="G128" s="813"/>
      <c r="H128" s="813"/>
      <c r="I128" s="813"/>
      <c r="J128" s="813"/>
      <c r="K128" s="813"/>
      <c r="L128" s="70"/>
      <c r="M128" s="70"/>
      <c r="N128" s="70"/>
      <c r="O128" s="70"/>
      <c r="P128" s="70"/>
      <c r="Q128" s="70"/>
      <c r="R128" s="70"/>
      <c r="S128" s="70"/>
      <c r="T128" s="70"/>
      <c r="U128" s="813" t="s">
        <v>150</v>
      </c>
      <c r="V128" s="813"/>
      <c r="W128" s="813"/>
      <c r="X128" s="813"/>
      <c r="Y128" s="813"/>
      <c r="Z128" s="813"/>
      <c r="AA128" s="813"/>
      <c r="AB128" s="813"/>
      <c r="AC128" s="813"/>
      <c r="AD128" s="70"/>
      <c r="AE128" s="70"/>
      <c r="AF128" s="70"/>
      <c r="AG128" s="70"/>
      <c r="AH128" s="70"/>
      <c r="AI128" s="70"/>
      <c r="AJ128" s="70"/>
      <c r="AK128" s="70"/>
      <c r="AL128" s="813" t="s">
        <v>17</v>
      </c>
      <c r="AM128" s="813"/>
      <c r="AN128" s="813"/>
      <c r="AO128" s="813"/>
      <c r="AP128" s="813"/>
      <c r="AQ128" s="813"/>
      <c r="AR128" s="813"/>
      <c r="AS128" s="813"/>
      <c r="AT128" s="813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58</v>
      </c>
      <c r="BF128" s="16">
        <f>17/52</f>
        <v>0.32692307692307693</v>
      </c>
      <c r="BG128" s="1" t="s">
        <v>312</v>
      </c>
      <c r="BH128" s="1"/>
    </row>
    <row r="129" spans="1:75" ht="13" customHeight="1">
      <c r="A129" s="8"/>
      <c r="B129" s="9" t="s">
        <v>81</v>
      </c>
      <c r="C129" s="9"/>
      <c r="D129" s="70"/>
      <c r="E129" s="70"/>
      <c r="F129" s="70"/>
      <c r="G129" s="70"/>
      <c r="H129" s="70"/>
      <c r="I129" s="70"/>
      <c r="J129" s="70"/>
      <c r="K129" s="70"/>
      <c r="L129" s="442" t="s">
        <v>186</v>
      </c>
      <c r="M129" s="442"/>
      <c r="N129" s="442"/>
      <c r="O129" s="442"/>
      <c r="P129" s="442"/>
      <c r="Q129" s="442"/>
      <c r="R129" s="442"/>
      <c r="S129" s="442"/>
      <c r="T129" s="442"/>
      <c r="U129" s="70"/>
      <c r="V129" s="70"/>
      <c r="W129" s="70"/>
      <c r="X129" s="70"/>
      <c r="Y129" s="70"/>
      <c r="Z129" s="70"/>
      <c r="AA129" s="70"/>
      <c r="AB129" s="70"/>
      <c r="AC129" s="70"/>
      <c r="AD129" s="813" t="s">
        <v>187</v>
      </c>
      <c r="AE129" s="813"/>
      <c r="AF129" s="813"/>
      <c r="AG129" s="813"/>
      <c r="AH129" s="813"/>
      <c r="AI129" s="813"/>
      <c r="AJ129" s="813"/>
      <c r="AK129" s="813"/>
      <c r="AL129" s="70"/>
      <c r="AM129" s="70"/>
      <c r="AN129" s="70"/>
      <c r="AO129" s="70"/>
      <c r="AP129" s="70"/>
      <c r="AQ129" s="70"/>
      <c r="AR129" s="70"/>
      <c r="AS129" s="70"/>
      <c r="AT129" s="70"/>
      <c r="AU129" s="813" t="s">
        <v>18</v>
      </c>
      <c r="AV129" s="813"/>
      <c r="AW129" s="813"/>
      <c r="AX129" s="813"/>
      <c r="AY129" s="813"/>
      <c r="AZ129" s="813"/>
      <c r="BA129" s="813"/>
      <c r="BB129" s="813"/>
      <c r="BC129" s="813"/>
      <c r="BD129" s="24"/>
      <c r="BE129" s="1" t="s">
        <v>60</v>
      </c>
      <c r="BF129" s="16">
        <f>26/52</f>
        <v>0.5</v>
      </c>
      <c r="BG129" t="s">
        <v>313</v>
      </c>
      <c r="BH129" s="1"/>
    </row>
    <row r="130" spans="1:75" ht="13" customHeight="1">
      <c r="A130" s="8"/>
      <c r="B130" s="9" t="s">
        <v>5</v>
      </c>
      <c r="C130" s="9"/>
      <c r="D130" s="825" t="s">
        <v>4</v>
      </c>
      <c r="E130" s="826"/>
      <c r="F130" s="826"/>
      <c r="G130" s="826"/>
      <c r="H130" s="826"/>
      <c r="I130" s="826"/>
      <c r="J130" s="826"/>
      <c r="K130" s="826"/>
      <c r="L130" s="667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24"/>
      <c r="BE130" s="1" t="s">
        <v>62</v>
      </c>
      <c r="BF130" s="16">
        <f>9/52</f>
        <v>0.17307692307692307</v>
      </c>
      <c r="BG130" s="1" t="s">
        <v>314</v>
      </c>
      <c r="BH130" s="1"/>
    </row>
    <row r="131" spans="1:75" s="1" customFormat="1" ht="13" customHeight="1">
      <c r="A131" s="8"/>
      <c r="B131" s="9" t="s">
        <v>61</v>
      </c>
      <c r="C131" s="9"/>
      <c r="D131" s="70"/>
      <c r="E131" s="70"/>
      <c r="F131" s="70"/>
      <c r="G131" s="70"/>
      <c r="H131" s="70"/>
      <c r="I131" s="70"/>
      <c r="J131" s="70"/>
      <c r="K131" s="70"/>
      <c r="L131" s="747" t="s">
        <v>159</v>
      </c>
      <c r="M131" s="748"/>
      <c r="N131" s="748"/>
      <c r="O131" s="748"/>
      <c r="P131" s="827"/>
      <c r="Q131" s="70"/>
      <c r="R131" s="70"/>
      <c r="S131" s="70"/>
      <c r="T131" s="70"/>
      <c r="U131" s="813" t="s">
        <v>201</v>
      </c>
      <c r="V131" s="813"/>
      <c r="W131" s="813"/>
      <c r="X131" s="813"/>
      <c r="Y131" s="813"/>
      <c r="Z131" s="813"/>
      <c r="AA131" s="813"/>
      <c r="AB131" s="813"/>
      <c r="AC131" s="813"/>
      <c r="AD131" s="813" t="s">
        <v>161</v>
      </c>
      <c r="AE131" s="813"/>
      <c r="AF131" s="813"/>
      <c r="AG131" s="813"/>
      <c r="AH131" s="813"/>
      <c r="AI131" s="813"/>
      <c r="AJ131" s="813"/>
      <c r="AK131" s="813"/>
      <c r="AL131" s="70"/>
      <c r="AM131" s="70"/>
      <c r="AN131" s="70"/>
      <c r="AO131" s="70"/>
      <c r="AP131" s="70"/>
      <c r="AQ131" s="70"/>
      <c r="AR131" s="70"/>
      <c r="AS131" s="70"/>
      <c r="AT131" s="70"/>
      <c r="AU131" s="813" t="s">
        <v>160</v>
      </c>
      <c r="AV131" s="813"/>
      <c r="AW131" s="813"/>
      <c r="AX131" s="813"/>
      <c r="AY131" s="813"/>
      <c r="AZ131" s="813"/>
      <c r="BA131" s="813"/>
      <c r="BB131" s="813"/>
      <c r="BC131" s="813"/>
      <c r="BD131" s="24"/>
      <c r="BE131" s="1" t="s">
        <v>64</v>
      </c>
      <c r="BF131" s="16">
        <f>31/52</f>
        <v>0.59615384615384615</v>
      </c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</row>
    <row r="132" spans="1:75" ht="13" customHeight="1">
      <c r="A132" s="8"/>
      <c r="B132" s="71" t="s">
        <v>63</v>
      </c>
      <c r="C132" s="71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828" t="s">
        <v>163</v>
      </c>
      <c r="R132" s="828"/>
      <c r="S132" s="828"/>
      <c r="T132" s="828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829" t="s">
        <v>162</v>
      </c>
      <c r="AM132" s="830"/>
      <c r="AN132" s="830"/>
      <c r="AO132" s="830"/>
      <c r="AP132" s="831"/>
      <c r="AQ132" s="828" t="s">
        <v>164</v>
      </c>
      <c r="AR132" s="828"/>
      <c r="AS132" s="828"/>
      <c r="AT132" s="828"/>
      <c r="AU132" s="70"/>
      <c r="AV132" s="70"/>
      <c r="AW132" s="70"/>
      <c r="AX132" s="70"/>
      <c r="AY132" s="70"/>
      <c r="AZ132" s="70"/>
      <c r="BA132" s="70"/>
      <c r="BB132" s="70"/>
      <c r="BC132" s="70"/>
      <c r="BD132" s="24"/>
      <c r="BE132" s="1" t="s">
        <v>66</v>
      </c>
      <c r="BF132" s="16">
        <f>13/52</f>
        <v>0.25</v>
      </c>
      <c r="BG132" s="1"/>
      <c r="BH132" s="1"/>
    </row>
    <row r="133" spans="1:75" ht="13" customHeight="1">
      <c r="A133" s="8"/>
      <c r="B133" s="9"/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24"/>
      <c r="BE133" s="1" t="s">
        <v>67</v>
      </c>
      <c r="BF133" s="26">
        <f>CA154</f>
        <v>0.92307692307692313</v>
      </c>
      <c r="BG133" t="s">
        <v>113</v>
      </c>
      <c r="BH133" s="1"/>
    </row>
    <row r="134" spans="1:75" ht="13" customHeight="1">
      <c r="A134" s="8"/>
      <c r="B134" s="9"/>
      <c r="C134" s="9"/>
      <c r="D134" s="559" t="s">
        <v>82</v>
      </c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  <c r="X134" s="559"/>
      <c r="Y134" s="559"/>
      <c r="Z134" s="559"/>
      <c r="AA134" s="559"/>
      <c r="AB134" s="559"/>
      <c r="AC134" s="559"/>
      <c r="AD134" s="559"/>
      <c r="AE134" s="559"/>
      <c r="AF134" s="559"/>
      <c r="AG134" s="559"/>
      <c r="AH134" s="559"/>
      <c r="AI134" s="559"/>
      <c r="AJ134" s="559"/>
      <c r="AK134" s="559"/>
      <c r="AL134" s="559"/>
      <c r="AM134" s="559"/>
      <c r="AN134" s="559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59"/>
      <c r="BC134" s="559"/>
      <c r="BD134" s="24"/>
      <c r="BE134" s="1"/>
      <c r="BF134" s="22">
        <f>SUM(BF128:BF133)</f>
        <v>2.7692307692307692</v>
      </c>
      <c r="BH134" s="1"/>
    </row>
    <row r="135" spans="1:75" ht="13" customHeight="1">
      <c r="A135" s="8"/>
      <c r="B135" s="9" t="s">
        <v>92</v>
      </c>
      <c r="C135" s="9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24"/>
      <c r="BE135" s="1" t="s">
        <v>58</v>
      </c>
      <c r="BG135" s="16"/>
      <c r="BH135" s="1"/>
    </row>
    <row r="136" spans="1:75" ht="13" customHeight="1">
      <c r="A136" s="8"/>
      <c r="B136" s="9" t="s">
        <v>93</v>
      </c>
      <c r="C136" s="9"/>
      <c r="D136" s="817" t="s">
        <v>18</v>
      </c>
      <c r="E136" s="818"/>
      <c r="F136" s="818"/>
      <c r="G136" s="818"/>
      <c r="H136" s="818"/>
      <c r="I136" s="819"/>
      <c r="J136" s="70"/>
      <c r="K136" s="70"/>
      <c r="L136" s="820" t="s">
        <v>187</v>
      </c>
      <c r="M136" s="821"/>
      <c r="N136" s="821"/>
      <c r="O136" s="821"/>
      <c r="P136" s="821"/>
      <c r="Q136" s="821"/>
      <c r="R136" s="821"/>
      <c r="S136" s="821"/>
      <c r="T136" s="822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820" t="s">
        <v>186</v>
      </c>
      <c r="AM136" s="821"/>
      <c r="AN136" s="821"/>
      <c r="AO136" s="821"/>
      <c r="AP136" s="821"/>
      <c r="AQ136" s="821"/>
      <c r="AR136" s="821"/>
      <c r="AS136" s="821"/>
      <c r="AT136" s="822"/>
      <c r="AU136" s="70"/>
      <c r="AV136" s="70"/>
      <c r="AW136" s="70"/>
      <c r="AX136" s="70"/>
      <c r="AY136" s="70"/>
      <c r="AZ136" s="70"/>
      <c r="BA136" s="70"/>
      <c r="BB136" s="70"/>
      <c r="BC136" s="70"/>
      <c r="BD136" s="24"/>
      <c r="BE136" s="1" t="s">
        <v>60</v>
      </c>
      <c r="BF136" s="16">
        <f>18/52</f>
        <v>0.34615384615384615</v>
      </c>
      <c r="BG136" t="s">
        <v>315</v>
      </c>
      <c r="BH136" s="1"/>
    </row>
    <row r="137" spans="1:75" ht="13" customHeight="1">
      <c r="A137" s="8"/>
      <c r="B137" s="9" t="s">
        <v>61</v>
      </c>
      <c r="C137" s="9"/>
      <c r="D137" s="823" t="s">
        <v>160</v>
      </c>
      <c r="E137" s="823"/>
      <c r="F137" s="823"/>
      <c r="G137" s="823"/>
      <c r="H137" s="823"/>
      <c r="I137" s="823"/>
      <c r="J137" s="823"/>
      <c r="K137" s="823"/>
      <c r="L137" s="824"/>
      <c r="M137" s="824"/>
      <c r="N137" s="824"/>
      <c r="O137" s="824"/>
      <c r="P137" s="824"/>
      <c r="Q137" s="824" t="s">
        <v>161</v>
      </c>
      <c r="R137" s="824"/>
      <c r="S137" s="824"/>
      <c r="T137" s="824"/>
      <c r="U137" s="823"/>
      <c r="V137" s="823"/>
      <c r="W137" s="823"/>
      <c r="X137" s="823"/>
      <c r="Y137" s="823"/>
      <c r="Z137" s="823"/>
      <c r="AA137" s="823"/>
      <c r="AB137" s="823"/>
      <c r="AC137" s="823"/>
      <c r="AD137" s="823" t="s">
        <v>159</v>
      </c>
      <c r="AE137" s="823"/>
      <c r="AF137" s="823"/>
      <c r="AG137" s="823"/>
      <c r="AH137" s="823"/>
      <c r="AI137" s="823"/>
      <c r="AJ137" s="823"/>
      <c r="AK137" s="823"/>
      <c r="AL137" s="824"/>
      <c r="AM137" s="824"/>
      <c r="AN137" s="824"/>
      <c r="AO137" s="824"/>
      <c r="AP137" s="824"/>
      <c r="AQ137" s="824" t="s">
        <v>201</v>
      </c>
      <c r="AR137" s="824"/>
      <c r="AS137" s="824"/>
      <c r="AT137" s="824"/>
      <c r="AU137" s="823"/>
      <c r="AV137" s="823"/>
      <c r="AW137" s="823"/>
      <c r="AX137" s="823"/>
      <c r="AY137" s="823"/>
      <c r="AZ137" s="823"/>
      <c r="BA137" s="823"/>
      <c r="BB137" s="823"/>
      <c r="BC137" s="823"/>
      <c r="BD137" s="24"/>
      <c r="BE137" s="1" t="s">
        <v>62</v>
      </c>
      <c r="BF137" s="16">
        <f>6/52</f>
        <v>0.11538461538461539</v>
      </c>
      <c r="BG137" t="s">
        <v>314</v>
      </c>
      <c r="BH137" s="1"/>
    </row>
    <row r="138" spans="1:75" ht="13" customHeight="1" thickBot="1">
      <c r="A138" s="8"/>
      <c r="B138" s="9" t="s">
        <v>63</v>
      </c>
      <c r="C138" s="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823" t="s">
        <v>163</v>
      </c>
      <c r="V138" s="823"/>
      <c r="W138" s="823"/>
      <c r="X138" s="823"/>
      <c r="Y138" s="823"/>
      <c r="Z138" s="823"/>
      <c r="AA138" s="823"/>
      <c r="AB138" s="823"/>
      <c r="AC138" s="823"/>
      <c r="AD138" s="820" t="s">
        <v>162</v>
      </c>
      <c r="AE138" s="821"/>
      <c r="AF138" s="821"/>
      <c r="AG138" s="821"/>
      <c r="AH138" s="821"/>
      <c r="AI138" s="821"/>
      <c r="AJ138" s="821"/>
      <c r="AK138" s="822"/>
      <c r="AL138" s="70"/>
      <c r="AM138" s="70"/>
      <c r="AN138" s="70"/>
      <c r="AO138" s="70"/>
      <c r="AP138" s="70"/>
      <c r="AQ138" s="70"/>
      <c r="AR138" s="70"/>
      <c r="AS138" s="70"/>
      <c r="AT138" s="70"/>
      <c r="AU138" s="823" t="s">
        <v>164</v>
      </c>
      <c r="AV138" s="823"/>
      <c r="AW138" s="823"/>
      <c r="AX138" s="823"/>
      <c r="AY138" s="823"/>
      <c r="AZ138" s="823"/>
      <c r="BA138" s="823"/>
      <c r="BB138" s="823"/>
      <c r="BC138" s="823"/>
      <c r="BD138" s="24"/>
      <c r="BE138" s="1" t="s">
        <v>64</v>
      </c>
      <c r="BF138" s="16">
        <v>1</v>
      </c>
      <c r="BG138" s="16"/>
      <c r="BH138" s="1"/>
    </row>
    <row r="139" spans="1:75" ht="13" customHeight="1" thickBot="1">
      <c r="A139" s="8"/>
      <c r="B139" s="9"/>
      <c r="C139" s="9"/>
      <c r="D139" s="70"/>
      <c r="E139" s="70"/>
      <c r="F139" s="70"/>
      <c r="G139" s="70"/>
      <c r="H139" s="70"/>
      <c r="I139" s="70"/>
      <c r="J139" s="815" t="s">
        <v>220</v>
      </c>
      <c r="K139" s="816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24"/>
      <c r="BE139" s="1" t="s">
        <v>66</v>
      </c>
      <c r="BF139" s="16">
        <f>26/52</f>
        <v>0.5</v>
      </c>
      <c r="BG139" s="1"/>
      <c r="BH139" s="1"/>
    </row>
    <row r="140" spans="1:75" ht="13" customHeight="1">
      <c r="A140" s="8"/>
      <c r="B140" s="9"/>
      <c r="C140" s="9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24"/>
      <c r="BE140" s="1"/>
      <c r="BF140" s="16">
        <f>SUM(BF135:BF139)</f>
        <v>1.9615384615384617</v>
      </c>
      <c r="BG140" s="1"/>
      <c r="BH140" s="1"/>
    </row>
    <row r="141" spans="1:75" s="1" customFormat="1" ht="13" customHeight="1">
      <c r="A141" s="8"/>
      <c r="B141" s="9"/>
      <c r="C141" s="9"/>
      <c r="D141" s="559" t="s">
        <v>83</v>
      </c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  <c r="X141" s="559"/>
      <c r="Y141" s="559"/>
      <c r="Z141" s="559"/>
      <c r="AA141" s="559"/>
      <c r="AB141" s="559"/>
      <c r="AC141" s="559"/>
      <c r="AD141" s="559"/>
      <c r="AE141" s="559"/>
      <c r="AF141" s="559"/>
      <c r="AG141" s="559"/>
      <c r="AH141" s="559"/>
      <c r="AI141" s="559"/>
      <c r="AJ141" s="559"/>
      <c r="AK141" s="559"/>
      <c r="AL141" s="559"/>
      <c r="AM141" s="559"/>
      <c r="AN141" s="559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59"/>
      <c r="BC141" s="559"/>
      <c r="BD141" s="24"/>
      <c r="BF141" s="16"/>
      <c r="BG141" s="16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</row>
    <row r="142" spans="1:75" ht="13" customHeight="1">
      <c r="A142" s="8"/>
      <c r="B142" s="9" t="s">
        <v>81</v>
      </c>
      <c r="C142" s="9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841" t="s">
        <v>18</v>
      </c>
      <c r="V142" s="842"/>
      <c r="W142" s="842"/>
      <c r="X142" s="842"/>
      <c r="Y142" s="842"/>
      <c r="Z142" s="842"/>
      <c r="AA142" s="842"/>
      <c r="AB142" s="842"/>
      <c r="AC142" s="843"/>
      <c r="AD142" s="841" t="s">
        <v>186</v>
      </c>
      <c r="AE142" s="842"/>
      <c r="AF142" s="842"/>
      <c r="AG142" s="842"/>
      <c r="AH142" s="842"/>
      <c r="AI142" s="842"/>
      <c r="AJ142" s="842"/>
      <c r="AK142" s="843"/>
      <c r="AL142" s="70"/>
      <c r="AM142" s="70"/>
      <c r="AN142" s="70"/>
      <c r="AO142" s="70"/>
      <c r="AP142" s="70"/>
      <c r="AQ142" s="70"/>
      <c r="AR142" s="70"/>
      <c r="AS142" s="70"/>
      <c r="AT142" s="70"/>
      <c r="AU142" s="841" t="s">
        <v>187</v>
      </c>
      <c r="AV142" s="842"/>
      <c r="AW142" s="842"/>
      <c r="AX142" s="842"/>
      <c r="AY142" s="842"/>
      <c r="AZ142" s="842"/>
      <c r="BA142" s="842"/>
      <c r="BB142" s="842"/>
      <c r="BC142" s="843"/>
      <c r="BD142" s="24"/>
      <c r="BE142" s="1"/>
      <c r="BF142" s="16"/>
      <c r="BG142" s="16"/>
      <c r="BH142" s="1"/>
    </row>
    <row r="143" spans="1:75" ht="13" customHeight="1">
      <c r="A143" s="8"/>
      <c r="B143" s="9" t="s">
        <v>5</v>
      </c>
      <c r="C143" s="9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832" t="s">
        <v>5</v>
      </c>
      <c r="AR143" s="833"/>
      <c r="AS143" s="833"/>
      <c r="AT143" s="833"/>
      <c r="AU143" s="833"/>
      <c r="AV143" s="833"/>
      <c r="AW143" s="833"/>
      <c r="AX143" s="833"/>
      <c r="AY143" s="833"/>
      <c r="AZ143" s="833"/>
      <c r="BA143" s="833"/>
      <c r="BB143" s="833"/>
      <c r="BC143" s="834"/>
      <c r="BD143" s="24"/>
      <c r="BE143" s="1" t="s">
        <v>60</v>
      </c>
      <c r="BF143" s="16">
        <f>17/52</f>
        <v>0.32692307692307693</v>
      </c>
      <c r="BG143" t="s">
        <v>315</v>
      </c>
      <c r="BH143" s="1"/>
    </row>
    <row r="144" spans="1:75" ht="13" customHeight="1">
      <c r="A144" s="8"/>
      <c r="B144" s="9" t="s">
        <v>61</v>
      </c>
      <c r="C144" s="9"/>
      <c r="D144" s="835" t="s">
        <v>201</v>
      </c>
      <c r="E144" s="835"/>
      <c r="F144" s="835"/>
      <c r="G144" s="835"/>
      <c r="H144" s="835"/>
      <c r="I144" s="835"/>
      <c r="J144" s="835"/>
      <c r="K144" s="835"/>
      <c r="L144" s="836" t="s">
        <v>161</v>
      </c>
      <c r="M144" s="837"/>
      <c r="N144" s="837"/>
      <c r="O144" s="837"/>
      <c r="P144" s="837"/>
      <c r="Q144" s="838" t="s">
        <v>159</v>
      </c>
      <c r="R144" s="838"/>
      <c r="S144" s="838"/>
      <c r="T144" s="838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836" t="s">
        <v>160</v>
      </c>
      <c r="AM144" s="837"/>
      <c r="AN144" s="837"/>
      <c r="AO144" s="837"/>
      <c r="AP144" s="837"/>
      <c r="AQ144" s="837"/>
      <c r="AR144" s="837"/>
      <c r="AS144" s="837"/>
      <c r="AT144" s="839"/>
      <c r="AU144" s="70"/>
      <c r="AV144" s="70"/>
      <c r="AW144" s="70"/>
      <c r="AX144" s="70"/>
      <c r="AY144" s="70"/>
      <c r="AZ144" s="70"/>
      <c r="BA144" s="70"/>
      <c r="BB144" s="70"/>
      <c r="BC144" s="70"/>
      <c r="BD144" s="25"/>
      <c r="BE144" s="1" t="s">
        <v>62</v>
      </c>
      <c r="BF144" s="22">
        <f>9/52</f>
        <v>0.17307692307692307</v>
      </c>
      <c r="BG144" t="s">
        <v>314</v>
      </c>
      <c r="BH144" s="1"/>
    </row>
    <row r="145" spans="1:90" ht="13" customHeight="1">
      <c r="A145" s="8"/>
      <c r="B145" s="71" t="s">
        <v>63</v>
      </c>
      <c r="C145" s="71"/>
      <c r="D145" s="840" t="s">
        <v>164</v>
      </c>
      <c r="E145" s="840"/>
      <c r="F145" s="840"/>
      <c r="G145" s="840"/>
      <c r="H145" s="840"/>
      <c r="I145" s="840"/>
      <c r="J145" s="840"/>
      <c r="K145" s="840"/>
      <c r="L145" s="840"/>
      <c r="M145" s="840"/>
      <c r="N145" s="840"/>
      <c r="O145" s="840"/>
      <c r="P145" s="840"/>
      <c r="Q145" s="840" t="s">
        <v>162</v>
      </c>
      <c r="R145" s="840"/>
      <c r="S145" s="840"/>
      <c r="T145" s="840"/>
      <c r="U145" s="840"/>
      <c r="V145" s="840"/>
      <c r="W145" s="840"/>
      <c r="X145" s="840"/>
      <c r="Y145" s="840"/>
      <c r="Z145" s="840"/>
      <c r="AA145" s="840"/>
      <c r="AB145" s="840"/>
      <c r="AC145" s="840"/>
      <c r="AD145" s="840" t="s">
        <v>163</v>
      </c>
      <c r="AE145" s="840"/>
      <c r="AF145" s="840"/>
      <c r="AG145" s="840"/>
      <c r="AH145" s="840"/>
      <c r="AI145" s="840"/>
      <c r="AJ145" s="840"/>
      <c r="AK145" s="840"/>
      <c r="AL145" s="840"/>
      <c r="AM145" s="840"/>
      <c r="AN145" s="840"/>
      <c r="AO145" s="840"/>
      <c r="AP145" s="84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24"/>
      <c r="BE145" s="1" t="s">
        <v>64</v>
      </c>
      <c r="BF145" s="16">
        <f>26/52</f>
        <v>0.5</v>
      </c>
      <c r="BG145" s="16"/>
      <c r="BH145" s="1"/>
    </row>
    <row r="146" spans="1:90" ht="13" customHeight="1">
      <c r="A146" s="8"/>
      <c r="B146" s="9"/>
      <c r="C146" s="9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24"/>
      <c r="BE146" s="1" t="s">
        <v>66</v>
      </c>
      <c r="BF146" s="16">
        <f>39/52</f>
        <v>0.75</v>
      </c>
      <c r="BG146" s="16"/>
      <c r="BH146" s="1"/>
    </row>
    <row r="147" spans="1:90" ht="13" customHeight="1" thickBot="1">
      <c r="A147" s="8"/>
      <c r="B147" s="9"/>
      <c r="C147" s="9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24"/>
      <c r="BE147" s="1" t="s">
        <v>105</v>
      </c>
      <c r="BF147" s="26">
        <f>BZ154</f>
        <v>0.30769230769230771</v>
      </c>
      <c r="BG147" s="22">
        <f>SUM(BF143:BF147)</f>
        <v>2.0576923076923075</v>
      </c>
      <c r="BH147" s="1"/>
      <c r="BY147" s="733" t="s">
        <v>115</v>
      </c>
      <c r="BZ147" s="733"/>
      <c r="CA147" s="733"/>
      <c r="CB147" s="733"/>
      <c r="CD147" s="733" t="s">
        <v>116</v>
      </c>
      <c r="CE147" s="733"/>
      <c r="CF147" s="733"/>
      <c r="CG147" s="733"/>
    </row>
    <row r="148" spans="1:90" s="1" customFormat="1" ht="13" customHeight="1">
      <c r="A148" s="8"/>
      <c r="B148" s="9"/>
      <c r="C148" s="9"/>
      <c r="D148" s="559" t="s">
        <v>84</v>
      </c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  <c r="X148" s="559"/>
      <c r="Y148" s="559"/>
      <c r="Z148" s="559"/>
      <c r="AA148" s="559"/>
      <c r="AB148" s="559"/>
      <c r="AC148" s="559"/>
      <c r="AD148" s="559"/>
      <c r="AE148" s="559"/>
      <c r="AF148" s="559"/>
      <c r="AG148" s="559"/>
      <c r="AH148" s="559"/>
      <c r="AI148" s="559"/>
      <c r="AJ148" s="559"/>
      <c r="AK148" s="559"/>
      <c r="AL148" s="559"/>
      <c r="AM148" s="559"/>
      <c r="AN148" s="559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59"/>
      <c r="BC148" s="559"/>
      <c r="BD148" s="24"/>
      <c r="BF148" s="22"/>
      <c r="BG148" s="22"/>
      <c r="BK148" s="102">
        <v>44736</v>
      </c>
      <c r="BL148" s="45">
        <f>BK148+27</f>
        <v>44763</v>
      </c>
      <c r="BM148" s="45">
        <f t="shared" ref="BM148:BW148" si="18">BL148+28</f>
        <v>44791</v>
      </c>
      <c r="BN148" s="45">
        <f t="shared" si="18"/>
        <v>44819</v>
      </c>
      <c r="BO148" s="45">
        <f t="shared" si="18"/>
        <v>44847</v>
      </c>
      <c r="BP148" s="45">
        <f t="shared" si="18"/>
        <v>44875</v>
      </c>
      <c r="BQ148" s="45">
        <f t="shared" si="18"/>
        <v>44903</v>
      </c>
      <c r="BR148" s="45">
        <f t="shared" si="18"/>
        <v>44931</v>
      </c>
      <c r="BS148" s="45">
        <f t="shared" si="18"/>
        <v>44959</v>
      </c>
      <c r="BT148" s="45">
        <f t="shared" si="18"/>
        <v>44987</v>
      </c>
      <c r="BU148" s="45">
        <f t="shared" si="18"/>
        <v>45015</v>
      </c>
      <c r="BV148" s="45">
        <f t="shared" si="18"/>
        <v>45043</v>
      </c>
      <c r="BW148" s="45">
        <f t="shared" si="18"/>
        <v>45071</v>
      </c>
      <c r="BX148"/>
      <c r="BY148" s="34" t="s">
        <v>0</v>
      </c>
      <c r="BZ148" s="35" t="s">
        <v>2</v>
      </c>
      <c r="CA148" s="35" t="s">
        <v>1</v>
      </c>
      <c r="CB148" s="36" t="s">
        <v>40</v>
      </c>
      <c r="CC148"/>
      <c r="CD148" s="50" t="s">
        <v>0</v>
      </c>
      <c r="CE148" s="50" t="s">
        <v>2</v>
      </c>
      <c r="CF148" s="50" t="s">
        <v>1</v>
      </c>
      <c r="CG148" s="50" t="s">
        <v>40</v>
      </c>
      <c r="CI148"/>
      <c r="CJ148"/>
      <c r="CK148"/>
      <c r="CL148"/>
    </row>
    <row r="149" spans="1:90" ht="13" customHeight="1">
      <c r="A149" s="8"/>
      <c r="B149" s="9" t="s">
        <v>73</v>
      </c>
      <c r="C149" s="9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844" t="s">
        <v>18</v>
      </c>
      <c r="AE149" s="844"/>
      <c r="AF149" s="844"/>
      <c r="AG149" s="844"/>
      <c r="AH149" s="844"/>
      <c r="AI149" s="844"/>
      <c r="AJ149" s="844"/>
      <c r="AK149" s="844"/>
      <c r="AL149" s="845" t="s">
        <v>187</v>
      </c>
      <c r="AM149" s="846"/>
      <c r="AN149" s="846"/>
      <c r="AO149" s="846"/>
      <c r="AP149" s="846"/>
      <c r="AQ149" s="846"/>
      <c r="AR149" s="846"/>
      <c r="AS149" s="846"/>
      <c r="AT149" s="846"/>
      <c r="AU149" s="845" t="s">
        <v>186</v>
      </c>
      <c r="AV149" s="846"/>
      <c r="AW149" s="846"/>
      <c r="AX149" s="846"/>
      <c r="AY149" s="846"/>
      <c r="AZ149" s="846"/>
      <c r="BA149" s="846"/>
      <c r="BB149" s="846"/>
      <c r="BC149" s="846"/>
      <c r="BD149" s="24"/>
      <c r="BE149" s="1" t="s">
        <v>60</v>
      </c>
      <c r="BF149" s="26">
        <f>18/52</f>
        <v>0.34615384615384615</v>
      </c>
      <c r="BG149" t="s">
        <v>315</v>
      </c>
      <c r="BH149" s="1"/>
      <c r="BK149" s="103" t="s">
        <v>121</v>
      </c>
      <c r="BL149" s="103" t="s">
        <v>121</v>
      </c>
      <c r="BM149" s="104" t="s">
        <v>119</v>
      </c>
      <c r="BN149" s="104" t="s">
        <v>267</v>
      </c>
      <c r="BO149" s="105" t="s">
        <v>117</v>
      </c>
      <c r="BP149" s="99" t="s">
        <v>29</v>
      </c>
      <c r="BQ149" s="99" t="s">
        <v>29</v>
      </c>
      <c r="BR149" s="104" t="s">
        <v>120</v>
      </c>
      <c r="BS149" s="103" t="s">
        <v>118</v>
      </c>
      <c r="BT149" s="98" t="s">
        <v>98</v>
      </c>
      <c r="BU149" s="98" t="s">
        <v>99</v>
      </c>
      <c r="BV149" s="106" t="s">
        <v>2</v>
      </c>
      <c r="BW149" s="107" t="s">
        <v>1</v>
      </c>
      <c r="BY149" s="38">
        <v>12</v>
      </c>
      <c r="BZ149" s="50">
        <v>4</v>
      </c>
      <c r="CA149" s="50">
        <v>16</v>
      </c>
      <c r="CB149" s="39">
        <v>20</v>
      </c>
      <c r="CD149" s="50">
        <v>3</v>
      </c>
      <c r="CE149" s="50">
        <v>1</v>
      </c>
      <c r="CF149" s="50">
        <v>4</v>
      </c>
      <c r="CG149" s="50">
        <v>5</v>
      </c>
    </row>
    <row r="150" spans="1:90" ht="13" customHeight="1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24"/>
      <c r="BE150" s="1" t="s">
        <v>102</v>
      </c>
      <c r="BF150" s="16">
        <f>8/52</f>
        <v>0.15384615384615385</v>
      </c>
      <c r="BG150" t="s">
        <v>314</v>
      </c>
      <c r="BH150" s="1"/>
      <c r="BK150" s="104" t="s">
        <v>1</v>
      </c>
      <c r="BL150" s="103" t="s">
        <v>265</v>
      </c>
      <c r="BM150" s="103" t="s">
        <v>123</v>
      </c>
      <c r="BN150" s="104" t="s">
        <v>119</v>
      </c>
      <c r="BO150" s="106" t="s">
        <v>2</v>
      </c>
      <c r="BP150" s="98" t="s">
        <v>98</v>
      </c>
      <c r="BQ150" s="98" t="s">
        <v>99</v>
      </c>
      <c r="BR150" s="108" t="s">
        <v>122</v>
      </c>
      <c r="BS150" s="103" t="s">
        <v>118</v>
      </c>
      <c r="BT150" s="99" t="s">
        <v>29</v>
      </c>
      <c r="BU150" s="99" t="s">
        <v>29</v>
      </c>
      <c r="BV150" s="103" t="s">
        <v>121</v>
      </c>
      <c r="BW150" s="109" t="s">
        <v>121</v>
      </c>
      <c r="BY150" s="38">
        <v>8</v>
      </c>
      <c r="BZ150" s="50">
        <v>4</v>
      </c>
      <c r="CA150" s="50">
        <v>8</v>
      </c>
      <c r="CB150" s="39">
        <v>32</v>
      </c>
      <c r="CD150" s="50">
        <v>2</v>
      </c>
      <c r="CE150" s="50">
        <v>1</v>
      </c>
      <c r="CF150" s="50">
        <v>2</v>
      </c>
      <c r="CG150" s="50">
        <v>8</v>
      </c>
    </row>
    <row r="151" spans="1:90" ht="13" customHeight="1">
      <c r="A151" s="8"/>
      <c r="B151" s="9"/>
      <c r="C151" s="9"/>
      <c r="D151" s="559" t="s">
        <v>364</v>
      </c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559"/>
      <c r="AG151" s="559"/>
      <c r="AH151" s="559"/>
      <c r="AI151" s="559"/>
      <c r="AJ151" s="559"/>
      <c r="AK151" s="559"/>
      <c r="AL151" s="559"/>
      <c r="AM151" s="559"/>
      <c r="AN151" s="559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59"/>
      <c r="BC151" s="559"/>
      <c r="BD151" s="24"/>
      <c r="BE151" s="1"/>
      <c r="BF151" s="26">
        <f>SUM(BF149:BF150)</f>
        <v>0.5</v>
      </c>
      <c r="BG151" s="16"/>
      <c r="BH151" s="1"/>
      <c r="BK151" s="110" t="s">
        <v>120</v>
      </c>
      <c r="BL151" s="105" t="s">
        <v>117</v>
      </c>
      <c r="BM151" s="110" t="s">
        <v>1</v>
      </c>
      <c r="BN151" s="108" t="s">
        <v>118</v>
      </c>
      <c r="BO151" s="108" t="s">
        <v>266</v>
      </c>
      <c r="BP151" s="106" t="s">
        <v>2</v>
      </c>
      <c r="BQ151" s="110" t="s">
        <v>119</v>
      </c>
      <c r="BR151" s="99" t="s">
        <v>29</v>
      </c>
      <c r="BS151" s="99" t="s">
        <v>29</v>
      </c>
      <c r="BT151" s="108" t="s">
        <v>121</v>
      </c>
      <c r="BU151" s="108" t="s">
        <v>121</v>
      </c>
      <c r="BV151" s="98" t="s">
        <v>98</v>
      </c>
      <c r="BW151" s="101" t="s">
        <v>99</v>
      </c>
      <c r="BY151" s="38">
        <v>12</v>
      </c>
      <c r="BZ151" s="50">
        <v>4</v>
      </c>
      <c r="CA151" s="50">
        <v>12</v>
      </c>
      <c r="CB151" s="39">
        <v>24</v>
      </c>
      <c r="CD151" s="50">
        <v>3</v>
      </c>
      <c r="CE151" s="50">
        <v>1</v>
      </c>
      <c r="CF151" s="50">
        <v>3</v>
      </c>
      <c r="CG151" s="50">
        <v>6</v>
      </c>
    </row>
    <row r="152" spans="1:90" ht="13" customHeight="1" thickBot="1">
      <c r="A152" s="1"/>
      <c r="B152" s="9" t="s">
        <v>5</v>
      </c>
      <c r="C152" s="9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549" t="s">
        <v>329</v>
      </c>
      <c r="BC152" s="551"/>
      <c r="BD152" s="70"/>
      <c r="BK152" s="108" t="s">
        <v>266</v>
      </c>
      <c r="BL152" s="108" t="s">
        <v>118</v>
      </c>
      <c r="BM152" s="110" t="s">
        <v>120</v>
      </c>
      <c r="BN152" s="105" t="s">
        <v>117</v>
      </c>
      <c r="BO152" s="108" t="s">
        <v>121</v>
      </c>
      <c r="BP152" s="108" t="s">
        <v>121</v>
      </c>
      <c r="BQ152" s="110" t="s">
        <v>119</v>
      </c>
      <c r="BR152" s="98" t="s">
        <v>98</v>
      </c>
      <c r="BS152" s="98" t="s">
        <v>99</v>
      </c>
      <c r="BT152" s="106" t="s">
        <v>2</v>
      </c>
      <c r="BU152" s="110" t="s">
        <v>119</v>
      </c>
      <c r="BV152" s="99" t="s">
        <v>29</v>
      </c>
      <c r="BW152" s="100" t="s">
        <v>29</v>
      </c>
      <c r="BY152" s="40">
        <v>12</v>
      </c>
      <c r="BZ152" s="41">
        <v>4</v>
      </c>
      <c r="CA152" s="41">
        <v>12</v>
      </c>
      <c r="CB152" s="42">
        <v>24</v>
      </c>
      <c r="CD152" s="50">
        <v>3</v>
      </c>
      <c r="CE152" s="50">
        <v>1</v>
      </c>
      <c r="CF152" s="50">
        <v>3</v>
      </c>
      <c r="CG152" s="50">
        <v>6</v>
      </c>
    </row>
    <row r="153" spans="1:90" ht="13" customHeight="1">
      <c r="A153" s="1"/>
      <c r="B153" s="9" t="s">
        <v>75</v>
      </c>
      <c r="C153" s="9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549" t="s">
        <v>328</v>
      </c>
      <c r="Q153" s="550"/>
      <c r="R153" s="551"/>
      <c r="S153" s="549" t="s">
        <v>328</v>
      </c>
      <c r="T153" s="550"/>
      <c r="U153" s="551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Y153">
        <f>SUM(BY149:BY152)</f>
        <v>44</v>
      </c>
      <c r="BZ153">
        <f>SUM(BZ149:BZ152)</f>
        <v>16</v>
      </c>
      <c r="CA153">
        <f>SUM(CA149:CA152)</f>
        <v>48</v>
      </c>
      <c r="CB153">
        <f>SUM(CB149:CB152)</f>
        <v>100</v>
      </c>
    </row>
    <row r="154" spans="1:90" ht="13" customHeight="1">
      <c r="B154" s="9" t="s">
        <v>61</v>
      </c>
      <c r="C154" s="71"/>
      <c r="D154" s="768" t="s">
        <v>327</v>
      </c>
      <c r="E154" s="768"/>
      <c r="F154" s="768"/>
      <c r="G154" s="768"/>
      <c r="H154" s="768" t="s">
        <v>327</v>
      </c>
      <c r="I154" s="768"/>
      <c r="J154" s="768"/>
      <c r="K154" s="768"/>
      <c r="L154" s="768" t="s">
        <v>327</v>
      </c>
      <c r="M154" s="768"/>
      <c r="N154" s="768"/>
      <c r="O154" s="768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Y154" s="26">
        <f>BY153/52</f>
        <v>0.84615384615384615</v>
      </c>
      <c r="BZ154" s="26">
        <f>BZ153/52</f>
        <v>0.30769230769230771</v>
      </c>
      <c r="CA154" s="26">
        <f>CA153/52</f>
        <v>0.92307692307692313</v>
      </c>
      <c r="CB154" s="26">
        <f>CB153/52</f>
        <v>1.9230769230769231</v>
      </c>
      <c r="CC154">
        <f>SUM(BY154:CB154)</f>
        <v>4</v>
      </c>
    </row>
    <row r="155" spans="1:90" ht="17" thickBot="1">
      <c r="B155" s="71" t="s">
        <v>63</v>
      </c>
      <c r="V155" s="768" t="s">
        <v>327</v>
      </c>
      <c r="W155" s="768"/>
      <c r="X155" s="768"/>
      <c r="Y155" s="768"/>
      <c r="Z155" s="768" t="s">
        <v>327</v>
      </c>
      <c r="AA155" s="768"/>
      <c r="AB155" s="768"/>
      <c r="AC155" s="768"/>
      <c r="AD155" s="768" t="s">
        <v>327</v>
      </c>
      <c r="AE155" s="768"/>
      <c r="AF155" s="768"/>
      <c r="AG155" s="768"/>
      <c r="AH155" s="768" t="s">
        <v>327</v>
      </c>
      <c r="AI155" s="768"/>
      <c r="AJ155" s="768"/>
      <c r="AK155" s="768"/>
      <c r="AL155" s="768" t="s">
        <v>327</v>
      </c>
      <c r="AM155" s="768"/>
      <c r="AN155" s="768"/>
      <c r="AO155" s="768"/>
      <c r="AP155" s="768" t="s">
        <v>327</v>
      </c>
      <c r="AQ155" s="768"/>
      <c r="AR155" s="768"/>
      <c r="AS155" s="768"/>
      <c r="AT155" s="768" t="s">
        <v>327</v>
      </c>
      <c r="AU155" s="768"/>
      <c r="AV155" s="768"/>
      <c r="AW155" s="768"/>
      <c r="AX155" s="768" t="s">
        <v>327</v>
      </c>
      <c r="AY155" s="768"/>
      <c r="AZ155" s="768"/>
      <c r="BA155" s="768"/>
      <c r="BJ155" t="s">
        <v>114</v>
      </c>
      <c r="BY155" s="733" t="s">
        <v>115</v>
      </c>
      <c r="BZ155" s="733"/>
      <c r="CA155" s="733"/>
      <c r="CB155" s="733"/>
      <c r="CD155" s="733" t="s">
        <v>116</v>
      </c>
      <c r="CE155" s="733"/>
      <c r="CF155" s="733"/>
      <c r="CG155" s="733"/>
    </row>
    <row r="156" spans="1:90">
      <c r="BJ156" s="33"/>
      <c r="BK156" s="102">
        <v>44736</v>
      </c>
      <c r="BL156" s="45">
        <f>BK156+27</f>
        <v>44763</v>
      </c>
      <c r="BM156" s="45">
        <f t="shared" ref="BM156:BW156" si="19">BL156+28</f>
        <v>44791</v>
      </c>
      <c r="BN156" s="45">
        <f t="shared" si="19"/>
        <v>44819</v>
      </c>
      <c r="BO156" s="45">
        <f t="shared" si="19"/>
        <v>44847</v>
      </c>
      <c r="BP156" s="45">
        <f t="shared" si="19"/>
        <v>44875</v>
      </c>
      <c r="BQ156" s="45">
        <f t="shared" si="19"/>
        <v>44903</v>
      </c>
      <c r="BR156" s="45">
        <f t="shared" si="19"/>
        <v>44931</v>
      </c>
      <c r="BS156" s="45">
        <f t="shared" si="19"/>
        <v>44959</v>
      </c>
      <c r="BT156" s="45">
        <f t="shared" si="19"/>
        <v>44987</v>
      </c>
      <c r="BU156" s="45">
        <f t="shared" si="19"/>
        <v>45015</v>
      </c>
      <c r="BV156" s="45">
        <f t="shared" si="19"/>
        <v>45043</v>
      </c>
      <c r="BW156" s="45">
        <f t="shared" si="19"/>
        <v>45071</v>
      </c>
      <c r="BY156" s="34" t="s">
        <v>0</v>
      </c>
      <c r="BZ156" s="35" t="s">
        <v>2</v>
      </c>
      <c r="CA156" s="35" t="s">
        <v>1</v>
      </c>
      <c r="CB156" s="36" t="s">
        <v>40</v>
      </c>
      <c r="CD156" s="50" t="s">
        <v>0</v>
      </c>
      <c r="CE156" s="50" t="s">
        <v>2</v>
      </c>
      <c r="CF156" s="50" t="s">
        <v>1</v>
      </c>
      <c r="CG156" s="50" t="s">
        <v>40</v>
      </c>
    </row>
    <row r="157" spans="1:90">
      <c r="BJ157" s="37">
        <v>1</v>
      </c>
      <c r="BK157" s="49" t="s">
        <v>123</v>
      </c>
      <c r="BL157" s="48" t="s">
        <v>1</v>
      </c>
      <c r="BM157" s="49" t="s">
        <v>124</v>
      </c>
      <c r="BN157" s="48" t="s">
        <v>119</v>
      </c>
      <c r="BO157" s="46" t="s">
        <v>2</v>
      </c>
      <c r="BP157" s="49" t="s">
        <v>121</v>
      </c>
      <c r="BQ157" s="49" t="s">
        <v>121</v>
      </c>
      <c r="BR157" s="48" t="s">
        <v>120</v>
      </c>
      <c r="BS157" s="47" t="s">
        <v>117</v>
      </c>
      <c r="BT157" s="47" t="s">
        <v>29</v>
      </c>
      <c r="BU157" s="47" t="s">
        <v>29</v>
      </c>
      <c r="BV157" s="49" t="s">
        <v>28</v>
      </c>
      <c r="BW157" s="49" t="s">
        <v>28</v>
      </c>
      <c r="BY157" s="38">
        <v>12</v>
      </c>
      <c r="BZ157" s="50">
        <f>CE157*4</f>
        <v>4</v>
      </c>
      <c r="CA157" s="50">
        <v>12</v>
      </c>
      <c r="CB157" s="39">
        <v>24</v>
      </c>
      <c r="CC157" s="50"/>
      <c r="CD157" s="50">
        <v>3</v>
      </c>
      <c r="CE157" s="50">
        <v>1</v>
      </c>
      <c r="CF157" s="50">
        <v>3</v>
      </c>
      <c r="CG157" s="50">
        <v>6</v>
      </c>
    </row>
    <row r="158" spans="1:90">
      <c r="BJ158" s="37">
        <v>2</v>
      </c>
      <c r="BK158" s="48" t="s">
        <v>1</v>
      </c>
      <c r="BL158" s="49" t="s">
        <v>121</v>
      </c>
      <c r="BM158" s="49" t="s">
        <v>121</v>
      </c>
      <c r="BN158" s="46" t="s">
        <v>2</v>
      </c>
      <c r="BO158" s="47" t="s">
        <v>117</v>
      </c>
      <c r="BP158" s="48" t="s">
        <v>120</v>
      </c>
      <c r="BQ158" s="48" t="s">
        <v>119</v>
      </c>
      <c r="BR158" s="47" t="s">
        <v>29</v>
      </c>
      <c r="BS158" s="47" t="s">
        <v>29</v>
      </c>
      <c r="BT158" s="49" t="s">
        <v>28</v>
      </c>
      <c r="BU158" s="49" t="s">
        <v>28</v>
      </c>
      <c r="BV158" s="49" t="s">
        <v>118</v>
      </c>
      <c r="BW158" s="49" t="s">
        <v>123</v>
      </c>
      <c r="BY158" s="38">
        <v>12</v>
      </c>
      <c r="BZ158" s="50">
        <f>CE158*4</f>
        <v>4</v>
      </c>
      <c r="CA158" s="50">
        <v>12</v>
      </c>
      <c r="CB158" s="39">
        <v>24</v>
      </c>
      <c r="CC158" s="50"/>
      <c r="CD158" s="50">
        <v>3</v>
      </c>
      <c r="CE158" s="50">
        <v>1</v>
      </c>
      <c r="CF158" s="50">
        <v>3</v>
      </c>
      <c r="CG158" s="50">
        <v>6</v>
      </c>
    </row>
    <row r="159" spans="1:90" ht="17" thickBot="1">
      <c r="BJ159" s="37">
        <v>3</v>
      </c>
      <c r="BK159" s="46" t="s">
        <v>2</v>
      </c>
      <c r="BL159" s="48" t="s">
        <v>120</v>
      </c>
      <c r="BM159" s="49" t="s">
        <v>118</v>
      </c>
      <c r="BN159" s="48" t="s">
        <v>119</v>
      </c>
      <c r="BO159" s="49" t="s">
        <v>124</v>
      </c>
      <c r="BP159" s="47" t="s">
        <v>29</v>
      </c>
      <c r="BQ159" s="47" t="s">
        <v>29</v>
      </c>
      <c r="BR159" s="49" t="s">
        <v>28</v>
      </c>
      <c r="BS159" s="49" t="s">
        <v>28</v>
      </c>
      <c r="BT159" s="47" t="s">
        <v>117</v>
      </c>
      <c r="BU159" s="49" t="s">
        <v>121</v>
      </c>
      <c r="BV159" s="49" t="s">
        <v>121</v>
      </c>
      <c r="BW159" s="48" t="s">
        <v>1</v>
      </c>
      <c r="BY159" s="40">
        <v>12</v>
      </c>
      <c r="BZ159" s="41">
        <f>CE159*4</f>
        <v>4</v>
      </c>
      <c r="CA159" s="41">
        <v>12</v>
      </c>
      <c r="CB159" s="42">
        <v>24</v>
      </c>
      <c r="CC159" s="50"/>
      <c r="CD159" s="50">
        <v>3</v>
      </c>
      <c r="CE159" s="50">
        <v>1</v>
      </c>
      <c r="CF159" s="50">
        <v>3</v>
      </c>
      <c r="CG159" s="50">
        <v>6</v>
      </c>
    </row>
    <row r="160" spans="1:90">
      <c r="BY160">
        <f>SUM(BY157:BY159)</f>
        <v>36</v>
      </c>
      <c r="BZ160">
        <f>SUM(BZ157:BZ159)</f>
        <v>12</v>
      </c>
      <c r="CA160">
        <f>SUM(CA157:CA159)</f>
        <v>36</v>
      </c>
      <c r="CB160">
        <f>SUM(CB157:CB159)</f>
        <v>72</v>
      </c>
    </row>
    <row r="161" spans="62:90">
      <c r="BY161" s="51">
        <f>BY160/52</f>
        <v>0.69230769230769229</v>
      </c>
      <c r="BZ161" s="51">
        <f>BZ160/52</f>
        <v>0.23076923076923078</v>
      </c>
      <c r="CA161" s="51">
        <f>CA160/52</f>
        <v>0.69230769230769229</v>
      </c>
      <c r="CB161" s="51">
        <f>CB160/52</f>
        <v>1.3846153846153846</v>
      </c>
      <c r="CC161">
        <f>SUM(BY161:CB161)</f>
        <v>3</v>
      </c>
    </row>
    <row r="163" spans="62:90">
      <c r="BJ163" t="s">
        <v>184</v>
      </c>
      <c r="BK163" t="s">
        <v>165</v>
      </c>
      <c r="BL163"/>
      <c r="BM163"/>
      <c r="BN163"/>
      <c r="BO163"/>
      <c r="BP163"/>
      <c r="BQ163"/>
      <c r="BR163"/>
      <c r="BS163"/>
      <c r="BT163"/>
      <c r="BU163"/>
      <c r="BV163"/>
      <c r="BW163"/>
      <c r="BZ163" t="s">
        <v>166</v>
      </c>
    </row>
    <row r="164" spans="62:90">
      <c r="BK164"/>
      <c r="BL164"/>
      <c r="BM164"/>
      <c r="BN164"/>
      <c r="BO164"/>
      <c r="BP164"/>
      <c r="BQ164"/>
      <c r="BR164"/>
      <c r="BS164"/>
      <c r="BT164"/>
      <c r="BU164"/>
      <c r="BV164"/>
      <c r="BW164"/>
    </row>
    <row r="165" spans="62:90">
      <c r="BK165" t="s">
        <v>91</v>
      </c>
      <c r="BL165" t="s">
        <v>167</v>
      </c>
      <c r="BM165" t="s">
        <v>168</v>
      </c>
      <c r="BN165" t="s">
        <v>88</v>
      </c>
      <c r="BO165" t="s">
        <v>169</v>
      </c>
      <c r="BP165" t="s">
        <v>170</v>
      </c>
      <c r="BQ165" t="s">
        <v>171</v>
      </c>
      <c r="BR165" t="s">
        <v>172</v>
      </c>
      <c r="BS165" t="s">
        <v>173</v>
      </c>
      <c r="BT165" t="s">
        <v>174</v>
      </c>
      <c r="BU165"/>
      <c r="BV165" t="s">
        <v>175</v>
      </c>
      <c r="BW165" t="s">
        <v>176</v>
      </c>
      <c r="BY165" s="58" t="s">
        <v>184</v>
      </c>
      <c r="BZ165" s="58" t="s">
        <v>91</v>
      </c>
      <c r="CA165" s="58" t="s">
        <v>167</v>
      </c>
      <c r="CB165" s="58" t="s">
        <v>168</v>
      </c>
      <c r="CC165" s="58" t="s">
        <v>88</v>
      </c>
      <c r="CD165" s="58" t="s">
        <v>169</v>
      </c>
      <c r="CE165" s="58" t="s">
        <v>170</v>
      </c>
      <c r="CF165" s="58" t="s">
        <v>171</v>
      </c>
      <c r="CG165" s="58" t="s">
        <v>172</v>
      </c>
      <c r="CH165" s="58" t="s">
        <v>173</v>
      </c>
      <c r="CI165" s="58" t="s">
        <v>174</v>
      </c>
      <c r="CJ165" s="59"/>
      <c r="CK165" s="59" t="s">
        <v>175</v>
      </c>
      <c r="CL165" s="59" t="s">
        <v>176</v>
      </c>
    </row>
    <row r="166" spans="62:90">
      <c r="BJ166" t="s">
        <v>177</v>
      </c>
      <c r="BK166" s="61" t="s">
        <v>178</v>
      </c>
      <c r="BL166" s="61"/>
      <c r="BM166" s="60">
        <f>0.08+0.08+0.18</f>
        <v>0.33999999999999997</v>
      </c>
      <c r="BN166" s="60">
        <f>0.9+0.9+0.08+0.15-BN170</f>
        <v>1.0300000000000002</v>
      </c>
      <c r="BO166" s="60">
        <v>0.35</v>
      </c>
      <c r="BP166" s="61"/>
      <c r="BQ166" s="61" t="s">
        <v>178</v>
      </c>
      <c r="BR166" s="61" t="s">
        <v>178</v>
      </c>
      <c r="BS166" s="61">
        <f t="shared" ref="BS166:BS173" si="20">SUM(BK166:BR166)</f>
        <v>1.7200000000000002</v>
      </c>
      <c r="BT166" s="61">
        <v>1</v>
      </c>
      <c r="BU166"/>
      <c r="BV166">
        <v>1.63</v>
      </c>
      <c r="BW166">
        <f t="shared" ref="BW166:BW173" si="21">BV166-BS166</f>
        <v>-9.0000000000000302E-2</v>
      </c>
      <c r="BY166" s="62" t="s">
        <v>177</v>
      </c>
      <c r="BZ166" s="60" t="s">
        <v>178</v>
      </c>
      <c r="CA166" s="60"/>
      <c r="CB166" s="60">
        <v>0.34</v>
      </c>
      <c r="CC166" s="60">
        <v>1.03</v>
      </c>
      <c r="CD166" s="60">
        <v>0.35</v>
      </c>
      <c r="CE166" s="60"/>
      <c r="CF166" s="61" t="s">
        <v>178</v>
      </c>
      <c r="CG166" s="61" t="s">
        <v>178</v>
      </c>
      <c r="CH166" s="61">
        <f>SUM(BZ166:CG166)</f>
        <v>1.7200000000000002</v>
      </c>
      <c r="CI166" s="61">
        <v>1</v>
      </c>
      <c r="CJ166" s="59"/>
      <c r="CK166" s="59">
        <v>1.63</v>
      </c>
      <c r="CL166" s="59">
        <f t="shared" ref="CL166:CL174" si="22">CK166-CH166</f>
        <v>-9.0000000000000302E-2</v>
      </c>
    </row>
    <row r="167" spans="62:90">
      <c r="BJ167" t="s">
        <v>1</v>
      </c>
      <c r="BK167" s="115">
        <f>BF133</f>
        <v>0.92307692307692313</v>
      </c>
      <c r="BL167" s="60">
        <f>BF132</f>
        <v>0.25</v>
      </c>
      <c r="BM167" s="60">
        <f>BF131</f>
        <v>0.59615384615384615</v>
      </c>
      <c r="BN167" s="60">
        <f>BF130</f>
        <v>0.17307692307692307</v>
      </c>
      <c r="BO167" s="60">
        <f>BF129</f>
        <v>0.5</v>
      </c>
      <c r="BP167" s="60">
        <f>BF128</f>
        <v>0.32692307692307693</v>
      </c>
      <c r="BQ167" s="60" t="s">
        <v>178</v>
      </c>
      <c r="BR167" s="60" t="s">
        <v>178</v>
      </c>
      <c r="BS167" s="60">
        <f t="shared" si="20"/>
        <v>2.7692307692307696</v>
      </c>
      <c r="BT167" s="61">
        <v>1</v>
      </c>
      <c r="BU167"/>
      <c r="BV167">
        <v>3.06</v>
      </c>
      <c r="BW167">
        <f t="shared" si="21"/>
        <v>0.29076923076923045</v>
      </c>
      <c r="BY167" s="62" t="s">
        <v>1</v>
      </c>
      <c r="BZ167" s="60">
        <v>0.95</v>
      </c>
      <c r="CA167" s="60">
        <v>0.3</v>
      </c>
      <c r="CB167" s="60">
        <v>0.65</v>
      </c>
      <c r="CC167" s="60">
        <v>0.3</v>
      </c>
      <c r="CD167" s="60">
        <v>0.5</v>
      </c>
      <c r="CE167" s="60">
        <v>0.36</v>
      </c>
      <c r="CF167" s="60" t="s">
        <v>178</v>
      </c>
      <c r="CG167" s="60" t="s">
        <v>178</v>
      </c>
      <c r="CH167" s="60">
        <f t="shared" ref="CH167:CH173" si="23">SUM(BZ167:CG167)</f>
        <v>3.0599999999999996</v>
      </c>
      <c r="CI167" s="61">
        <v>1</v>
      </c>
      <c r="CJ167" s="59"/>
      <c r="CK167" s="59">
        <v>3.06</v>
      </c>
      <c r="CL167" s="59">
        <f t="shared" si="22"/>
        <v>0</v>
      </c>
    </row>
    <row r="168" spans="62:90">
      <c r="BJ168" t="s">
        <v>41</v>
      </c>
      <c r="BK168" s="61" t="s">
        <v>178</v>
      </c>
      <c r="BL168" s="60">
        <f>BF139</f>
        <v>0.5</v>
      </c>
      <c r="BM168" s="60">
        <f>BF138</f>
        <v>1</v>
      </c>
      <c r="BN168" s="60">
        <f>BF137</f>
        <v>0.11538461538461539</v>
      </c>
      <c r="BO168" s="60">
        <f>BF136</f>
        <v>0.34615384615384615</v>
      </c>
      <c r="BP168" s="61"/>
      <c r="BQ168" s="60" t="s">
        <v>178</v>
      </c>
      <c r="BR168" s="60" t="s">
        <v>178</v>
      </c>
      <c r="BS168" s="60">
        <f t="shared" si="20"/>
        <v>1.9615384615384617</v>
      </c>
      <c r="BT168" s="61"/>
      <c r="BU168"/>
      <c r="BV168">
        <v>2</v>
      </c>
      <c r="BW168">
        <f t="shared" si="21"/>
        <v>3.8461538461538325E-2</v>
      </c>
      <c r="BY168" s="62" t="s">
        <v>41</v>
      </c>
      <c r="BZ168" s="60" t="s">
        <v>178</v>
      </c>
      <c r="CA168" s="60">
        <v>0.5</v>
      </c>
      <c r="CB168" s="60">
        <v>1</v>
      </c>
      <c r="CC168" s="60">
        <v>0.15</v>
      </c>
      <c r="CD168" s="60">
        <v>0.35</v>
      </c>
      <c r="CE168" s="60"/>
      <c r="CF168" s="60" t="s">
        <v>178</v>
      </c>
      <c r="CG168" s="60" t="s">
        <v>178</v>
      </c>
      <c r="CH168" s="60">
        <f t="shared" si="23"/>
        <v>2</v>
      </c>
      <c r="CI168" s="61"/>
      <c r="CJ168" s="59"/>
      <c r="CK168" s="59">
        <v>2</v>
      </c>
      <c r="CL168" s="59">
        <f t="shared" si="22"/>
        <v>0</v>
      </c>
    </row>
    <row r="169" spans="62:90">
      <c r="BJ169" t="s">
        <v>2</v>
      </c>
      <c r="BK169" s="115">
        <f>BF147</f>
        <v>0.30769230769230771</v>
      </c>
      <c r="BL169" s="60">
        <f>BF146</f>
        <v>0.75</v>
      </c>
      <c r="BM169" s="60">
        <f>BF145</f>
        <v>0.5</v>
      </c>
      <c r="BN169" s="60">
        <f>BF144</f>
        <v>0.17307692307692307</v>
      </c>
      <c r="BO169" s="60">
        <f>BF143</f>
        <v>0.32692307692307693</v>
      </c>
      <c r="BP169" s="61"/>
      <c r="BQ169" s="60" t="s">
        <v>178</v>
      </c>
      <c r="BR169" s="60" t="s">
        <v>178</v>
      </c>
      <c r="BS169" s="60">
        <f t="shared" si="20"/>
        <v>2.0576923076923079</v>
      </c>
      <c r="BT169" s="61"/>
      <c r="BU169"/>
      <c r="BV169">
        <v>2.23</v>
      </c>
      <c r="BW169">
        <f t="shared" si="21"/>
        <v>0.17230769230769205</v>
      </c>
      <c r="BY169" s="62" t="s">
        <v>2</v>
      </c>
      <c r="BZ169" s="60">
        <v>0.33</v>
      </c>
      <c r="CA169" s="60">
        <v>0.75</v>
      </c>
      <c r="CB169" s="60">
        <v>0.5</v>
      </c>
      <c r="CC169" s="60">
        <v>0.3</v>
      </c>
      <c r="CD169" s="60">
        <v>0.35</v>
      </c>
      <c r="CE169" s="60"/>
      <c r="CF169" s="60" t="s">
        <v>178</v>
      </c>
      <c r="CG169" s="60" t="s">
        <v>178</v>
      </c>
      <c r="CH169" s="60">
        <f t="shared" si="23"/>
        <v>2.23</v>
      </c>
      <c r="CI169" s="61"/>
      <c r="CJ169" s="59"/>
      <c r="CK169" s="59">
        <v>2.23</v>
      </c>
      <c r="CL169" s="59">
        <f t="shared" si="22"/>
        <v>0</v>
      </c>
    </row>
    <row r="170" spans="62:90">
      <c r="BJ170" t="s">
        <v>179</v>
      </c>
      <c r="BK170" s="61" t="s">
        <v>178</v>
      </c>
      <c r="BL170" s="61"/>
      <c r="BM170" s="61"/>
      <c r="BN170" s="60">
        <v>1</v>
      </c>
      <c r="BO170" s="61"/>
      <c r="BP170" s="61"/>
      <c r="BQ170" s="61" t="s">
        <v>178</v>
      </c>
      <c r="BR170" s="61" t="s">
        <v>178</v>
      </c>
      <c r="BS170" s="61">
        <f t="shared" si="20"/>
        <v>1</v>
      </c>
      <c r="BT170" s="61"/>
      <c r="BU170"/>
      <c r="BV170">
        <v>1</v>
      </c>
      <c r="BW170">
        <f t="shared" si="21"/>
        <v>0</v>
      </c>
      <c r="BY170" s="62" t="s">
        <v>179</v>
      </c>
      <c r="BZ170" s="60" t="s">
        <v>178</v>
      </c>
      <c r="CA170" s="60"/>
      <c r="CB170" s="60"/>
      <c r="CC170" s="60">
        <v>1</v>
      </c>
      <c r="CD170" s="60"/>
      <c r="CE170" s="60"/>
      <c r="CF170" s="61" t="s">
        <v>178</v>
      </c>
      <c r="CG170" s="61" t="s">
        <v>178</v>
      </c>
      <c r="CH170" s="61">
        <f t="shared" si="23"/>
        <v>1</v>
      </c>
      <c r="CI170" s="61"/>
      <c r="CJ170" s="59"/>
      <c r="CK170" s="59">
        <v>1</v>
      </c>
      <c r="CL170" s="59">
        <f t="shared" si="22"/>
        <v>0</v>
      </c>
    </row>
    <row r="171" spans="62:90">
      <c r="BJ171" t="s">
        <v>180</v>
      </c>
      <c r="BK171" s="115">
        <f>BF111</f>
        <v>1.9230769230769231</v>
      </c>
      <c r="BL171" s="60">
        <f>BF110</f>
        <v>0.75</v>
      </c>
      <c r="BM171" s="60">
        <f>BF109</f>
        <v>1.0192307692307692</v>
      </c>
      <c r="BN171" s="61">
        <f>SUM(BF114,BF107)</f>
        <v>0.42692307692307696</v>
      </c>
      <c r="BO171" s="60">
        <f>SUM(BF105:BF106)</f>
        <v>1.1538461538461537</v>
      </c>
      <c r="BP171" s="60">
        <f>BF104</f>
        <v>1</v>
      </c>
      <c r="BQ171" s="60" t="s">
        <v>178</v>
      </c>
      <c r="BR171" s="60" t="s">
        <v>178</v>
      </c>
      <c r="BS171" s="60">
        <f t="shared" si="20"/>
        <v>6.273076923076923</v>
      </c>
      <c r="BT171" s="60">
        <v>1</v>
      </c>
      <c r="BU171"/>
      <c r="BV171">
        <v>7.18</v>
      </c>
      <c r="BW171">
        <f t="shared" si="21"/>
        <v>0.90692307692307672</v>
      </c>
      <c r="BY171" s="62" t="s">
        <v>180</v>
      </c>
      <c r="BZ171" s="60">
        <v>2</v>
      </c>
      <c r="CA171" s="60">
        <v>1</v>
      </c>
      <c r="CB171" s="60">
        <v>1.1200000000000001</v>
      </c>
      <c r="CC171" s="60">
        <v>0.76</v>
      </c>
      <c r="CD171" s="60">
        <v>1.2</v>
      </c>
      <c r="CE171" s="60">
        <v>1.1000000000000001</v>
      </c>
      <c r="CF171" s="60" t="s">
        <v>178</v>
      </c>
      <c r="CG171" s="60" t="s">
        <v>178</v>
      </c>
      <c r="CH171" s="60">
        <f t="shared" si="23"/>
        <v>7.18</v>
      </c>
      <c r="CI171" s="60">
        <v>1</v>
      </c>
      <c r="CJ171" s="59"/>
      <c r="CK171" s="59">
        <v>7.18</v>
      </c>
      <c r="CL171" s="59">
        <f t="shared" si="22"/>
        <v>0</v>
      </c>
    </row>
    <row r="172" spans="62:90">
      <c r="BJ172" t="s">
        <v>181</v>
      </c>
      <c r="BK172" s="115">
        <f>BF125</f>
        <v>0.84615384615384615</v>
      </c>
      <c r="BL172" s="60">
        <f>BF124</f>
        <v>0.75</v>
      </c>
      <c r="BM172" s="60">
        <f>BF123</f>
        <v>0.57692307692307687</v>
      </c>
      <c r="BN172" s="61"/>
      <c r="BO172" s="60">
        <f>BF122</f>
        <v>0.32692307692307693</v>
      </c>
      <c r="BP172" s="60">
        <f>BF121</f>
        <v>0.67307692307692313</v>
      </c>
      <c r="BQ172" s="60" t="s">
        <v>178</v>
      </c>
      <c r="BR172" s="60" t="s">
        <v>178</v>
      </c>
      <c r="BS172" s="60">
        <f t="shared" si="20"/>
        <v>3.1730769230769234</v>
      </c>
      <c r="BT172" s="61"/>
      <c r="BU172"/>
      <c r="BV172">
        <v>3.23</v>
      </c>
      <c r="BW172">
        <f t="shared" si="21"/>
        <v>5.6923076923076632E-2</v>
      </c>
      <c r="BY172" s="62" t="s">
        <v>181</v>
      </c>
      <c r="BZ172" s="60">
        <v>0.85</v>
      </c>
      <c r="CA172" s="60">
        <v>0.75</v>
      </c>
      <c r="CB172" s="60">
        <v>0.6</v>
      </c>
      <c r="CC172" s="60">
        <v>0.02</v>
      </c>
      <c r="CD172" s="60">
        <v>0.33</v>
      </c>
      <c r="CE172" s="60">
        <v>0.68</v>
      </c>
      <c r="CF172" s="60" t="s">
        <v>178</v>
      </c>
      <c r="CG172" s="60" t="s">
        <v>178</v>
      </c>
      <c r="CH172" s="60">
        <f t="shared" si="23"/>
        <v>3.2300000000000004</v>
      </c>
      <c r="CI172" s="61"/>
      <c r="CJ172" s="59"/>
      <c r="CK172" s="59">
        <v>3.23</v>
      </c>
      <c r="CL172" s="59">
        <f t="shared" si="22"/>
        <v>0</v>
      </c>
    </row>
    <row r="173" spans="62:90">
      <c r="BJ173" t="s">
        <v>182</v>
      </c>
      <c r="BK173" s="61" t="s">
        <v>178</v>
      </c>
      <c r="BL173" s="61"/>
      <c r="BM173" s="61"/>
      <c r="BN173" s="61"/>
      <c r="BO173" s="61"/>
      <c r="BP173" s="61"/>
      <c r="BQ173" s="60" t="s">
        <v>178</v>
      </c>
      <c r="BR173" s="60" t="s">
        <v>178</v>
      </c>
      <c r="BS173" s="60">
        <f t="shared" si="20"/>
        <v>0</v>
      </c>
      <c r="BT173" s="61"/>
      <c r="BU173"/>
      <c r="BV173">
        <v>1</v>
      </c>
      <c r="BW173">
        <f t="shared" si="21"/>
        <v>1</v>
      </c>
      <c r="BY173" s="62" t="s">
        <v>182</v>
      </c>
      <c r="BZ173" s="60" t="s">
        <v>178</v>
      </c>
      <c r="CA173" s="60"/>
      <c r="CB173" s="60"/>
      <c r="CC173" s="60"/>
      <c r="CD173" s="60"/>
      <c r="CE173" s="60"/>
      <c r="CF173" s="60" t="s">
        <v>178</v>
      </c>
      <c r="CG173" s="60" t="s">
        <v>178</v>
      </c>
      <c r="CH173" s="60">
        <f t="shared" si="23"/>
        <v>0</v>
      </c>
      <c r="CI173" s="61"/>
      <c r="CJ173" s="59"/>
      <c r="CK173" s="59">
        <v>1</v>
      </c>
      <c r="CL173" s="59">
        <f t="shared" si="22"/>
        <v>1</v>
      </c>
    </row>
    <row r="174" spans="62:90">
      <c r="BK174" s="61">
        <f t="shared" ref="BK174:BP174" si="24">SUM(BK166:BK173)</f>
        <v>4</v>
      </c>
      <c r="BL174" s="61">
        <f t="shared" si="24"/>
        <v>3</v>
      </c>
      <c r="BM174" s="61">
        <f t="shared" si="24"/>
        <v>4.0323076923076924</v>
      </c>
      <c r="BN174" s="61">
        <f t="shared" si="24"/>
        <v>2.9184615384615391</v>
      </c>
      <c r="BO174" s="61">
        <f t="shared" si="24"/>
        <v>3.0038461538461538</v>
      </c>
      <c r="BP174" s="61">
        <f t="shared" si="24"/>
        <v>2</v>
      </c>
      <c r="BQ174" s="61"/>
      <c r="BR174" s="61"/>
      <c r="BS174" s="61">
        <f>SUM(BS166:BS173)</f>
        <v>18.954615384615387</v>
      </c>
      <c r="BT174" s="61"/>
      <c r="BU174"/>
      <c r="BV174">
        <f>SUM(BV166:BV173)</f>
        <v>21.330000000000002</v>
      </c>
      <c r="BW174"/>
      <c r="BY174" s="58" t="s">
        <v>173</v>
      </c>
      <c r="BZ174" s="58">
        <f t="shared" ref="BZ174:CE174" si="25">SUM(BZ166:BZ173)</f>
        <v>4.13</v>
      </c>
      <c r="CA174" s="58">
        <f t="shared" si="25"/>
        <v>3.3</v>
      </c>
      <c r="CB174" s="58">
        <f t="shared" si="25"/>
        <v>4.21</v>
      </c>
      <c r="CC174" s="58">
        <f t="shared" si="25"/>
        <v>3.56</v>
      </c>
      <c r="CD174" s="58">
        <f t="shared" si="25"/>
        <v>3.08</v>
      </c>
      <c r="CE174" s="58">
        <f t="shared" si="25"/>
        <v>2.14</v>
      </c>
      <c r="CF174" s="58"/>
      <c r="CG174" s="58"/>
      <c r="CH174" s="58">
        <f>SUM(CH166:CH173)</f>
        <v>20.419999999999998</v>
      </c>
      <c r="CI174" s="58"/>
      <c r="CJ174" s="59"/>
      <c r="CK174" s="59"/>
      <c r="CL174" s="59">
        <f t="shared" si="22"/>
        <v>-20.419999999999998</v>
      </c>
    </row>
    <row r="175" spans="62:90">
      <c r="BJ175" t="s">
        <v>183</v>
      </c>
      <c r="BK175">
        <v>4</v>
      </c>
      <c r="BL175">
        <v>3</v>
      </c>
      <c r="BM175">
        <v>4</v>
      </c>
      <c r="BN175">
        <v>3</v>
      </c>
      <c r="BO175">
        <v>3</v>
      </c>
      <c r="BP175">
        <v>2</v>
      </c>
      <c r="BQ175">
        <v>0</v>
      </c>
      <c r="BR175">
        <v>0</v>
      </c>
      <c r="BS175"/>
      <c r="BT175"/>
      <c r="BU175"/>
      <c r="BV175"/>
      <c r="BW175"/>
      <c r="BY175" s="59" t="s">
        <v>183</v>
      </c>
      <c r="BZ175" s="59">
        <v>3</v>
      </c>
      <c r="CA175" s="59">
        <v>4</v>
      </c>
      <c r="CB175" s="59">
        <v>3</v>
      </c>
      <c r="CC175" s="59">
        <v>3</v>
      </c>
      <c r="CD175" s="59">
        <v>4</v>
      </c>
      <c r="CE175" s="59">
        <v>2</v>
      </c>
      <c r="CF175" s="59">
        <v>0</v>
      </c>
      <c r="CG175" s="59">
        <v>0</v>
      </c>
      <c r="CH175" s="59"/>
      <c r="CI175" s="59"/>
      <c r="CJ175" s="59"/>
      <c r="CK175" s="59"/>
      <c r="CL175" s="59"/>
    </row>
    <row r="176" spans="62:90">
      <c r="BN176" s="52" t="s">
        <v>319</v>
      </c>
    </row>
    <row r="177" spans="65:67">
      <c r="BM177" s="52" t="s">
        <v>320</v>
      </c>
    </row>
    <row r="178" spans="65:67">
      <c r="BO178" s="52" t="s">
        <v>192</v>
      </c>
    </row>
    <row r="179" spans="65:67">
      <c r="BN179" s="52" t="s">
        <v>191</v>
      </c>
    </row>
  </sheetData>
  <mergeCells count="282">
    <mergeCell ref="AT155:AW155"/>
    <mergeCell ref="AX155:BA155"/>
    <mergeCell ref="BY155:CB155"/>
    <mergeCell ref="CD155:CG155"/>
    <mergeCell ref="V155:Y155"/>
    <mergeCell ref="Z155:AC155"/>
    <mergeCell ref="AD155:AG155"/>
    <mergeCell ref="AH155:AK155"/>
    <mergeCell ref="AL155:AO155"/>
    <mergeCell ref="AP155:AS155"/>
    <mergeCell ref="D151:BC151"/>
    <mergeCell ref="BB152:BC152"/>
    <mergeCell ref="P153:R153"/>
    <mergeCell ref="S153:U153"/>
    <mergeCell ref="D154:G154"/>
    <mergeCell ref="H154:K154"/>
    <mergeCell ref="L154:O154"/>
    <mergeCell ref="BY147:CB147"/>
    <mergeCell ref="CD147:CG147"/>
    <mergeCell ref="D148:BC148"/>
    <mergeCell ref="AD149:AK149"/>
    <mergeCell ref="AL149:AT149"/>
    <mergeCell ref="AU149:BC149"/>
    <mergeCell ref="AQ143:BC143"/>
    <mergeCell ref="D144:K144"/>
    <mergeCell ref="L144:P144"/>
    <mergeCell ref="Q144:T144"/>
    <mergeCell ref="AL144:AT144"/>
    <mergeCell ref="D145:P145"/>
    <mergeCell ref="Q145:AC145"/>
    <mergeCell ref="AD145:AP145"/>
    <mergeCell ref="U138:AC138"/>
    <mergeCell ref="AD138:AK138"/>
    <mergeCell ref="AU138:BC138"/>
    <mergeCell ref="J139:K139"/>
    <mergeCell ref="D141:BC141"/>
    <mergeCell ref="U142:AC142"/>
    <mergeCell ref="AD142:AK142"/>
    <mergeCell ref="AU142:BC142"/>
    <mergeCell ref="D134:BC134"/>
    <mergeCell ref="D136:I136"/>
    <mergeCell ref="L136:T136"/>
    <mergeCell ref="AL136:AT136"/>
    <mergeCell ref="D137:P137"/>
    <mergeCell ref="Q137:AC137"/>
    <mergeCell ref="AD137:AP137"/>
    <mergeCell ref="AQ137:BC137"/>
    <mergeCell ref="D130:L130"/>
    <mergeCell ref="L131:P131"/>
    <mergeCell ref="U131:AC131"/>
    <mergeCell ref="AD131:AK131"/>
    <mergeCell ref="AU131:BC131"/>
    <mergeCell ref="Q132:T132"/>
    <mergeCell ref="AL132:AP132"/>
    <mergeCell ref="AQ132:AT132"/>
    <mergeCell ref="D128:K128"/>
    <mergeCell ref="U128:AC128"/>
    <mergeCell ref="AL128:AT128"/>
    <mergeCell ref="L129:T129"/>
    <mergeCell ref="AD129:AK129"/>
    <mergeCell ref="AU129:BC129"/>
    <mergeCell ref="AQ124:BC124"/>
    <mergeCell ref="W125:AD125"/>
    <mergeCell ref="AE125:AL125"/>
    <mergeCell ref="AM125:AT125"/>
    <mergeCell ref="AU125:BC125"/>
    <mergeCell ref="U126:V126"/>
    <mergeCell ref="D124:P124"/>
    <mergeCell ref="Q124:AC124"/>
    <mergeCell ref="AZ118:BC118"/>
    <mergeCell ref="L119:M119"/>
    <mergeCell ref="D121:BC121"/>
    <mergeCell ref="D122:T122"/>
    <mergeCell ref="U122:AK122"/>
    <mergeCell ref="AL122:BC122"/>
    <mergeCell ref="D127:BC127"/>
    <mergeCell ref="D118:K118"/>
    <mergeCell ref="L118:M118"/>
    <mergeCell ref="N118:T118"/>
    <mergeCell ref="U118:V118"/>
    <mergeCell ref="W118:AC118"/>
    <mergeCell ref="AD118:AP118"/>
    <mergeCell ref="AQ118:AT118"/>
    <mergeCell ref="AU118:AY118"/>
    <mergeCell ref="D123:K123"/>
    <mergeCell ref="L123:T123"/>
    <mergeCell ref="AD123:AK123"/>
    <mergeCell ref="AL123:AP123"/>
    <mergeCell ref="U115:AC115"/>
    <mergeCell ref="D116:P116"/>
    <mergeCell ref="AD116:AP116"/>
    <mergeCell ref="AQ116:BC116"/>
    <mergeCell ref="W117:Z117"/>
    <mergeCell ref="AA117:AD117"/>
    <mergeCell ref="AE117:AH117"/>
    <mergeCell ref="AI117:AL117"/>
    <mergeCell ref="AM117:AP117"/>
    <mergeCell ref="AQ117:AT117"/>
    <mergeCell ref="AU117:AX117"/>
    <mergeCell ref="AY117:BC117"/>
    <mergeCell ref="D112:T112"/>
    <mergeCell ref="U112:AK112"/>
    <mergeCell ref="AL112:BC112"/>
    <mergeCell ref="D113:K113"/>
    <mergeCell ref="N113:T113"/>
    <mergeCell ref="U113:AC113"/>
    <mergeCell ref="D107:K107"/>
    <mergeCell ref="Q107:AC107"/>
    <mergeCell ref="AD107:AP107"/>
    <mergeCell ref="AQ107:AY107"/>
    <mergeCell ref="AU108:BC108"/>
    <mergeCell ref="D111:BC111"/>
    <mergeCell ref="L105:T105"/>
    <mergeCell ref="AD105:AK105"/>
    <mergeCell ref="AU105:BC105"/>
    <mergeCell ref="D106:K106"/>
    <mergeCell ref="U106:AC106"/>
    <mergeCell ref="AL106:AT106"/>
    <mergeCell ref="AI98:AL98"/>
    <mergeCell ref="AM98:AP98"/>
    <mergeCell ref="AQ98:AT98"/>
    <mergeCell ref="AU98:AX98"/>
    <mergeCell ref="AY98:BB98"/>
    <mergeCell ref="D104:BC104"/>
    <mergeCell ref="C98:F98"/>
    <mergeCell ref="G98:J98"/>
    <mergeCell ref="K98:N98"/>
    <mergeCell ref="O98:R98"/>
    <mergeCell ref="S98:V98"/>
    <mergeCell ref="W98:Z98"/>
    <mergeCell ref="AA98:AD98"/>
    <mergeCell ref="AE98:AH98"/>
    <mergeCell ref="BS96:BX96"/>
    <mergeCell ref="C97:F97"/>
    <mergeCell ref="G97:J97"/>
    <mergeCell ref="K97:N97"/>
    <mergeCell ref="O97:R97"/>
    <mergeCell ref="S97:V97"/>
    <mergeCell ref="AU97:AX97"/>
    <mergeCell ref="AY97:BB97"/>
    <mergeCell ref="AI97:AL97"/>
    <mergeCell ref="AM97:AP97"/>
    <mergeCell ref="AQ97:AT97"/>
    <mergeCell ref="W97:Z97"/>
    <mergeCell ref="AA97:AD97"/>
    <mergeCell ref="AE97:AH97"/>
    <mergeCell ref="AM96:AP96"/>
    <mergeCell ref="AQ96:AT96"/>
    <mergeCell ref="AU96:AX96"/>
    <mergeCell ref="AY96:BB96"/>
    <mergeCell ref="AY95:BB95"/>
    <mergeCell ref="C96:F96"/>
    <mergeCell ref="G96:J96"/>
    <mergeCell ref="K96:N96"/>
    <mergeCell ref="O96:R96"/>
    <mergeCell ref="S96:V96"/>
    <mergeCell ref="W96:Z96"/>
    <mergeCell ref="AA96:AD96"/>
    <mergeCell ref="AE96:AH96"/>
    <mergeCell ref="AI96:AL96"/>
    <mergeCell ref="AA95:AD95"/>
    <mergeCell ref="AE95:AH95"/>
    <mergeCell ref="AI95:AL95"/>
    <mergeCell ref="AM95:AP95"/>
    <mergeCell ref="AQ95:AT95"/>
    <mergeCell ref="AU95:AX95"/>
    <mergeCell ref="C95:F95"/>
    <mergeCell ref="G95:J95"/>
    <mergeCell ref="K95:N95"/>
    <mergeCell ref="O95:R95"/>
    <mergeCell ref="S95:V95"/>
    <mergeCell ref="W95:Z95"/>
    <mergeCell ref="C94:F94"/>
    <mergeCell ref="G94:J94"/>
    <mergeCell ref="K94:N94"/>
    <mergeCell ref="O94:R94"/>
    <mergeCell ref="S94:V94"/>
    <mergeCell ref="W94:Z94"/>
    <mergeCell ref="AA94:AD94"/>
    <mergeCell ref="AD88:AG88"/>
    <mergeCell ref="AT88:AW88"/>
    <mergeCell ref="AE94:AH94"/>
    <mergeCell ref="AI94:AL94"/>
    <mergeCell ref="AM94:AP94"/>
    <mergeCell ref="AQ94:AT94"/>
    <mergeCell ref="AU94:AX94"/>
    <mergeCell ref="AX88:BC88"/>
    <mergeCell ref="Z89:AC89"/>
    <mergeCell ref="AP89:AS89"/>
    <mergeCell ref="V90:Y90"/>
    <mergeCell ref="AL90:AO90"/>
    <mergeCell ref="AY94:BB94"/>
    <mergeCell ref="AH91:AK91"/>
    <mergeCell ref="AX91:BA91"/>
    <mergeCell ref="BB91:BC91"/>
    <mergeCell ref="AH54:AK54"/>
    <mergeCell ref="AX54:BA54"/>
    <mergeCell ref="BB54:BC54"/>
    <mergeCell ref="AP55:AW55"/>
    <mergeCell ref="AX55:BA55"/>
    <mergeCell ref="BB55:BC55"/>
    <mergeCell ref="Z52:AC52"/>
    <mergeCell ref="AP52:AS52"/>
    <mergeCell ref="V53:Y53"/>
    <mergeCell ref="AL53:AO53"/>
    <mergeCell ref="AD51:AG51"/>
    <mergeCell ref="AT51:AW51"/>
    <mergeCell ref="AX51:BC51"/>
    <mergeCell ref="BB44:BC44"/>
    <mergeCell ref="D37:G37"/>
    <mergeCell ref="H38:K38"/>
    <mergeCell ref="D39:K39"/>
    <mergeCell ref="L39:O39"/>
    <mergeCell ref="V43:Y43"/>
    <mergeCell ref="AL43:AO43"/>
    <mergeCell ref="AH44:AK44"/>
    <mergeCell ref="AP44:AW44"/>
    <mergeCell ref="AX44:BA44"/>
    <mergeCell ref="AD41:AG41"/>
    <mergeCell ref="AT41:AW41"/>
    <mergeCell ref="AX41:BC41"/>
    <mergeCell ref="Z42:AC42"/>
    <mergeCell ref="AP42:AS42"/>
    <mergeCell ref="AD30:AG30"/>
    <mergeCell ref="AH31:AK31"/>
    <mergeCell ref="AP31:AV31"/>
    <mergeCell ref="D34:L34"/>
    <mergeCell ref="AQ34:BA34"/>
    <mergeCell ref="AT39:AW39"/>
    <mergeCell ref="AX39:BC39"/>
    <mergeCell ref="BB34:BC34"/>
    <mergeCell ref="D23:K23"/>
    <mergeCell ref="AI23:AO23"/>
    <mergeCell ref="M26:P26"/>
    <mergeCell ref="AH26:AK26"/>
    <mergeCell ref="AP26:AV26"/>
    <mergeCell ref="D28:K28"/>
    <mergeCell ref="AI28:AO28"/>
    <mergeCell ref="P36:R36"/>
    <mergeCell ref="S36:U36"/>
    <mergeCell ref="AX11:BC11"/>
    <mergeCell ref="D18:K18"/>
    <mergeCell ref="AI18:AO18"/>
    <mergeCell ref="M21:P21"/>
    <mergeCell ref="AH21:AK21"/>
    <mergeCell ref="AP21:AV21"/>
    <mergeCell ref="D10:K10"/>
    <mergeCell ref="L10:O10"/>
    <mergeCell ref="P10:T10"/>
    <mergeCell ref="U10:AC10"/>
    <mergeCell ref="AD10:AK10"/>
    <mergeCell ref="AL10:AP10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AU11:AW11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A2:B2"/>
    <mergeCell ref="A3:B3"/>
    <mergeCell ref="D5:K5"/>
    <mergeCell ref="D8:K8"/>
    <mergeCell ref="L8:T8"/>
    <mergeCell ref="U8:Y8"/>
    <mergeCell ref="Z8:AC8"/>
    <mergeCell ref="AD8:AI8"/>
    <mergeCell ref="AJ8:AT8"/>
  </mergeCells>
  <pageMargins left="0.2" right="0.2" top="0.25" bottom="0.25" header="0.3" footer="0.3"/>
  <pageSetup scale="56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24F19-2E27-0146-93AF-3FF1F6DEB5D2}">
  <sheetPr>
    <pageSetUpPr fitToPage="1"/>
  </sheetPr>
  <dimension ref="A1:CM160"/>
  <sheetViews>
    <sheetView zoomScale="99" workbookViewId="0">
      <selection activeCell="AY22" sqref="AY22:BA22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J14" s="154"/>
      <c r="AK14" s="154"/>
      <c r="AL14" s="154"/>
      <c r="AM14" s="154"/>
      <c r="AN14" s="154"/>
      <c r="AO14" s="154"/>
      <c r="AP14" s="155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Z16" s="454" t="s">
        <v>2</v>
      </c>
      <c r="AA16" s="455"/>
      <c r="AB16" s="455"/>
      <c r="AC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66"/>
      <c r="J19" s="546" t="s">
        <v>303</v>
      </c>
      <c r="K19" s="537"/>
      <c r="L19" s="537"/>
      <c r="M19" s="538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AF22" s="549" t="s">
        <v>328</v>
      </c>
      <c r="AG22" s="550"/>
      <c r="AH22" s="551"/>
      <c r="AY22" s="549" t="s">
        <v>328</v>
      </c>
      <c r="AZ22" s="550"/>
      <c r="BA22" s="551"/>
      <c r="BD22" s="64"/>
      <c r="BM22" s="50" t="s">
        <v>331</v>
      </c>
      <c r="BQ22" s="50">
        <f>52*3</f>
        <v>156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145" t="s">
        <v>12</v>
      </c>
      <c r="M23" s="146"/>
      <c r="N23" s="146"/>
      <c r="O23" s="146"/>
      <c r="P23" s="146"/>
      <c r="Q23" s="146"/>
      <c r="R23" s="146"/>
      <c r="S23" s="146"/>
      <c r="W23" s="465" t="s">
        <v>0</v>
      </c>
      <c r="X23" s="466"/>
      <c r="Y23" s="466"/>
      <c r="Z23" s="466"/>
      <c r="AA23" s="466"/>
      <c r="AB23" s="466"/>
      <c r="AC23" s="466"/>
      <c r="AD23" s="466"/>
      <c r="AE23" s="466"/>
      <c r="AF23" s="167" t="s">
        <v>1</v>
      </c>
      <c r="AG23" s="167"/>
      <c r="AH23" s="167"/>
      <c r="AI23" s="167"/>
      <c r="AJ23" s="167"/>
      <c r="AK23" s="167"/>
      <c r="AL23" s="167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67" t="s">
        <v>1</v>
      </c>
      <c r="E24" s="167"/>
      <c r="F24" s="167"/>
      <c r="G24" s="167"/>
      <c r="H24" s="768" t="s">
        <v>327</v>
      </c>
      <c r="I24" s="768"/>
      <c r="J24" s="768"/>
      <c r="K24" s="768"/>
      <c r="L24" s="465" t="s">
        <v>0</v>
      </c>
      <c r="M24" s="466"/>
      <c r="N24" s="466"/>
      <c r="O24" s="466"/>
      <c r="P24" s="466"/>
      <c r="Q24" s="466"/>
      <c r="R24" s="466"/>
      <c r="S24" s="466"/>
      <c r="T24" s="466"/>
      <c r="AI24" s="145" t="s">
        <v>12</v>
      </c>
      <c r="AJ24" s="146"/>
      <c r="AK24" s="146"/>
      <c r="AL24" s="146"/>
      <c r="AM24" s="146"/>
      <c r="AN24" s="146"/>
      <c r="AO24" s="1"/>
      <c r="AP24" s="1"/>
      <c r="AQ24" s="1"/>
      <c r="AR24" s="1"/>
      <c r="AS24" s="1"/>
      <c r="AT24" s="1"/>
      <c r="AU24" s="167" t="s">
        <v>1</v>
      </c>
      <c r="AV24" s="167"/>
      <c r="AW24" s="167"/>
      <c r="AX24" s="167"/>
      <c r="AY24" s="167"/>
      <c r="AZ24" s="167"/>
      <c r="BA24" s="167"/>
      <c r="BB24" s="167"/>
      <c r="BC24" s="167"/>
      <c r="BD24" s="6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160" t="s">
        <v>0</v>
      </c>
      <c r="E25" s="161"/>
      <c r="F25" s="161"/>
      <c r="G25" s="161"/>
      <c r="H25" s="161"/>
      <c r="I25" s="161"/>
      <c r="J25" s="161"/>
      <c r="K25" s="162"/>
      <c r="L25" s="768" t="s">
        <v>327</v>
      </c>
      <c r="M25" s="768"/>
      <c r="N25" s="768"/>
      <c r="O25" s="768"/>
      <c r="P25" s="454" t="s">
        <v>2</v>
      </c>
      <c r="Q25" s="455"/>
      <c r="R25" s="455"/>
      <c r="S25" s="456"/>
      <c r="T25" s="167" t="s">
        <v>1</v>
      </c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"/>
      <c r="AG25" s="1"/>
      <c r="AH25" s="1"/>
      <c r="AI25" s="1"/>
      <c r="AJ25" s="1"/>
      <c r="AK25" s="1"/>
      <c r="AL25" s="1"/>
      <c r="AM25" s="1"/>
      <c r="AN25" s="1"/>
      <c r="AO25" s="145" t="s">
        <v>12</v>
      </c>
      <c r="AP25" s="146"/>
      <c r="AQ25" s="146"/>
      <c r="AR25" s="146"/>
      <c r="AS25" s="146"/>
      <c r="AT25" s="146"/>
      <c r="BD25" s="6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BD27" s="6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BD28" s="64"/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BD29" s="64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>
      <c r="BD30" s="64"/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>
      <c r="A31" s="97" t="s">
        <v>32</v>
      </c>
      <c r="B31" s="96">
        <v>1</v>
      </c>
      <c r="C31" s="1"/>
      <c r="D31" s="169" t="s">
        <v>0</v>
      </c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7" t="s">
        <v>1</v>
      </c>
      <c r="Q31" s="167"/>
      <c r="R31" s="167"/>
      <c r="S31" s="167"/>
      <c r="T31" s="145" t="s">
        <v>12</v>
      </c>
      <c r="U31" s="146"/>
      <c r="V31" s="146"/>
      <c r="W31" s="146"/>
      <c r="X31" s="146"/>
      <c r="Y31" s="146"/>
      <c r="Z31" s="146"/>
      <c r="AA31" s="146"/>
      <c r="AB31" s="158" t="s">
        <v>2</v>
      </c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768" t="s">
        <v>327</v>
      </c>
      <c r="AN31" s="768"/>
      <c r="AO31" s="768"/>
      <c r="AP31" s="768"/>
      <c r="AQ31" s="149" t="s">
        <v>180</v>
      </c>
      <c r="AR31" s="149"/>
      <c r="AS31" s="149"/>
      <c r="AT31" s="149"/>
      <c r="AU31" s="768" t="s">
        <v>327</v>
      </c>
      <c r="AV31" s="768"/>
      <c r="AW31" s="768"/>
      <c r="AX31" s="768"/>
      <c r="AY31" s="149"/>
      <c r="AZ31" s="149"/>
      <c r="BA31" s="149"/>
      <c r="BB31" s="149"/>
      <c r="BC31" s="149"/>
      <c r="BD31" s="64"/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5"/>
      <c r="B32" s="96">
        <v>2</v>
      </c>
      <c r="C32" s="1"/>
      <c r="D32" s="149" t="s">
        <v>180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69" t="s">
        <v>0</v>
      </c>
      <c r="Q32" s="169"/>
      <c r="R32" s="169"/>
      <c r="S32" s="169"/>
      <c r="T32" s="169"/>
      <c r="U32" s="170"/>
      <c r="V32" s="171"/>
      <c r="W32" s="171"/>
      <c r="X32" s="768" t="s">
        <v>327</v>
      </c>
      <c r="Y32" s="768"/>
      <c r="Z32" s="768"/>
      <c r="AA32" s="768"/>
      <c r="AB32" s="145" t="s">
        <v>12</v>
      </c>
      <c r="AC32" s="145"/>
      <c r="AD32" s="145"/>
      <c r="AE32" s="145"/>
      <c r="AF32" s="145"/>
      <c r="AG32" s="145"/>
      <c r="AH32" s="145"/>
      <c r="AI32" s="768" t="s">
        <v>327</v>
      </c>
      <c r="AJ32" s="768"/>
      <c r="AK32" s="768"/>
      <c r="AL32" s="768"/>
      <c r="AM32" s="167" t="s">
        <v>1</v>
      </c>
      <c r="AN32" s="167"/>
      <c r="AO32" s="167"/>
      <c r="AP32" s="168"/>
      <c r="AQ32" s="768" t="s">
        <v>327</v>
      </c>
      <c r="AR32" s="768"/>
      <c r="AS32" s="768"/>
      <c r="AT32" s="768"/>
      <c r="AU32" s="158" t="s">
        <v>2</v>
      </c>
      <c r="AV32" s="140"/>
      <c r="AW32" s="140"/>
      <c r="AX32" s="140"/>
      <c r="AY32" s="140"/>
      <c r="AZ32" s="140"/>
      <c r="BA32" s="140"/>
      <c r="BB32" s="140"/>
      <c r="BC32" s="141"/>
      <c r="BD32" s="64"/>
      <c r="BE32" t="s">
        <v>296</v>
      </c>
      <c r="BI32">
        <v>34</v>
      </c>
      <c r="BJ32" t="s">
        <v>178</v>
      </c>
      <c r="BK32" s="50">
        <v>24</v>
      </c>
      <c r="BL32" s="50">
        <v>28</v>
      </c>
      <c r="BM32" s="84">
        <f>39-BM11</f>
        <v>31</v>
      </c>
      <c r="BN32" s="50">
        <v>19</v>
      </c>
      <c r="BO32" s="84">
        <v>8</v>
      </c>
      <c r="BP32" s="50">
        <f>SUM(BI32:BO32)</f>
        <v>144</v>
      </c>
      <c r="BQ32" s="50" t="s">
        <v>338</v>
      </c>
      <c r="BS32" s="50">
        <f>SUM(BI32)</f>
        <v>34</v>
      </c>
      <c r="BT32" s="50">
        <f t="shared" ref="BT32:BY32" si="5">SUM(BJ32)</f>
        <v>0</v>
      </c>
      <c r="BU32" s="50">
        <f t="shared" si="5"/>
        <v>24</v>
      </c>
      <c r="BV32" s="50">
        <f t="shared" si="5"/>
        <v>28</v>
      </c>
      <c r="BW32" s="50">
        <f t="shared" si="5"/>
        <v>31</v>
      </c>
      <c r="BX32" s="50">
        <f t="shared" si="5"/>
        <v>19</v>
      </c>
      <c r="BY32" s="50">
        <f t="shared" si="5"/>
        <v>8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>
        <v>3</v>
      </c>
      <c r="C33" s="1"/>
      <c r="D33" s="158" t="s">
        <v>2</v>
      </c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9" t="s">
        <v>180</v>
      </c>
      <c r="Q33" s="149"/>
      <c r="R33" s="149"/>
      <c r="S33" s="149"/>
      <c r="T33" s="768" t="s">
        <v>327</v>
      </c>
      <c r="U33" s="768"/>
      <c r="V33" s="768"/>
      <c r="W33" s="768"/>
      <c r="X33" s="173"/>
      <c r="Y33" s="173"/>
      <c r="Z33" s="173"/>
      <c r="AA33" s="173"/>
      <c r="AB33" s="768" t="s">
        <v>327</v>
      </c>
      <c r="AC33" s="768"/>
      <c r="AD33" s="768"/>
      <c r="AE33" s="768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7" t="s">
        <v>1</v>
      </c>
      <c r="AR33" s="167"/>
      <c r="AS33" s="167"/>
      <c r="AT33" s="167"/>
      <c r="AU33" s="145"/>
      <c r="AV33" s="145"/>
      <c r="AW33" s="145"/>
      <c r="AX33" s="145"/>
      <c r="AY33" s="146"/>
      <c r="AZ33" s="146"/>
      <c r="BA33" s="146"/>
      <c r="BB33" s="146"/>
      <c r="BC33" s="146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12</v>
      </c>
      <c r="BS33" s="50">
        <f>BS32/52</f>
        <v>0.65384615384615385</v>
      </c>
      <c r="BT33" s="50">
        <f t="shared" ref="BT33:BY33" si="6">BT32/52</f>
        <v>0</v>
      </c>
      <c r="BU33" s="50">
        <f t="shared" si="6"/>
        <v>0.46153846153846156</v>
      </c>
      <c r="BV33" s="50">
        <f t="shared" si="6"/>
        <v>0.53846153846153844</v>
      </c>
      <c r="BW33" s="50">
        <f t="shared" si="6"/>
        <v>0.59615384615384615</v>
      </c>
      <c r="BX33" s="50">
        <f t="shared" si="6"/>
        <v>0.36538461538461536</v>
      </c>
      <c r="BY33" s="50">
        <f t="shared" si="6"/>
        <v>0.15384615384615385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>
        <v>4</v>
      </c>
      <c r="C34" s="1"/>
      <c r="D34" s="145" t="s">
        <v>12</v>
      </c>
      <c r="E34" s="146"/>
      <c r="F34" s="146"/>
      <c r="G34" s="146"/>
      <c r="H34" s="146"/>
      <c r="I34" s="146"/>
      <c r="J34" s="146"/>
      <c r="K34" s="146"/>
      <c r="L34" s="167" t="s">
        <v>1</v>
      </c>
      <c r="M34" s="167"/>
      <c r="N34" s="167"/>
      <c r="O34" s="167"/>
      <c r="P34" s="768" t="s">
        <v>327</v>
      </c>
      <c r="Q34" s="768"/>
      <c r="R34" s="768"/>
      <c r="S34" s="768"/>
      <c r="T34" s="158" t="s">
        <v>2</v>
      </c>
      <c r="U34" s="140"/>
      <c r="V34" s="140"/>
      <c r="W34" s="140"/>
      <c r="X34" s="140"/>
      <c r="Y34" s="140"/>
      <c r="Z34" s="140"/>
      <c r="AA34" s="140"/>
      <c r="AB34" s="149" t="s">
        <v>180</v>
      </c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69" t="s">
        <v>0</v>
      </c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0.76923076923076927</v>
      </c>
      <c r="BT35" s="54"/>
      <c r="BU35" s="54">
        <f>SUM(BU33:BU34)</f>
        <v>0.57692307692307698</v>
      </c>
      <c r="BV35" s="54">
        <f>SUM(BV33:BV34)</f>
        <v>0.53846153846153844</v>
      </c>
      <c r="BW35" s="54">
        <f>SUM(BW33:BW34)</f>
        <v>0.59615384615384615</v>
      </c>
      <c r="BX35" s="54">
        <f>SUM(BX33:BX34)</f>
        <v>0.36538461538461536</v>
      </c>
      <c r="BY35" s="54">
        <f>SUM(BY33:BY34)</f>
        <v>0.15384615384615385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customHeight="1" thickBot="1">
      <c r="A36" s="95"/>
      <c r="B36" s="94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7">SUM(CC11:CC35)</f>
        <v>4.13</v>
      </c>
      <c r="CD36" s="130">
        <f t="shared" si="7"/>
        <v>4.29</v>
      </c>
      <c r="CE36" s="130">
        <f t="shared" si="7"/>
        <v>3.0900000000000003</v>
      </c>
      <c r="CF36" s="130">
        <f t="shared" si="7"/>
        <v>4.1400000000000006</v>
      </c>
      <c r="CG36" s="130">
        <f t="shared" si="7"/>
        <v>3.0400000000000005</v>
      </c>
      <c r="CH36" s="130">
        <f t="shared" si="7"/>
        <v>2.14</v>
      </c>
      <c r="CI36" s="130">
        <f t="shared" si="7"/>
        <v>0</v>
      </c>
      <c r="CJ36" s="130">
        <f t="shared" si="7"/>
        <v>0</v>
      </c>
      <c r="CK36" s="130">
        <f t="shared" si="7"/>
        <v>0</v>
      </c>
      <c r="CL36" s="130">
        <f t="shared" si="7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t="16" hidden="1" customHeight="1">
      <c r="A46" s="95"/>
      <c r="B46" s="94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t="16" hidden="1" customHeight="1">
      <c r="A47" s="95"/>
      <c r="B47" s="94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customHeight="1" thickBot="1">
      <c r="A48" s="95"/>
      <c r="B48" s="94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t="16" hidden="1" customHeight="1">
      <c r="A49" s="95"/>
      <c r="B49" s="94" t="s">
        <v>243</v>
      </c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t="16" hidden="1" customHeight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64"/>
    </row>
    <row r="61" spans="1:75" ht="1" hidden="1" customHeight="1">
      <c r="A61" s="65"/>
      <c r="B61" s="66" t="s">
        <v>163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64"/>
    </row>
    <row r="62" spans="1:75" ht="1" hidden="1" customHeight="1">
      <c r="A62" s="65"/>
      <c r="B62" s="66" t="s">
        <v>164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64"/>
      <c r="BE64">
        <v>19</v>
      </c>
    </row>
    <row r="65" spans="1:77" s="1" customFormat="1" ht="1" hidden="1" customHeight="1">
      <c r="A65" s="65"/>
      <c r="B65" s="66" t="s">
        <v>163</v>
      </c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t="16" hidden="1" customHeight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8">SUM(BI69:BI72)</f>
        <v>52</v>
      </c>
      <c r="BT71" s="50">
        <f t="shared" si="8"/>
        <v>0</v>
      </c>
      <c r="BU71" s="50">
        <f t="shared" si="8"/>
        <v>28</v>
      </c>
      <c r="BV71" s="50">
        <f t="shared" si="8"/>
        <v>24</v>
      </c>
      <c r="BW71" s="50">
        <f t="shared" si="8"/>
        <v>52</v>
      </c>
      <c r="BX71" s="50">
        <f t="shared" si="8"/>
        <v>52</v>
      </c>
      <c r="BY71" s="50">
        <f t="shared" si="8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9">BT71/52</f>
        <v>0</v>
      </c>
      <c r="BU72" s="50">
        <f t="shared" si="9"/>
        <v>0.53846153846153844</v>
      </c>
      <c r="BV72" s="50">
        <f t="shared" si="9"/>
        <v>0.46153846153846156</v>
      </c>
      <c r="BW72" s="50">
        <f t="shared" si="9"/>
        <v>1</v>
      </c>
      <c r="BX72" s="50">
        <f t="shared" si="9"/>
        <v>1</v>
      </c>
      <c r="BY72" s="50">
        <f t="shared" si="9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0">BL129+28</f>
        <v>44791</v>
      </c>
      <c r="BN129" s="45">
        <f t="shared" si="10"/>
        <v>44819</v>
      </c>
      <c r="BO129" s="45">
        <f t="shared" si="10"/>
        <v>44847</v>
      </c>
      <c r="BP129" s="45">
        <f t="shared" si="10"/>
        <v>44875</v>
      </c>
      <c r="BQ129" s="45">
        <f t="shared" si="10"/>
        <v>44903</v>
      </c>
      <c r="BR129" s="45">
        <f t="shared" si="10"/>
        <v>44931</v>
      </c>
      <c r="BS129" s="45">
        <f t="shared" si="10"/>
        <v>44959</v>
      </c>
      <c r="BT129" s="45">
        <f t="shared" si="10"/>
        <v>44987</v>
      </c>
      <c r="BU129" s="45">
        <f t="shared" si="10"/>
        <v>45015</v>
      </c>
      <c r="BV129" s="45">
        <f t="shared" si="10"/>
        <v>45043</v>
      </c>
      <c r="BW129" s="45">
        <f t="shared" si="10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1">BL137+28</f>
        <v>44791</v>
      </c>
      <c r="BN137" s="45">
        <f t="shared" si="11"/>
        <v>44819</v>
      </c>
      <c r="BO137" s="45">
        <f t="shared" si="11"/>
        <v>44847</v>
      </c>
      <c r="BP137" s="45">
        <f t="shared" si="11"/>
        <v>44875</v>
      </c>
      <c r="BQ137" s="45">
        <f t="shared" si="11"/>
        <v>44903</v>
      </c>
      <c r="BR137" s="45">
        <f t="shared" si="11"/>
        <v>44931</v>
      </c>
      <c r="BS137" s="45">
        <f t="shared" si="11"/>
        <v>44959</v>
      </c>
      <c r="BT137" s="45">
        <f t="shared" si="11"/>
        <v>44987</v>
      </c>
      <c r="BU137" s="45">
        <f t="shared" si="11"/>
        <v>45015</v>
      </c>
      <c r="BV137" s="45">
        <f t="shared" si="11"/>
        <v>45043</v>
      </c>
      <c r="BW137" s="45">
        <f t="shared" si="11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2">SUM(BK147:BR147)</f>
        <v>1.7200000000000002</v>
      </c>
      <c r="BT147" s="61">
        <v>1</v>
      </c>
      <c r="BU147"/>
      <c r="BV147">
        <v>1.63</v>
      </c>
      <c r="BW147">
        <f t="shared" ref="BW147:BW154" si="13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4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2"/>
        <v>2.7692307692307696</v>
      </c>
      <c r="BT148" s="61">
        <v>1</v>
      </c>
      <c r="BU148"/>
      <c r="BV148">
        <v>3.06</v>
      </c>
      <c r="BW148">
        <f t="shared" si="13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5">SUM(BZ148:CG148)</f>
        <v>3.0599999999999996</v>
      </c>
      <c r="CI148" s="61">
        <v>1</v>
      </c>
      <c r="CJ148" s="59"/>
      <c r="CK148" s="59">
        <v>3.06</v>
      </c>
      <c r="CL148" s="59">
        <f t="shared" si="14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2"/>
        <v>1.9615384615384617</v>
      </c>
      <c r="BT149" s="61"/>
      <c r="BU149"/>
      <c r="BV149">
        <v>2</v>
      </c>
      <c r="BW149">
        <f t="shared" si="13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5"/>
        <v>2</v>
      </c>
      <c r="CI149" s="61"/>
      <c r="CJ149" s="59"/>
      <c r="CK149" s="59">
        <v>2</v>
      </c>
      <c r="CL149" s="59">
        <f t="shared" si="14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2"/>
        <v>2.0576923076923079</v>
      </c>
      <c r="BT150" s="61"/>
      <c r="BU150"/>
      <c r="BV150">
        <v>2.23</v>
      </c>
      <c r="BW150">
        <f t="shared" si="13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5"/>
        <v>2.23</v>
      </c>
      <c r="CI150" s="61"/>
      <c r="CJ150" s="59"/>
      <c r="CK150" s="59">
        <v>2.23</v>
      </c>
      <c r="CL150" s="59">
        <f t="shared" si="14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2"/>
        <v>1</v>
      </c>
      <c r="BT151" s="61"/>
      <c r="BU151"/>
      <c r="BV151">
        <v>1</v>
      </c>
      <c r="BW151">
        <f t="shared" si="13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5"/>
        <v>1</v>
      </c>
      <c r="CI151" s="61"/>
      <c r="CJ151" s="59"/>
      <c r="CK151" s="59">
        <v>1</v>
      </c>
      <c r="CL151" s="59">
        <f t="shared" si="14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2"/>
        <v>6.273076923076923</v>
      </c>
      <c r="BT152" s="60">
        <v>1</v>
      </c>
      <c r="BU152"/>
      <c r="BV152">
        <v>7.18</v>
      </c>
      <c r="BW152">
        <f t="shared" si="13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5"/>
        <v>7.18</v>
      </c>
      <c r="CI152" s="60">
        <v>1</v>
      </c>
      <c r="CJ152" s="59"/>
      <c r="CK152" s="59">
        <v>7.18</v>
      </c>
      <c r="CL152" s="59">
        <f t="shared" si="14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2"/>
        <v>3.1730769230769234</v>
      </c>
      <c r="BT153" s="61"/>
      <c r="BU153"/>
      <c r="BV153">
        <v>3.23</v>
      </c>
      <c r="BW153">
        <f t="shared" si="13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5"/>
        <v>3.2300000000000004</v>
      </c>
      <c r="CI153" s="61"/>
      <c r="CJ153" s="59"/>
      <c r="CK153" s="59">
        <v>3.23</v>
      </c>
      <c r="CL153" s="59">
        <f t="shared" si="14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2"/>
        <v>0</v>
      </c>
      <c r="BT154" s="61"/>
      <c r="BU154"/>
      <c r="BV154">
        <v>1</v>
      </c>
      <c r="BW154">
        <f t="shared" si="13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5"/>
        <v>0</v>
      </c>
      <c r="CI154" s="61"/>
      <c r="CJ154" s="59"/>
      <c r="CK154" s="59">
        <v>1</v>
      </c>
      <c r="CL154" s="59">
        <f t="shared" si="14"/>
        <v>1</v>
      </c>
    </row>
    <row r="155" spans="62:90">
      <c r="BK155" s="61">
        <f t="shared" ref="BK155:BP155" si="16">SUM(BK147:BK154)</f>
        <v>4</v>
      </c>
      <c r="BL155" s="61">
        <f t="shared" si="16"/>
        <v>3</v>
      </c>
      <c r="BM155" s="61">
        <f t="shared" si="16"/>
        <v>4.0323076923076924</v>
      </c>
      <c r="BN155" s="61">
        <f t="shared" si="16"/>
        <v>2.9184615384615391</v>
      </c>
      <c r="BO155" s="61">
        <f t="shared" si="16"/>
        <v>3.0038461538461538</v>
      </c>
      <c r="BP155" s="61">
        <f t="shared" si="16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17">SUM(BZ147:BZ154)</f>
        <v>4.13</v>
      </c>
      <c r="CA155" s="58">
        <f t="shared" si="17"/>
        <v>3.3</v>
      </c>
      <c r="CB155" s="58">
        <f t="shared" si="17"/>
        <v>4.21</v>
      </c>
      <c r="CC155" s="58">
        <f t="shared" si="17"/>
        <v>3.56</v>
      </c>
      <c r="CD155" s="58">
        <f t="shared" si="17"/>
        <v>3.08</v>
      </c>
      <c r="CE155" s="58">
        <f t="shared" si="17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4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274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AU11:AW11"/>
    <mergeCell ref="AX11:BC11"/>
    <mergeCell ref="D13:K13"/>
    <mergeCell ref="L13:T13"/>
    <mergeCell ref="AJ13:AP13"/>
    <mergeCell ref="AU13:BC13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L15:AP15"/>
    <mergeCell ref="AQ15:AW15"/>
    <mergeCell ref="D16:G16"/>
    <mergeCell ref="H16:K16"/>
    <mergeCell ref="L16:P16"/>
    <mergeCell ref="Z16:AC16"/>
    <mergeCell ref="AD16:AG16"/>
    <mergeCell ref="AQ16:AT16"/>
    <mergeCell ref="D14:K14"/>
    <mergeCell ref="L14:T14"/>
    <mergeCell ref="U14:AC14"/>
    <mergeCell ref="AD14:AI14"/>
    <mergeCell ref="M15:P15"/>
    <mergeCell ref="Q15:AC15"/>
    <mergeCell ref="AD15:AG15"/>
    <mergeCell ref="AH15:AK15"/>
    <mergeCell ref="D23:G23"/>
    <mergeCell ref="H24:K24"/>
    <mergeCell ref="L25:O25"/>
    <mergeCell ref="AX16:BC16"/>
    <mergeCell ref="J19:M19"/>
    <mergeCell ref="D20:L20"/>
    <mergeCell ref="AQ20:BA20"/>
    <mergeCell ref="BB20:BC20"/>
    <mergeCell ref="AF22:AH22"/>
    <mergeCell ref="AY22:BA22"/>
    <mergeCell ref="W23:AE23"/>
    <mergeCell ref="L24:T24"/>
    <mergeCell ref="P25:S2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AI76:AL76"/>
    <mergeCell ref="AA75:AD75"/>
    <mergeCell ref="AE75:AH75"/>
    <mergeCell ref="AI75:AL75"/>
    <mergeCell ref="AM75:AP75"/>
    <mergeCell ref="AQ75:AT75"/>
    <mergeCell ref="AU75:AX75"/>
    <mergeCell ref="C75:F75"/>
    <mergeCell ref="G75:J75"/>
    <mergeCell ref="K75:N75"/>
    <mergeCell ref="O75:R75"/>
    <mergeCell ref="S75:V75"/>
    <mergeCell ref="W75:Z75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W77:Z77"/>
    <mergeCell ref="AY77:BB77"/>
    <mergeCell ref="BS77:BX77"/>
    <mergeCell ref="C78:F78"/>
    <mergeCell ref="G78:J78"/>
    <mergeCell ref="K78:N78"/>
    <mergeCell ref="O78:R78"/>
    <mergeCell ref="S78:V78"/>
    <mergeCell ref="W78:Z78"/>
    <mergeCell ref="AA78:AD78"/>
    <mergeCell ref="AE78:AH78"/>
    <mergeCell ref="AA77:AD77"/>
    <mergeCell ref="AE77:AH77"/>
    <mergeCell ref="AI77:AL77"/>
    <mergeCell ref="AM77:AP77"/>
    <mergeCell ref="AQ77:AT77"/>
    <mergeCell ref="AU77:AX77"/>
    <mergeCell ref="AI78:AL78"/>
    <mergeCell ref="AM78:AP78"/>
    <mergeCell ref="AQ78:AT78"/>
    <mergeCell ref="AU78:AX78"/>
    <mergeCell ref="AY78:BB78"/>
    <mergeCell ref="C79:F79"/>
    <mergeCell ref="G79:J79"/>
    <mergeCell ref="K79:N79"/>
    <mergeCell ref="O79:R79"/>
    <mergeCell ref="S79:V79"/>
    <mergeCell ref="AU79:AX79"/>
    <mergeCell ref="AY79:BB79"/>
    <mergeCell ref="D85:BC85"/>
    <mergeCell ref="L86:T86"/>
    <mergeCell ref="AD86:AK86"/>
    <mergeCell ref="AU86:BC86"/>
    <mergeCell ref="W79:Z79"/>
    <mergeCell ref="AA79:AD79"/>
    <mergeCell ref="AE79:AH79"/>
    <mergeCell ref="AI79:AL79"/>
    <mergeCell ref="AM79:AP79"/>
    <mergeCell ref="AQ79:AT79"/>
    <mergeCell ref="AU89:BC89"/>
    <mergeCell ref="D92:BC92"/>
    <mergeCell ref="D93:T93"/>
    <mergeCell ref="U93:AK93"/>
    <mergeCell ref="AL93:BC93"/>
    <mergeCell ref="D94:K94"/>
    <mergeCell ref="N94:T94"/>
    <mergeCell ref="U94:AC94"/>
    <mergeCell ref="D87:K87"/>
    <mergeCell ref="U87:AC87"/>
    <mergeCell ref="AL87:AT87"/>
    <mergeCell ref="D88:K88"/>
    <mergeCell ref="Q88:AC88"/>
    <mergeCell ref="AD88:AP88"/>
    <mergeCell ref="AQ88:AY88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9:K109"/>
    <mergeCell ref="U109:AC109"/>
    <mergeCell ref="AL109:AT109"/>
    <mergeCell ref="L110:T110"/>
    <mergeCell ref="AD110:AK110"/>
    <mergeCell ref="AU110:BC110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BY128:CB128"/>
    <mergeCell ref="CD128:CG128"/>
    <mergeCell ref="D129:BC129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BY136:CB136"/>
    <mergeCell ref="CD136:CG136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T33:W33"/>
    <mergeCell ref="AM31:AP31"/>
    <mergeCell ref="AI32:AL32"/>
    <mergeCell ref="AQ32:AT32"/>
    <mergeCell ref="AU31:AX31"/>
    <mergeCell ref="P34:S34"/>
    <mergeCell ref="AB33:AE33"/>
    <mergeCell ref="X32:AA32"/>
    <mergeCell ref="AT136:AW136"/>
    <mergeCell ref="AX136:BA136"/>
    <mergeCell ref="U119:AC119"/>
    <mergeCell ref="AD119:AK119"/>
    <mergeCell ref="AU119:BC119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AZ99:BC99"/>
    <mergeCell ref="L100:M100"/>
    <mergeCell ref="D102:BC102"/>
  </mergeCells>
  <pageMargins left="0.2" right="0.2" top="0.25" bottom="0.25" header="0.3" footer="0.3"/>
  <pageSetup scale="56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84386-41F2-514D-8FC9-4029D0E86CFF}">
  <sheetPr>
    <pageSetUpPr fitToPage="1"/>
  </sheetPr>
  <dimension ref="A1:CM160"/>
  <sheetViews>
    <sheetView topLeftCell="A5" zoomScale="99" workbookViewId="0">
      <selection activeCell="O22" sqref="D22:O22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J14" s="154"/>
      <c r="AK14" s="154"/>
      <c r="AL14" s="154"/>
      <c r="AM14" s="154"/>
      <c r="AN14" s="154"/>
      <c r="AO14" s="154"/>
      <c r="AP14" s="155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Z16" s="454" t="s">
        <v>2</v>
      </c>
      <c r="AA16" s="455"/>
      <c r="AB16" s="455"/>
      <c r="AC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66"/>
      <c r="J19" s="546" t="s">
        <v>303</v>
      </c>
      <c r="K19" s="537"/>
      <c r="L19" s="537"/>
      <c r="M19" s="538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AF22" s="549" t="s">
        <v>328</v>
      </c>
      <c r="AG22" s="550"/>
      <c r="AH22" s="551"/>
      <c r="AY22" s="549" t="s">
        <v>328</v>
      </c>
      <c r="AZ22" s="550"/>
      <c r="BA22" s="551"/>
      <c r="BD22" s="64"/>
      <c r="BM22" s="50" t="s">
        <v>331</v>
      </c>
      <c r="BQ22" s="50">
        <f>52*3</f>
        <v>156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65" t="s">
        <v>0</v>
      </c>
      <c r="AJ23" s="466"/>
      <c r="AK23" s="466"/>
      <c r="AL23" s="466"/>
      <c r="AM23" s="466"/>
      <c r="AN23" s="466"/>
      <c r="AO23" s="466"/>
      <c r="AP23" s="466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"/>
      <c r="E24" s="1"/>
      <c r="F24" s="1"/>
      <c r="G24" s="1"/>
      <c r="H24" s="768" t="s">
        <v>327</v>
      </c>
      <c r="I24" s="768"/>
      <c r="J24" s="768"/>
      <c r="K24" s="768"/>
      <c r="L24" s="480" t="s">
        <v>0</v>
      </c>
      <c r="M24" s="481"/>
      <c r="N24" s="481"/>
      <c r="O24" s="481"/>
      <c r="P24" s="481"/>
      <c r="Q24" s="481"/>
      <c r="R24" s="481"/>
      <c r="S24" s="738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64"/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480" t="s">
        <v>0</v>
      </c>
      <c r="E25" s="481"/>
      <c r="F25" s="481"/>
      <c r="G25" s="481"/>
      <c r="H25" s="481"/>
      <c r="I25" s="481"/>
      <c r="J25" s="481"/>
      <c r="K25" s="738"/>
      <c r="L25" s="768" t="s">
        <v>327</v>
      </c>
      <c r="M25" s="768"/>
      <c r="N25" s="768"/>
      <c r="O25" s="76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BD25" s="64"/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8"/>
      <c r="P27" s="768" t="s">
        <v>327</v>
      </c>
      <c r="Q27" s="768"/>
      <c r="R27" s="768"/>
      <c r="S27" s="768"/>
      <c r="T27" s="869" t="s">
        <v>1</v>
      </c>
      <c r="U27" s="870"/>
      <c r="V27" s="870"/>
      <c r="W27" s="871"/>
      <c r="X27" s="768" t="s">
        <v>327</v>
      </c>
      <c r="Y27" s="768"/>
      <c r="Z27" s="768"/>
      <c r="AA27" s="768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64"/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425" t="s">
        <v>12</v>
      </c>
      <c r="E28" s="426"/>
      <c r="F28" s="426"/>
      <c r="G28" s="426"/>
      <c r="H28" s="426"/>
      <c r="I28" s="426"/>
      <c r="J28" s="426"/>
      <c r="K28" s="426"/>
      <c r="L28" s="426"/>
      <c r="M28" s="426"/>
      <c r="N28" s="426"/>
      <c r="O28" s="427"/>
      <c r="T28" s="768" t="s">
        <v>327</v>
      </c>
      <c r="U28" s="768"/>
      <c r="V28" s="768"/>
      <c r="W28" s="768"/>
      <c r="X28" s="869" t="s">
        <v>1</v>
      </c>
      <c r="Y28" s="870"/>
      <c r="Z28" s="870"/>
      <c r="AA28" s="871"/>
      <c r="AB28" s="768" t="s">
        <v>327</v>
      </c>
      <c r="AC28" s="768"/>
      <c r="AD28" s="768"/>
      <c r="AE28" s="768"/>
      <c r="AF28" s="1"/>
      <c r="AG28" s="1"/>
      <c r="AH28" s="1"/>
      <c r="AM28" s="1"/>
      <c r="AN28" s="1"/>
      <c r="AO28" s="1"/>
      <c r="AP28" s="1"/>
      <c r="AU28" s="1"/>
      <c r="AV28" s="1"/>
      <c r="AW28" s="1"/>
      <c r="AX28" s="1"/>
      <c r="BB28" s="1"/>
      <c r="BC28" s="1"/>
      <c r="BD28" s="64"/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814" t="s">
        <v>0</v>
      </c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4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F29" s="1"/>
      <c r="AG29" s="1"/>
      <c r="AH29" s="1"/>
      <c r="AI29" s="549" t="s">
        <v>327</v>
      </c>
      <c r="AJ29" s="550"/>
      <c r="AK29" s="550"/>
      <c r="AL29" s="551"/>
      <c r="AM29" s="869" t="s">
        <v>1</v>
      </c>
      <c r="AN29" s="870"/>
      <c r="AO29" s="870"/>
      <c r="AP29" s="876"/>
      <c r="AQ29" s="549" t="s">
        <v>327</v>
      </c>
      <c r="AR29" s="550"/>
      <c r="AS29" s="550"/>
      <c r="AT29" s="551"/>
      <c r="AU29" s="1"/>
      <c r="AV29" s="1"/>
      <c r="AW29" s="1"/>
      <c r="AX29" s="1"/>
      <c r="BB29" s="1"/>
      <c r="BC29" s="1"/>
      <c r="BD29" s="64"/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>
      <c r="A30" s="95"/>
      <c r="B30" s="96">
        <v>4</v>
      </c>
      <c r="C30" s="1"/>
      <c r="D30" s="420" t="s">
        <v>180</v>
      </c>
      <c r="E30" s="420"/>
      <c r="F30" s="420"/>
      <c r="G30" s="420"/>
      <c r="H30" s="420"/>
      <c r="I30" s="420"/>
      <c r="J30" s="420"/>
      <c r="K30" s="420"/>
      <c r="L30" s="420"/>
      <c r="M30" s="420"/>
      <c r="N30" s="420"/>
      <c r="O30" s="420"/>
      <c r="P30" s="420"/>
      <c r="Q30" s="814" t="s">
        <v>0</v>
      </c>
      <c r="R30" s="814"/>
      <c r="S30" s="814"/>
      <c r="T30" s="814"/>
      <c r="U30" s="814"/>
      <c r="V30" s="814"/>
      <c r="W30" s="814"/>
      <c r="X30" s="814"/>
      <c r="Y30" s="814"/>
      <c r="Z30" s="814"/>
      <c r="AA30" s="814"/>
      <c r="AB30" s="814"/>
      <c r="AC30" s="814"/>
      <c r="AD30" s="1"/>
      <c r="AE30" s="1"/>
      <c r="AF30" s="1"/>
      <c r="AG30" s="1"/>
      <c r="AH30" s="1"/>
      <c r="AM30" s="549" t="s">
        <v>327</v>
      </c>
      <c r="AN30" s="550"/>
      <c r="AO30" s="550"/>
      <c r="AP30" s="551"/>
      <c r="AQ30" s="869" t="s">
        <v>1</v>
      </c>
      <c r="AR30" s="870"/>
      <c r="AS30" s="870"/>
      <c r="AT30" s="876"/>
      <c r="AU30" s="549" t="s">
        <v>327</v>
      </c>
      <c r="AV30" s="550"/>
      <c r="AW30" s="550"/>
      <c r="AX30" s="551"/>
      <c r="BB30" s="1"/>
      <c r="BC30" s="1"/>
      <c r="BD30" s="64"/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 t="s">
        <v>33</v>
      </c>
      <c r="B32" s="96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I32">
        <v>34</v>
      </c>
      <c r="BJ32" t="s">
        <v>178</v>
      </c>
      <c r="BK32" s="50">
        <v>24</v>
      </c>
      <c r="BL32" s="50">
        <v>28</v>
      </c>
      <c r="BM32" s="84">
        <f>39-BM11</f>
        <v>31</v>
      </c>
      <c r="BN32" s="50">
        <v>19</v>
      </c>
      <c r="BO32" s="84">
        <v>8</v>
      </c>
      <c r="BP32" s="50">
        <f>SUM(BI32:BO32)</f>
        <v>144</v>
      </c>
      <c r="BQ32" s="50" t="s">
        <v>338</v>
      </c>
      <c r="BS32" s="50">
        <f>SUM(BI32)</f>
        <v>34</v>
      </c>
      <c r="BT32" s="50">
        <f t="shared" ref="BT32:BY32" si="5">SUM(BJ32)</f>
        <v>0</v>
      </c>
      <c r="BU32" s="50">
        <f t="shared" si="5"/>
        <v>24</v>
      </c>
      <c r="BV32" s="50">
        <f t="shared" si="5"/>
        <v>28</v>
      </c>
      <c r="BW32" s="50">
        <f t="shared" si="5"/>
        <v>31</v>
      </c>
      <c r="BX32" s="50">
        <f t="shared" si="5"/>
        <v>19</v>
      </c>
      <c r="BY32" s="50">
        <f t="shared" si="5"/>
        <v>8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>
        <v>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475" t="s">
        <v>180</v>
      </c>
      <c r="W33" s="475"/>
      <c r="X33" s="475"/>
      <c r="Y33" s="476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475" t="s">
        <v>180</v>
      </c>
      <c r="AU33" s="475"/>
      <c r="AV33" s="475"/>
      <c r="AW33" s="476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12</v>
      </c>
      <c r="BS33" s="50">
        <f>BS32/52</f>
        <v>0.65384615384615385</v>
      </c>
      <c r="BT33" s="50">
        <f t="shared" ref="BT33:BY33" si="6">BT32/52</f>
        <v>0</v>
      </c>
      <c r="BU33" s="50">
        <f t="shared" si="6"/>
        <v>0.46153846153846156</v>
      </c>
      <c r="BV33" s="50">
        <f t="shared" si="6"/>
        <v>0.53846153846153844</v>
      </c>
      <c r="BW33" s="50">
        <f t="shared" si="6"/>
        <v>0.59615384615384615</v>
      </c>
      <c r="BX33" s="50">
        <f t="shared" si="6"/>
        <v>0.36538461538461536</v>
      </c>
      <c r="BY33" s="50">
        <f t="shared" si="6"/>
        <v>0.15384615384615385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>
        <v>3</v>
      </c>
      <c r="C34" s="1"/>
      <c r="D34" s="567" t="s">
        <v>361</v>
      </c>
      <c r="E34" s="568"/>
      <c r="F34" s="568"/>
      <c r="G34" s="568"/>
      <c r="H34" s="568"/>
      <c r="I34" s="568"/>
      <c r="J34" s="568"/>
      <c r="K34" s="569"/>
      <c r="L34" s="425" t="s">
        <v>357</v>
      </c>
      <c r="M34" s="426"/>
      <c r="N34" s="426"/>
      <c r="O34" s="426"/>
      <c r="P34" s="426"/>
      <c r="Q34" s="426"/>
      <c r="R34" s="426"/>
      <c r="S34" s="426"/>
      <c r="T34" s="426"/>
      <c r="U34" s="426"/>
      <c r="AH34" s="563" t="s">
        <v>356</v>
      </c>
      <c r="AI34" s="563"/>
      <c r="AJ34" s="563"/>
      <c r="AK34" s="563"/>
      <c r="AL34" s="563"/>
      <c r="AM34" s="563"/>
      <c r="AN34" s="563"/>
      <c r="AO34" s="563"/>
      <c r="AP34" s="563"/>
      <c r="AQ34" s="563"/>
      <c r="AR34" s="563"/>
      <c r="AS34" s="563"/>
      <c r="AT34" s="563"/>
      <c r="AU34" s="563"/>
      <c r="AV34" s="564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 t="s">
        <v>358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137" t="s">
        <v>360</v>
      </c>
      <c r="AA35" s="138"/>
      <c r="AB35" s="138"/>
      <c r="AC35" s="138"/>
      <c r="AD35" s="138"/>
      <c r="AE35" s="138"/>
      <c r="AF35" s="138"/>
      <c r="AG35" s="138"/>
      <c r="AH35"/>
      <c r="AI35"/>
      <c r="AJ35"/>
      <c r="AK35"/>
      <c r="AT35"/>
      <c r="AU35"/>
      <c r="AV35"/>
      <c r="AW35"/>
      <c r="AX35"/>
      <c r="AY35"/>
      <c r="AZ35"/>
      <c r="BA35"/>
      <c r="BB35"/>
      <c r="BC35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0.76923076923076927</v>
      </c>
      <c r="BT35" s="54"/>
      <c r="BU35" s="54">
        <f>SUM(BU33:BU34)</f>
        <v>0.57692307692307698</v>
      </c>
      <c r="BV35" s="54">
        <f>SUM(BV33:BV34)</f>
        <v>0.53846153846153844</v>
      </c>
      <c r="BW35" s="54">
        <f>SUM(BW33:BW34)</f>
        <v>0.59615384615384615</v>
      </c>
      <c r="BX35" s="54">
        <f>SUM(BX33:BX34)</f>
        <v>0.36538461538461536</v>
      </c>
      <c r="BY35" s="54">
        <f>SUM(BY33:BY34)</f>
        <v>0.15384615384615385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thickBot="1">
      <c r="A36" s="95"/>
      <c r="B36" s="94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20"/>
      <c r="R36" s="20"/>
      <c r="S36" s="20"/>
      <c r="T36" s="20"/>
      <c r="AD36" s="21"/>
      <c r="AE36" s="21"/>
      <c r="AF36" s="21"/>
      <c r="AG36" s="21"/>
      <c r="AH36" s="21"/>
      <c r="AI36" s="21"/>
      <c r="AJ36" s="21"/>
      <c r="AK36" s="21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7">SUM(CC11:CC35)</f>
        <v>4.13</v>
      </c>
      <c r="CD36" s="130">
        <f t="shared" si="7"/>
        <v>4.29</v>
      </c>
      <c r="CE36" s="130">
        <f t="shared" si="7"/>
        <v>3.0900000000000003</v>
      </c>
      <c r="CF36" s="130">
        <f t="shared" si="7"/>
        <v>4.1400000000000006</v>
      </c>
      <c r="CG36" s="130">
        <f t="shared" si="7"/>
        <v>3.0400000000000005</v>
      </c>
      <c r="CH36" s="130">
        <f t="shared" si="7"/>
        <v>2.14</v>
      </c>
      <c r="CI36" s="130">
        <f t="shared" si="7"/>
        <v>0</v>
      </c>
      <c r="CJ36" s="130">
        <f t="shared" si="7"/>
        <v>0</v>
      </c>
      <c r="CK36" s="130">
        <f t="shared" si="7"/>
        <v>0</v>
      </c>
      <c r="CL36" s="130">
        <f t="shared" si="7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D37" s="896" t="s">
        <v>2</v>
      </c>
      <c r="E37" s="896"/>
      <c r="F37" s="896"/>
      <c r="G37" s="896"/>
      <c r="H37" s="896"/>
      <c r="I37" s="896"/>
      <c r="J37" s="896"/>
      <c r="K37" s="896"/>
      <c r="L37" s="747" t="s">
        <v>1</v>
      </c>
      <c r="M37" s="748"/>
      <c r="N37" s="748"/>
      <c r="O37" s="748"/>
      <c r="P37" s="827"/>
      <c r="Q37" s="775" t="s">
        <v>180</v>
      </c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7"/>
      <c r="AD37" s="772" t="s">
        <v>0</v>
      </c>
      <c r="AE37" s="773"/>
      <c r="AF37" s="773"/>
      <c r="AG37" s="773"/>
      <c r="AH37" s="773"/>
      <c r="AI37" s="773"/>
      <c r="AJ37" s="773"/>
      <c r="AK37" s="774"/>
      <c r="AL37" s="20"/>
      <c r="AM37" s="20"/>
      <c r="AN37" s="20"/>
      <c r="AO37" s="20"/>
      <c r="AP37" s="20"/>
      <c r="AQ37" s="878" t="s">
        <v>12</v>
      </c>
      <c r="AR37" s="878"/>
      <c r="AS37" s="878"/>
      <c r="AT37" s="878"/>
      <c r="AU37" s="878"/>
      <c r="AV37" s="878"/>
      <c r="AW37" s="878"/>
      <c r="AX37" s="878"/>
      <c r="AY37" s="878"/>
      <c r="AZ37" s="878"/>
      <c r="BA37" s="878"/>
      <c r="BB37" s="878"/>
      <c r="BC37" s="878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D38" s="772" t="s">
        <v>0</v>
      </c>
      <c r="E38" s="773"/>
      <c r="F38" s="773"/>
      <c r="G38" s="773"/>
      <c r="H38" s="773"/>
      <c r="I38" s="773"/>
      <c r="J38" s="773"/>
      <c r="K38" s="774"/>
      <c r="L38" s="897" t="s">
        <v>2</v>
      </c>
      <c r="M38" s="897"/>
      <c r="N38" s="897"/>
      <c r="O38" s="897"/>
      <c r="P38" s="897"/>
      <c r="Q38" s="897"/>
      <c r="R38" s="897"/>
      <c r="S38" s="897"/>
      <c r="T38" s="898"/>
      <c r="AD38" s="878" t="s">
        <v>12</v>
      </c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78"/>
      <c r="AQ38" s="775" t="s">
        <v>180</v>
      </c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7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D39" s="903" t="s">
        <v>12</v>
      </c>
      <c r="E39" s="904"/>
      <c r="F39" s="904"/>
      <c r="G39" s="904"/>
      <c r="H39" s="904"/>
      <c r="I39" s="904"/>
      <c r="J39" s="904"/>
      <c r="K39" s="905"/>
      <c r="L39" s="772" t="s">
        <v>0</v>
      </c>
      <c r="M39" s="773"/>
      <c r="N39" s="773"/>
      <c r="O39" s="773"/>
      <c r="P39" s="773"/>
      <c r="Q39" s="773"/>
      <c r="R39" s="773"/>
      <c r="S39" s="773"/>
      <c r="T39" s="774"/>
      <c r="AD39" s="813" t="s">
        <v>1</v>
      </c>
      <c r="AE39" s="813"/>
      <c r="AF39" s="813"/>
      <c r="AG39" s="813"/>
      <c r="AH39" s="813"/>
      <c r="AI39" s="813"/>
      <c r="AJ39" s="813"/>
      <c r="AK39" s="813"/>
      <c r="AL39" s="896" t="s">
        <v>2</v>
      </c>
      <c r="AM39" s="896"/>
      <c r="AN39" s="896"/>
      <c r="AO39" s="896"/>
      <c r="AP39" s="896"/>
      <c r="AQ39" s="902" t="s">
        <v>3</v>
      </c>
      <c r="AR39" s="902"/>
      <c r="AS39" s="902"/>
      <c r="AT39" s="902"/>
      <c r="AU39" s="906" t="s">
        <v>250</v>
      </c>
      <c r="AV39" s="906"/>
      <c r="AW39" s="906"/>
      <c r="AX39" s="906"/>
      <c r="AY39" s="906"/>
      <c r="AZ39" s="906"/>
      <c r="BA39" s="906"/>
      <c r="BB39" s="906"/>
      <c r="BC39" s="906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13" t="s">
        <v>1</v>
      </c>
      <c r="R40" s="813"/>
      <c r="S40" s="813"/>
      <c r="T40" s="813"/>
      <c r="U40" s="813"/>
      <c r="V40" s="813"/>
      <c r="W40" s="813"/>
      <c r="X40" s="813"/>
      <c r="Y40" s="813"/>
      <c r="AD40" s="21"/>
      <c r="AE40" s="21"/>
      <c r="AF40" s="21"/>
      <c r="AG40" s="21"/>
      <c r="AH40" s="21"/>
      <c r="AI40" s="21"/>
      <c r="AJ40" s="21"/>
      <c r="AK40" s="21"/>
      <c r="AL40" s="465" t="s">
        <v>0</v>
      </c>
      <c r="AM40" s="466"/>
      <c r="AN40" s="466"/>
      <c r="AO40" s="466"/>
      <c r="AP40" s="466"/>
      <c r="AQ40" s="896" t="s">
        <v>284</v>
      </c>
      <c r="AR40" s="896"/>
      <c r="AS40" s="896"/>
      <c r="AT40" s="896"/>
      <c r="AU40" s="899" t="s">
        <v>250</v>
      </c>
      <c r="AV40" s="900"/>
      <c r="AW40" s="900"/>
      <c r="AX40" s="900"/>
      <c r="AY40" s="901"/>
      <c r="AZ40" s="902" t="s">
        <v>3</v>
      </c>
      <c r="BA40" s="902"/>
      <c r="BB40" s="902"/>
      <c r="BC40" s="902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AD41" s="21"/>
      <c r="AE41" s="21"/>
      <c r="AF41" s="21"/>
      <c r="AG41" s="21"/>
      <c r="AH41" s="21"/>
      <c r="AI41" s="21"/>
      <c r="AJ41" s="21"/>
      <c r="AK41" s="21"/>
      <c r="AL41" s="20"/>
      <c r="AM41" s="20"/>
      <c r="AN41" s="20"/>
      <c r="AO41" s="20"/>
      <c r="AP41" s="20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775" t="s">
        <v>180</v>
      </c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7"/>
      <c r="AD42" s="775" t="s">
        <v>180</v>
      </c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7"/>
      <c r="AQ42" s="775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D43" s="896" t="s">
        <v>2</v>
      </c>
      <c r="E43" s="896"/>
      <c r="F43" s="896"/>
      <c r="G43" s="896"/>
      <c r="H43" s="896"/>
      <c r="I43" s="896"/>
      <c r="J43" s="896"/>
      <c r="K43" s="896"/>
      <c r="L43" s="897" t="s">
        <v>2</v>
      </c>
      <c r="M43" s="897"/>
      <c r="N43" s="897"/>
      <c r="O43" s="897"/>
      <c r="P43" s="897"/>
      <c r="Q43" s="897"/>
      <c r="R43" s="897"/>
      <c r="S43" s="897"/>
      <c r="T43" s="898"/>
      <c r="AD43" s="21"/>
      <c r="AE43" s="21"/>
      <c r="AF43" s="21"/>
      <c r="AG43" s="21"/>
      <c r="AH43" s="21"/>
      <c r="AI43" s="21"/>
      <c r="AJ43" s="21"/>
      <c r="AK43" s="21"/>
      <c r="AL43" s="896" t="s">
        <v>2</v>
      </c>
      <c r="AM43" s="896"/>
      <c r="AN43" s="896"/>
      <c r="AO43" s="896"/>
      <c r="AP43" s="896"/>
      <c r="AQ43" s="896" t="s">
        <v>284</v>
      </c>
      <c r="AR43" s="896"/>
      <c r="AS43" s="896"/>
      <c r="AT43" s="896"/>
      <c r="AU43" s="20"/>
      <c r="AV43" s="20"/>
      <c r="AW43" s="20"/>
      <c r="AX43" s="20"/>
      <c r="AY43" s="20"/>
      <c r="AZ43" s="20"/>
      <c r="BA43" s="20"/>
      <c r="BB43" s="20"/>
      <c r="BC43" s="20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D44" s="425" t="s">
        <v>12</v>
      </c>
      <c r="E44" s="426"/>
      <c r="F44" s="426"/>
      <c r="G44" s="426"/>
      <c r="H44" s="426"/>
      <c r="I44" s="426"/>
      <c r="J44" s="426"/>
      <c r="K44" s="427"/>
      <c r="L44" s="57"/>
      <c r="M44" s="57"/>
      <c r="N44" s="57"/>
      <c r="O44" s="57"/>
      <c r="P44" s="57"/>
      <c r="Q44" s="57"/>
      <c r="R44" s="57"/>
      <c r="S44" s="57"/>
      <c r="T44" s="57"/>
      <c r="U44" s="425" t="s">
        <v>12</v>
      </c>
      <c r="V44" s="426"/>
      <c r="W44" s="426"/>
      <c r="X44" s="426"/>
      <c r="Y44" s="426"/>
      <c r="Z44" s="426"/>
      <c r="AA44" s="426"/>
      <c r="AB44" s="426"/>
      <c r="AC44" s="427"/>
      <c r="AD44" s="878" t="s">
        <v>12</v>
      </c>
      <c r="AE44" s="878"/>
      <c r="AF44" s="878"/>
      <c r="AG44" s="878"/>
      <c r="AH44" s="878"/>
      <c r="AI44" s="878"/>
      <c r="AJ44" s="878"/>
      <c r="AK44" s="878"/>
      <c r="AL44" s="878"/>
      <c r="AM44" s="878"/>
      <c r="AN44" s="878"/>
      <c r="AO44" s="878"/>
      <c r="AP44" s="878"/>
      <c r="AQ44" s="878" t="s">
        <v>12</v>
      </c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878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D45" s="772" t="s">
        <v>0</v>
      </c>
      <c r="E45" s="773"/>
      <c r="F45" s="773"/>
      <c r="G45" s="773"/>
      <c r="H45" s="773"/>
      <c r="I45" s="773"/>
      <c r="J45" s="773"/>
      <c r="K45" s="774"/>
      <c r="L45" s="772" t="s">
        <v>0</v>
      </c>
      <c r="M45" s="773"/>
      <c r="N45" s="773"/>
      <c r="O45" s="773"/>
      <c r="P45" s="773"/>
      <c r="Q45" s="773"/>
      <c r="R45" s="773"/>
      <c r="S45" s="773"/>
      <c r="T45" s="774"/>
      <c r="U45" s="425" t="s">
        <v>12</v>
      </c>
      <c r="V45" s="426"/>
      <c r="W45" s="426"/>
      <c r="X45" s="426"/>
      <c r="Y45" s="426"/>
      <c r="Z45" s="426"/>
      <c r="AA45" s="426"/>
      <c r="AB45" s="426"/>
      <c r="AC45" s="427"/>
      <c r="AD45" s="772" t="s">
        <v>0</v>
      </c>
      <c r="AE45" s="773"/>
      <c r="AF45" s="773"/>
      <c r="AG45" s="773"/>
      <c r="AH45" s="773"/>
      <c r="AI45" s="773"/>
      <c r="AJ45" s="773"/>
      <c r="AK45" s="774"/>
      <c r="AL45" s="465" t="s">
        <v>0</v>
      </c>
      <c r="AM45" s="466"/>
      <c r="AN45" s="466"/>
      <c r="AO45" s="466"/>
      <c r="AP45" s="466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idden="1">
      <c r="A46" s="95"/>
      <c r="B46" s="94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20"/>
      <c r="R46" s="20"/>
      <c r="S46" s="20"/>
      <c r="T46" s="20"/>
      <c r="AD46" s="21"/>
      <c r="AE46" s="21"/>
      <c r="AF46" s="21"/>
      <c r="AG46" s="21"/>
      <c r="AH46" s="21"/>
      <c r="AI46" s="21"/>
      <c r="AJ46" s="21"/>
      <c r="AK46" s="21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idden="1">
      <c r="A47" s="95"/>
      <c r="B47" s="94"/>
      <c r="Q47" s="1" t="s">
        <v>288</v>
      </c>
      <c r="AD47" s="13" t="s">
        <v>289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94" t="s">
        <v>286</v>
      </c>
      <c r="AR47" s="73"/>
      <c r="AS47" s="73"/>
      <c r="AT47" s="73"/>
      <c r="AU47" s="73"/>
      <c r="AV47" s="73"/>
      <c r="AW47" s="73"/>
      <c r="AX47" s="94" t="s">
        <v>287</v>
      </c>
      <c r="AY47" s="73"/>
      <c r="AZ47" s="73"/>
      <c r="BA47" s="73"/>
      <c r="BB47" s="73"/>
      <c r="BC47" s="73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thickBot="1">
      <c r="A48" s="95"/>
      <c r="B48" s="94"/>
      <c r="D48" s="887" t="s">
        <v>241</v>
      </c>
      <c r="E48" s="888"/>
      <c r="F48" s="888"/>
      <c r="G48" s="888"/>
      <c r="H48" s="888"/>
      <c r="I48" s="888"/>
      <c r="J48" s="888"/>
      <c r="K48" s="888"/>
      <c r="L48" s="808" t="s">
        <v>53</v>
      </c>
      <c r="M48" s="809"/>
      <c r="N48" s="809"/>
      <c r="O48" s="809"/>
      <c r="P48" s="809"/>
      <c r="Q48" s="809"/>
      <c r="R48" s="809"/>
      <c r="S48" s="809"/>
      <c r="T48" s="891"/>
      <c r="U48" s="888" t="s">
        <v>232</v>
      </c>
      <c r="V48" s="888"/>
      <c r="W48" s="804" t="s">
        <v>251</v>
      </c>
      <c r="X48" s="805"/>
      <c r="Y48" s="805"/>
      <c r="Z48" s="805"/>
      <c r="AA48" s="805"/>
      <c r="AB48" s="805"/>
      <c r="AC48" s="806"/>
      <c r="AD48" s="892" t="s">
        <v>232</v>
      </c>
      <c r="AE48" s="892"/>
      <c r="AF48" s="892"/>
      <c r="AG48" s="892"/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93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idden="1">
      <c r="A49" s="95"/>
      <c r="B49" s="94" t="s">
        <v>243</v>
      </c>
      <c r="J49" s="546" t="s">
        <v>41</v>
      </c>
      <c r="K49" s="538"/>
      <c r="L49" s="894" t="s">
        <v>1</v>
      </c>
      <c r="M49" s="895"/>
      <c r="U49" s="886" t="s">
        <v>0</v>
      </c>
      <c r="V49" s="886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idden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D51" s="775" t="s">
        <v>180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7"/>
      <c r="Q51" s="878" t="s">
        <v>12</v>
      </c>
      <c r="R51" s="878"/>
      <c r="S51" s="878"/>
      <c r="T51" s="878"/>
      <c r="U51" s="878"/>
      <c r="V51" s="878"/>
      <c r="W51" s="878"/>
      <c r="X51" s="878"/>
      <c r="Y51" s="878"/>
      <c r="Z51" s="878"/>
      <c r="AA51" s="878"/>
      <c r="AB51" s="878"/>
      <c r="AC51" s="878"/>
      <c r="AD51" s="813" t="s">
        <v>1</v>
      </c>
      <c r="AE51" s="813"/>
      <c r="AF51" s="813"/>
      <c r="AG51" s="813"/>
      <c r="AH51" s="813"/>
      <c r="AI51" s="813"/>
      <c r="AJ51" s="813"/>
      <c r="AK51" s="813"/>
      <c r="AL51" s="465" t="s">
        <v>29</v>
      </c>
      <c r="AM51" s="466"/>
      <c r="AN51" s="466"/>
      <c r="AO51" s="466"/>
      <c r="AP51" s="466"/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D52" s="878" t="s">
        <v>12</v>
      </c>
      <c r="E52" s="878"/>
      <c r="F52" s="878"/>
      <c r="G52" s="878"/>
      <c r="H52" s="878"/>
      <c r="I52" s="878"/>
      <c r="J52" s="878"/>
      <c r="K52" s="878"/>
      <c r="L52" s="878"/>
      <c r="M52" s="878"/>
      <c r="N52" s="878"/>
      <c r="O52" s="878"/>
      <c r="P52" s="878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90" t="s">
        <v>0</v>
      </c>
      <c r="AE52" s="890"/>
      <c r="AF52" s="890"/>
      <c r="AG52" s="890"/>
      <c r="AH52" s="890"/>
      <c r="AI52" s="890"/>
      <c r="AJ52" s="890"/>
      <c r="AK52" s="890"/>
      <c r="AL52" s="1" t="s">
        <v>2</v>
      </c>
      <c r="AU52" s="813" t="s">
        <v>1</v>
      </c>
      <c r="AV52" s="813"/>
      <c r="AW52" s="813"/>
      <c r="AX52" s="813"/>
      <c r="AY52" s="813"/>
      <c r="AZ52" s="813"/>
      <c r="BA52" s="813"/>
      <c r="BB52" s="813"/>
      <c r="BC52" s="813"/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D53" s="480" t="s">
        <v>0</v>
      </c>
      <c r="E53" s="481"/>
      <c r="F53" s="481"/>
      <c r="G53" s="481"/>
      <c r="H53" s="481"/>
      <c r="I53" s="481"/>
      <c r="J53" s="481"/>
      <c r="K53" s="481"/>
      <c r="L53" s="481"/>
      <c r="AD53" s="878" t="s">
        <v>12</v>
      </c>
      <c r="AE53" s="878"/>
      <c r="AF53" s="878"/>
      <c r="AG53" s="878"/>
      <c r="AH53" s="878"/>
      <c r="AI53" s="878"/>
      <c r="AJ53" s="878"/>
      <c r="AK53" s="878"/>
      <c r="AL53" s="878"/>
      <c r="AM53" s="878"/>
      <c r="AN53" s="878"/>
      <c r="AO53" s="878"/>
      <c r="AP53" s="878"/>
      <c r="AQ53" s="775" t="s">
        <v>180</v>
      </c>
      <c r="AR53" s="776"/>
      <c r="AS53" s="776"/>
      <c r="AT53" s="776"/>
      <c r="AU53" s="776"/>
      <c r="AV53" s="776"/>
      <c r="AW53" s="776"/>
      <c r="AX53" s="776"/>
      <c r="AY53" s="776"/>
      <c r="AZ53" s="776"/>
      <c r="BA53" s="776"/>
      <c r="BB53" s="776"/>
      <c r="BC53" s="777"/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M54" s="480" t="s">
        <v>0</v>
      </c>
      <c r="N54" s="481"/>
      <c r="O54" s="481"/>
      <c r="P54" s="481"/>
      <c r="Q54" s="481"/>
      <c r="R54" s="481"/>
      <c r="S54" s="481"/>
      <c r="T54" s="481"/>
      <c r="U54" s="481"/>
      <c r="AD54" s="474" t="s">
        <v>180</v>
      </c>
      <c r="AE54" s="475"/>
      <c r="AF54" s="475"/>
      <c r="AG54" s="475"/>
      <c r="AH54" s="475"/>
      <c r="AI54" s="475"/>
      <c r="AJ54" s="475"/>
      <c r="AK54" s="475"/>
      <c r="AL54" s="776"/>
      <c r="AM54" s="776"/>
      <c r="AN54" s="776"/>
      <c r="AO54" s="776"/>
      <c r="AP54" s="777"/>
      <c r="AQ54" s="878" t="s">
        <v>12</v>
      </c>
      <c r="AR54" s="878"/>
      <c r="AS54" s="878"/>
      <c r="AT54" s="878"/>
      <c r="AU54" s="878"/>
      <c r="AV54" s="878"/>
      <c r="AW54" s="878"/>
      <c r="AX54" s="878"/>
      <c r="AY54" s="878"/>
      <c r="AZ54" s="878"/>
      <c r="BA54" s="878"/>
      <c r="BB54" s="878"/>
      <c r="BC54" s="878"/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L55" s="885" t="s">
        <v>225</v>
      </c>
      <c r="M55" s="885"/>
      <c r="N55" s="885"/>
      <c r="O55" s="885"/>
      <c r="P55" s="885"/>
      <c r="U55" s="885" t="s">
        <v>1</v>
      </c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U55" s="885" t="s">
        <v>1</v>
      </c>
      <c r="AV55" s="885"/>
      <c r="AW55" s="885"/>
      <c r="AX55" s="885"/>
      <c r="AY55" s="885"/>
      <c r="AZ55" s="885"/>
      <c r="BA55" s="885"/>
      <c r="BB55" s="885"/>
      <c r="BC55" s="885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E56" s="86"/>
      <c r="F56" s="86"/>
      <c r="G56" s="86"/>
      <c r="H56" s="86"/>
      <c r="I56" s="86"/>
      <c r="J56" s="885" t="s">
        <v>213</v>
      </c>
      <c r="K56" s="885"/>
      <c r="L56" s="885"/>
      <c r="M56" s="885"/>
      <c r="N56" s="885"/>
      <c r="O56" s="885"/>
      <c r="P56" s="885"/>
      <c r="Q56" s="887" t="s">
        <v>234</v>
      </c>
      <c r="R56" s="888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889"/>
      <c r="AD56" s="887" t="s">
        <v>2</v>
      </c>
      <c r="AE56" s="888"/>
      <c r="AF56" s="888"/>
      <c r="AG56" s="888"/>
      <c r="AH56" s="888"/>
      <c r="AI56" s="888"/>
      <c r="AJ56" s="888"/>
      <c r="AK56" s="888"/>
      <c r="AL56" s="888"/>
      <c r="AM56" s="888"/>
      <c r="AN56" s="888"/>
      <c r="AO56" s="888"/>
      <c r="AP56" s="889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D57" s="885" t="s">
        <v>212</v>
      </c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6"/>
      <c r="R57" s="886"/>
      <c r="S57" s="886"/>
      <c r="T57" s="886"/>
      <c r="U57" s="886"/>
      <c r="V57" s="886"/>
      <c r="AD57" s="886" t="s">
        <v>209</v>
      </c>
      <c r="AE57" s="886"/>
      <c r="AF57" s="886"/>
      <c r="AG57" s="886"/>
      <c r="AH57" s="886"/>
      <c r="AI57" s="886"/>
      <c r="AJ57" s="886"/>
      <c r="AK57" s="886"/>
      <c r="AL57" s="886"/>
      <c r="AM57" s="886"/>
      <c r="AN57" s="886"/>
      <c r="AO57" s="886"/>
      <c r="AP57" s="886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885" t="s">
        <v>230</v>
      </c>
      <c r="AR58" s="885"/>
      <c r="AS58" s="885"/>
      <c r="AT58" s="885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840" t="s">
        <v>2</v>
      </c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0"/>
      <c r="Q60" s="775" t="s">
        <v>180</v>
      </c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7"/>
      <c r="AD60" s="879" t="s">
        <v>12</v>
      </c>
      <c r="AE60" s="880"/>
      <c r="AF60" s="880"/>
      <c r="AG60" s="880"/>
      <c r="AH60" s="880"/>
      <c r="AI60" s="880"/>
      <c r="AJ60" s="880"/>
      <c r="AK60" s="881"/>
      <c r="AL60" s="882" t="s">
        <v>1</v>
      </c>
      <c r="AM60" s="883"/>
      <c r="AN60" s="883"/>
      <c r="AO60" s="883"/>
      <c r="AP60" s="884"/>
      <c r="AQ60" s="814" t="s">
        <v>0</v>
      </c>
      <c r="AR60" s="814"/>
      <c r="AS60" s="814"/>
      <c r="AT60" s="814"/>
      <c r="AU60" s="814"/>
      <c r="AV60" s="814"/>
      <c r="AW60" s="814"/>
      <c r="AX60" s="814"/>
      <c r="AY60" s="814"/>
      <c r="AZ60" s="814"/>
      <c r="BA60" s="814"/>
      <c r="BB60" s="814"/>
      <c r="BC60" s="814"/>
      <c r="BD60" s="64"/>
    </row>
    <row r="61" spans="1:75" ht="1" hidden="1" customHeight="1">
      <c r="A61" s="65"/>
      <c r="B61" s="66" t="s">
        <v>163</v>
      </c>
      <c r="C61" s="1"/>
      <c r="D61" s="814" t="s">
        <v>0</v>
      </c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77" t="s">
        <v>1</v>
      </c>
      <c r="R61" s="877"/>
      <c r="S61" s="877"/>
      <c r="T61" s="877"/>
      <c r="U61" s="878" t="s">
        <v>12</v>
      </c>
      <c r="V61" s="878"/>
      <c r="W61" s="878"/>
      <c r="X61" s="878"/>
      <c r="Y61" s="878"/>
      <c r="Z61" s="878"/>
      <c r="AA61" s="878"/>
      <c r="AB61" s="878"/>
      <c r="AC61" s="878"/>
      <c r="AD61" s="775" t="s">
        <v>180</v>
      </c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7"/>
      <c r="AQ61" s="840" t="s">
        <v>2</v>
      </c>
      <c r="AR61" s="840"/>
      <c r="AS61" s="840"/>
      <c r="AT61" s="840"/>
      <c r="AU61" s="840"/>
      <c r="AV61" s="840"/>
      <c r="AW61" s="840"/>
      <c r="AX61" s="840"/>
      <c r="AY61" s="840"/>
      <c r="AZ61" s="840"/>
      <c r="BA61" s="840"/>
      <c r="BB61" s="840"/>
      <c r="BC61" s="840"/>
      <c r="BD61" s="64"/>
    </row>
    <row r="62" spans="1:75" ht="1" hidden="1" customHeight="1">
      <c r="A62" s="65"/>
      <c r="B62" s="66" t="s">
        <v>164</v>
      </c>
      <c r="C62" s="1"/>
      <c r="D62" s="775" t="s">
        <v>180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7"/>
      <c r="Q62" s="814" t="s">
        <v>0</v>
      </c>
      <c r="R62" s="814"/>
      <c r="S62" s="814"/>
      <c r="T62" s="814"/>
      <c r="U62" s="814"/>
      <c r="V62" s="814"/>
      <c r="W62" s="814"/>
      <c r="X62" s="814"/>
      <c r="Y62" s="814"/>
      <c r="Z62" s="814"/>
      <c r="AA62" s="814"/>
      <c r="AB62" s="814"/>
      <c r="AC62" s="814"/>
      <c r="AD62" s="840" t="s">
        <v>2</v>
      </c>
      <c r="AE62" s="840"/>
      <c r="AF62" s="840"/>
      <c r="AG62" s="840"/>
      <c r="AH62" s="840"/>
      <c r="AI62" s="840"/>
      <c r="AJ62" s="840"/>
      <c r="AK62" s="840"/>
      <c r="AL62" s="840"/>
      <c r="AM62" s="840"/>
      <c r="AN62" s="840"/>
      <c r="AO62" s="840"/>
      <c r="AP62" s="840"/>
      <c r="AQ62" s="877" t="s">
        <v>1</v>
      </c>
      <c r="AR62" s="877"/>
      <c r="AS62" s="877"/>
      <c r="AT62" s="877"/>
      <c r="AU62" s="878" t="s">
        <v>12</v>
      </c>
      <c r="AV62" s="878"/>
      <c r="AW62" s="878"/>
      <c r="AX62" s="878"/>
      <c r="AY62" s="878"/>
      <c r="AZ62" s="878"/>
      <c r="BA62" s="878"/>
      <c r="BB62" s="878"/>
      <c r="BC62" s="878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775" t="s">
        <v>180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7"/>
      <c r="Q64" s="840" t="s">
        <v>2</v>
      </c>
      <c r="R64" s="840"/>
      <c r="S64" s="840"/>
      <c r="T64" s="840"/>
      <c r="U64" s="840"/>
      <c r="V64" s="840"/>
      <c r="W64" s="840"/>
      <c r="X64" s="840"/>
      <c r="Y64" s="840"/>
      <c r="Z64" s="840"/>
      <c r="AA64" s="840"/>
      <c r="AB64" s="840"/>
      <c r="AC64" s="840"/>
      <c r="AD64" s="879" t="s">
        <v>12</v>
      </c>
      <c r="AE64" s="880"/>
      <c r="AF64" s="880"/>
      <c r="AG64" s="880"/>
      <c r="AH64" s="880"/>
      <c r="AI64" s="880"/>
      <c r="AJ64" s="880"/>
      <c r="AK64" s="881"/>
      <c r="AL64" s="882" t="s">
        <v>1</v>
      </c>
      <c r="AM64" s="883"/>
      <c r="AN64" s="883"/>
      <c r="AO64" s="883"/>
      <c r="AP64" s="884"/>
      <c r="AQ64" s="814" t="s">
        <v>0</v>
      </c>
      <c r="AR64" s="814"/>
      <c r="AS64" s="814"/>
      <c r="AT64" s="814"/>
      <c r="AU64" s="814"/>
      <c r="AV64" s="814"/>
      <c r="AW64" s="814"/>
      <c r="AX64" s="814"/>
      <c r="AY64" s="814"/>
      <c r="AZ64" s="814"/>
      <c r="BA64" s="814"/>
      <c r="BB64" s="814"/>
      <c r="BC64" s="814"/>
      <c r="BD64" s="64"/>
      <c r="BE64">
        <v>19</v>
      </c>
    </row>
    <row r="65" spans="1:77" s="1" customFormat="1" ht="1" hidden="1" customHeight="1">
      <c r="A65" s="65"/>
      <c r="B65" s="66" t="s">
        <v>163</v>
      </c>
      <c r="D65" s="879" t="s">
        <v>12</v>
      </c>
      <c r="E65" s="880"/>
      <c r="F65" s="880"/>
      <c r="G65" s="880"/>
      <c r="H65" s="880"/>
      <c r="I65" s="880"/>
      <c r="J65" s="880"/>
      <c r="K65" s="881"/>
      <c r="L65" s="882" t="s">
        <v>1</v>
      </c>
      <c r="M65" s="883"/>
      <c r="N65" s="883"/>
      <c r="O65" s="883"/>
      <c r="P65" s="884"/>
      <c r="Q65" s="814" t="s">
        <v>0</v>
      </c>
      <c r="R65" s="814"/>
      <c r="S65" s="814"/>
      <c r="T65" s="814"/>
      <c r="U65" s="814"/>
      <c r="V65" s="814"/>
      <c r="W65" s="814"/>
      <c r="X65" s="814"/>
      <c r="Y65" s="814"/>
      <c r="Z65" s="814"/>
      <c r="AA65" s="814"/>
      <c r="AB65" s="814"/>
      <c r="AC65" s="814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840" t="s">
        <v>2</v>
      </c>
      <c r="AR65" s="840"/>
      <c r="AS65" s="840"/>
      <c r="AT65" s="840"/>
      <c r="AU65" s="840"/>
      <c r="AV65" s="840"/>
      <c r="AW65" s="840"/>
      <c r="AX65" s="840"/>
      <c r="AY65" s="840"/>
      <c r="AZ65" s="840"/>
      <c r="BA65" s="840"/>
      <c r="BB65" s="840"/>
      <c r="BC65" s="840"/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D66" s="814" t="s">
        <v>0</v>
      </c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775" t="s">
        <v>180</v>
      </c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7"/>
      <c r="AD66" s="840" t="s">
        <v>2</v>
      </c>
      <c r="AE66" s="840"/>
      <c r="AF66" s="840"/>
      <c r="AG66" s="840"/>
      <c r="AH66" s="840"/>
      <c r="AI66" s="840"/>
      <c r="AJ66" s="840"/>
      <c r="AK66" s="840"/>
      <c r="AL66" s="840"/>
      <c r="AM66" s="840"/>
      <c r="AN66" s="840"/>
      <c r="AO66" s="840"/>
      <c r="AP66" s="840"/>
      <c r="AQ66" s="877" t="s">
        <v>1</v>
      </c>
      <c r="AR66" s="877"/>
      <c r="AS66" s="877"/>
      <c r="AT66" s="877"/>
      <c r="AU66" s="878" t="s">
        <v>12</v>
      </c>
      <c r="AV66" s="878"/>
      <c r="AW66" s="878"/>
      <c r="AX66" s="878"/>
      <c r="AY66" s="878"/>
      <c r="AZ66" s="878"/>
      <c r="BA66" s="878"/>
      <c r="BB66" s="878"/>
      <c r="BC66" s="878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idden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 t="s">
        <v>359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5" t="s">
        <v>2</v>
      </c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"/>
      <c r="AI69" s="1"/>
      <c r="AJ69" s="140"/>
      <c r="AK69" s="140"/>
      <c r="AL69" s="140"/>
      <c r="AM69" s="140"/>
      <c r="AN69" s="140"/>
      <c r="AO69" s="140"/>
      <c r="AP69" s="14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500" t="s">
        <v>362</v>
      </c>
      <c r="U70" s="501"/>
      <c r="V70" s="501"/>
      <c r="W70" s="501"/>
      <c r="X70" s="501"/>
      <c r="Y70" s="502"/>
      <c r="Z70" s="500" t="s">
        <v>363</v>
      </c>
      <c r="AA70" s="501"/>
      <c r="AB70" s="501"/>
      <c r="AC70" s="501"/>
      <c r="AD70" s="501"/>
      <c r="AE70" s="501"/>
      <c r="AF70" s="501"/>
      <c r="AG70" s="502"/>
      <c r="AH70" s="500" t="s">
        <v>362</v>
      </c>
      <c r="AI70" s="501"/>
      <c r="AJ70" s="501"/>
      <c r="AK70" s="501"/>
      <c r="AL70" s="501"/>
      <c r="AM70" s="501"/>
      <c r="AN70" s="501"/>
      <c r="AO70" s="501"/>
      <c r="AP70" s="502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8">SUM(BI69:BI72)</f>
        <v>52</v>
      </c>
      <c r="BT71" s="50">
        <f t="shared" si="8"/>
        <v>0</v>
      </c>
      <c r="BU71" s="50">
        <f t="shared" si="8"/>
        <v>28</v>
      </c>
      <c r="BV71" s="50">
        <f t="shared" si="8"/>
        <v>24</v>
      </c>
      <c r="BW71" s="50">
        <f t="shared" si="8"/>
        <v>52</v>
      </c>
      <c r="BX71" s="50">
        <f t="shared" si="8"/>
        <v>52</v>
      </c>
      <c r="BY71" s="50">
        <f t="shared" si="8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9">BT71/52</f>
        <v>0</v>
      </c>
      <c r="BU72" s="50">
        <f t="shared" si="9"/>
        <v>0.53846153846153844</v>
      </c>
      <c r="BV72" s="50">
        <f t="shared" si="9"/>
        <v>0.46153846153846156</v>
      </c>
      <c r="BW72" s="50">
        <f t="shared" si="9"/>
        <v>1</v>
      </c>
      <c r="BX72" s="50">
        <f t="shared" si="9"/>
        <v>1</v>
      </c>
      <c r="BY72" s="50">
        <f t="shared" si="9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0">BL129+28</f>
        <v>44791</v>
      </c>
      <c r="BN129" s="45">
        <f t="shared" si="10"/>
        <v>44819</v>
      </c>
      <c r="BO129" s="45">
        <f t="shared" si="10"/>
        <v>44847</v>
      </c>
      <c r="BP129" s="45">
        <f t="shared" si="10"/>
        <v>44875</v>
      </c>
      <c r="BQ129" s="45">
        <f t="shared" si="10"/>
        <v>44903</v>
      </c>
      <c r="BR129" s="45">
        <f t="shared" si="10"/>
        <v>44931</v>
      </c>
      <c r="BS129" s="45">
        <f t="shared" si="10"/>
        <v>44959</v>
      </c>
      <c r="BT129" s="45">
        <f t="shared" si="10"/>
        <v>44987</v>
      </c>
      <c r="BU129" s="45">
        <f t="shared" si="10"/>
        <v>45015</v>
      </c>
      <c r="BV129" s="45">
        <f t="shared" si="10"/>
        <v>45043</v>
      </c>
      <c r="BW129" s="45">
        <f t="shared" si="10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1">BL137+28</f>
        <v>44791</v>
      </c>
      <c r="BN137" s="45">
        <f t="shared" si="11"/>
        <v>44819</v>
      </c>
      <c r="BO137" s="45">
        <f t="shared" si="11"/>
        <v>44847</v>
      </c>
      <c r="BP137" s="45">
        <f t="shared" si="11"/>
        <v>44875</v>
      </c>
      <c r="BQ137" s="45">
        <f t="shared" si="11"/>
        <v>44903</v>
      </c>
      <c r="BR137" s="45">
        <f t="shared" si="11"/>
        <v>44931</v>
      </c>
      <c r="BS137" s="45">
        <f t="shared" si="11"/>
        <v>44959</v>
      </c>
      <c r="BT137" s="45">
        <f t="shared" si="11"/>
        <v>44987</v>
      </c>
      <c r="BU137" s="45">
        <f t="shared" si="11"/>
        <v>45015</v>
      </c>
      <c r="BV137" s="45">
        <f t="shared" si="11"/>
        <v>45043</v>
      </c>
      <c r="BW137" s="45">
        <f t="shared" si="11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2">SUM(BK147:BR147)</f>
        <v>1.7200000000000002</v>
      </c>
      <c r="BT147" s="61">
        <v>1</v>
      </c>
      <c r="BU147"/>
      <c r="BV147">
        <v>1.63</v>
      </c>
      <c r="BW147">
        <f t="shared" ref="BW147:BW154" si="13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4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2"/>
        <v>2.7692307692307696</v>
      </c>
      <c r="BT148" s="61">
        <v>1</v>
      </c>
      <c r="BU148"/>
      <c r="BV148">
        <v>3.06</v>
      </c>
      <c r="BW148">
        <f t="shared" si="13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5">SUM(BZ148:CG148)</f>
        <v>3.0599999999999996</v>
      </c>
      <c r="CI148" s="61">
        <v>1</v>
      </c>
      <c r="CJ148" s="59"/>
      <c r="CK148" s="59">
        <v>3.06</v>
      </c>
      <c r="CL148" s="59">
        <f t="shared" si="14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2"/>
        <v>1.9615384615384617</v>
      </c>
      <c r="BT149" s="61"/>
      <c r="BU149"/>
      <c r="BV149">
        <v>2</v>
      </c>
      <c r="BW149">
        <f t="shared" si="13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5"/>
        <v>2</v>
      </c>
      <c r="CI149" s="61"/>
      <c r="CJ149" s="59"/>
      <c r="CK149" s="59">
        <v>2</v>
      </c>
      <c r="CL149" s="59">
        <f t="shared" si="14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2"/>
        <v>2.0576923076923079</v>
      </c>
      <c r="BT150" s="61"/>
      <c r="BU150"/>
      <c r="BV150">
        <v>2.23</v>
      </c>
      <c r="BW150">
        <f t="shared" si="13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5"/>
        <v>2.23</v>
      </c>
      <c r="CI150" s="61"/>
      <c r="CJ150" s="59"/>
      <c r="CK150" s="59">
        <v>2.23</v>
      </c>
      <c r="CL150" s="59">
        <f t="shared" si="14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2"/>
        <v>1</v>
      </c>
      <c r="BT151" s="61"/>
      <c r="BU151"/>
      <c r="BV151">
        <v>1</v>
      </c>
      <c r="BW151">
        <f t="shared" si="13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5"/>
        <v>1</v>
      </c>
      <c r="CI151" s="61"/>
      <c r="CJ151" s="59"/>
      <c r="CK151" s="59">
        <v>1</v>
      </c>
      <c r="CL151" s="59">
        <f t="shared" si="14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2"/>
        <v>6.273076923076923</v>
      </c>
      <c r="BT152" s="60">
        <v>1</v>
      </c>
      <c r="BU152"/>
      <c r="BV152">
        <v>7.18</v>
      </c>
      <c r="BW152">
        <f t="shared" si="13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5"/>
        <v>7.18</v>
      </c>
      <c r="CI152" s="60">
        <v>1</v>
      </c>
      <c r="CJ152" s="59"/>
      <c r="CK152" s="59">
        <v>7.18</v>
      </c>
      <c r="CL152" s="59">
        <f t="shared" si="14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2"/>
        <v>3.1730769230769234</v>
      </c>
      <c r="BT153" s="61"/>
      <c r="BU153"/>
      <c r="BV153">
        <v>3.23</v>
      </c>
      <c r="BW153">
        <f t="shared" si="13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5"/>
        <v>3.2300000000000004</v>
      </c>
      <c r="CI153" s="61"/>
      <c r="CJ153" s="59"/>
      <c r="CK153" s="59">
        <v>3.23</v>
      </c>
      <c r="CL153" s="59">
        <f t="shared" si="14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2"/>
        <v>0</v>
      </c>
      <c r="BT154" s="61"/>
      <c r="BU154"/>
      <c r="BV154">
        <v>1</v>
      </c>
      <c r="BW154">
        <f t="shared" si="13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5"/>
        <v>0</v>
      </c>
      <c r="CI154" s="61"/>
      <c r="CJ154" s="59"/>
      <c r="CK154" s="59">
        <v>1</v>
      </c>
      <c r="CL154" s="59">
        <f t="shared" si="14"/>
        <v>1</v>
      </c>
    </row>
    <row r="155" spans="62:90">
      <c r="BK155" s="61">
        <f t="shared" ref="BK155:BP155" si="16">SUM(BK147:BK154)</f>
        <v>4</v>
      </c>
      <c r="BL155" s="61">
        <f t="shared" si="16"/>
        <v>3</v>
      </c>
      <c r="BM155" s="61">
        <f t="shared" si="16"/>
        <v>4.0323076923076924</v>
      </c>
      <c r="BN155" s="61">
        <f t="shared" si="16"/>
        <v>2.9184615384615391</v>
      </c>
      <c r="BO155" s="61">
        <f t="shared" si="16"/>
        <v>3.0038461538461538</v>
      </c>
      <c r="BP155" s="61">
        <f t="shared" si="16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17">SUM(BZ147:BZ154)</f>
        <v>4.13</v>
      </c>
      <c r="CA155" s="58">
        <f t="shared" si="17"/>
        <v>3.3</v>
      </c>
      <c r="CB155" s="58">
        <f t="shared" si="17"/>
        <v>4.21</v>
      </c>
      <c r="CC155" s="58">
        <f t="shared" si="17"/>
        <v>3.56</v>
      </c>
      <c r="CD155" s="58">
        <f t="shared" si="17"/>
        <v>3.08</v>
      </c>
      <c r="CE155" s="58">
        <f t="shared" si="17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4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390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AX11:BC11"/>
    <mergeCell ref="D13:K13"/>
    <mergeCell ref="L13:T13"/>
    <mergeCell ref="AJ13:AP13"/>
    <mergeCell ref="AU13:BC13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D14:K14"/>
    <mergeCell ref="L14:T14"/>
    <mergeCell ref="U14:AC14"/>
    <mergeCell ref="AD14:AI14"/>
    <mergeCell ref="M15:P15"/>
    <mergeCell ref="Q15:AC15"/>
    <mergeCell ref="AD15:AG15"/>
    <mergeCell ref="AH15:AK15"/>
    <mergeCell ref="AU11:AW11"/>
    <mergeCell ref="AX16:BC16"/>
    <mergeCell ref="J19:M19"/>
    <mergeCell ref="D20:L20"/>
    <mergeCell ref="AQ20:BA20"/>
    <mergeCell ref="BB20:BC20"/>
    <mergeCell ref="AF22:AH22"/>
    <mergeCell ref="AY22:BA22"/>
    <mergeCell ref="AL15:AP15"/>
    <mergeCell ref="AQ15:AW15"/>
    <mergeCell ref="D16:G16"/>
    <mergeCell ref="H16:K16"/>
    <mergeCell ref="L16:P16"/>
    <mergeCell ref="Z16:AC16"/>
    <mergeCell ref="AD16:AG16"/>
    <mergeCell ref="AQ16:AT16"/>
    <mergeCell ref="V33:Y33"/>
    <mergeCell ref="AT33:AW33"/>
    <mergeCell ref="D34:K34"/>
    <mergeCell ref="L34:U34"/>
    <mergeCell ref="AH34:AV34"/>
    <mergeCell ref="D37:K37"/>
    <mergeCell ref="L37:P37"/>
    <mergeCell ref="Q37:AC37"/>
    <mergeCell ref="AD37:AK37"/>
    <mergeCell ref="AQ37:BC37"/>
    <mergeCell ref="D38:K38"/>
    <mergeCell ref="L38:T38"/>
    <mergeCell ref="AD38:AP38"/>
    <mergeCell ref="AQ38:BC38"/>
    <mergeCell ref="D39:K39"/>
    <mergeCell ref="L39:T39"/>
    <mergeCell ref="AD39:AK39"/>
    <mergeCell ref="AL39:AP39"/>
    <mergeCell ref="AQ39:AT39"/>
    <mergeCell ref="AU39:BC39"/>
    <mergeCell ref="D42:P42"/>
    <mergeCell ref="Q42:AC42"/>
    <mergeCell ref="AD42:AP42"/>
    <mergeCell ref="AQ42:BC42"/>
    <mergeCell ref="D43:K43"/>
    <mergeCell ref="L43:T43"/>
    <mergeCell ref="AL43:AP43"/>
    <mergeCell ref="AQ43:AT43"/>
    <mergeCell ref="D40:P40"/>
    <mergeCell ref="Q40:Y40"/>
    <mergeCell ref="AL40:AP40"/>
    <mergeCell ref="AQ40:AT40"/>
    <mergeCell ref="AU40:AY40"/>
    <mergeCell ref="AZ40:BC40"/>
    <mergeCell ref="D48:K48"/>
    <mergeCell ref="L48:T48"/>
    <mergeCell ref="U48:V48"/>
    <mergeCell ref="W48:AC48"/>
    <mergeCell ref="AD48:BC48"/>
    <mergeCell ref="J49:K49"/>
    <mergeCell ref="L49:M49"/>
    <mergeCell ref="U49:V49"/>
    <mergeCell ref="D44:K44"/>
    <mergeCell ref="U44:AC44"/>
    <mergeCell ref="AD44:AP44"/>
    <mergeCell ref="AQ44:BC44"/>
    <mergeCell ref="D45:K45"/>
    <mergeCell ref="L45:T45"/>
    <mergeCell ref="U45:AC45"/>
    <mergeCell ref="AD45:AK45"/>
    <mergeCell ref="AL45:AP45"/>
    <mergeCell ref="AU52:BC52"/>
    <mergeCell ref="D53:L53"/>
    <mergeCell ref="AD53:AP53"/>
    <mergeCell ref="AQ53:BC53"/>
    <mergeCell ref="M54:U54"/>
    <mergeCell ref="AD54:AP54"/>
    <mergeCell ref="AQ54:BC54"/>
    <mergeCell ref="D51:P51"/>
    <mergeCell ref="Q51:AC51"/>
    <mergeCell ref="AD51:AK51"/>
    <mergeCell ref="AL51:AP51"/>
    <mergeCell ref="D52:P52"/>
    <mergeCell ref="Q52:AC52"/>
    <mergeCell ref="AD52:AK52"/>
    <mergeCell ref="D57:V57"/>
    <mergeCell ref="AD57:AP57"/>
    <mergeCell ref="AQ58:AT58"/>
    <mergeCell ref="D60:P60"/>
    <mergeCell ref="Q60:AC60"/>
    <mergeCell ref="AD60:AK60"/>
    <mergeCell ref="AL60:AP60"/>
    <mergeCell ref="AQ60:BC60"/>
    <mergeCell ref="L55:P55"/>
    <mergeCell ref="U55:AK55"/>
    <mergeCell ref="AU55:BC55"/>
    <mergeCell ref="J56:P56"/>
    <mergeCell ref="Q56:AC56"/>
    <mergeCell ref="AD56:AP56"/>
    <mergeCell ref="D61:P61"/>
    <mergeCell ref="Q61:T61"/>
    <mergeCell ref="U61:AC61"/>
    <mergeCell ref="AD61:AP61"/>
    <mergeCell ref="AQ61:BC61"/>
    <mergeCell ref="D62:P62"/>
    <mergeCell ref="Q62:AC62"/>
    <mergeCell ref="AD62:AP62"/>
    <mergeCell ref="AQ62:AT62"/>
    <mergeCell ref="AU62:BC62"/>
    <mergeCell ref="D66:P66"/>
    <mergeCell ref="Q66:AC66"/>
    <mergeCell ref="AD66:AP66"/>
    <mergeCell ref="AQ66:AT66"/>
    <mergeCell ref="AU66:BC66"/>
    <mergeCell ref="T70:Y70"/>
    <mergeCell ref="Z70:AG70"/>
    <mergeCell ref="AH70:AP70"/>
    <mergeCell ref="D64:P64"/>
    <mergeCell ref="Q64:AC64"/>
    <mergeCell ref="AD64:AK64"/>
    <mergeCell ref="AL64:AP64"/>
    <mergeCell ref="AQ64:BC64"/>
    <mergeCell ref="D65:K65"/>
    <mergeCell ref="L65:P65"/>
    <mergeCell ref="Q65:AC65"/>
    <mergeCell ref="AD65:AP65"/>
    <mergeCell ref="AQ65:BC6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AI76:AL76"/>
    <mergeCell ref="AA75:AD75"/>
    <mergeCell ref="AE75:AH75"/>
    <mergeCell ref="AI75:AL75"/>
    <mergeCell ref="AM75:AP75"/>
    <mergeCell ref="AQ75:AT75"/>
    <mergeCell ref="AU75:AX75"/>
    <mergeCell ref="C75:F75"/>
    <mergeCell ref="G75:J75"/>
    <mergeCell ref="K75:N75"/>
    <mergeCell ref="O75:R75"/>
    <mergeCell ref="S75:V75"/>
    <mergeCell ref="W75:Z75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W77:Z77"/>
    <mergeCell ref="AY77:BB77"/>
    <mergeCell ref="BS77:BX77"/>
    <mergeCell ref="C78:F78"/>
    <mergeCell ref="G78:J78"/>
    <mergeCell ref="K78:N78"/>
    <mergeCell ref="O78:R78"/>
    <mergeCell ref="S78:V78"/>
    <mergeCell ref="W78:Z78"/>
    <mergeCell ref="AA78:AD78"/>
    <mergeCell ref="AE78:AH78"/>
    <mergeCell ref="AA77:AD77"/>
    <mergeCell ref="AE77:AH77"/>
    <mergeCell ref="AI77:AL77"/>
    <mergeCell ref="AM77:AP77"/>
    <mergeCell ref="AQ77:AT77"/>
    <mergeCell ref="AU77:AX77"/>
    <mergeCell ref="AI78:AL78"/>
    <mergeCell ref="AM78:AP78"/>
    <mergeCell ref="AQ78:AT78"/>
    <mergeCell ref="AU78:AX78"/>
    <mergeCell ref="AY78:BB78"/>
    <mergeCell ref="C79:F79"/>
    <mergeCell ref="G79:J79"/>
    <mergeCell ref="K79:N79"/>
    <mergeCell ref="O79:R79"/>
    <mergeCell ref="S79:V79"/>
    <mergeCell ref="AU79:AX79"/>
    <mergeCell ref="AY79:BB79"/>
    <mergeCell ref="D85:BC85"/>
    <mergeCell ref="L86:T86"/>
    <mergeCell ref="AD86:AK86"/>
    <mergeCell ref="AU86:BC86"/>
    <mergeCell ref="W79:Z79"/>
    <mergeCell ref="AA79:AD79"/>
    <mergeCell ref="AE79:AH79"/>
    <mergeCell ref="AI79:AL79"/>
    <mergeCell ref="AM79:AP79"/>
    <mergeCell ref="AQ79:AT79"/>
    <mergeCell ref="AU89:BC89"/>
    <mergeCell ref="D92:BC92"/>
    <mergeCell ref="D93:T93"/>
    <mergeCell ref="U93:AK93"/>
    <mergeCell ref="AL93:BC93"/>
    <mergeCell ref="D94:K94"/>
    <mergeCell ref="N94:T94"/>
    <mergeCell ref="U94:AC94"/>
    <mergeCell ref="D87:K87"/>
    <mergeCell ref="U87:AC87"/>
    <mergeCell ref="AL87:AT87"/>
    <mergeCell ref="D88:K88"/>
    <mergeCell ref="Q88:AC88"/>
    <mergeCell ref="AD88:AP88"/>
    <mergeCell ref="AQ88:AY88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Z99:BC99"/>
    <mergeCell ref="L100:M100"/>
    <mergeCell ref="D102:BC102"/>
    <mergeCell ref="D103:T103"/>
    <mergeCell ref="U103:AK103"/>
    <mergeCell ref="AL103:BC103"/>
    <mergeCell ref="AU98:AX98"/>
    <mergeCell ref="AY98:BC9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AQ105:BC105"/>
    <mergeCell ref="W106:AD106"/>
    <mergeCell ref="AE106:AL106"/>
    <mergeCell ref="AM106:AT106"/>
    <mergeCell ref="AU106:BC106"/>
    <mergeCell ref="U107:V107"/>
    <mergeCell ref="D104:K104"/>
    <mergeCell ref="L104:T104"/>
    <mergeCell ref="AD104:AK104"/>
    <mergeCell ref="AL104:AP104"/>
    <mergeCell ref="D105:P105"/>
    <mergeCell ref="Q105:AC105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8:BC108"/>
    <mergeCell ref="D109:K109"/>
    <mergeCell ref="U109:AC109"/>
    <mergeCell ref="AL109:AT109"/>
    <mergeCell ref="L110:T110"/>
    <mergeCell ref="AD110:AK110"/>
    <mergeCell ref="AU110:BC110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AT136:AW136"/>
    <mergeCell ref="AX136:BA136"/>
    <mergeCell ref="BY136:CB136"/>
    <mergeCell ref="CD136:CG136"/>
    <mergeCell ref="X28:AA28"/>
    <mergeCell ref="T27:W27"/>
    <mergeCell ref="X27:AA27"/>
    <mergeCell ref="AB28:AE28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AI23:AP23"/>
    <mergeCell ref="AQ29:AT29"/>
    <mergeCell ref="AI29:AL29"/>
    <mergeCell ref="AM29:AP29"/>
    <mergeCell ref="AQ30:AT30"/>
    <mergeCell ref="AM30:AP30"/>
    <mergeCell ref="AU30:AX30"/>
    <mergeCell ref="D28:O28"/>
    <mergeCell ref="Q30:AC30"/>
    <mergeCell ref="D30:P30"/>
    <mergeCell ref="D29:P29"/>
    <mergeCell ref="T28:W28"/>
    <mergeCell ref="D23:G23"/>
    <mergeCell ref="H24:K24"/>
    <mergeCell ref="L24:S24"/>
    <mergeCell ref="D25:K25"/>
    <mergeCell ref="L25:O25"/>
    <mergeCell ref="D27:O27"/>
    <mergeCell ref="P27:S27"/>
  </mergeCells>
  <pageMargins left="0.2" right="0.2" top="0.25" bottom="0.25" header="0.3" footer="0.3"/>
  <pageSetup scale="56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4A0B-503B-8147-9587-AC433D9B4490}">
  <sheetPr>
    <pageSetUpPr fitToPage="1"/>
  </sheetPr>
  <dimension ref="A1:CM160"/>
  <sheetViews>
    <sheetView zoomScale="99" workbookViewId="0">
      <selection activeCell="P21" sqref="P21:AT21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X16" s="454" t="s">
        <v>2</v>
      </c>
      <c r="Y16" s="455"/>
      <c r="Z16" s="455"/>
      <c r="AA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1"/>
      <c r="J19" s="1"/>
      <c r="K19" s="1"/>
      <c r="L19" s="1"/>
      <c r="M19" s="1"/>
      <c r="N19" s="1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42" t="s">
        <v>367</v>
      </c>
      <c r="Q21" s="143"/>
      <c r="R21" s="143"/>
      <c r="S21" s="143"/>
      <c r="T21" s="146"/>
      <c r="U21" s="146"/>
      <c r="V21" s="146"/>
      <c r="W21" s="146"/>
      <c r="X21" s="173" t="s">
        <v>180</v>
      </c>
      <c r="Y21" s="173"/>
      <c r="Z21" s="173"/>
      <c r="AA21" s="173"/>
      <c r="AB21" s="173"/>
      <c r="AC21" s="173"/>
      <c r="AD21" s="173"/>
      <c r="AE21" s="173"/>
      <c r="AF21" s="173"/>
      <c r="AG21" s="173"/>
      <c r="AH21" s="165" t="s">
        <v>2</v>
      </c>
      <c r="AI21" s="166"/>
      <c r="AJ21" s="166"/>
      <c r="AK21" s="166"/>
      <c r="AL21" s="166"/>
      <c r="AM21" s="166"/>
      <c r="AN21" s="166"/>
      <c r="AO21" s="166"/>
      <c r="AP21" s="166"/>
      <c r="AQ21" s="151" t="s">
        <v>180</v>
      </c>
      <c r="AR21" s="151"/>
      <c r="AS21" s="151"/>
      <c r="AT21" s="156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 ht="17" thickBot="1">
      <c r="A22" s="95"/>
      <c r="B22" s="96"/>
      <c r="C22" s="1"/>
      <c r="H22" s="1"/>
      <c r="I22" s="1"/>
      <c r="J22" s="1"/>
      <c r="K22" s="1"/>
      <c r="AF22" s="549" t="s">
        <v>328</v>
      </c>
      <c r="AG22" s="550"/>
      <c r="AH22" s="551"/>
      <c r="AI22" s="549" t="s">
        <v>328</v>
      </c>
      <c r="AJ22" s="550"/>
      <c r="AK22" s="551"/>
      <c r="BD22" s="64"/>
      <c r="BG22" t="s">
        <v>336</v>
      </c>
      <c r="BH22" s="50">
        <f>SUM(BH23:BH25)</f>
        <v>12</v>
      </c>
      <c r="BI22" s="50">
        <f t="shared" ref="BI22:BO22" si="5">SUM(BI23:BI25)</f>
        <v>36</v>
      </c>
      <c r="BJ22" s="50">
        <f t="shared" si="5"/>
        <v>0</v>
      </c>
      <c r="BK22" s="50">
        <f t="shared" si="5"/>
        <v>20</v>
      </c>
      <c r="BL22" s="50">
        <f t="shared" si="5"/>
        <v>35</v>
      </c>
      <c r="BM22" s="50">
        <f t="shared" si="5"/>
        <v>25</v>
      </c>
      <c r="BN22" s="50">
        <f t="shared" si="5"/>
        <v>24</v>
      </c>
      <c r="BO22" s="50">
        <f t="shared" si="5"/>
        <v>4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 ht="17" thickBot="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206" t="s">
        <v>1</v>
      </c>
      <c r="I23" s="207"/>
      <c r="J23" s="207"/>
      <c r="K23" s="207"/>
      <c r="L23" s="207"/>
      <c r="M23" s="207"/>
      <c r="N23" s="207"/>
      <c r="O23" s="207"/>
      <c r="P23" s="589" t="s">
        <v>180</v>
      </c>
      <c r="Q23" s="589"/>
      <c r="R23" s="589"/>
      <c r="S23" s="859"/>
      <c r="T23" s="167" t="s">
        <v>1</v>
      </c>
      <c r="U23" s="167"/>
      <c r="V23" s="167"/>
      <c r="W23" s="167"/>
      <c r="X23" s="167"/>
      <c r="Y23" s="167"/>
      <c r="Z23" s="167"/>
      <c r="AA23" s="167"/>
      <c r="AB23" s="167"/>
      <c r="AC23" s="167"/>
      <c r="AD23" s="173" t="s">
        <v>180</v>
      </c>
      <c r="AE23" s="173"/>
      <c r="AF23" s="173"/>
      <c r="AG23" s="173"/>
      <c r="AH23" s="173"/>
      <c r="AI23" s="173"/>
      <c r="AJ23" s="173"/>
      <c r="AK23" s="173"/>
      <c r="AL23" s="860" t="s">
        <v>375</v>
      </c>
      <c r="AM23" s="861"/>
      <c r="AN23" s="861"/>
      <c r="AO23" s="861"/>
      <c r="AP23" s="861"/>
      <c r="AQ23" s="861"/>
      <c r="AR23" s="861"/>
      <c r="AS23" s="862"/>
      <c r="AT23" s="764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H23" s="50">
        <v>4</v>
      </c>
      <c r="BI23" s="50">
        <v>12</v>
      </c>
      <c r="BJ23" s="50" t="s">
        <v>178</v>
      </c>
      <c r="BK23" s="84">
        <v>4</v>
      </c>
      <c r="BL23" s="84">
        <v>14</v>
      </c>
      <c r="BM23" s="84">
        <v>6</v>
      </c>
      <c r="BN23" s="50">
        <v>8</v>
      </c>
      <c r="BO23" s="50">
        <v>4</v>
      </c>
      <c r="BP23" s="50">
        <f t="shared" ref="BP23:BP25" si="6"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7" thickBot="1">
      <c r="A24" s="95"/>
      <c r="B24" s="96">
        <v>2</v>
      </c>
      <c r="C24" s="1"/>
      <c r="D24" s="201" t="s">
        <v>373</v>
      </c>
      <c r="E24" s="202"/>
      <c r="F24" s="202"/>
      <c r="G24" s="202"/>
      <c r="H24" s="768" t="s">
        <v>327</v>
      </c>
      <c r="I24" s="768"/>
      <c r="J24" s="768"/>
      <c r="K24" s="549"/>
      <c r="L24" s="863" t="s">
        <v>0</v>
      </c>
      <c r="M24" s="864"/>
      <c r="N24" s="864"/>
      <c r="O24" s="864"/>
      <c r="P24" s="864"/>
      <c r="Q24" s="864"/>
      <c r="R24" s="864"/>
      <c r="S24" s="865"/>
      <c r="T24" s="166" t="s">
        <v>2</v>
      </c>
      <c r="U24" s="166"/>
      <c r="V24" s="166"/>
      <c r="W24" s="166"/>
      <c r="X24" s="166"/>
      <c r="Y24" s="166"/>
      <c r="Z24" s="166"/>
      <c r="AA24" s="166"/>
      <c r="AB24" s="166" t="s">
        <v>371</v>
      </c>
      <c r="AC24" s="166" t="s">
        <v>371</v>
      </c>
      <c r="AD24" s="167" t="s">
        <v>1</v>
      </c>
      <c r="AE24" s="167"/>
      <c r="AF24" s="167"/>
      <c r="AG24" s="167"/>
      <c r="AH24" s="167"/>
      <c r="AI24" s="167"/>
      <c r="AJ24" s="167"/>
      <c r="AK24" s="167"/>
      <c r="AL24" s="203" t="s">
        <v>376</v>
      </c>
      <c r="AM24" s="204"/>
      <c r="AN24" s="204"/>
      <c r="AO24" s="204"/>
      <c r="AP24" s="204"/>
      <c r="AQ24" s="204"/>
      <c r="AR24" s="204"/>
      <c r="AS24" s="205"/>
      <c r="AT24" s="156" t="s">
        <v>180</v>
      </c>
      <c r="AU24" s="156"/>
      <c r="AV24" s="156"/>
      <c r="AW24" s="156"/>
      <c r="AX24" s="156"/>
      <c r="AY24" s="156"/>
      <c r="AZ24" s="156"/>
      <c r="BA24" s="156"/>
      <c r="BB24" s="156"/>
      <c r="BC24" s="156"/>
      <c r="BD24" s="64"/>
      <c r="BH24" s="50">
        <v>4</v>
      </c>
      <c r="BI24" s="84">
        <v>10</v>
      </c>
      <c r="BJ24" s="50" t="s">
        <v>178</v>
      </c>
      <c r="BK24" s="50">
        <v>8</v>
      </c>
      <c r="BL24" s="50">
        <v>12</v>
      </c>
      <c r="BM24" s="50">
        <v>10</v>
      </c>
      <c r="BN24" s="50">
        <v>8</v>
      </c>
      <c r="BO24" s="50" t="s">
        <v>178</v>
      </c>
      <c r="BP24" s="50">
        <f t="shared" si="6"/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480" t="s">
        <v>0</v>
      </c>
      <c r="E25" s="481"/>
      <c r="F25" s="481"/>
      <c r="G25" s="481"/>
      <c r="H25" s="481"/>
      <c r="I25" s="481"/>
      <c r="J25" s="481"/>
      <c r="K25" s="738"/>
      <c r="L25" s="855" t="s">
        <v>327</v>
      </c>
      <c r="M25" s="855"/>
      <c r="N25" s="855"/>
      <c r="O25" s="855"/>
      <c r="AU25" s="148" t="s">
        <v>1</v>
      </c>
      <c r="AV25" s="148"/>
      <c r="AW25" s="148"/>
      <c r="AX25" s="148"/>
      <c r="AY25" s="148"/>
      <c r="AZ25" s="148"/>
      <c r="BA25" s="148"/>
      <c r="BB25" s="148"/>
      <c r="BC25" s="188"/>
      <c r="BD25" s="64"/>
      <c r="BH25" s="50">
        <v>4</v>
      </c>
      <c r="BI25" s="50">
        <v>14</v>
      </c>
      <c r="BJ25" s="50" t="s">
        <v>178</v>
      </c>
      <c r="BK25" s="50">
        <v>8</v>
      </c>
      <c r="BL25" s="84">
        <v>9</v>
      </c>
      <c r="BM25" s="50">
        <v>9</v>
      </c>
      <c r="BN25" s="50">
        <v>8</v>
      </c>
      <c r="BP25" s="50">
        <f t="shared" si="6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BH26" s="187" t="s">
        <v>326</v>
      </c>
      <c r="BI26" s="53" t="s">
        <v>40</v>
      </c>
      <c r="BJ26" s="53" t="s">
        <v>43</v>
      </c>
      <c r="BK26" s="53" t="s">
        <v>41</v>
      </c>
      <c r="BL26" s="53" t="s">
        <v>1</v>
      </c>
      <c r="BM26" s="53" t="s">
        <v>2</v>
      </c>
      <c r="BN26" s="85" t="s">
        <v>0</v>
      </c>
      <c r="BO26" s="53" t="s">
        <v>44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8"/>
      <c r="P27" s="768" t="s">
        <v>327</v>
      </c>
      <c r="Q27" s="768"/>
      <c r="R27" s="768"/>
      <c r="S27" s="768"/>
      <c r="T27" s="522" t="s">
        <v>180</v>
      </c>
      <c r="U27" s="509"/>
      <c r="V27" s="509"/>
      <c r="W27" s="509"/>
      <c r="X27" s="509"/>
      <c r="Y27" s="509"/>
      <c r="Z27" s="509"/>
      <c r="AA27" s="509"/>
      <c r="AB27" s="509"/>
      <c r="AC27" s="509"/>
      <c r="AD27" s="465" t="s">
        <v>0</v>
      </c>
      <c r="AE27" s="466"/>
      <c r="AF27" s="466"/>
      <c r="AG27" s="466"/>
      <c r="AH27" s="466"/>
      <c r="AI27" s="466"/>
      <c r="AJ27" s="466"/>
      <c r="AK27" s="467"/>
      <c r="AL27" s="768" t="s">
        <v>327</v>
      </c>
      <c r="AM27" s="768"/>
      <c r="AN27" s="768"/>
      <c r="AO27" s="768"/>
      <c r="AP27" s="199" t="s">
        <v>1</v>
      </c>
      <c r="AQ27" s="200"/>
      <c r="AR27" s="200"/>
      <c r="AS27" s="200"/>
      <c r="AT27" s="200"/>
      <c r="AU27" s="191" t="s">
        <v>12</v>
      </c>
      <c r="AV27" s="154"/>
      <c r="AW27" s="154"/>
      <c r="AX27" s="154"/>
      <c r="AY27" s="154"/>
      <c r="AZ27" s="154"/>
      <c r="BA27" s="154"/>
      <c r="BB27" s="154"/>
      <c r="BC27" s="154"/>
      <c r="BD27" s="64"/>
      <c r="BH27" s="50">
        <v>8</v>
      </c>
      <c r="BI27" s="50">
        <v>10</v>
      </c>
      <c r="BJ27" s="50" t="s">
        <v>178</v>
      </c>
      <c r="BK27" s="50">
        <v>9</v>
      </c>
      <c r="BL27" s="50">
        <v>5</v>
      </c>
      <c r="BM27" s="50">
        <v>12</v>
      </c>
      <c r="BN27" s="84">
        <v>8</v>
      </c>
      <c r="BO27" s="50" t="s">
        <v>178</v>
      </c>
      <c r="BP27" s="50">
        <f>SUM(BH27:BO27)</f>
        <v>52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167" t="s">
        <v>1</v>
      </c>
      <c r="E28" s="167"/>
      <c r="F28" s="167"/>
      <c r="G28" s="167"/>
      <c r="H28" s="145" t="s">
        <v>12</v>
      </c>
      <c r="I28" s="146"/>
      <c r="J28" s="146"/>
      <c r="K28" s="146"/>
      <c r="L28" s="146"/>
      <c r="M28" s="146"/>
      <c r="N28" s="146"/>
      <c r="O28" s="146"/>
      <c r="P28" s="165" t="s">
        <v>2</v>
      </c>
      <c r="Q28" s="166"/>
      <c r="R28" s="166"/>
      <c r="S28" s="166"/>
      <c r="T28" s="166"/>
      <c r="U28" s="166"/>
      <c r="V28" s="166"/>
      <c r="W28" s="195"/>
      <c r="X28" s="549" t="s">
        <v>327</v>
      </c>
      <c r="Y28" s="550"/>
      <c r="Z28" s="550"/>
      <c r="AA28" s="551"/>
      <c r="AB28" s="137" t="s">
        <v>2</v>
      </c>
      <c r="AC28" s="138"/>
      <c r="AD28" s="138"/>
      <c r="AE28" s="138"/>
      <c r="AF28" s="150" t="s">
        <v>180</v>
      </c>
      <c r="AG28" s="151"/>
      <c r="AH28" s="151"/>
      <c r="AI28" s="151"/>
      <c r="AJ28" s="151"/>
      <c r="AK28" s="151"/>
      <c r="AL28" s="151"/>
      <c r="AM28" s="151"/>
      <c r="AN28" s="151"/>
      <c r="AO28" s="152"/>
      <c r="AP28" s="768" t="s">
        <v>327</v>
      </c>
      <c r="AQ28" s="768"/>
      <c r="AR28" s="768"/>
      <c r="AS28" s="768"/>
      <c r="AT28" s="465" t="s">
        <v>0</v>
      </c>
      <c r="AU28" s="466"/>
      <c r="AV28" s="466"/>
      <c r="AW28" s="481"/>
      <c r="AX28" s="481"/>
      <c r="AY28" s="481"/>
      <c r="AZ28" s="481"/>
      <c r="BA28" s="481"/>
      <c r="BB28" s="481"/>
      <c r="BC28" s="481"/>
      <c r="BD28" s="64"/>
      <c r="BH28" s="50">
        <v>8</v>
      </c>
      <c r="BI28" s="50">
        <v>10</v>
      </c>
      <c r="BJ28" s="50" t="s">
        <v>178</v>
      </c>
      <c r="BK28" s="50">
        <v>8</v>
      </c>
      <c r="BL28" s="50">
        <v>4</v>
      </c>
      <c r="BM28" s="50">
        <v>12</v>
      </c>
      <c r="BN28" s="50">
        <v>10</v>
      </c>
      <c r="BO28" s="50" t="s">
        <v>178</v>
      </c>
      <c r="BP28" s="50">
        <f t="shared" ref="BP28:BP30" si="7"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169" t="s">
        <v>0</v>
      </c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77" t="s">
        <v>1</v>
      </c>
      <c r="Q29" s="167"/>
      <c r="R29" s="167"/>
      <c r="S29" s="167"/>
      <c r="T29" s="768" t="s">
        <v>327</v>
      </c>
      <c r="U29" s="768"/>
      <c r="V29" s="768"/>
      <c r="W29" s="768"/>
      <c r="X29" s="729" t="s">
        <v>12</v>
      </c>
      <c r="Y29" s="730"/>
      <c r="Z29" s="730"/>
      <c r="AA29" s="730"/>
      <c r="AB29" s="730"/>
      <c r="AC29" s="730"/>
      <c r="AD29" s="730"/>
      <c r="AE29" s="872"/>
      <c r="AF29" s="192" t="s">
        <v>2</v>
      </c>
      <c r="AG29" s="193"/>
      <c r="AH29" s="193"/>
      <c r="AI29" s="193"/>
      <c r="AJ29" s="193"/>
      <c r="AK29" s="193"/>
      <c r="AL29" s="193"/>
      <c r="AM29" s="193"/>
      <c r="AN29" s="193"/>
      <c r="AO29" s="193"/>
      <c r="AP29" s="475" t="s">
        <v>180</v>
      </c>
      <c r="AQ29" s="475"/>
      <c r="AR29" s="475"/>
      <c r="AS29" s="476"/>
      <c r="AT29" s="768" t="s">
        <v>327</v>
      </c>
      <c r="AU29" s="768"/>
      <c r="AV29" s="768"/>
      <c r="AW29" s="768"/>
      <c r="AX29" s="522" t="s">
        <v>180</v>
      </c>
      <c r="AY29" s="509"/>
      <c r="AZ29" s="509"/>
      <c r="BA29" s="509"/>
      <c r="BB29" s="509"/>
      <c r="BC29" s="509"/>
      <c r="BD29" s="64"/>
      <c r="BH29" s="50">
        <v>8</v>
      </c>
      <c r="BI29" s="50">
        <v>10</v>
      </c>
      <c r="BJ29" s="50" t="s">
        <v>178</v>
      </c>
      <c r="BK29" s="50">
        <v>8</v>
      </c>
      <c r="BL29" s="50">
        <v>4</v>
      </c>
      <c r="BM29" s="50">
        <v>10</v>
      </c>
      <c r="BN29" s="50">
        <v>12</v>
      </c>
      <c r="BO29" s="50" t="s">
        <v>178</v>
      </c>
      <c r="BP29" s="50">
        <f t="shared" si="7"/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149" t="s">
        <v>180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60" t="s">
        <v>0</v>
      </c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2"/>
      <c r="AB30" s="765" t="s">
        <v>327</v>
      </c>
      <c r="AC30" s="765"/>
      <c r="AD30" s="768"/>
      <c r="AE30" s="768"/>
      <c r="AF30" s="562" t="s">
        <v>12</v>
      </c>
      <c r="AG30" s="563"/>
      <c r="AH30" s="563"/>
      <c r="AI30" s="563"/>
      <c r="AJ30" s="563"/>
      <c r="AK30" s="564"/>
      <c r="AL30" s="869" t="s">
        <v>1</v>
      </c>
      <c r="AM30" s="870"/>
      <c r="AN30" s="870"/>
      <c r="AO30" s="871"/>
      <c r="AP30" s="769" t="s">
        <v>2</v>
      </c>
      <c r="AQ30" s="770"/>
      <c r="AR30" s="770"/>
      <c r="AS30" s="770"/>
      <c r="AT30" s="770"/>
      <c r="AU30" s="770"/>
      <c r="AV30" s="770"/>
      <c r="AW30" s="771"/>
      <c r="AX30" s="768" t="s">
        <v>327</v>
      </c>
      <c r="AY30" s="768"/>
      <c r="AZ30" s="768"/>
      <c r="BA30" s="768"/>
      <c r="BB30" s="454" t="s">
        <v>2</v>
      </c>
      <c r="BC30" s="456"/>
      <c r="BD30" s="64"/>
      <c r="BH30" s="50">
        <v>8</v>
      </c>
      <c r="BI30" s="50">
        <v>12</v>
      </c>
      <c r="BJ30" s="50" t="s">
        <v>178</v>
      </c>
      <c r="BK30" s="84">
        <v>6</v>
      </c>
      <c r="BL30" s="50">
        <v>4</v>
      </c>
      <c r="BM30" s="50">
        <v>10</v>
      </c>
      <c r="BN30" s="50">
        <v>12</v>
      </c>
      <c r="BO30" s="50" t="s">
        <v>178</v>
      </c>
      <c r="BP30" s="50">
        <f t="shared" si="7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66" t="s">
        <v>0</v>
      </c>
      <c r="U31" s="867"/>
      <c r="V31" s="868"/>
      <c r="W31" s="1"/>
      <c r="AB31" s="852" t="s">
        <v>0</v>
      </c>
      <c r="AC31" s="854"/>
      <c r="BD31" s="64"/>
      <c r="BG31" t="s">
        <v>336</v>
      </c>
      <c r="BH31" s="50">
        <f>SUM(BH27:BH30)</f>
        <v>32</v>
      </c>
      <c r="BI31" s="50">
        <f t="shared" ref="BI31:BO31" si="8">SUM(BI27:BI30)</f>
        <v>42</v>
      </c>
      <c r="BJ31" s="50">
        <f t="shared" si="8"/>
        <v>0</v>
      </c>
      <c r="BK31" s="50">
        <f t="shared" si="8"/>
        <v>31</v>
      </c>
      <c r="BL31" s="50">
        <f t="shared" si="8"/>
        <v>17</v>
      </c>
      <c r="BM31" s="50">
        <f t="shared" si="8"/>
        <v>44</v>
      </c>
      <c r="BN31" s="50">
        <f t="shared" si="8"/>
        <v>42</v>
      </c>
      <c r="BO31" s="50">
        <f t="shared" si="8"/>
        <v>0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/>
      <c r="B32" s="9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M32" s="84"/>
      <c r="BO32" s="84"/>
      <c r="BP32" s="50">
        <f>SUM(BI32:BO32)</f>
        <v>0</v>
      </c>
      <c r="BQ32" s="50" t="s">
        <v>338</v>
      </c>
      <c r="BS32" s="50">
        <f>SUM(BI32)</f>
        <v>0</v>
      </c>
      <c r="BT32" s="50">
        <f t="shared" ref="BT32:BY32" si="9">SUM(BJ32)</f>
        <v>0</v>
      </c>
      <c r="BU32" s="50">
        <f t="shared" si="9"/>
        <v>0</v>
      </c>
      <c r="BV32" s="50">
        <f t="shared" si="9"/>
        <v>0</v>
      </c>
      <c r="BW32" s="50">
        <f t="shared" si="9"/>
        <v>0</v>
      </c>
      <c r="BX32" s="50">
        <f t="shared" si="9"/>
        <v>0</v>
      </c>
      <c r="BY32" s="50">
        <f t="shared" si="9"/>
        <v>0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T33" s="1"/>
      <c r="U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0</v>
      </c>
      <c r="BS33" s="50">
        <f>BS32/52</f>
        <v>0</v>
      </c>
      <c r="BT33" s="50">
        <f t="shared" ref="BT33:BY33" si="10">BT32/52</f>
        <v>0</v>
      </c>
      <c r="BU33" s="50">
        <f t="shared" si="10"/>
        <v>0</v>
      </c>
      <c r="BV33" s="50">
        <f t="shared" si="10"/>
        <v>0</v>
      </c>
      <c r="BW33" s="50">
        <f t="shared" si="10"/>
        <v>0</v>
      </c>
      <c r="BX33" s="50">
        <f t="shared" si="10"/>
        <v>0</v>
      </c>
      <c r="BY33" s="50">
        <f t="shared" si="10"/>
        <v>0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/>
      <c r="C34" s="1"/>
      <c r="D34" s="1"/>
      <c r="E34" s="1"/>
      <c r="F34" s="1"/>
      <c r="G34" s="1"/>
      <c r="H34" s="1"/>
      <c r="I34" s="1"/>
      <c r="J34" s="1"/>
      <c r="K34" s="1"/>
      <c r="L34" s="145" t="s">
        <v>368</v>
      </c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AI34" s="1"/>
      <c r="AJ34" s="1"/>
      <c r="AK34" s="1"/>
      <c r="AU34" s="1"/>
      <c r="AV34" s="1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 t="s">
        <v>358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137" t="s">
        <v>360</v>
      </c>
      <c r="Y35" s="138"/>
      <c r="Z35" s="138"/>
      <c r="AA35" s="138"/>
      <c r="AB35"/>
      <c r="AC35"/>
      <c r="AD35"/>
      <c r="AE35"/>
      <c r="AF35"/>
      <c r="AG35"/>
      <c r="AH35"/>
      <c r="AI35"/>
      <c r="AJ35"/>
      <c r="AK35"/>
      <c r="AT35"/>
      <c r="AU35"/>
      <c r="AV35"/>
      <c r="AW35"/>
      <c r="AX35"/>
      <c r="AY35"/>
      <c r="AZ35"/>
      <c r="BA35"/>
      <c r="BB35"/>
      <c r="BC35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0.11538461538461539</v>
      </c>
      <c r="BT35" s="54"/>
      <c r="BU35" s="54">
        <f>SUM(BU33:BU34)</f>
        <v>0.11538461538461539</v>
      </c>
      <c r="BV35" s="54">
        <f>SUM(BV33:BV34)</f>
        <v>0</v>
      </c>
      <c r="BW35" s="54">
        <f>SUM(BW33:BW34)</f>
        <v>0</v>
      </c>
      <c r="BX35" s="54">
        <f>SUM(BX33:BX34)</f>
        <v>0</v>
      </c>
      <c r="BY35" s="54">
        <f>SUM(BY33:BY34)</f>
        <v>0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thickBot="1">
      <c r="A36" s="95"/>
      <c r="B36" s="94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20"/>
      <c r="R36" s="20"/>
      <c r="S36" s="20"/>
      <c r="T36" s="20"/>
      <c r="AD36" s="21"/>
      <c r="AE36" s="21"/>
      <c r="AF36" s="21"/>
      <c r="AG36" s="21"/>
      <c r="AH36" s="21"/>
      <c r="AI36" s="21"/>
      <c r="AJ36" s="21"/>
      <c r="AK36" s="21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11">SUM(CC11:CC35)</f>
        <v>4.13</v>
      </c>
      <c r="CD36" s="130">
        <f t="shared" si="11"/>
        <v>4.29</v>
      </c>
      <c r="CE36" s="130">
        <f t="shared" si="11"/>
        <v>3.0900000000000003</v>
      </c>
      <c r="CF36" s="130">
        <f t="shared" si="11"/>
        <v>4.1400000000000006</v>
      </c>
      <c r="CG36" s="130">
        <f t="shared" si="11"/>
        <v>3.0400000000000005</v>
      </c>
      <c r="CH36" s="130">
        <f t="shared" si="11"/>
        <v>2.14</v>
      </c>
      <c r="CI36" s="130">
        <f t="shared" si="11"/>
        <v>0</v>
      </c>
      <c r="CJ36" s="130">
        <f t="shared" si="11"/>
        <v>0</v>
      </c>
      <c r="CK36" s="130">
        <f t="shared" si="11"/>
        <v>0</v>
      </c>
      <c r="CL36" s="130">
        <f t="shared" si="11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D37" s="896" t="s">
        <v>2</v>
      </c>
      <c r="E37" s="896"/>
      <c r="F37" s="896"/>
      <c r="G37" s="896"/>
      <c r="H37" s="896"/>
      <c r="I37" s="896"/>
      <c r="J37" s="896"/>
      <c r="K37" s="896"/>
      <c r="L37" s="747" t="s">
        <v>1</v>
      </c>
      <c r="M37" s="748"/>
      <c r="N37" s="748"/>
      <c r="O37" s="748"/>
      <c r="P37" s="827"/>
      <c r="Q37" s="775" t="s">
        <v>180</v>
      </c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7"/>
      <c r="AD37" s="772" t="s">
        <v>0</v>
      </c>
      <c r="AE37" s="773"/>
      <c r="AF37" s="773"/>
      <c r="AG37" s="773"/>
      <c r="AH37" s="773"/>
      <c r="AI37" s="773"/>
      <c r="AJ37" s="773"/>
      <c r="AK37" s="774"/>
      <c r="AL37" s="20"/>
      <c r="AM37" s="20"/>
      <c r="AN37" s="20"/>
      <c r="AO37" s="20"/>
      <c r="AP37" s="20"/>
      <c r="AQ37" s="878" t="s">
        <v>12</v>
      </c>
      <c r="AR37" s="878"/>
      <c r="AS37" s="878"/>
      <c r="AT37" s="878"/>
      <c r="AU37" s="878"/>
      <c r="AV37" s="878"/>
      <c r="AW37" s="878"/>
      <c r="AX37" s="878"/>
      <c r="AY37" s="878"/>
      <c r="AZ37" s="878"/>
      <c r="BA37" s="878"/>
      <c r="BB37" s="878"/>
      <c r="BC37" s="878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D38" s="772" t="s">
        <v>0</v>
      </c>
      <c r="E38" s="773"/>
      <c r="F38" s="773"/>
      <c r="G38" s="773"/>
      <c r="H38" s="773"/>
      <c r="I38" s="773"/>
      <c r="J38" s="773"/>
      <c r="K38" s="774"/>
      <c r="L38" s="897" t="s">
        <v>2</v>
      </c>
      <c r="M38" s="897"/>
      <c r="N38" s="897"/>
      <c r="O38" s="897"/>
      <c r="P38" s="897"/>
      <c r="Q38" s="897"/>
      <c r="R38" s="897"/>
      <c r="S38" s="897"/>
      <c r="T38" s="898"/>
      <c r="AD38" s="878" t="s">
        <v>12</v>
      </c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78"/>
      <c r="AQ38" s="775" t="s">
        <v>180</v>
      </c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7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D39" s="903" t="s">
        <v>12</v>
      </c>
      <c r="E39" s="904"/>
      <c r="F39" s="904"/>
      <c r="G39" s="904"/>
      <c r="H39" s="904"/>
      <c r="I39" s="904"/>
      <c r="J39" s="904"/>
      <c r="K39" s="905"/>
      <c r="L39" s="772" t="s">
        <v>0</v>
      </c>
      <c r="M39" s="773"/>
      <c r="N39" s="773"/>
      <c r="O39" s="773"/>
      <c r="P39" s="773"/>
      <c r="Q39" s="773"/>
      <c r="R39" s="773"/>
      <c r="S39" s="773"/>
      <c r="T39" s="774"/>
      <c r="AD39" s="813" t="s">
        <v>1</v>
      </c>
      <c r="AE39" s="813"/>
      <c r="AF39" s="813"/>
      <c r="AG39" s="813"/>
      <c r="AH39" s="813"/>
      <c r="AI39" s="813"/>
      <c r="AJ39" s="813"/>
      <c r="AK39" s="813"/>
      <c r="AL39" s="896" t="s">
        <v>2</v>
      </c>
      <c r="AM39" s="896"/>
      <c r="AN39" s="896"/>
      <c r="AO39" s="896"/>
      <c r="AP39" s="896"/>
      <c r="AQ39" s="902" t="s">
        <v>3</v>
      </c>
      <c r="AR39" s="902"/>
      <c r="AS39" s="902"/>
      <c r="AT39" s="902"/>
      <c r="AU39" s="906" t="s">
        <v>250</v>
      </c>
      <c r="AV39" s="906"/>
      <c r="AW39" s="906"/>
      <c r="AX39" s="906"/>
      <c r="AY39" s="906"/>
      <c r="AZ39" s="906"/>
      <c r="BA39" s="906"/>
      <c r="BB39" s="906"/>
      <c r="BC39" s="906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13" t="s">
        <v>1</v>
      </c>
      <c r="R40" s="813"/>
      <c r="S40" s="813"/>
      <c r="T40" s="813"/>
      <c r="U40" s="813"/>
      <c r="V40" s="813"/>
      <c r="W40" s="813"/>
      <c r="X40" s="813"/>
      <c r="Y40" s="813"/>
      <c r="AD40" s="21"/>
      <c r="AE40" s="21"/>
      <c r="AF40" s="21"/>
      <c r="AG40" s="21"/>
      <c r="AH40" s="21"/>
      <c r="AI40" s="21"/>
      <c r="AJ40" s="21"/>
      <c r="AK40" s="21"/>
      <c r="AL40" s="465" t="s">
        <v>0</v>
      </c>
      <c r="AM40" s="466"/>
      <c r="AN40" s="466"/>
      <c r="AO40" s="466"/>
      <c r="AP40" s="466"/>
      <c r="AQ40" s="896" t="s">
        <v>284</v>
      </c>
      <c r="AR40" s="896"/>
      <c r="AS40" s="896"/>
      <c r="AT40" s="896"/>
      <c r="AU40" s="899" t="s">
        <v>250</v>
      </c>
      <c r="AV40" s="900"/>
      <c r="AW40" s="900"/>
      <c r="AX40" s="900"/>
      <c r="AY40" s="901"/>
      <c r="AZ40" s="902" t="s">
        <v>3</v>
      </c>
      <c r="BA40" s="902"/>
      <c r="BB40" s="902"/>
      <c r="BC40" s="902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AD41" s="21"/>
      <c r="AE41" s="21"/>
      <c r="AF41" s="21"/>
      <c r="AG41" s="21"/>
      <c r="AH41" s="21"/>
      <c r="AI41" s="21"/>
      <c r="AJ41" s="21"/>
      <c r="AK41" s="21"/>
      <c r="AL41" s="20"/>
      <c r="AM41" s="20"/>
      <c r="AN41" s="20"/>
      <c r="AO41" s="20"/>
      <c r="AP41" s="20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775" t="s">
        <v>180</v>
      </c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7"/>
      <c r="AD42" s="775" t="s">
        <v>180</v>
      </c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7"/>
      <c r="AQ42" s="775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D43" s="896" t="s">
        <v>2</v>
      </c>
      <c r="E43" s="896"/>
      <c r="F43" s="896"/>
      <c r="G43" s="896"/>
      <c r="H43" s="896"/>
      <c r="I43" s="896"/>
      <c r="J43" s="896"/>
      <c r="K43" s="896"/>
      <c r="L43" s="897" t="s">
        <v>2</v>
      </c>
      <c r="M43" s="897"/>
      <c r="N43" s="897"/>
      <c r="O43" s="897"/>
      <c r="P43" s="897"/>
      <c r="Q43" s="897"/>
      <c r="R43" s="897"/>
      <c r="S43" s="897"/>
      <c r="T43" s="898"/>
      <c r="AD43" s="21"/>
      <c r="AE43" s="21"/>
      <c r="AF43" s="21"/>
      <c r="AG43" s="21"/>
      <c r="AH43" s="21"/>
      <c r="AI43" s="21"/>
      <c r="AJ43" s="21"/>
      <c r="AK43" s="21"/>
      <c r="AL43" s="896" t="s">
        <v>2</v>
      </c>
      <c r="AM43" s="896"/>
      <c r="AN43" s="896"/>
      <c r="AO43" s="896"/>
      <c r="AP43" s="896"/>
      <c r="AQ43" s="896" t="s">
        <v>284</v>
      </c>
      <c r="AR43" s="896"/>
      <c r="AS43" s="896"/>
      <c r="AT43" s="896"/>
      <c r="AU43" s="20"/>
      <c r="AV43" s="20"/>
      <c r="AW43" s="20"/>
      <c r="AX43" s="20"/>
      <c r="AY43" s="20"/>
      <c r="AZ43" s="20"/>
      <c r="BA43" s="20"/>
      <c r="BB43" s="20"/>
      <c r="BC43" s="20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D44" s="425" t="s">
        <v>12</v>
      </c>
      <c r="E44" s="426"/>
      <c r="F44" s="426"/>
      <c r="G44" s="426"/>
      <c r="H44" s="426"/>
      <c r="I44" s="426"/>
      <c r="J44" s="426"/>
      <c r="K44" s="427"/>
      <c r="L44" s="57"/>
      <c r="M44" s="57"/>
      <c r="N44" s="57"/>
      <c r="O44" s="57"/>
      <c r="P44" s="57"/>
      <c r="Q44" s="57"/>
      <c r="R44" s="57"/>
      <c r="S44" s="57"/>
      <c r="T44" s="57"/>
      <c r="U44" s="425" t="s">
        <v>12</v>
      </c>
      <c r="V44" s="426"/>
      <c r="W44" s="426"/>
      <c r="X44" s="426"/>
      <c r="Y44" s="426"/>
      <c r="Z44" s="426"/>
      <c r="AA44" s="426"/>
      <c r="AB44" s="426"/>
      <c r="AC44" s="427"/>
      <c r="AD44" s="878" t="s">
        <v>12</v>
      </c>
      <c r="AE44" s="878"/>
      <c r="AF44" s="878"/>
      <c r="AG44" s="878"/>
      <c r="AH44" s="878"/>
      <c r="AI44" s="878"/>
      <c r="AJ44" s="878"/>
      <c r="AK44" s="878"/>
      <c r="AL44" s="878"/>
      <c r="AM44" s="878"/>
      <c r="AN44" s="878"/>
      <c r="AO44" s="878"/>
      <c r="AP44" s="878"/>
      <c r="AQ44" s="878" t="s">
        <v>12</v>
      </c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878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D45" s="772" t="s">
        <v>0</v>
      </c>
      <c r="E45" s="773"/>
      <c r="F45" s="773"/>
      <c r="G45" s="773"/>
      <c r="H45" s="773"/>
      <c r="I45" s="773"/>
      <c r="J45" s="773"/>
      <c r="K45" s="774"/>
      <c r="L45" s="772" t="s">
        <v>0</v>
      </c>
      <c r="M45" s="773"/>
      <c r="N45" s="773"/>
      <c r="O45" s="773"/>
      <c r="P45" s="773"/>
      <c r="Q45" s="773"/>
      <c r="R45" s="773"/>
      <c r="S45" s="773"/>
      <c r="T45" s="774"/>
      <c r="U45" s="425" t="s">
        <v>12</v>
      </c>
      <c r="V45" s="426"/>
      <c r="W45" s="426"/>
      <c r="X45" s="426"/>
      <c r="Y45" s="426"/>
      <c r="Z45" s="426"/>
      <c r="AA45" s="426"/>
      <c r="AB45" s="426"/>
      <c r="AC45" s="427"/>
      <c r="AD45" s="772" t="s">
        <v>0</v>
      </c>
      <c r="AE45" s="773"/>
      <c r="AF45" s="773"/>
      <c r="AG45" s="773"/>
      <c r="AH45" s="773"/>
      <c r="AI45" s="773"/>
      <c r="AJ45" s="773"/>
      <c r="AK45" s="774"/>
      <c r="AL45" s="465" t="s">
        <v>0</v>
      </c>
      <c r="AM45" s="466"/>
      <c r="AN45" s="466"/>
      <c r="AO45" s="466"/>
      <c r="AP45" s="466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idden="1">
      <c r="A46" s="95"/>
      <c r="B46" s="94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20"/>
      <c r="R46" s="20"/>
      <c r="S46" s="20"/>
      <c r="T46" s="20"/>
      <c r="AD46" s="21"/>
      <c r="AE46" s="21"/>
      <c r="AF46" s="21"/>
      <c r="AG46" s="21"/>
      <c r="AH46" s="21"/>
      <c r="AI46" s="21"/>
      <c r="AJ46" s="21"/>
      <c r="AK46" s="21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idden="1">
      <c r="A47" s="95"/>
      <c r="B47" s="94"/>
      <c r="Q47" s="1" t="s">
        <v>288</v>
      </c>
      <c r="AD47" s="13" t="s">
        <v>289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94" t="s">
        <v>286</v>
      </c>
      <c r="AR47" s="73"/>
      <c r="AS47" s="73"/>
      <c r="AT47" s="73"/>
      <c r="AU47" s="73"/>
      <c r="AV47" s="73"/>
      <c r="AW47" s="73"/>
      <c r="AX47" s="94" t="s">
        <v>287</v>
      </c>
      <c r="AY47" s="73"/>
      <c r="AZ47" s="73"/>
      <c r="BA47" s="73"/>
      <c r="BB47" s="73"/>
      <c r="BC47" s="73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thickBot="1">
      <c r="A48" s="95"/>
      <c r="B48" s="94"/>
      <c r="D48" s="887" t="s">
        <v>241</v>
      </c>
      <c r="E48" s="888"/>
      <c r="F48" s="888"/>
      <c r="G48" s="888"/>
      <c r="H48" s="888"/>
      <c r="I48" s="888"/>
      <c r="J48" s="888"/>
      <c r="K48" s="888"/>
      <c r="L48" s="808" t="s">
        <v>53</v>
      </c>
      <c r="M48" s="809"/>
      <c r="N48" s="809"/>
      <c r="O48" s="809"/>
      <c r="P48" s="809"/>
      <c r="Q48" s="809"/>
      <c r="R48" s="809"/>
      <c r="S48" s="809"/>
      <c r="T48" s="891"/>
      <c r="U48" s="888" t="s">
        <v>232</v>
      </c>
      <c r="V48" s="888"/>
      <c r="W48" s="804" t="s">
        <v>251</v>
      </c>
      <c r="X48" s="805"/>
      <c r="Y48" s="805"/>
      <c r="Z48" s="805"/>
      <c r="AA48" s="805"/>
      <c r="AB48" s="805"/>
      <c r="AC48" s="806"/>
      <c r="AD48" s="892" t="s">
        <v>232</v>
      </c>
      <c r="AE48" s="892"/>
      <c r="AF48" s="892"/>
      <c r="AG48" s="892"/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93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idden="1">
      <c r="A49" s="95"/>
      <c r="B49" s="94" t="s">
        <v>243</v>
      </c>
      <c r="J49" s="546" t="s">
        <v>41</v>
      </c>
      <c r="K49" s="538"/>
      <c r="L49" s="894" t="s">
        <v>1</v>
      </c>
      <c r="M49" s="895"/>
      <c r="U49" s="886" t="s">
        <v>0</v>
      </c>
      <c r="V49" s="886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idden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D51" s="775" t="s">
        <v>180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7"/>
      <c r="Q51" s="878" t="s">
        <v>12</v>
      </c>
      <c r="R51" s="878"/>
      <c r="S51" s="878"/>
      <c r="T51" s="878"/>
      <c r="U51" s="878"/>
      <c r="V51" s="878"/>
      <c r="W51" s="878"/>
      <c r="X51" s="878"/>
      <c r="Y51" s="878"/>
      <c r="Z51" s="878"/>
      <c r="AA51" s="878"/>
      <c r="AB51" s="878"/>
      <c r="AC51" s="878"/>
      <c r="AD51" s="813" t="s">
        <v>1</v>
      </c>
      <c r="AE51" s="813"/>
      <c r="AF51" s="813"/>
      <c r="AG51" s="813"/>
      <c r="AH51" s="813"/>
      <c r="AI51" s="813"/>
      <c r="AJ51" s="813"/>
      <c r="AK51" s="813"/>
      <c r="AL51" s="465" t="s">
        <v>29</v>
      </c>
      <c r="AM51" s="466"/>
      <c r="AN51" s="466"/>
      <c r="AO51" s="466"/>
      <c r="AP51" s="466"/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D52" s="878" t="s">
        <v>12</v>
      </c>
      <c r="E52" s="878"/>
      <c r="F52" s="878"/>
      <c r="G52" s="878"/>
      <c r="H52" s="878"/>
      <c r="I52" s="878"/>
      <c r="J52" s="878"/>
      <c r="K52" s="878"/>
      <c r="L52" s="878"/>
      <c r="M52" s="878"/>
      <c r="N52" s="878"/>
      <c r="O52" s="878"/>
      <c r="P52" s="878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90" t="s">
        <v>0</v>
      </c>
      <c r="AE52" s="890"/>
      <c r="AF52" s="890"/>
      <c r="AG52" s="890"/>
      <c r="AH52" s="890"/>
      <c r="AI52" s="890"/>
      <c r="AJ52" s="890"/>
      <c r="AK52" s="890"/>
      <c r="AL52" s="1" t="s">
        <v>2</v>
      </c>
      <c r="AU52" s="813" t="s">
        <v>1</v>
      </c>
      <c r="AV52" s="813"/>
      <c r="AW52" s="813"/>
      <c r="AX52" s="813"/>
      <c r="AY52" s="813"/>
      <c r="AZ52" s="813"/>
      <c r="BA52" s="813"/>
      <c r="BB52" s="813"/>
      <c r="BC52" s="813"/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D53" s="480" t="s">
        <v>0</v>
      </c>
      <c r="E53" s="481"/>
      <c r="F53" s="481"/>
      <c r="G53" s="481"/>
      <c r="H53" s="481"/>
      <c r="I53" s="481"/>
      <c r="J53" s="481"/>
      <c r="K53" s="481"/>
      <c r="L53" s="481"/>
      <c r="AD53" s="878" t="s">
        <v>12</v>
      </c>
      <c r="AE53" s="878"/>
      <c r="AF53" s="878"/>
      <c r="AG53" s="878"/>
      <c r="AH53" s="878"/>
      <c r="AI53" s="878"/>
      <c r="AJ53" s="878"/>
      <c r="AK53" s="878"/>
      <c r="AL53" s="878"/>
      <c r="AM53" s="878"/>
      <c r="AN53" s="878"/>
      <c r="AO53" s="878"/>
      <c r="AP53" s="878"/>
      <c r="AQ53" s="775" t="s">
        <v>180</v>
      </c>
      <c r="AR53" s="776"/>
      <c r="AS53" s="776"/>
      <c r="AT53" s="776"/>
      <c r="AU53" s="776"/>
      <c r="AV53" s="776"/>
      <c r="AW53" s="776"/>
      <c r="AX53" s="776"/>
      <c r="AY53" s="776"/>
      <c r="AZ53" s="776"/>
      <c r="BA53" s="776"/>
      <c r="BB53" s="776"/>
      <c r="BC53" s="777"/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M54" s="480" t="s">
        <v>0</v>
      </c>
      <c r="N54" s="481"/>
      <c r="O54" s="481"/>
      <c r="P54" s="481"/>
      <c r="Q54" s="481"/>
      <c r="R54" s="481"/>
      <c r="S54" s="481"/>
      <c r="T54" s="481"/>
      <c r="U54" s="481"/>
      <c r="AD54" s="474" t="s">
        <v>180</v>
      </c>
      <c r="AE54" s="475"/>
      <c r="AF54" s="475"/>
      <c r="AG54" s="475"/>
      <c r="AH54" s="475"/>
      <c r="AI54" s="475"/>
      <c r="AJ54" s="475"/>
      <c r="AK54" s="475"/>
      <c r="AL54" s="776"/>
      <c r="AM54" s="776"/>
      <c r="AN54" s="776"/>
      <c r="AO54" s="776"/>
      <c r="AP54" s="777"/>
      <c r="AQ54" s="878" t="s">
        <v>12</v>
      </c>
      <c r="AR54" s="878"/>
      <c r="AS54" s="878"/>
      <c r="AT54" s="878"/>
      <c r="AU54" s="878"/>
      <c r="AV54" s="878"/>
      <c r="AW54" s="878"/>
      <c r="AX54" s="878"/>
      <c r="AY54" s="878"/>
      <c r="AZ54" s="878"/>
      <c r="BA54" s="878"/>
      <c r="BB54" s="878"/>
      <c r="BC54" s="878"/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L55" s="885" t="s">
        <v>225</v>
      </c>
      <c r="M55" s="885"/>
      <c r="N55" s="885"/>
      <c r="O55" s="885"/>
      <c r="P55" s="885"/>
      <c r="U55" s="885" t="s">
        <v>1</v>
      </c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U55" s="885" t="s">
        <v>1</v>
      </c>
      <c r="AV55" s="885"/>
      <c r="AW55" s="885"/>
      <c r="AX55" s="885"/>
      <c r="AY55" s="885"/>
      <c r="AZ55" s="885"/>
      <c r="BA55" s="885"/>
      <c r="BB55" s="885"/>
      <c r="BC55" s="885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E56" s="86"/>
      <c r="F56" s="86"/>
      <c r="G56" s="86"/>
      <c r="H56" s="86"/>
      <c r="I56" s="86"/>
      <c r="J56" s="885" t="s">
        <v>213</v>
      </c>
      <c r="K56" s="885"/>
      <c r="L56" s="885"/>
      <c r="M56" s="885"/>
      <c r="N56" s="885"/>
      <c r="O56" s="885"/>
      <c r="P56" s="885"/>
      <c r="Q56" s="887" t="s">
        <v>234</v>
      </c>
      <c r="R56" s="888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889"/>
      <c r="AD56" s="887" t="s">
        <v>2</v>
      </c>
      <c r="AE56" s="888"/>
      <c r="AF56" s="888"/>
      <c r="AG56" s="888"/>
      <c r="AH56" s="888"/>
      <c r="AI56" s="888"/>
      <c r="AJ56" s="888"/>
      <c r="AK56" s="888"/>
      <c r="AL56" s="888"/>
      <c r="AM56" s="888"/>
      <c r="AN56" s="888"/>
      <c r="AO56" s="888"/>
      <c r="AP56" s="889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D57" s="885" t="s">
        <v>212</v>
      </c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6"/>
      <c r="R57" s="886"/>
      <c r="S57" s="886"/>
      <c r="T57" s="886"/>
      <c r="U57" s="886"/>
      <c r="V57" s="886"/>
      <c r="AD57" s="886" t="s">
        <v>209</v>
      </c>
      <c r="AE57" s="886"/>
      <c r="AF57" s="886"/>
      <c r="AG57" s="886"/>
      <c r="AH57" s="886"/>
      <c r="AI57" s="886"/>
      <c r="AJ57" s="886"/>
      <c r="AK57" s="886"/>
      <c r="AL57" s="886"/>
      <c r="AM57" s="886"/>
      <c r="AN57" s="886"/>
      <c r="AO57" s="886"/>
      <c r="AP57" s="886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885" t="s">
        <v>230</v>
      </c>
      <c r="AR58" s="885"/>
      <c r="AS58" s="885"/>
      <c r="AT58" s="885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840" t="s">
        <v>2</v>
      </c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0"/>
      <c r="Q60" s="775" t="s">
        <v>180</v>
      </c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7"/>
      <c r="AD60" s="879" t="s">
        <v>12</v>
      </c>
      <c r="AE60" s="880"/>
      <c r="AF60" s="880"/>
      <c r="AG60" s="880"/>
      <c r="AH60" s="880"/>
      <c r="AI60" s="880"/>
      <c r="AJ60" s="880"/>
      <c r="AK60" s="881"/>
      <c r="AL60" s="882" t="s">
        <v>1</v>
      </c>
      <c r="AM60" s="883"/>
      <c r="AN60" s="883"/>
      <c r="AO60" s="883"/>
      <c r="AP60" s="884"/>
      <c r="AQ60" s="814" t="s">
        <v>0</v>
      </c>
      <c r="AR60" s="814"/>
      <c r="AS60" s="814"/>
      <c r="AT60" s="814"/>
      <c r="AU60" s="814"/>
      <c r="AV60" s="814"/>
      <c r="AW60" s="814"/>
      <c r="AX60" s="814"/>
      <c r="AY60" s="814"/>
      <c r="AZ60" s="814"/>
      <c r="BA60" s="814"/>
      <c r="BB60" s="814"/>
      <c r="BC60" s="814"/>
      <c r="BD60" s="64"/>
    </row>
    <row r="61" spans="1:75" ht="1" hidden="1" customHeight="1">
      <c r="A61" s="65"/>
      <c r="B61" s="66" t="s">
        <v>163</v>
      </c>
      <c r="C61" s="1"/>
      <c r="D61" s="814" t="s">
        <v>0</v>
      </c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77" t="s">
        <v>1</v>
      </c>
      <c r="R61" s="877"/>
      <c r="S61" s="877"/>
      <c r="T61" s="877"/>
      <c r="U61" s="878" t="s">
        <v>12</v>
      </c>
      <c r="V61" s="878"/>
      <c r="W61" s="878"/>
      <c r="X61" s="878"/>
      <c r="Y61" s="878"/>
      <c r="Z61" s="878"/>
      <c r="AA61" s="878"/>
      <c r="AB61" s="878"/>
      <c r="AC61" s="878"/>
      <c r="AD61" s="775" t="s">
        <v>180</v>
      </c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7"/>
      <c r="AQ61" s="840" t="s">
        <v>2</v>
      </c>
      <c r="AR61" s="840"/>
      <c r="AS61" s="840"/>
      <c r="AT61" s="840"/>
      <c r="AU61" s="840"/>
      <c r="AV61" s="840"/>
      <c r="AW61" s="840"/>
      <c r="AX61" s="840"/>
      <c r="AY61" s="840"/>
      <c r="AZ61" s="840"/>
      <c r="BA61" s="840"/>
      <c r="BB61" s="840"/>
      <c r="BC61" s="840"/>
      <c r="BD61" s="64"/>
    </row>
    <row r="62" spans="1:75" ht="1" hidden="1" customHeight="1">
      <c r="A62" s="65"/>
      <c r="B62" s="66" t="s">
        <v>164</v>
      </c>
      <c r="C62" s="1"/>
      <c r="D62" s="775" t="s">
        <v>180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7"/>
      <c r="Q62" s="814" t="s">
        <v>0</v>
      </c>
      <c r="R62" s="814"/>
      <c r="S62" s="814"/>
      <c r="T62" s="814"/>
      <c r="U62" s="814"/>
      <c r="V62" s="814"/>
      <c r="W62" s="814"/>
      <c r="X62" s="814"/>
      <c r="Y62" s="814"/>
      <c r="Z62" s="814"/>
      <c r="AA62" s="814"/>
      <c r="AB62" s="814"/>
      <c r="AC62" s="814"/>
      <c r="AD62" s="840" t="s">
        <v>2</v>
      </c>
      <c r="AE62" s="840"/>
      <c r="AF62" s="840"/>
      <c r="AG62" s="840"/>
      <c r="AH62" s="840"/>
      <c r="AI62" s="840"/>
      <c r="AJ62" s="840"/>
      <c r="AK62" s="840"/>
      <c r="AL62" s="840"/>
      <c r="AM62" s="840"/>
      <c r="AN62" s="840"/>
      <c r="AO62" s="840"/>
      <c r="AP62" s="840"/>
      <c r="AQ62" s="877" t="s">
        <v>1</v>
      </c>
      <c r="AR62" s="877"/>
      <c r="AS62" s="877"/>
      <c r="AT62" s="877"/>
      <c r="AU62" s="878" t="s">
        <v>12</v>
      </c>
      <c r="AV62" s="878"/>
      <c r="AW62" s="878"/>
      <c r="AX62" s="878"/>
      <c r="AY62" s="878"/>
      <c r="AZ62" s="878"/>
      <c r="BA62" s="878"/>
      <c r="BB62" s="878"/>
      <c r="BC62" s="878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775" t="s">
        <v>180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7"/>
      <c r="Q64" s="840" t="s">
        <v>2</v>
      </c>
      <c r="R64" s="840"/>
      <c r="S64" s="840"/>
      <c r="T64" s="840"/>
      <c r="U64" s="840"/>
      <c r="V64" s="840"/>
      <c r="W64" s="840"/>
      <c r="X64" s="840"/>
      <c r="Y64" s="840"/>
      <c r="Z64" s="840"/>
      <c r="AA64" s="840"/>
      <c r="AB64" s="840"/>
      <c r="AC64" s="840"/>
      <c r="AD64" s="879" t="s">
        <v>12</v>
      </c>
      <c r="AE64" s="880"/>
      <c r="AF64" s="880"/>
      <c r="AG64" s="880"/>
      <c r="AH64" s="880"/>
      <c r="AI64" s="880"/>
      <c r="AJ64" s="880"/>
      <c r="AK64" s="881"/>
      <c r="AL64" s="882" t="s">
        <v>1</v>
      </c>
      <c r="AM64" s="883"/>
      <c r="AN64" s="883"/>
      <c r="AO64" s="883"/>
      <c r="AP64" s="884"/>
      <c r="AQ64" s="814" t="s">
        <v>0</v>
      </c>
      <c r="AR64" s="814"/>
      <c r="AS64" s="814"/>
      <c r="AT64" s="814"/>
      <c r="AU64" s="814"/>
      <c r="AV64" s="814"/>
      <c r="AW64" s="814"/>
      <c r="AX64" s="814"/>
      <c r="AY64" s="814"/>
      <c r="AZ64" s="814"/>
      <c r="BA64" s="814"/>
      <c r="BB64" s="814"/>
      <c r="BC64" s="814"/>
      <c r="BD64" s="64"/>
      <c r="BE64">
        <v>19</v>
      </c>
    </row>
    <row r="65" spans="1:77" s="1" customFormat="1" ht="1" hidden="1" customHeight="1">
      <c r="A65" s="65"/>
      <c r="B65" s="66" t="s">
        <v>163</v>
      </c>
      <c r="D65" s="879" t="s">
        <v>12</v>
      </c>
      <c r="E65" s="880"/>
      <c r="F65" s="880"/>
      <c r="G65" s="880"/>
      <c r="H65" s="880"/>
      <c r="I65" s="880"/>
      <c r="J65" s="880"/>
      <c r="K65" s="881"/>
      <c r="L65" s="882" t="s">
        <v>1</v>
      </c>
      <c r="M65" s="883"/>
      <c r="N65" s="883"/>
      <c r="O65" s="883"/>
      <c r="P65" s="884"/>
      <c r="Q65" s="814" t="s">
        <v>0</v>
      </c>
      <c r="R65" s="814"/>
      <c r="S65" s="814"/>
      <c r="T65" s="814"/>
      <c r="U65" s="814"/>
      <c r="V65" s="814"/>
      <c r="W65" s="814"/>
      <c r="X65" s="814"/>
      <c r="Y65" s="814"/>
      <c r="Z65" s="814"/>
      <c r="AA65" s="814"/>
      <c r="AB65" s="814"/>
      <c r="AC65" s="814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840" t="s">
        <v>2</v>
      </c>
      <c r="AR65" s="840"/>
      <c r="AS65" s="840"/>
      <c r="AT65" s="840"/>
      <c r="AU65" s="840"/>
      <c r="AV65" s="840"/>
      <c r="AW65" s="840"/>
      <c r="AX65" s="840"/>
      <c r="AY65" s="840"/>
      <c r="AZ65" s="840"/>
      <c r="BA65" s="840"/>
      <c r="BB65" s="840"/>
      <c r="BC65" s="840"/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D66" s="814" t="s">
        <v>0</v>
      </c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775" t="s">
        <v>180</v>
      </c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7"/>
      <c r="AD66" s="840" t="s">
        <v>2</v>
      </c>
      <c r="AE66" s="840"/>
      <c r="AF66" s="840"/>
      <c r="AG66" s="840"/>
      <c r="AH66" s="840"/>
      <c r="AI66" s="840"/>
      <c r="AJ66" s="840"/>
      <c r="AK66" s="840"/>
      <c r="AL66" s="840"/>
      <c r="AM66" s="840"/>
      <c r="AN66" s="840"/>
      <c r="AO66" s="840"/>
      <c r="AP66" s="840"/>
      <c r="AQ66" s="877" t="s">
        <v>1</v>
      </c>
      <c r="AR66" s="877"/>
      <c r="AS66" s="877"/>
      <c r="AT66" s="877"/>
      <c r="AU66" s="878" t="s">
        <v>12</v>
      </c>
      <c r="AV66" s="878"/>
      <c r="AW66" s="878"/>
      <c r="AX66" s="878"/>
      <c r="AY66" s="878"/>
      <c r="AZ66" s="878"/>
      <c r="BA66" s="878"/>
      <c r="BB66" s="878"/>
      <c r="BC66" s="878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idden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 t="s">
        <v>359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5" t="s">
        <v>370</v>
      </c>
      <c r="U69" s="136"/>
      <c r="V69" s="136"/>
      <c r="W69" s="136"/>
      <c r="X69" s="136"/>
      <c r="Y69" s="136"/>
      <c r="Z69" s="136"/>
      <c r="AA69" s="136"/>
      <c r="AB69" s="136"/>
      <c r="AC69" s="136"/>
      <c r="AH69" s="140" t="s">
        <v>369</v>
      </c>
      <c r="AI69" s="140"/>
      <c r="AJ69" s="140"/>
      <c r="AK69" s="140"/>
      <c r="AL69" s="140"/>
      <c r="AM69" s="140"/>
      <c r="AN69" s="140"/>
      <c r="AO69" s="140"/>
      <c r="AP69" s="14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96" t="s">
        <v>362</v>
      </c>
      <c r="U70" s="197"/>
      <c r="V70" s="197"/>
      <c r="W70" s="197"/>
      <c r="X70" s="197"/>
      <c r="Y70" s="198"/>
      <c r="Z70" s="196"/>
      <c r="AA70" s="197"/>
      <c r="AB70" s="197"/>
      <c r="AC70" s="197"/>
      <c r="AH70" s="196" t="s">
        <v>362</v>
      </c>
      <c r="AI70" s="197"/>
      <c r="AJ70" s="197"/>
      <c r="AK70" s="197"/>
      <c r="AL70" s="197"/>
      <c r="AM70" s="197"/>
      <c r="AN70" s="197"/>
      <c r="AO70" s="197"/>
      <c r="AP70" s="198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12">SUM(BI69:BI72)</f>
        <v>52</v>
      </c>
      <c r="BT71" s="50">
        <f t="shared" si="12"/>
        <v>0</v>
      </c>
      <c r="BU71" s="50">
        <f t="shared" si="12"/>
        <v>28</v>
      </c>
      <c r="BV71" s="50">
        <f t="shared" si="12"/>
        <v>24</v>
      </c>
      <c r="BW71" s="50">
        <f t="shared" si="12"/>
        <v>52</v>
      </c>
      <c r="BX71" s="50">
        <f t="shared" si="12"/>
        <v>52</v>
      </c>
      <c r="BY71" s="50">
        <f t="shared" si="12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13">BT71/52</f>
        <v>0</v>
      </c>
      <c r="BU72" s="50">
        <f t="shared" si="13"/>
        <v>0.53846153846153844</v>
      </c>
      <c r="BV72" s="50">
        <f t="shared" si="13"/>
        <v>0.46153846153846156</v>
      </c>
      <c r="BW72" s="50">
        <f t="shared" si="13"/>
        <v>1</v>
      </c>
      <c r="BX72" s="50">
        <f t="shared" si="13"/>
        <v>1</v>
      </c>
      <c r="BY72" s="50">
        <f t="shared" si="13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4">BL129+28</f>
        <v>44791</v>
      </c>
      <c r="BN129" s="45">
        <f t="shared" si="14"/>
        <v>44819</v>
      </c>
      <c r="BO129" s="45">
        <f t="shared" si="14"/>
        <v>44847</v>
      </c>
      <c r="BP129" s="45">
        <f t="shared" si="14"/>
        <v>44875</v>
      </c>
      <c r="BQ129" s="45">
        <f t="shared" si="14"/>
        <v>44903</v>
      </c>
      <c r="BR129" s="45">
        <f t="shared" si="14"/>
        <v>44931</v>
      </c>
      <c r="BS129" s="45">
        <f t="shared" si="14"/>
        <v>44959</v>
      </c>
      <c r="BT129" s="45">
        <f t="shared" si="14"/>
        <v>44987</v>
      </c>
      <c r="BU129" s="45">
        <f t="shared" si="14"/>
        <v>45015</v>
      </c>
      <c r="BV129" s="45">
        <f t="shared" si="14"/>
        <v>45043</v>
      </c>
      <c r="BW129" s="45">
        <f t="shared" si="14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5">BL137+28</f>
        <v>44791</v>
      </c>
      <c r="BN137" s="45">
        <f t="shared" si="15"/>
        <v>44819</v>
      </c>
      <c r="BO137" s="45">
        <f t="shared" si="15"/>
        <v>44847</v>
      </c>
      <c r="BP137" s="45">
        <f t="shared" si="15"/>
        <v>44875</v>
      </c>
      <c r="BQ137" s="45">
        <f t="shared" si="15"/>
        <v>44903</v>
      </c>
      <c r="BR137" s="45">
        <f t="shared" si="15"/>
        <v>44931</v>
      </c>
      <c r="BS137" s="45">
        <f t="shared" si="15"/>
        <v>44959</v>
      </c>
      <c r="BT137" s="45">
        <f t="shared" si="15"/>
        <v>44987</v>
      </c>
      <c r="BU137" s="45">
        <f t="shared" si="15"/>
        <v>45015</v>
      </c>
      <c r="BV137" s="45">
        <f t="shared" si="15"/>
        <v>45043</v>
      </c>
      <c r="BW137" s="45">
        <f t="shared" si="15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6">SUM(BK147:BR147)</f>
        <v>1.7200000000000002</v>
      </c>
      <c r="BT147" s="61">
        <v>1</v>
      </c>
      <c r="BU147"/>
      <c r="BV147">
        <v>1.63</v>
      </c>
      <c r="BW147">
        <f t="shared" ref="BW147:BW154" si="17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8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6"/>
        <v>2.7692307692307696</v>
      </c>
      <c r="BT148" s="61">
        <v>1</v>
      </c>
      <c r="BU148"/>
      <c r="BV148">
        <v>3.06</v>
      </c>
      <c r="BW148">
        <f t="shared" si="17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9">SUM(BZ148:CG148)</f>
        <v>3.0599999999999996</v>
      </c>
      <c r="CI148" s="61">
        <v>1</v>
      </c>
      <c r="CJ148" s="59"/>
      <c r="CK148" s="59">
        <v>3.06</v>
      </c>
      <c r="CL148" s="59">
        <f t="shared" si="18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6"/>
        <v>1.9615384615384617</v>
      </c>
      <c r="BT149" s="61"/>
      <c r="BU149"/>
      <c r="BV149">
        <v>2</v>
      </c>
      <c r="BW149">
        <f t="shared" si="17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9"/>
        <v>2</v>
      </c>
      <c r="CI149" s="61"/>
      <c r="CJ149" s="59"/>
      <c r="CK149" s="59">
        <v>2</v>
      </c>
      <c r="CL149" s="59">
        <f t="shared" si="18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6"/>
        <v>2.0576923076923079</v>
      </c>
      <c r="BT150" s="61"/>
      <c r="BU150"/>
      <c r="BV150">
        <v>2.23</v>
      </c>
      <c r="BW150">
        <f t="shared" si="17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9"/>
        <v>2.23</v>
      </c>
      <c r="CI150" s="61"/>
      <c r="CJ150" s="59"/>
      <c r="CK150" s="59">
        <v>2.23</v>
      </c>
      <c r="CL150" s="59">
        <f t="shared" si="18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6"/>
        <v>1</v>
      </c>
      <c r="BT151" s="61"/>
      <c r="BU151"/>
      <c r="BV151">
        <v>1</v>
      </c>
      <c r="BW151">
        <f t="shared" si="17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9"/>
        <v>1</v>
      </c>
      <c r="CI151" s="61"/>
      <c r="CJ151" s="59"/>
      <c r="CK151" s="59">
        <v>1</v>
      </c>
      <c r="CL151" s="59">
        <f t="shared" si="18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6"/>
        <v>6.273076923076923</v>
      </c>
      <c r="BT152" s="60">
        <v>1</v>
      </c>
      <c r="BU152"/>
      <c r="BV152">
        <v>7.18</v>
      </c>
      <c r="BW152">
        <f t="shared" si="17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9"/>
        <v>7.18</v>
      </c>
      <c r="CI152" s="60">
        <v>1</v>
      </c>
      <c r="CJ152" s="59"/>
      <c r="CK152" s="59">
        <v>7.18</v>
      </c>
      <c r="CL152" s="59">
        <f t="shared" si="18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6"/>
        <v>3.1730769230769234</v>
      </c>
      <c r="BT153" s="61"/>
      <c r="BU153"/>
      <c r="BV153">
        <v>3.23</v>
      </c>
      <c r="BW153">
        <f t="shared" si="17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9"/>
        <v>3.2300000000000004</v>
      </c>
      <c r="CI153" s="61"/>
      <c r="CJ153" s="59"/>
      <c r="CK153" s="59">
        <v>3.23</v>
      </c>
      <c r="CL153" s="59">
        <f t="shared" si="18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6"/>
        <v>0</v>
      </c>
      <c r="BT154" s="61"/>
      <c r="BU154"/>
      <c r="BV154">
        <v>1</v>
      </c>
      <c r="BW154">
        <f t="shared" si="17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9"/>
        <v>0</v>
      </c>
      <c r="CI154" s="61"/>
      <c r="CJ154" s="59"/>
      <c r="CK154" s="59">
        <v>1</v>
      </c>
      <c r="CL154" s="59">
        <f t="shared" si="18"/>
        <v>1</v>
      </c>
    </row>
    <row r="155" spans="62:90">
      <c r="BK155" s="61">
        <f t="shared" ref="BK155:BP155" si="20">SUM(BK147:BK154)</f>
        <v>4</v>
      </c>
      <c r="BL155" s="61">
        <f t="shared" si="20"/>
        <v>3</v>
      </c>
      <c r="BM155" s="61">
        <f t="shared" si="20"/>
        <v>4.0323076923076924</v>
      </c>
      <c r="BN155" s="61">
        <f t="shared" si="20"/>
        <v>2.9184615384615391</v>
      </c>
      <c r="BO155" s="61">
        <f t="shared" si="20"/>
        <v>3.0038461538461538</v>
      </c>
      <c r="BP155" s="61">
        <f t="shared" si="20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21">SUM(BZ147:BZ154)</f>
        <v>4.13</v>
      </c>
      <c r="CA155" s="58">
        <f t="shared" si="21"/>
        <v>3.3</v>
      </c>
      <c r="CB155" s="58">
        <f t="shared" si="21"/>
        <v>4.21</v>
      </c>
      <c r="CC155" s="58">
        <f t="shared" si="21"/>
        <v>3.56</v>
      </c>
      <c r="CD155" s="58">
        <f t="shared" si="21"/>
        <v>3.08</v>
      </c>
      <c r="CE155" s="58">
        <f t="shared" si="21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8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388">
    <mergeCell ref="AT136:AW136"/>
    <mergeCell ref="AX136:BA136"/>
    <mergeCell ref="BY136:CB136"/>
    <mergeCell ref="CD136:CG136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9:K109"/>
    <mergeCell ref="U109:AC109"/>
    <mergeCell ref="AL109:AT109"/>
    <mergeCell ref="L110:T110"/>
    <mergeCell ref="AD110:AK110"/>
    <mergeCell ref="AU110:BC110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AZ99:BC99"/>
    <mergeCell ref="L100:M100"/>
    <mergeCell ref="D102:BC102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D93:T93"/>
    <mergeCell ref="U93:AK93"/>
    <mergeCell ref="AL93:BC93"/>
    <mergeCell ref="D94:K94"/>
    <mergeCell ref="N94:T94"/>
    <mergeCell ref="U94:AC94"/>
    <mergeCell ref="D88:K88"/>
    <mergeCell ref="Q88:AC88"/>
    <mergeCell ref="AD88:AP88"/>
    <mergeCell ref="AQ88:AY88"/>
    <mergeCell ref="AU89:BC89"/>
    <mergeCell ref="D92:BC92"/>
    <mergeCell ref="AY79:BB79"/>
    <mergeCell ref="D85:BC85"/>
    <mergeCell ref="L86:T86"/>
    <mergeCell ref="AD86:AK86"/>
    <mergeCell ref="AU86:BC86"/>
    <mergeCell ref="D87:K87"/>
    <mergeCell ref="U87:AC87"/>
    <mergeCell ref="AL87:AT87"/>
    <mergeCell ref="AA79:AD79"/>
    <mergeCell ref="AE79:AH79"/>
    <mergeCell ref="AI79:AL79"/>
    <mergeCell ref="AM79:AP79"/>
    <mergeCell ref="AQ79:AT79"/>
    <mergeCell ref="AU79:AX79"/>
    <mergeCell ref="C79:F79"/>
    <mergeCell ref="G79:J79"/>
    <mergeCell ref="K79:N79"/>
    <mergeCell ref="O79:R79"/>
    <mergeCell ref="S79:V79"/>
    <mergeCell ref="W79:Z79"/>
    <mergeCell ref="AE78:AH78"/>
    <mergeCell ref="AI78:AL78"/>
    <mergeCell ref="AM78:AP78"/>
    <mergeCell ref="AQ78:AT78"/>
    <mergeCell ref="AU78:AX78"/>
    <mergeCell ref="AY78:BB78"/>
    <mergeCell ref="AU77:AX77"/>
    <mergeCell ref="AY77:BB77"/>
    <mergeCell ref="BS77:BX77"/>
    <mergeCell ref="AE77:AH77"/>
    <mergeCell ref="AI77:AL77"/>
    <mergeCell ref="AM77:AP77"/>
    <mergeCell ref="AQ77:AT77"/>
    <mergeCell ref="C78:F78"/>
    <mergeCell ref="G78:J78"/>
    <mergeCell ref="K78:N78"/>
    <mergeCell ref="O78:R78"/>
    <mergeCell ref="S78:V78"/>
    <mergeCell ref="W78:Z78"/>
    <mergeCell ref="AA78:AD78"/>
    <mergeCell ref="W77:Z77"/>
    <mergeCell ref="AA77:AD77"/>
    <mergeCell ref="AI76:AL76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C76:F76"/>
    <mergeCell ref="G76:J76"/>
    <mergeCell ref="K76:N76"/>
    <mergeCell ref="O76:R76"/>
    <mergeCell ref="S76:V76"/>
    <mergeCell ref="W76:Z76"/>
    <mergeCell ref="AA76:AD76"/>
    <mergeCell ref="AE76:AH76"/>
    <mergeCell ref="W75:Z75"/>
    <mergeCell ref="AA75:AD75"/>
    <mergeCell ref="AE75:AH75"/>
    <mergeCell ref="D66:P66"/>
    <mergeCell ref="Q66:AC66"/>
    <mergeCell ref="AD66:AP66"/>
    <mergeCell ref="AQ66:AT66"/>
    <mergeCell ref="AU66:BC66"/>
    <mergeCell ref="C75:F75"/>
    <mergeCell ref="G75:J75"/>
    <mergeCell ref="K75:N75"/>
    <mergeCell ref="O75:R75"/>
    <mergeCell ref="S75:V75"/>
    <mergeCell ref="AU75:AX75"/>
    <mergeCell ref="AY75:BB75"/>
    <mergeCell ref="AI75:AL75"/>
    <mergeCell ref="AM75:AP75"/>
    <mergeCell ref="AQ75:AT75"/>
    <mergeCell ref="D64:P64"/>
    <mergeCell ref="Q64:AC64"/>
    <mergeCell ref="AD64:AK64"/>
    <mergeCell ref="AL64:AP64"/>
    <mergeCell ref="AQ64:BC64"/>
    <mergeCell ref="D65:K65"/>
    <mergeCell ref="L65:P65"/>
    <mergeCell ref="Q65:AC65"/>
    <mergeCell ref="AD65:AP65"/>
    <mergeCell ref="AQ65:BC65"/>
    <mergeCell ref="D61:P61"/>
    <mergeCell ref="Q61:T61"/>
    <mergeCell ref="U61:AC61"/>
    <mergeCell ref="AD61:AP61"/>
    <mergeCell ref="AQ61:BC61"/>
    <mergeCell ref="D62:P62"/>
    <mergeCell ref="Q62:AC62"/>
    <mergeCell ref="AD62:AP62"/>
    <mergeCell ref="AQ62:AT62"/>
    <mergeCell ref="AU62:BC62"/>
    <mergeCell ref="D57:V57"/>
    <mergeCell ref="AD57:AP57"/>
    <mergeCell ref="AQ58:AT58"/>
    <mergeCell ref="D60:P60"/>
    <mergeCell ref="Q60:AC60"/>
    <mergeCell ref="AD60:AK60"/>
    <mergeCell ref="AL60:AP60"/>
    <mergeCell ref="AQ60:BC60"/>
    <mergeCell ref="L55:P55"/>
    <mergeCell ref="U55:AK55"/>
    <mergeCell ref="AU55:BC55"/>
    <mergeCell ref="J56:P56"/>
    <mergeCell ref="Q56:AC56"/>
    <mergeCell ref="AD56:AP56"/>
    <mergeCell ref="AU52:BC52"/>
    <mergeCell ref="D53:L53"/>
    <mergeCell ref="AD53:AP53"/>
    <mergeCell ref="AQ53:BC53"/>
    <mergeCell ref="M54:U54"/>
    <mergeCell ref="AD54:AP54"/>
    <mergeCell ref="AQ54:BC54"/>
    <mergeCell ref="D51:P51"/>
    <mergeCell ref="Q51:AC51"/>
    <mergeCell ref="AD51:AK51"/>
    <mergeCell ref="AL51:AP51"/>
    <mergeCell ref="D52:P52"/>
    <mergeCell ref="Q52:AC52"/>
    <mergeCell ref="AD52:AK52"/>
    <mergeCell ref="D48:K48"/>
    <mergeCell ref="L48:T48"/>
    <mergeCell ref="U48:V48"/>
    <mergeCell ref="W48:AC48"/>
    <mergeCell ref="AD48:BC48"/>
    <mergeCell ref="J49:K49"/>
    <mergeCell ref="L49:M49"/>
    <mergeCell ref="U49:V49"/>
    <mergeCell ref="D44:K44"/>
    <mergeCell ref="U44:AC44"/>
    <mergeCell ref="AD44:AP44"/>
    <mergeCell ref="AQ44:BC44"/>
    <mergeCell ref="D45:K45"/>
    <mergeCell ref="L45:T45"/>
    <mergeCell ref="U45:AC45"/>
    <mergeCell ref="AD45:AK45"/>
    <mergeCell ref="AL45:AP45"/>
    <mergeCell ref="D42:P42"/>
    <mergeCell ref="Q42:AC42"/>
    <mergeCell ref="AD42:AP42"/>
    <mergeCell ref="AQ42:BC42"/>
    <mergeCell ref="D43:K43"/>
    <mergeCell ref="L43:T43"/>
    <mergeCell ref="AL43:AP43"/>
    <mergeCell ref="AQ43:AT43"/>
    <mergeCell ref="AU39:BC39"/>
    <mergeCell ref="D40:P40"/>
    <mergeCell ref="Q40:Y40"/>
    <mergeCell ref="AL40:AP40"/>
    <mergeCell ref="AQ40:AT40"/>
    <mergeCell ref="AU40:AY40"/>
    <mergeCell ref="AZ40:BC40"/>
    <mergeCell ref="AQ37:BC37"/>
    <mergeCell ref="D38:K38"/>
    <mergeCell ref="L38:T38"/>
    <mergeCell ref="AD38:AP38"/>
    <mergeCell ref="AQ38:BC38"/>
    <mergeCell ref="D39:K39"/>
    <mergeCell ref="L39:T39"/>
    <mergeCell ref="AD39:AK39"/>
    <mergeCell ref="AL39:AP39"/>
    <mergeCell ref="AQ39:AT39"/>
    <mergeCell ref="T31:V31"/>
    <mergeCell ref="AB31:AC31"/>
    <mergeCell ref="D37:K37"/>
    <mergeCell ref="L37:P37"/>
    <mergeCell ref="Q37:AC37"/>
    <mergeCell ref="AD37:AK37"/>
    <mergeCell ref="AB30:AE30"/>
    <mergeCell ref="AF30:AK30"/>
    <mergeCell ref="AL30:AO30"/>
    <mergeCell ref="AP30:AW30"/>
    <mergeCell ref="AX30:BA30"/>
    <mergeCell ref="BB30:BC30"/>
    <mergeCell ref="AL27:AO27"/>
    <mergeCell ref="X28:AA28"/>
    <mergeCell ref="AP28:AS28"/>
    <mergeCell ref="AT28:BC28"/>
    <mergeCell ref="T29:W29"/>
    <mergeCell ref="X29:AE29"/>
    <mergeCell ref="AP29:AS29"/>
    <mergeCell ref="AT29:AW29"/>
    <mergeCell ref="AX29:BC29"/>
    <mergeCell ref="D25:K25"/>
    <mergeCell ref="L25:O25"/>
    <mergeCell ref="D27:O27"/>
    <mergeCell ref="P27:S27"/>
    <mergeCell ref="T27:AC27"/>
    <mergeCell ref="AD27:AK27"/>
    <mergeCell ref="D23:G23"/>
    <mergeCell ref="P23:S23"/>
    <mergeCell ref="AL23:AS23"/>
    <mergeCell ref="AT23:AW23"/>
    <mergeCell ref="AX23:BC23"/>
    <mergeCell ref="H24:K24"/>
    <mergeCell ref="L24:S24"/>
    <mergeCell ref="AX16:BC16"/>
    <mergeCell ref="D20:L20"/>
    <mergeCell ref="AQ20:BA20"/>
    <mergeCell ref="BB20:BC20"/>
    <mergeCell ref="AF22:AH22"/>
    <mergeCell ref="AI22:AK22"/>
    <mergeCell ref="AL15:AP15"/>
    <mergeCell ref="AQ15:AW15"/>
    <mergeCell ref="D16:G16"/>
    <mergeCell ref="H16:K16"/>
    <mergeCell ref="L16:P16"/>
    <mergeCell ref="X16:AA16"/>
    <mergeCell ref="AD16:AG16"/>
    <mergeCell ref="AQ16:AT16"/>
    <mergeCell ref="D14:K14"/>
    <mergeCell ref="L14:T14"/>
    <mergeCell ref="U14:AC14"/>
    <mergeCell ref="AD14:AI14"/>
    <mergeCell ref="M15:P15"/>
    <mergeCell ref="Q15:AC15"/>
    <mergeCell ref="AD15:AG15"/>
    <mergeCell ref="AH15:AK15"/>
    <mergeCell ref="AU11:AW11"/>
    <mergeCell ref="AX11:BC11"/>
    <mergeCell ref="D13:K13"/>
    <mergeCell ref="L13:T13"/>
    <mergeCell ref="AJ13:AP13"/>
    <mergeCell ref="AU13:BC13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</mergeCells>
  <pageMargins left="0.2" right="0.2" top="0.25" bottom="0.25" header="0.3" footer="0.3"/>
  <pageSetup scale="56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EDFC0-C774-F546-95A5-8DB5AAE64971}">
  <sheetPr>
    <pageSetUpPr fitToPage="1"/>
  </sheetPr>
  <dimension ref="A1:CM160"/>
  <sheetViews>
    <sheetView topLeftCell="A2" zoomScale="99" workbookViewId="0">
      <selection activeCell="AD35" sqref="AD35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AQ12" s="153" t="s">
        <v>12</v>
      </c>
      <c r="AR12" s="154"/>
      <c r="AS12" s="154"/>
      <c r="AT12" s="154"/>
      <c r="AU12" s="154"/>
      <c r="AV12" s="154"/>
      <c r="AW12" s="154"/>
      <c r="AX12" s="154"/>
      <c r="AY12" s="154"/>
      <c r="AZ12" s="154"/>
      <c r="BA12" s="154"/>
      <c r="BB12" s="154"/>
      <c r="BC12" s="155"/>
      <c r="BD12" s="1"/>
      <c r="BI12" s="53" t="s">
        <v>40</v>
      </c>
      <c r="BJ12" s="53" t="s">
        <v>43</v>
      </c>
      <c r="BK12" s="53" t="s">
        <v>41</v>
      </c>
      <c r="BL12" s="53" t="s">
        <v>1</v>
      </c>
      <c r="BM12" s="53" t="s">
        <v>2</v>
      </c>
      <c r="BN12" s="85" t="s">
        <v>0</v>
      </c>
      <c r="BO12" s="53" t="s">
        <v>44</v>
      </c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54" t="s">
        <v>2</v>
      </c>
      <c r="E13" s="455"/>
      <c r="F13" s="455"/>
      <c r="G13" s="455"/>
      <c r="H13" s="455"/>
      <c r="I13" s="455"/>
      <c r="J13" s="455"/>
      <c r="K13" s="456"/>
      <c r="L13" s="847" t="s">
        <v>38</v>
      </c>
      <c r="M13" s="847"/>
      <c r="N13" s="847"/>
      <c r="O13" s="847"/>
      <c r="P13" s="847"/>
      <c r="Q13" s="847"/>
      <c r="R13" s="847"/>
      <c r="S13" s="847"/>
      <c r="T13" s="847"/>
      <c r="U13" s="781" t="s">
        <v>210</v>
      </c>
      <c r="V13" s="782"/>
      <c r="W13" s="782"/>
      <c r="X13" s="782"/>
      <c r="Y13" s="782"/>
      <c r="Z13" s="782"/>
      <c r="AA13" s="782"/>
      <c r="AB13" s="782"/>
      <c r="AC13" s="782"/>
      <c r="AD13" s="153" t="s">
        <v>12</v>
      </c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5"/>
      <c r="AW13" s="217" t="s">
        <v>43</v>
      </c>
      <c r="AX13" s="217"/>
      <c r="AY13" s="218"/>
      <c r="AZ13" s="218"/>
      <c r="BA13" s="218"/>
      <c r="BB13" s="218"/>
      <c r="BC13" s="219"/>
      <c r="BD13" s="1"/>
      <c r="BI13" s="50">
        <v>8</v>
      </c>
      <c r="BJ13" s="54">
        <v>7</v>
      </c>
      <c r="BK13" s="54">
        <v>13</v>
      </c>
      <c r="BL13" s="54">
        <v>9</v>
      </c>
      <c r="BM13" s="54">
        <v>9</v>
      </c>
      <c r="BN13" s="50" t="s">
        <v>178</v>
      </c>
      <c r="BO13" s="54" t="s">
        <v>178</v>
      </c>
      <c r="BP13" s="50">
        <f t="shared" ref="BP13:BP16" si="4">SUM(BI13:BO13)</f>
        <v>46</v>
      </c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669" t="s">
        <v>210</v>
      </c>
      <c r="E14" s="669"/>
      <c r="F14" s="669"/>
      <c r="G14" s="669"/>
      <c r="H14" s="669"/>
      <c r="I14" s="669"/>
      <c r="J14" s="669"/>
      <c r="K14" s="669"/>
      <c r="L14" s="137" t="s">
        <v>2</v>
      </c>
      <c r="M14" s="138"/>
      <c r="N14" s="138"/>
      <c r="O14" s="138"/>
      <c r="P14" s="138"/>
      <c r="Q14" s="138"/>
      <c r="R14" s="138"/>
      <c r="S14" s="138"/>
      <c r="T14" s="150" t="s">
        <v>15</v>
      </c>
      <c r="U14" s="151"/>
      <c r="V14" s="151"/>
      <c r="W14" s="151"/>
      <c r="X14" s="151"/>
      <c r="Y14" s="151"/>
      <c r="Z14" s="151"/>
      <c r="AA14" s="151"/>
      <c r="AB14" s="151"/>
      <c r="AC14" s="152"/>
      <c r="AD14" s="211" t="s">
        <v>43</v>
      </c>
      <c r="AE14" s="212"/>
      <c r="AF14" s="212"/>
      <c r="AG14" s="212"/>
      <c r="AH14" s="212"/>
      <c r="AU14" s="847" t="s">
        <v>38</v>
      </c>
      <c r="AV14" s="847"/>
      <c r="AW14" s="847"/>
      <c r="AX14" s="847"/>
      <c r="AY14" s="847"/>
      <c r="AZ14" s="847"/>
      <c r="BA14" s="847"/>
      <c r="BB14" s="847"/>
      <c r="BC14" s="847"/>
      <c r="BD14" s="1"/>
      <c r="BI14" s="50">
        <v>9</v>
      </c>
      <c r="BJ14" s="54">
        <v>6</v>
      </c>
      <c r="BK14" s="54">
        <v>13</v>
      </c>
      <c r="BL14" s="54">
        <v>9</v>
      </c>
      <c r="BM14" s="54">
        <v>8</v>
      </c>
      <c r="BN14" s="50" t="s">
        <v>178</v>
      </c>
      <c r="BO14" s="54" t="s">
        <v>178</v>
      </c>
      <c r="BP14" s="50">
        <f t="shared" si="4"/>
        <v>45</v>
      </c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D15" s="153" t="s">
        <v>12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210" t="s">
        <v>3</v>
      </c>
      <c r="P15" s="210"/>
      <c r="Q15" s="210"/>
      <c r="R15" s="210"/>
      <c r="X15" s="454" t="s">
        <v>2</v>
      </c>
      <c r="Y15" s="455"/>
      <c r="Z15" s="455"/>
      <c r="AA15" s="456"/>
      <c r="AD15" s="567" t="s">
        <v>38</v>
      </c>
      <c r="AE15" s="568"/>
      <c r="AF15" s="568"/>
      <c r="AG15" s="568"/>
      <c r="AI15" s="690" t="s">
        <v>43</v>
      </c>
      <c r="AJ15" s="691"/>
      <c r="AK15" s="691"/>
      <c r="AL15" s="691"/>
      <c r="AM15" s="691"/>
      <c r="AN15" s="691"/>
      <c r="AO15" s="691"/>
      <c r="AP15" s="215" t="s">
        <v>210</v>
      </c>
      <c r="AQ15" s="215"/>
      <c r="AR15" s="216"/>
      <c r="AS15" s="216"/>
      <c r="AT15" s="216"/>
      <c r="BI15" s="50">
        <v>5</v>
      </c>
      <c r="BJ15" s="54">
        <v>7</v>
      </c>
      <c r="BK15" s="54">
        <v>11</v>
      </c>
      <c r="BL15" s="54">
        <v>4</v>
      </c>
      <c r="BM15" s="54">
        <v>4</v>
      </c>
      <c r="BN15" s="50" t="s">
        <v>178</v>
      </c>
      <c r="BO15" s="54">
        <v>4</v>
      </c>
      <c r="BP15" s="50">
        <f t="shared" si="4"/>
        <v>35</v>
      </c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149" t="s">
        <v>15</v>
      </c>
      <c r="E16" s="149"/>
      <c r="F16" s="149"/>
      <c r="G16" s="149"/>
      <c r="H16" s="448" t="s">
        <v>3</v>
      </c>
      <c r="I16" s="448"/>
      <c r="J16" s="448"/>
      <c r="K16" s="448"/>
      <c r="L16" s="150" t="s">
        <v>15</v>
      </c>
      <c r="M16" s="151"/>
      <c r="N16" s="151"/>
      <c r="O16" s="151"/>
      <c r="P16" s="151"/>
      <c r="Q16" s="153" t="s">
        <v>12</v>
      </c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849" t="s">
        <v>2</v>
      </c>
      <c r="AE16" s="850"/>
      <c r="AF16" s="850"/>
      <c r="AG16" s="851"/>
      <c r="AH16" s="567" t="s">
        <v>38</v>
      </c>
      <c r="AI16" s="568"/>
      <c r="AJ16" s="568"/>
      <c r="AK16" s="568"/>
      <c r="AL16" s="213" t="s">
        <v>210</v>
      </c>
      <c r="AM16" s="214"/>
      <c r="AN16" s="214"/>
      <c r="AO16" s="214"/>
      <c r="AP16" s="690" t="s">
        <v>43</v>
      </c>
      <c r="AQ16" s="691"/>
      <c r="AR16" s="691"/>
      <c r="AS16" s="691"/>
      <c r="AT16" s="691"/>
      <c r="AU16" s="691"/>
      <c r="AV16" s="732"/>
      <c r="BD16" s="1"/>
      <c r="BI16" s="50">
        <v>4</v>
      </c>
      <c r="BJ16" s="54">
        <v>6</v>
      </c>
      <c r="BK16" s="54">
        <v>13</v>
      </c>
      <c r="BL16" s="54">
        <v>4</v>
      </c>
      <c r="BM16" s="54">
        <v>4</v>
      </c>
      <c r="BN16" s="50" t="s">
        <v>178</v>
      </c>
      <c r="BO16" s="54">
        <v>4</v>
      </c>
      <c r="BP16" s="50">
        <f t="shared" si="4"/>
        <v>35</v>
      </c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 ht="17" thickBot="1">
      <c r="A17" s="95"/>
      <c r="B17" s="96"/>
      <c r="C17" s="66"/>
      <c r="BD17" s="1"/>
      <c r="BH17" t="s">
        <v>336</v>
      </c>
      <c r="BI17" s="50">
        <f>SUM(BI13:BI16)</f>
        <v>26</v>
      </c>
      <c r="BJ17" s="50">
        <f t="shared" ref="BJ17:BO17" si="5">SUM(BJ13:BJ16)</f>
        <v>26</v>
      </c>
      <c r="BK17" s="50">
        <f t="shared" si="5"/>
        <v>50</v>
      </c>
      <c r="BL17" s="50">
        <f t="shared" si="5"/>
        <v>26</v>
      </c>
      <c r="BM17" s="50">
        <f t="shared" si="5"/>
        <v>25</v>
      </c>
      <c r="BN17" s="50">
        <f t="shared" si="5"/>
        <v>0</v>
      </c>
      <c r="BO17" s="50">
        <f t="shared" si="5"/>
        <v>8</v>
      </c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 ht="17" thickBot="1">
      <c r="A18" s="95"/>
      <c r="B18" s="96"/>
      <c r="C18" s="66"/>
      <c r="O18" s="852" t="s">
        <v>41</v>
      </c>
      <c r="P18" s="854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1"/>
      <c r="J19" s="1"/>
      <c r="K19" s="1"/>
      <c r="L19" s="1"/>
      <c r="M19" s="1"/>
      <c r="N19" s="1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6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6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6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t="s">
        <v>377</v>
      </c>
      <c r="AF22" s="549" t="s">
        <v>328</v>
      </c>
      <c r="AG22" s="550"/>
      <c r="AH22" s="551"/>
      <c r="AI22" s="549" t="s">
        <v>328</v>
      </c>
      <c r="AJ22" s="550"/>
      <c r="AK22" s="551"/>
      <c r="AL22" t="s">
        <v>378</v>
      </c>
      <c r="BD22" s="64"/>
      <c r="BG22" t="s">
        <v>336</v>
      </c>
      <c r="BH22" s="50">
        <f>SUM(BH23:BH25)</f>
        <v>12</v>
      </c>
      <c r="BI22" s="50">
        <f t="shared" ref="BI22:BO22" si="7">SUM(BI23:BI25)</f>
        <v>37</v>
      </c>
      <c r="BJ22" s="50">
        <f t="shared" si="7"/>
        <v>0</v>
      </c>
      <c r="BK22" s="50">
        <f t="shared" si="7"/>
        <v>20</v>
      </c>
      <c r="BL22" s="50">
        <f t="shared" si="7"/>
        <v>35</v>
      </c>
      <c r="BM22" s="50">
        <f t="shared" si="7"/>
        <v>24</v>
      </c>
      <c r="BN22" s="50">
        <f t="shared" si="7"/>
        <v>24</v>
      </c>
      <c r="BO22" s="50">
        <f t="shared" si="7"/>
        <v>4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6"/>
        <v>3.2300000000000004</v>
      </c>
    </row>
    <row r="23" spans="1:91" ht="17" thickBot="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863" t="s">
        <v>0</v>
      </c>
      <c r="M23" s="864"/>
      <c r="N23" s="864"/>
      <c r="O23" s="864"/>
      <c r="P23" s="864"/>
      <c r="Q23" s="864"/>
      <c r="R23" s="864"/>
      <c r="S23" s="865"/>
      <c r="T23" s="167" t="s">
        <v>1</v>
      </c>
      <c r="U23" s="167"/>
      <c r="V23" s="167"/>
      <c r="W23" s="167"/>
      <c r="X23" s="167"/>
      <c r="Y23" s="167"/>
      <c r="Z23" s="167"/>
      <c r="AA23" s="167"/>
      <c r="AB23" s="167"/>
      <c r="AC23" s="173" t="s">
        <v>180</v>
      </c>
      <c r="AD23" s="173"/>
      <c r="AE23" s="173"/>
      <c r="AF23" s="173"/>
      <c r="AG23" s="173"/>
      <c r="AH23" s="173"/>
      <c r="AI23" s="173"/>
      <c r="AJ23" s="173"/>
      <c r="AK23" s="173"/>
      <c r="AL23" s="203" t="s">
        <v>376</v>
      </c>
      <c r="AM23" s="204"/>
      <c r="AN23" s="204"/>
      <c r="AO23" s="204"/>
      <c r="AP23" s="204"/>
      <c r="AQ23" s="204"/>
      <c r="AR23" s="204"/>
      <c r="AS23" s="205"/>
      <c r="AT23" s="764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H23" s="50">
        <v>4</v>
      </c>
      <c r="BI23" s="50">
        <v>9</v>
      </c>
      <c r="BJ23" s="50" t="s">
        <v>178</v>
      </c>
      <c r="BK23" s="50">
        <v>8</v>
      </c>
      <c r="BL23" s="84">
        <v>13</v>
      </c>
      <c r="BM23" s="84">
        <v>6</v>
      </c>
      <c r="BN23" s="50">
        <v>8</v>
      </c>
      <c r="BO23" s="50">
        <v>4</v>
      </c>
      <c r="BP23" s="50">
        <f t="shared" ref="BP23:BP25" si="8"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67" t="s">
        <v>1</v>
      </c>
      <c r="E24" s="167"/>
      <c r="F24" s="167"/>
      <c r="G24" s="167"/>
      <c r="H24" s="768" t="s">
        <v>327</v>
      </c>
      <c r="I24" s="768"/>
      <c r="J24" s="768"/>
      <c r="K24" s="549"/>
      <c r="L24" s="201" t="s">
        <v>373</v>
      </c>
      <c r="M24" s="202"/>
      <c r="N24" s="202"/>
      <c r="O24" s="202"/>
      <c r="P24" s="589" t="s">
        <v>180</v>
      </c>
      <c r="Q24" s="589"/>
      <c r="R24" s="589"/>
      <c r="S24" s="859"/>
      <c r="T24" s="194" t="s">
        <v>2</v>
      </c>
      <c r="U24" s="166"/>
      <c r="V24" s="166"/>
      <c r="W24" s="166"/>
      <c r="X24" s="166"/>
      <c r="Y24" s="166"/>
      <c r="Z24" s="166"/>
      <c r="AA24" s="166"/>
      <c r="AB24" s="166"/>
      <c r="AC24" s="167" t="s">
        <v>1</v>
      </c>
      <c r="AD24" s="167"/>
      <c r="AE24" s="167"/>
      <c r="AF24" s="167"/>
      <c r="AG24" s="167"/>
      <c r="AH24" s="167"/>
      <c r="AI24" s="167"/>
      <c r="AJ24" s="167"/>
      <c r="AK24" s="167"/>
      <c r="AL24" s="860" t="s">
        <v>0</v>
      </c>
      <c r="AM24" s="861"/>
      <c r="AN24" s="861"/>
      <c r="AO24" s="861"/>
      <c r="AP24" s="861"/>
      <c r="AQ24" s="861"/>
      <c r="AR24" s="861"/>
      <c r="AS24" s="862"/>
      <c r="AT24" s="156" t="s">
        <v>180</v>
      </c>
      <c r="AU24" s="156"/>
      <c r="AV24" s="156"/>
      <c r="AW24" s="156"/>
      <c r="AX24" s="156"/>
      <c r="AY24" s="156"/>
      <c r="AZ24" s="156"/>
      <c r="BA24" s="156"/>
      <c r="BB24" s="156"/>
      <c r="BC24" s="156"/>
      <c r="BD24" s="64"/>
      <c r="BH24" s="50">
        <v>4</v>
      </c>
      <c r="BI24" s="84">
        <v>14</v>
      </c>
      <c r="BJ24" s="50" t="s">
        <v>178</v>
      </c>
      <c r="BK24" s="84">
        <v>4</v>
      </c>
      <c r="BL24" s="50">
        <v>13</v>
      </c>
      <c r="BM24" s="50">
        <v>9</v>
      </c>
      <c r="BN24" s="50">
        <v>8</v>
      </c>
      <c r="BO24" s="50" t="s">
        <v>178</v>
      </c>
      <c r="BP24" s="50">
        <f t="shared" si="8"/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480" t="s">
        <v>0</v>
      </c>
      <c r="E25" s="481"/>
      <c r="F25" s="481"/>
      <c r="G25" s="481"/>
      <c r="H25" s="481"/>
      <c r="I25" s="481"/>
      <c r="J25" s="481"/>
      <c r="K25" s="738"/>
      <c r="L25" s="855" t="s">
        <v>327</v>
      </c>
      <c r="M25" s="855"/>
      <c r="N25" s="855"/>
      <c r="O25" s="855"/>
      <c r="P25" s="142" t="s">
        <v>367</v>
      </c>
      <c r="Q25" s="143"/>
      <c r="R25" s="143"/>
      <c r="S25" s="143"/>
      <c r="T25" s="146"/>
      <c r="U25" s="146"/>
      <c r="V25" s="146"/>
      <c r="W25" s="146"/>
      <c r="X25" s="173" t="s">
        <v>180</v>
      </c>
      <c r="Y25" s="173"/>
      <c r="Z25" s="173"/>
      <c r="AA25" s="173"/>
      <c r="AB25" s="173"/>
      <c r="AC25" s="173"/>
      <c r="AD25" s="173"/>
      <c r="AE25" s="173"/>
      <c r="AF25" s="173"/>
      <c r="AG25" s="173"/>
      <c r="AH25" s="165" t="s">
        <v>2</v>
      </c>
      <c r="AI25" s="166"/>
      <c r="AJ25" s="166"/>
      <c r="AK25" s="166"/>
      <c r="AL25" s="166"/>
      <c r="AM25" s="166"/>
      <c r="AN25" s="166"/>
      <c r="AO25" s="166"/>
      <c r="AP25" s="166"/>
      <c r="AQ25" s="151" t="s">
        <v>180</v>
      </c>
      <c r="AR25" s="151"/>
      <c r="AS25" s="151"/>
      <c r="AT25" s="156"/>
      <c r="AU25" s="148" t="s">
        <v>1</v>
      </c>
      <c r="AV25" s="148"/>
      <c r="AW25" s="148"/>
      <c r="AX25" s="148"/>
      <c r="AY25" s="148"/>
      <c r="AZ25" s="148"/>
      <c r="BA25" s="148"/>
      <c r="BB25" s="148"/>
      <c r="BC25" s="188"/>
      <c r="BD25" s="64"/>
      <c r="BH25" s="50">
        <v>4</v>
      </c>
      <c r="BI25" s="50">
        <v>14</v>
      </c>
      <c r="BJ25" s="50" t="s">
        <v>178</v>
      </c>
      <c r="BK25" s="50">
        <v>8</v>
      </c>
      <c r="BL25" s="84">
        <v>9</v>
      </c>
      <c r="BM25" s="50">
        <v>9</v>
      </c>
      <c r="BN25" s="50">
        <v>8</v>
      </c>
      <c r="BP25" s="50">
        <f t="shared" si="8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BH26" s="187" t="s">
        <v>326</v>
      </c>
      <c r="BI26" s="53" t="s">
        <v>40</v>
      </c>
      <c r="BJ26" s="53" t="s">
        <v>43</v>
      </c>
      <c r="BK26" s="53" t="s">
        <v>41</v>
      </c>
      <c r="BL26" s="53" t="s">
        <v>1</v>
      </c>
      <c r="BM26" s="53" t="s">
        <v>2</v>
      </c>
      <c r="BN26" s="85" t="s">
        <v>0</v>
      </c>
      <c r="BO26" s="53" t="s">
        <v>44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8"/>
      <c r="P27" s="768" t="s">
        <v>327</v>
      </c>
      <c r="Q27" s="768"/>
      <c r="R27" s="768"/>
      <c r="S27" s="768"/>
      <c r="T27" s="150" t="s">
        <v>180</v>
      </c>
      <c r="U27" s="151"/>
      <c r="V27" s="151"/>
      <c r="W27" s="151"/>
      <c r="X27" s="151"/>
      <c r="Y27" s="151"/>
      <c r="Z27" s="151"/>
      <c r="AA27" s="151"/>
      <c r="AB27" s="151"/>
      <c r="AC27" s="184" t="s">
        <v>0</v>
      </c>
      <c r="AD27" s="185"/>
      <c r="AE27" s="185"/>
      <c r="AF27" s="185"/>
      <c r="AG27" s="185"/>
      <c r="AH27" s="185"/>
      <c r="AI27" s="185"/>
      <c r="AJ27" s="185"/>
      <c r="AK27" s="186"/>
      <c r="AL27" s="768" t="s">
        <v>327</v>
      </c>
      <c r="AM27" s="768"/>
      <c r="AN27" s="768"/>
      <c r="AO27" s="768"/>
      <c r="AP27" s="199" t="s">
        <v>1</v>
      </c>
      <c r="AQ27" s="200"/>
      <c r="AR27" s="200"/>
      <c r="AS27" s="200"/>
      <c r="AT27" s="200"/>
      <c r="AU27" s="191" t="s">
        <v>12</v>
      </c>
      <c r="AV27" s="154"/>
      <c r="AW27" s="154"/>
      <c r="AX27" s="154"/>
      <c r="AY27" s="154"/>
      <c r="AZ27" s="154"/>
      <c r="BA27" s="154"/>
      <c r="BB27" s="154"/>
      <c r="BC27" s="154"/>
      <c r="BD27" s="64"/>
      <c r="BH27" s="50">
        <v>8</v>
      </c>
      <c r="BI27" s="50">
        <v>9</v>
      </c>
      <c r="BJ27" s="50" t="s">
        <v>178</v>
      </c>
      <c r="BK27" s="50">
        <v>9</v>
      </c>
      <c r="BL27" s="50">
        <v>5</v>
      </c>
      <c r="BM27" s="50">
        <v>12</v>
      </c>
      <c r="BN27" s="84">
        <v>9</v>
      </c>
      <c r="BO27" s="50" t="s">
        <v>178</v>
      </c>
      <c r="BP27" s="50">
        <f>SUM(BH27:BO27)</f>
        <v>52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425" t="s">
        <v>12</v>
      </c>
      <c r="E28" s="426"/>
      <c r="F28" s="426"/>
      <c r="G28" s="426"/>
      <c r="H28" s="426"/>
      <c r="I28" s="426"/>
      <c r="J28" s="426"/>
      <c r="K28" s="426"/>
      <c r="L28" s="167" t="s">
        <v>1</v>
      </c>
      <c r="M28" s="167"/>
      <c r="N28" s="167"/>
      <c r="O28" s="167"/>
      <c r="P28" s="165" t="s">
        <v>2</v>
      </c>
      <c r="Q28" s="166"/>
      <c r="R28" s="166"/>
      <c r="S28" s="166"/>
      <c r="T28" s="166"/>
      <c r="U28" s="166"/>
      <c r="V28" s="166"/>
      <c r="W28" s="195"/>
      <c r="X28" s="137" t="s">
        <v>2</v>
      </c>
      <c r="Y28" s="138"/>
      <c r="Z28" s="138"/>
      <c r="AA28" s="138"/>
      <c r="AB28" s="765" t="s">
        <v>327</v>
      </c>
      <c r="AC28" s="765"/>
      <c r="AD28" s="768"/>
      <c r="AE28" s="768"/>
      <c r="AF28" s="150" t="s">
        <v>180</v>
      </c>
      <c r="AG28" s="151"/>
      <c r="AH28" s="151"/>
      <c r="AI28" s="151"/>
      <c r="AJ28" s="151"/>
      <c r="AK28" s="151"/>
      <c r="AL28" s="151"/>
      <c r="AM28" s="151"/>
      <c r="AN28" s="151"/>
      <c r="AO28" s="152"/>
      <c r="AP28" s="768" t="s">
        <v>327</v>
      </c>
      <c r="AQ28" s="768"/>
      <c r="AR28" s="768"/>
      <c r="AS28" s="768"/>
      <c r="AT28" s="465" t="s">
        <v>0</v>
      </c>
      <c r="AU28" s="466"/>
      <c r="AV28" s="466"/>
      <c r="AW28" s="481"/>
      <c r="AX28" s="481"/>
      <c r="AY28" s="481"/>
      <c r="AZ28" s="481"/>
      <c r="BA28" s="481"/>
      <c r="BB28" s="481"/>
      <c r="BC28" s="481"/>
      <c r="BD28" s="64"/>
      <c r="BH28" s="50">
        <v>8</v>
      </c>
      <c r="BI28" s="50">
        <v>10</v>
      </c>
      <c r="BJ28" s="50" t="s">
        <v>178</v>
      </c>
      <c r="BK28" s="50">
        <v>8</v>
      </c>
      <c r="BL28" s="50">
        <v>4</v>
      </c>
      <c r="BM28" s="50">
        <v>12</v>
      </c>
      <c r="BN28" s="50">
        <v>10</v>
      </c>
      <c r="BO28" s="50" t="s">
        <v>178</v>
      </c>
      <c r="BP28" s="50">
        <f t="shared" ref="BP28:BP30" si="9"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169" t="s">
        <v>0</v>
      </c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77" t="s">
        <v>1</v>
      </c>
      <c r="Q29" s="167"/>
      <c r="R29" s="167"/>
      <c r="S29" s="167"/>
      <c r="T29" s="768" t="s">
        <v>327</v>
      </c>
      <c r="U29" s="768"/>
      <c r="V29" s="768"/>
      <c r="W29" s="768"/>
      <c r="X29" s="142" t="s">
        <v>12</v>
      </c>
      <c r="Y29" s="143"/>
      <c r="Z29" s="143"/>
      <c r="AA29" s="143"/>
      <c r="AB29" s="143"/>
      <c r="AC29" s="143"/>
      <c r="AD29" s="143"/>
      <c r="AE29" s="144"/>
      <c r="AF29" s="192" t="s">
        <v>2</v>
      </c>
      <c r="AG29" s="193"/>
      <c r="AH29" s="193"/>
      <c r="AI29" s="193"/>
      <c r="AJ29" s="193"/>
      <c r="AK29" s="193"/>
      <c r="AL29" s="193"/>
      <c r="AM29" s="193"/>
      <c r="AN29" s="193"/>
      <c r="AO29" s="193"/>
      <c r="AP29" s="475" t="s">
        <v>180</v>
      </c>
      <c r="AQ29" s="475"/>
      <c r="AR29" s="475"/>
      <c r="AS29" s="476"/>
      <c r="AT29" s="768" t="s">
        <v>327</v>
      </c>
      <c r="AU29" s="768"/>
      <c r="AV29" s="768"/>
      <c r="AW29" s="768"/>
      <c r="AX29" s="522" t="s">
        <v>180</v>
      </c>
      <c r="AY29" s="509"/>
      <c r="AZ29" s="509"/>
      <c r="BA29" s="509"/>
      <c r="BB29" s="509"/>
      <c r="BC29" s="509"/>
      <c r="BD29" s="64"/>
      <c r="BH29" s="50">
        <v>8</v>
      </c>
      <c r="BI29" s="50">
        <v>10</v>
      </c>
      <c r="BJ29" s="50" t="s">
        <v>178</v>
      </c>
      <c r="BK29" s="50">
        <v>8</v>
      </c>
      <c r="BL29" s="50">
        <v>4</v>
      </c>
      <c r="BM29" s="50">
        <v>10</v>
      </c>
      <c r="BN29" s="50">
        <v>12</v>
      </c>
      <c r="BO29" s="50" t="s">
        <v>178</v>
      </c>
      <c r="BP29" s="50">
        <f t="shared" si="9"/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149" t="s">
        <v>180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60" t="s">
        <v>0</v>
      </c>
      <c r="Q30" s="161"/>
      <c r="R30" s="161"/>
      <c r="S30" s="161"/>
      <c r="T30" s="161"/>
      <c r="U30" s="161"/>
      <c r="V30" s="161"/>
      <c r="W30" s="161"/>
      <c r="X30" s="549" t="s">
        <v>327</v>
      </c>
      <c r="Y30" s="550"/>
      <c r="Z30" s="550"/>
      <c r="AA30" s="551"/>
      <c r="AF30" s="153" t="s">
        <v>12</v>
      </c>
      <c r="AG30" s="154"/>
      <c r="AH30" s="154"/>
      <c r="AI30" s="154"/>
      <c r="AJ30" s="154"/>
      <c r="AK30" s="155"/>
      <c r="AL30" s="869" t="s">
        <v>1</v>
      </c>
      <c r="AM30" s="870"/>
      <c r="AN30" s="870"/>
      <c r="AO30" s="871"/>
      <c r="AP30" s="769" t="s">
        <v>2</v>
      </c>
      <c r="AQ30" s="770"/>
      <c r="AR30" s="770"/>
      <c r="AS30" s="770"/>
      <c r="AT30" s="770"/>
      <c r="AU30" s="770"/>
      <c r="AV30" s="770"/>
      <c r="AW30" s="771"/>
      <c r="AX30" s="768" t="s">
        <v>327</v>
      </c>
      <c r="AY30" s="768"/>
      <c r="AZ30" s="768"/>
      <c r="BA30" s="768"/>
      <c r="BB30" s="454" t="s">
        <v>2</v>
      </c>
      <c r="BC30" s="456"/>
      <c r="BD30" s="64"/>
      <c r="BH30" s="50">
        <v>8</v>
      </c>
      <c r="BI30" s="50">
        <v>12</v>
      </c>
      <c r="BJ30" s="50" t="s">
        <v>178</v>
      </c>
      <c r="BK30" s="84">
        <v>6</v>
      </c>
      <c r="BL30" s="50">
        <v>4</v>
      </c>
      <c r="BM30" s="50">
        <v>10</v>
      </c>
      <c r="BN30" s="50">
        <v>12</v>
      </c>
      <c r="BO30" s="50" t="s">
        <v>178</v>
      </c>
      <c r="BP30" s="50">
        <f t="shared" si="9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66" t="s">
        <v>0</v>
      </c>
      <c r="U31" s="867"/>
      <c r="V31" s="868"/>
      <c r="W31" s="1"/>
      <c r="AB31" s="208" t="s">
        <v>0</v>
      </c>
      <c r="AC31" s="1"/>
      <c r="AT31" s="209" t="s">
        <v>41</v>
      </c>
      <c r="BD31" s="64"/>
      <c r="BG31" t="s">
        <v>336</v>
      </c>
      <c r="BH31" s="50">
        <f>SUM(BH27:BH30)</f>
        <v>32</v>
      </c>
      <c r="BI31" s="50">
        <f t="shared" ref="BI31:BO31" si="10">SUM(BI27:BI30)</f>
        <v>41</v>
      </c>
      <c r="BJ31" s="50">
        <f t="shared" si="10"/>
        <v>0</v>
      </c>
      <c r="BK31" s="50">
        <f t="shared" si="10"/>
        <v>31</v>
      </c>
      <c r="BL31" s="50">
        <f t="shared" si="10"/>
        <v>17</v>
      </c>
      <c r="BM31" s="50">
        <f t="shared" si="10"/>
        <v>44</v>
      </c>
      <c r="BN31" s="50">
        <f t="shared" si="10"/>
        <v>43</v>
      </c>
      <c r="BO31" s="50">
        <f t="shared" si="10"/>
        <v>0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/>
      <c r="B32" s="9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M32" s="84"/>
      <c r="BO32" s="84"/>
      <c r="BP32" s="50">
        <f>SUM(BI32:BO32)</f>
        <v>0</v>
      </c>
      <c r="BQ32" s="50" t="s">
        <v>338</v>
      </c>
      <c r="BS32" s="50">
        <f>SUM(BI32)</f>
        <v>0</v>
      </c>
      <c r="BT32" s="50">
        <f t="shared" ref="BT32:BY32" si="11">SUM(BJ32)</f>
        <v>0</v>
      </c>
      <c r="BU32" s="50">
        <f t="shared" si="11"/>
        <v>0</v>
      </c>
      <c r="BV32" s="50">
        <f t="shared" si="11"/>
        <v>0</v>
      </c>
      <c r="BW32" s="50">
        <f t="shared" si="11"/>
        <v>0</v>
      </c>
      <c r="BX32" s="50">
        <f t="shared" si="11"/>
        <v>0</v>
      </c>
      <c r="BY32" s="50">
        <f t="shared" si="11"/>
        <v>0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6"/>
        <v>0</v>
      </c>
    </row>
    <row r="33" spans="1:91">
      <c r="A33" s="95"/>
      <c r="B33" s="9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T33" s="1"/>
      <c r="U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0</v>
      </c>
      <c r="BS33" s="50">
        <f>BS32/52</f>
        <v>0</v>
      </c>
      <c r="BT33" s="50">
        <f t="shared" ref="BT33:BY33" si="12">BT32/52</f>
        <v>0</v>
      </c>
      <c r="BU33" s="50">
        <f t="shared" si="12"/>
        <v>0</v>
      </c>
      <c r="BV33" s="50">
        <f t="shared" si="12"/>
        <v>0</v>
      </c>
      <c r="BW33" s="50">
        <f t="shared" si="12"/>
        <v>0</v>
      </c>
      <c r="BX33" s="50">
        <f t="shared" si="12"/>
        <v>0</v>
      </c>
      <c r="BY33" s="50">
        <f t="shared" si="12"/>
        <v>0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6"/>
        <v>1.46</v>
      </c>
    </row>
    <row r="34" spans="1:91">
      <c r="A34" s="95"/>
      <c r="B34" s="9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6"/>
        <v>0</v>
      </c>
    </row>
    <row r="35" spans="1:91" s="1" customFormat="1">
      <c r="A35" s="95"/>
      <c r="B35" s="94"/>
      <c r="C35" s="94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0.11538461538461539</v>
      </c>
      <c r="BT35" s="54"/>
      <c r="BU35" s="54">
        <f>SUM(BU33:BU34)</f>
        <v>0.11538461538461539</v>
      </c>
      <c r="BV35" s="54">
        <f>SUM(BV33:BV34)</f>
        <v>0</v>
      </c>
      <c r="BW35" s="54">
        <f>SUM(BW33:BW34)</f>
        <v>0</v>
      </c>
      <c r="BX35" s="54">
        <f>SUM(BX33:BX34)</f>
        <v>0</v>
      </c>
      <c r="BY35" s="54">
        <f>SUM(BY33:BY34)</f>
        <v>0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6"/>
        <v>1</v>
      </c>
    </row>
    <row r="36" spans="1:91" s="1" customFormat="1" ht="17" hidden="1" customHeight="1" thickBot="1">
      <c r="A36" s="95"/>
      <c r="B36" s="94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13">SUM(CC11:CC35)</f>
        <v>4.13</v>
      </c>
      <c r="CD36" s="130">
        <f t="shared" si="13"/>
        <v>4.29</v>
      </c>
      <c r="CE36" s="130">
        <f t="shared" si="13"/>
        <v>3.0900000000000003</v>
      </c>
      <c r="CF36" s="130">
        <f t="shared" si="13"/>
        <v>4.1400000000000006</v>
      </c>
      <c r="CG36" s="130">
        <f t="shared" si="13"/>
        <v>3.0400000000000005</v>
      </c>
      <c r="CH36" s="130">
        <f t="shared" si="13"/>
        <v>2.14</v>
      </c>
      <c r="CI36" s="130">
        <f t="shared" si="13"/>
        <v>0</v>
      </c>
      <c r="CJ36" s="130">
        <f t="shared" si="13"/>
        <v>0</v>
      </c>
      <c r="CK36" s="130">
        <f t="shared" si="13"/>
        <v>0</v>
      </c>
      <c r="CL36" s="130">
        <f t="shared" si="13"/>
        <v>0</v>
      </c>
      <c r="CM36" s="131">
        <f t="shared" si="6"/>
        <v>20.830000000000002</v>
      </c>
    </row>
    <row r="37" spans="1:91" s="1" customFormat="1" ht="7" hidden="1" customHeight="1">
      <c r="A37" s="95"/>
      <c r="B37" s="94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t="16" hidden="1" customHeight="1">
      <c r="A46" s="95"/>
      <c r="B46" s="94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t="16" hidden="1" customHeight="1">
      <c r="A47" s="95"/>
      <c r="B47" s="94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customHeight="1" thickBot="1">
      <c r="A48" s="95"/>
      <c r="B48" s="94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t="16" hidden="1" customHeight="1">
      <c r="A49" s="95"/>
      <c r="B49" s="94" t="s">
        <v>243</v>
      </c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t="16" hidden="1" customHeight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64"/>
    </row>
    <row r="61" spans="1:75" ht="1" hidden="1" customHeight="1">
      <c r="A61" s="65"/>
      <c r="B61" s="66" t="s">
        <v>163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64"/>
    </row>
    <row r="62" spans="1:75" ht="1" hidden="1" customHeight="1">
      <c r="A62" s="65"/>
      <c r="B62" s="66" t="s">
        <v>164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64"/>
      <c r="BE64">
        <v>19</v>
      </c>
    </row>
    <row r="65" spans="1:77" s="1" customFormat="1" ht="1" hidden="1" customHeight="1">
      <c r="A65" s="65"/>
      <c r="B65" s="66" t="s">
        <v>163</v>
      </c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t="16" hidden="1" customHeight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14">SUM(BI69:BI72)</f>
        <v>52</v>
      </c>
      <c r="BT71" s="50">
        <f t="shared" si="14"/>
        <v>0</v>
      </c>
      <c r="BU71" s="50">
        <f t="shared" si="14"/>
        <v>28</v>
      </c>
      <c r="BV71" s="50">
        <f t="shared" si="14"/>
        <v>24</v>
      </c>
      <c r="BW71" s="50">
        <f t="shared" si="14"/>
        <v>52</v>
      </c>
      <c r="BX71" s="50">
        <f t="shared" si="14"/>
        <v>52</v>
      </c>
      <c r="BY71" s="50">
        <f t="shared" si="14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15">BT71/52</f>
        <v>0</v>
      </c>
      <c r="BU72" s="50">
        <f t="shared" si="15"/>
        <v>0.53846153846153844</v>
      </c>
      <c r="BV72" s="50">
        <f t="shared" si="15"/>
        <v>0.46153846153846156</v>
      </c>
      <c r="BW72" s="50">
        <f t="shared" si="15"/>
        <v>1</v>
      </c>
      <c r="BX72" s="50">
        <f t="shared" si="15"/>
        <v>1</v>
      </c>
      <c r="BY72" s="50">
        <f t="shared" si="15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6">BL129+28</f>
        <v>44791</v>
      </c>
      <c r="BN129" s="45">
        <f t="shared" si="16"/>
        <v>44819</v>
      </c>
      <c r="BO129" s="45">
        <f t="shared" si="16"/>
        <v>44847</v>
      </c>
      <c r="BP129" s="45">
        <f t="shared" si="16"/>
        <v>44875</v>
      </c>
      <c r="BQ129" s="45">
        <f t="shared" si="16"/>
        <v>44903</v>
      </c>
      <c r="BR129" s="45">
        <f t="shared" si="16"/>
        <v>44931</v>
      </c>
      <c r="BS129" s="45">
        <f t="shared" si="16"/>
        <v>44959</v>
      </c>
      <c r="BT129" s="45">
        <f t="shared" si="16"/>
        <v>44987</v>
      </c>
      <c r="BU129" s="45">
        <f t="shared" si="16"/>
        <v>45015</v>
      </c>
      <c r="BV129" s="45">
        <f t="shared" si="16"/>
        <v>45043</v>
      </c>
      <c r="BW129" s="45">
        <f t="shared" si="16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7">BL137+28</f>
        <v>44791</v>
      </c>
      <c r="BN137" s="45">
        <f t="shared" si="17"/>
        <v>44819</v>
      </c>
      <c r="BO137" s="45">
        <f t="shared" si="17"/>
        <v>44847</v>
      </c>
      <c r="BP137" s="45">
        <f t="shared" si="17"/>
        <v>44875</v>
      </c>
      <c r="BQ137" s="45">
        <f t="shared" si="17"/>
        <v>44903</v>
      </c>
      <c r="BR137" s="45">
        <f t="shared" si="17"/>
        <v>44931</v>
      </c>
      <c r="BS137" s="45">
        <f t="shared" si="17"/>
        <v>44959</v>
      </c>
      <c r="BT137" s="45">
        <f t="shared" si="17"/>
        <v>44987</v>
      </c>
      <c r="BU137" s="45">
        <f t="shared" si="17"/>
        <v>45015</v>
      </c>
      <c r="BV137" s="45">
        <f t="shared" si="17"/>
        <v>45043</v>
      </c>
      <c r="BW137" s="45">
        <f t="shared" si="17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8">SUM(BK147:BR147)</f>
        <v>1.7200000000000002</v>
      </c>
      <c r="BT147" s="61">
        <v>1</v>
      </c>
      <c r="BU147"/>
      <c r="BV147">
        <v>1.63</v>
      </c>
      <c r="BW147">
        <f t="shared" ref="BW147:BW154" si="19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20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8"/>
        <v>2.7692307692307696</v>
      </c>
      <c r="BT148" s="61">
        <v>1</v>
      </c>
      <c r="BU148"/>
      <c r="BV148">
        <v>3.06</v>
      </c>
      <c r="BW148">
        <f t="shared" si="19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21">SUM(BZ148:CG148)</f>
        <v>3.0599999999999996</v>
      </c>
      <c r="CI148" s="61">
        <v>1</v>
      </c>
      <c r="CJ148" s="59"/>
      <c r="CK148" s="59">
        <v>3.06</v>
      </c>
      <c r="CL148" s="59">
        <f t="shared" si="20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8"/>
        <v>1.9615384615384617</v>
      </c>
      <c r="BT149" s="61"/>
      <c r="BU149"/>
      <c r="BV149">
        <v>2</v>
      </c>
      <c r="BW149">
        <f t="shared" si="19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21"/>
        <v>2</v>
      </c>
      <c r="CI149" s="61"/>
      <c r="CJ149" s="59"/>
      <c r="CK149" s="59">
        <v>2</v>
      </c>
      <c r="CL149" s="59">
        <f t="shared" si="20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8"/>
        <v>2.0576923076923079</v>
      </c>
      <c r="BT150" s="61"/>
      <c r="BU150"/>
      <c r="BV150">
        <v>2.23</v>
      </c>
      <c r="BW150">
        <f t="shared" si="19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21"/>
        <v>2.23</v>
      </c>
      <c r="CI150" s="61"/>
      <c r="CJ150" s="59"/>
      <c r="CK150" s="59">
        <v>2.23</v>
      </c>
      <c r="CL150" s="59">
        <f t="shared" si="20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8"/>
        <v>1</v>
      </c>
      <c r="BT151" s="61"/>
      <c r="BU151"/>
      <c r="BV151">
        <v>1</v>
      </c>
      <c r="BW151">
        <f t="shared" si="19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21"/>
        <v>1</v>
      </c>
      <c r="CI151" s="61"/>
      <c r="CJ151" s="59"/>
      <c r="CK151" s="59">
        <v>1</v>
      </c>
      <c r="CL151" s="59">
        <f t="shared" si="20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8"/>
        <v>6.273076923076923</v>
      </c>
      <c r="BT152" s="60">
        <v>1</v>
      </c>
      <c r="BU152"/>
      <c r="BV152">
        <v>7.18</v>
      </c>
      <c r="BW152">
        <f t="shared" si="19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21"/>
        <v>7.18</v>
      </c>
      <c r="CI152" s="60">
        <v>1</v>
      </c>
      <c r="CJ152" s="59"/>
      <c r="CK152" s="59">
        <v>7.18</v>
      </c>
      <c r="CL152" s="59">
        <f t="shared" si="20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8"/>
        <v>3.1730769230769234</v>
      </c>
      <c r="BT153" s="61"/>
      <c r="BU153"/>
      <c r="BV153">
        <v>3.23</v>
      </c>
      <c r="BW153">
        <f t="shared" si="19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21"/>
        <v>3.2300000000000004</v>
      </c>
      <c r="CI153" s="61"/>
      <c r="CJ153" s="59"/>
      <c r="CK153" s="59">
        <v>3.23</v>
      </c>
      <c r="CL153" s="59">
        <f t="shared" si="20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8"/>
        <v>0</v>
      </c>
      <c r="BT154" s="61"/>
      <c r="BU154"/>
      <c r="BV154">
        <v>1</v>
      </c>
      <c r="BW154">
        <f t="shared" si="19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21"/>
        <v>0</v>
      </c>
      <c r="CI154" s="61"/>
      <c r="CJ154" s="59"/>
      <c r="CK154" s="59">
        <v>1</v>
      </c>
      <c r="CL154" s="59">
        <f t="shared" si="20"/>
        <v>1</v>
      </c>
    </row>
    <row r="155" spans="62:90">
      <c r="BK155" s="61">
        <f t="shared" ref="BK155:BP155" si="22">SUM(BK147:BK154)</f>
        <v>4</v>
      </c>
      <c r="BL155" s="61">
        <f t="shared" si="22"/>
        <v>3</v>
      </c>
      <c r="BM155" s="61">
        <f t="shared" si="22"/>
        <v>4.0323076923076924</v>
      </c>
      <c r="BN155" s="61">
        <f t="shared" si="22"/>
        <v>2.9184615384615391</v>
      </c>
      <c r="BO155" s="61">
        <f t="shared" si="22"/>
        <v>3.0038461538461538</v>
      </c>
      <c r="BP155" s="61">
        <f t="shared" si="22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23">SUM(BZ147:BZ154)</f>
        <v>4.13</v>
      </c>
      <c r="CA155" s="58">
        <f t="shared" si="23"/>
        <v>3.3</v>
      </c>
      <c r="CB155" s="58">
        <f t="shared" si="23"/>
        <v>4.21</v>
      </c>
      <c r="CC155" s="58">
        <f t="shared" si="23"/>
        <v>3.56</v>
      </c>
      <c r="CD155" s="58">
        <f t="shared" si="23"/>
        <v>3.08</v>
      </c>
      <c r="CE155" s="58">
        <f t="shared" si="23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20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277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AU11:AW11"/>
    <mergeCell ref="AX11:BC11"/>
    <mergeCell ref="D13:K13"/>
    <mergeCell ref="L13:T13"/>
    <mergeCell ref="U13:AC13"/>
    <mergeCell ref="D14:K14"/>
    <mergeCell ref="AU14:BC14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D25:K25"/>
    <mergeCell ref="L25:O25"/>
    <mergeCell ref="D27:O27"/>
    <mergeCell ref="P27:S27"/>
    <mergeCell ref="AL27:AO27"/>
    <mergeCell ref="X15:AA15"/>
    <mergeCell ref="AD15:AG15"/>
    <mergeCell ref="AI15:AO15"/>
    <mergeCell ref="H16:K16"/>
    <mergeCell ref="AD16:AG16"/>
    <mergeCell ref="AH16:AK16"/>
    <mergeCell ref="D23:G23"/>
    <mergeCell ref="L23:S23"/>
    <mergeCell ref="H24:K24"/>
    <mergeCell ref="P24:S24"/>
    <mergeCell ref="AL24:AS24"/>
    <mergeCell ref="AP16:AV16"/>
    <mergeCell ref="O18:P18"/>
    <mergeCell ref="D20:L20"/>
    <mergeCell ref="D28:K28"/>
    <mergeCell ref="AB28:AE28"/>
    <mergeCell ref="AL30:AO30"/>
    <mergeCell ref="AP30:AW30"/>
    <mergeCell ref="AU75:AX75"/>
    <mergeCell ref="AX30:BA30"/>
    <mergeCell ref="AY75:BB75"/>
    <mergeCell ref="AI75:AL75"/>
    <mergeCell ref="AM75:AP75"/>
    <mergeCell ref="AQ75:AT75"/>
    <mergeCell ref="BB30:BC30"/>
    <mergeCell ref="AP28:AS28"/>
    <mergeCell ref="AT28:BC28"/>
    <mergeCell ref="W75:Z75"/>
    <mergeCell ref="AA75:AD75"/>
    <mergeCell ref="AE75:AH75"/>
    <mergeCell ref="T31:V31"/>
    <mergeCell ref="C75:F75"/>
    <mergeCell ref="G75:J75"/>
    <mergeCell ref="K75:N75"/>
    <mergeCell ref="AP29:AS29"/>
    <mergeCell ref="AT29:AW29"/>
    <mergeCell ref="AX29:BC29"/>
    <mergeCell ref="AI76:AL76"/>
    <mergeCell ref="AM76:AP76"/>
    <mergeCell ref="AQ76:AT76"/>
    <mergeCell ref="AU76:AX76"/>
    <mergeCell ref="AY76:BB76"/>
    <mergeCell ref="W76:Z76"/>
    <mergeCell ref="AA76:AD76"/>
    <mergeCell ref="AE76:AH76"/>
    <mergeCell ref="AQ20:BA20"/>
    <mergeCell ref="BB20:BC20"/>
    <mergeCell ref="AF22:AH22"/>
    <mergeCell ref="AI22:AK22"/>
    <mergeCell ref="AT23:AW23"/>
    <mergeCell ref="AX23:BC23"/>
    <mergeCell ref="C76:F76"/>
    <mergeCell ref="G76:J76"/>
    <mergeCell ref="K76:N76"/>
    <mergeCell ref="O76:R76"/>
    <mergeCell ref="S76:V76"/>
    <mergeCell ref="O75:R75"/>
    <mergeCell ref="S75:V75"/>
    <mergeCell ref="X30:AA30"/>
    <mergeCell ref="T29:W29"/>
    <mergeCell ref="C78:F78"/>
    <mergeCell ref="G78:J78"/>
    <mergeCell ref="K78:N78"/>
    <mergeCell ref="O78:R78"/>
    <mergeCell ref="S78:V78"/>
    <mergeCell ref="W78:Z78"/>
    <mergeCell ref="AA78:AD78"/>
    <mergeCell ref="W77:Z77"/>
    <mergeCell ref="AA77:AD77"/>
    <mergeCell ref="C77:F77"/>
    <mergeCell ref="G77:J77"/>
    <mergeCell ref="K77:N77"/>
    <mergeCell ref="O77:R77"/>
    <mergeCell ref="S77:V77"/>
    <mergeCell ref="AE78:AH78"/>
    <mergeCell ref="AI78:AL78"/>
    <mergeCell ref="AM78:AP78"/>
    <mergeCell ref="AQ78:AT78"/>
    <mergeCell ref="AU78:AX78"/>
    <mergeCell ref="AY78:BB78"/>
    <mergeCell ref="AU77:AX77"/>
    <mergeCell ref="AY77:BB77"/>
    <mergeCell ref="BS77:BX77"/>
    <mergeCell ref="AE77:AH77"/>
    <mergeCell ref="AI77:AL77"/>
    <mergeCell ref="AM77:AP77"/>
    <mergeCell ref="AQ77:AT77"/>
    <mergeCell ref="AY79:BB79"/>
    <mergeCell ref="D85:BC85"/>
    <mergeCell ref="L86:T86"/>
    <mergeCell ref="AD86:AK86"/>
    <mergeCell ref="AU86:BC86"/>
    <mergeCell ref="D87:K87"/>
    <mergeCell ref="U87:AC87"/>
    <mergeCell ref="AL87:AT87"/>
    <mergeCell ref="AA79:AD79"/>
    <mergeCell ref="AE79:AH79"/>
    <mergeCell ref="AI79:AL79"/>
    <mergeCell ref="AM79:AP79"/>
    <mergeCell ref="AQ79:AT79"/>
    <mergeCell ref="AU79:AX79"/>
    <mergeCell ref="C79:F79"/>
    <mergeCell ref="G79:J79"/>
    <mergeCell ref="K79:N79"/>
    <mergeCell ref="O79:R79"/>
    <mergeCell ref="S79:V79"/>
    <mergeCell ref="W79:Z79"/>
    <mergeCell ref="D93:T93"/>
    <mergeCell ref="U93:AK93"/>
    <mergeCell ref="AL93:BC93"/>
    <mergeCell ref="D94:K94"/>
    <mergeCell ref="N94:T94"/>
    <mergeCell ref="U94:AC94"/>
    <mergeCell ref="D88:K88"/>
    <mergeCell ref="Q88:AC88"/>
    <mergeCell ref="AD88:AP88"/>
    <mergeCell ref="AQ88:AY88"/>
    <mergeCell ref="AU89:BC89"/>
    <mergeCell ref="D92:BC92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AZ99:BC99"/>
    <mergeCell ref="L100:M100"/>
    <mergeCell ref="D102:BC102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D109:K109"/>
    <mergeCell ref="U109:AC109"/>
    <mergeCell ref="AL109:AT109"/>
    <mergeCell ref="L110:T110"/>
    <mergeCell ref="AD110:AK110"/>
    <mergeCell ref="AU110:BC110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AD130:AK130"/>
    <mergeCell ref="AL130:AT130"/>
    <mergeCell ref="AU130:BC130"/>
    <mergeCell ref="AT136:AW136"/>
    <mergeCell ref="AX136:BA136"/>
    <mergeCell ref="BY136:CB136"/>
    <mergeCell ref="CD136:CG136"/>
    <mergeCell ref="V136:Y136"/>
    <mergeCell ref="Z136:AC136"/>
    <mergeCell ref="AD136:AG136"/>
    <mergeCell ref="AH136:AK136"/>
    <mergeCell ref="AL136:AO136"/>
    <mergeCell ref="AP136:AS136"/>
  </mergeCells>
  <pageMargins left="0.2" right="0.2" top="0.25" bottom="0.25" header="0.3" footer="0.3"/>
  <pageSetup scale="56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4714-9356-5E45-8F24-D425D817C5EE}">
  <sheetPr>
    <pageSetUpPr fitToPage="1"/>
  </sheetPr>
  <dimension ref="A1:CM160"/>
  <sheetViews>
    <sheetView zoomScale="99" workbookViewId="0">
      <selection activeCell="AU22" sqref="AU22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X16" s="454" t="s">
        <v>2</v>
      </c>
      <c r="Y16" s="455"/>
      <c r="Z16" s="455"/>
      <c r="AA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1"/>
      <c r="J19" s="1"/>
      <c r="K19" s="1"/>
      <c r="L19" s="1"/>
      <c r="M19" s="1"/>
      <c r="N19" s="1"/>
      <c r="O19" s="1"/>
      <c r="P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 ht="17" thickBot="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AF22" s="549" t="s">
        <v>328</v>
      </c>
      <c r="AG22" s="550"/>
      <c r="AH22" s="551"/>
      <c r="AI22" s="549" t="s">
        <v>328</v>
      </c>
      <c r="AJ22" s="550"/>
      <c r="AK22" s="551"/>
      <c r="BD22" s="64"/>
      <c r="BG22" t="s">
        <v>336</v>
      </c>
      <c r="BH22" s="50">
        <f>SUM(BH23:BH25)</f>
        <v>12</v>
      </c>
      <c r="BI22" s="50">
        <f t="shared" ref="BI22:BO22" si="5">SUM(BI23:BI25)</f>
        <v>36</v>
      </c>
      <c r="BJ22" s="50">
        <f t="shared" si="5"/>
        <v>0</v>
      </c>
      <c r="BK22" s="50">
        <f t="shared" si="5"/>
        <v>20</v>
      </c>
      <c r="BL22" s="50">
        <f t="shared" si="5"/>
        <v>35</v>
      </c>
      <c r="BM22" s="50">
        <f t="shared" si="5"/>
        <v>25</v>
      </c>
      <c r="BN22" s="50">
        <f t="shared" si="5"/>
        <v>24</v>
      </c>
      <c r="BO22" s="50">
        <f t="shared" si="5"/>
        <v>4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201" t="s">
        <v>373</v>
      </c>
      <c r="M23" s="202"/>
      <c r="N23" s="202"/>
      <c r="O23" s="202"/>
      <c r="P23" s="589" t="s">
        <v>180</v>
      </c>
      <c r="Q23" s="589"/>
      <c r="R23" s="589"/>
      <c r="S23" s="859"/>
      <c r="T23" s="167" t="s">
        <v>1</v>
      </c>
      <c r="U23" s="167"/>
      <c r="V23" s="167"/>
      <c r="W23" s="167"/>
      <c r="X23" s="167"/>
      <c r="Y23" s="167"/>
      <c r="Z23" s="167"/>
      <c r="AA23" s="167"/>
      <c r="AB23" s="167"/>
      <c r="AC23" s="167"/>
      <c r="AD23" s="173" t="s">
        <v>180</v>
      </c>
      <c r="AE23" s="173"/>
      <c r="AF23" s="173"/>
      <c r="AG23" s="173"/>
      <c r="AH23" s="173"/>
      <c r="AI23" s="173"/>
      <c r="AJ23" s="173"/>
      <c r="AK23" s="173"/>
      <c r="AL23" s="860" t="s">
        <v>375</v>
      </c>
      <c r="AM23" s="861"/>
      <c r="AN23" s="861"/>
      <c r="AO23" s="861"/>
      <c r="AP23" s="861"/>
      <c r="AQ23" s="861"/>
      <c r="AR23" s="861"/>
      <c r="AS23" s="862"/>
      <c r="AT23" s="764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H23" s="50">
        <v>4</v>
      </c>
      <c r="BI23" s="50">
        <v>12</v>
      </c>
      <c r="BJ23" s="50" t="s">
        <v>178</v>
      </c>
      <c r="BK23" s="84">
        <v>4</v>
      </c>
      <c r="BL23" s="84">
        <v>14</v>
      </c>
      <c r="BM23" s="84">
        <v>6</v>
      </c>
      <c r="BN23" s="50">
        <v>8</v>
      </c>
      <c r="BO23" s="50">
        <v>4</v>
      </c>
      <c r="BP23" s="50">
        <f t="shared" ref="BP23:BP25" si="6">SUM(BH23:BO23)</f>
        <v>52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 ht="17" thickBot="1">
      <c r="A24" s="95"/>
      <c r="B24" s="96">
        <v>2</v>
      </c>
      <c r="C24" s="1"/>
      <c r="D24" s="167" t="s">
        <v>1</v>
      </c>
      <c r="E24" s="167"/>
      <c r="F24" s="167"/>
      <c r="G24" s="167"/>
      <c r="H24" s="768" t="s">
        <v>327</v>
      </c>
      <c r="I24" s="768"/>
      <c r="J24" s="768"/>
      <c r="K24" s="549"/>
      <c r="L24" s="863" t="s">
        <v>0</v>
      </c>
      <c r="M24" s="864"/>
      <c r="N24" s="864"/>
      <c r="O24" s="864"/>
      <c r="P24" s="864"/>
      <c r="Q24" s="864"/>
      <c r="R24" s="864"/>
      <c r="S24" s="865"/>
      <c r="T24" s="166" t="s">
        <v>2</v>
      </c>
      <c r="U24" s="166"/>
      <c r="V24" s="166"/>
      <c r="W24" s="166"/>
      <c r="X24" s="166"/>
      <c r="Y24" s="166"/>
      <c r="Z24" s="166"/>
      <c r="AA24" s="166"/>
      <c r="AB24" s="166" t="s">
        <v>371</v>
      </c>
      <c r="AC24" s="166" t="s">
        <v>371</v>
      </c>
      <c r="AD24" s="167" t="s">
        <v>1</v>
      </c>
      <c r="AE24" s="167"/>
      <c r="AF24" s="167"/>
      <c r="AG24" s="167"/>
      <c r="AH24" s="167"/>
      <c r="AI24" s="167"/>
      <c r="AJ24" s="167"/>
      <c r="AK24" s="167"/>
      <c r="AL24" s="203" t="s">
        <v>376</v>
      </c>
      <c r="AM24" s="204"/>
      <c r="AN24" s="204"/>
      <c r="AO24" s="204"/>
      <c r="AP24" s="204"/>
      <c r="AQ24" s="204"/>
      <c r="AR24" s="204"/>
      <c r="AS24" s="205"/>
      <c r="AT24" s="156" t="s">
        <v>180</v>
      </c>
      <c r="AU24" s="156"/>
      <c r="AV24" s="156"/>
      <c r="AW24" s="156"/>
      <c r="AX24" s="156"/>
      <c r="AY24" s="156"/>
      <c r="AZ24" s="156"/>
      <c r="BA24" s="156"/>
      <c r="BB24" s="156"/>
      <c r="BC24" s="156"/>
      <c r="BD24" s="64"/>
      <c r="BH24" s="50">
        <v>4</v>
      </c>
      <c r="BI24" s="84">
        <v>10</v>
      </c>
      <c r="BJ24" s="50" t="s">
        <v>178</v>
      </c>
      <c r="BK24" s="50">
        <v>8</v>
      </c>
      <c r="BL24" s="50">
        <v>12</v>
      </c>
      <c r="BM24" s="50">
        <v>10</v>
      </c>
      <c r="BN24" s="50">
        <v>8</v>
      </c>
      <c r="BO24" s="50" t="s">
        <v>178</v>
      </c>
      <c r="BP24" s="50">
        <f t="shared" si="6"/>
        <v>52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480" t="s">
        <v>0</v>
      </c>
      <c r="E25" s="481"/>
      <c r="F25" s="481"/>
      <c r="G25" s="481"/>
      <c r="H25" s="481"/>
      <c r="I25" s="481"/>
      <c r="J25" s="481"/>
      <c r="K25" s="738"/>
      <c r="L25" s="855" t="s">
        <v>327</v>
      </c>
      <c r="M25" s="855"/>
      <c r="N25" s="855"/>
      <c r="O25" s="855"/>
      <c r="P25" s="142" t="s">
        <v>367</v>
      </c>
      <c r="Q25" s="143"/>
      <c r="R25" s="143"/>
      <c r="S25" s="143"/>
      <c r="T25" s="146"/>
      <c r="U25" s="146"/>
      <c r="V25" s="146"/>
      <c r="W25" s="146"/>
      <c r="X25" s="173" t="s">
        <v>180</v>
      </c>
      <c r="Y25" s="173"/>
      <c r="Z25" s="173"/>
      <c r="AA25" s="173"/>
      <c r="AB25" s="173"/>
      <c r="AC25" s="173"/>
      <c r="AD25" s="173"/>
      <c r="AE25" s="173"/>
      <c r="AF25" s="173"/>
      <c r="AG25" s="173"/>
      <c r="AH25" s="165" t="s">
        <v>2</v>
      </c>
      <c r="AI25" s="166"/>
      <c r="AJ25" s="166"/>
      <c r="AK25" s="166"/>
      <c r="AL25" s="166"/>
      <c r="AM25" s="166"/>
      <c r="AN25" s="166"/>
      <c r="AO25" s="166"/>
      <c r="AP25" s="166"/>
      <c r="AQ25" s="151" t="s">
        <v>180</v>
      </c>
      <c r="AR25" s="151"/>
      <c r="AS25" s="151"/>
      <c r="AT25" s="156"/>
      <c r="AU25" s="148" t="s">
        <v>1</v>
      </c>
      <c r="AV25" s="148"/>
      <c r="AW25" s="148"/>
      <c r="AX25" s="148"/>
      <c r="AY25" s="148"/>
      <c r="AZ25" s="148"/>
      <c r="BA25" s="148"/>
      <c r="BB25" s="148"/>
      <c r="BC25" s="188"/>
      <c r="BD25" s="64"/>
      <c r="BH25" s="50">
        <v>4</v>
      </c>
      <c r="BI25" s="50">
        <v>14</v>
      </c>
      <c r="BJ25" s="50" t="s">
        <v>178</v>
      </c>
      <c r="BK25" s="50">
        <v>8</v>
      </c>
      <c r="BL25" s="84">
        <v>9</v>
      </c>
      <c r="BM25" s="50">
        <v>9</v>
      </c>
      <c r="BN25" s="50">
        <v>8</v>
      </c>
      <c r="BP25" s="50">
        <f t="shared" si="6"/>
        <v>52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BH26" s="187" t="s">
        <v>326</v>
      </c>
      <c r="BI26" s="53" t="s">
        <v>40</v>
      </c>
      <c r="BJ26" s="53" t="s">
        <v>43</v>
      </c>
      <c r="BK26" s="53" t="s">
        <v>41</v>
      </c>
      <c r="BL26" s="53" t="s">
        <v>1</v>
      </c>
      <c r="BM26" s="53" t="s">
        <v>2</v>
      </c>
      <c r="BN26" s="85" t="s">
        <v>0</v>
      </c>
      <c r="BO26" s="53" t="s">
        <v>44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8"/>
      <c r="P27" s="768" t="s">
        <v>327</v>
      </c>
      <c r="Q27" s="768"/>
      <c r="R27" s="768"/>
      <c r="S27" s="768"/>
      <c r="T27" s="522" t="s">
        <v>180</v>
      </c>
      <c r="U27" s="509"/>
      <c r="V27" s="509"/>
      <c r="W27" s="509"/>
      <c r="X27" s="509"/>
      <c r="Y27" s="509"/>
      <c r="Z27" s="509"/>
      <c r="AA27" s="509"/>
      <c r="AB27" s="509"/>
      <c r="AC27" s="509"/>
      <c r="AD27" s="465" t="s">
        <v>0</v>
      </c>
      <c r="AE27" s="466"/>
      <c r="AF27" s="466"/>
      <c r="AG27" s="466"/>
      <c r="AH27" s="466"/>
      <c r="AI27" s="466"/>
      <c r="AJ27" s="466"/>
      <c r="AK27" s="467"/>
      <c r="AL27" s="768" t="s">
        <v>327</v>
      </c>
      <c r="AM27" s="768"/>
      <c r="AN27" s="768"/>
      <c r="AO27" s="768"/>
      <c r="AP27" s="199" t="s">
        <v>1</v>
      </c>
      <c r="AQ27" s="200"/>
      <c r="AR27" s="200"/>
      <c r="AS27" s="200"/>
      <c r="AT27" s="200"/>
      <c r="AU27" s="191" t="s">
        <v>12</v>
      </c>
      <c r="AV27" s="154"/>
      <c r="AW27" s="154"/>
      <c r="AX27" s="154"/>
      <c r="AY27" s="154"/>
      <c r="AZ27" s="154"/>
      <c r="BA27" s="154"/>
      <c r="BB27" s="154"/>
      <c r="BC27" s="154"/>
      <c r="BD27" s="64"/>
      <c r="BH27" s="50">
        <v>8</v>
      </c>
      <c r="BI27" s="50">
        <v>10</v>
      </c>
      <c r="BJ27" s="50" t="s">
        <v>178</v>
      </c>
      <c r="BK27" s="50">
        <v>9</v>
      </c>
      <c r="BL27" s="50">
        <v>5</v>
      </c>
      <c r="BM27" s="50">
        <v>12</v>
      </c>
      <c r="BN27" s="84">
        <v>8</v>
      </c>
      <c r="BO27" s="50" t="s">
        <v>178</v>
      </c>
      <c r="BP27" s="50">
        <f>SUM(BH27:BO27)</f>
        <v>52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425" t="s">
        <v>12</v>
      </c>
      <c r="E28" s="426"/>
      <c r="F28" s="426"/>
      <c r="G28" s="426"/>
      <c r="H28" s="426"/>
      <c r="I28" s="426"/>
      <c r="J28" s="426"/>
      <c r="K28" s="426"/>
      <c r="L28" s="167" t="s">
        <v>1</v>
      </c>
      <c r="M28" s="167"/>
      <c r="N28" s="167"/>
      <c r="O28" s="167"/>
      <c r="P28" s="165" t="s">
        <v>2</v>
      </c>
      <c r="Q28" s="166"/>
      <c r="R28" s="166"/>
      <c r="S28" s="166"/>
      <c r="T28" s="166"/>
      <c r="U28" s="166"/>
      <c r="V28" s="166"/>
      <c r="W28" s="195"/>
      <c r="X28" s="549" t="s">
        <v>327</v>
      </c>
      <c r="Y28" s="550"/>
      <c r="Z28" s="550"/>
      <c r="AA28" s="551"/>
      <c r="AB28" s="137" t="s">
        <v>2</v>
      </c>
      <c r="AC28" s="138"/>
      <c r="AD28" s="138"/>
      <c r="AE28" s="138"/>
      <c r="AF28" s="150" t="s">
        <v>180</v>
      </c>
      <c r="AG28" s="151"/>
      <c r="AH28" s="151"/>
      <c r="AI28" s="151"/>
      <c r="AJ28" s="151"/>
      <c r="AK28" s="151"/>
      <c r="AL28" s="151"/>
      <c r="AM28" s="151"/>
      <c r="AN28" s="151"/>
      <c r="AO28" s="152"/>
      <c r="AP28" s="768" t="s">
        <v>327</v>
      </c>
      <c r="AQ28" s="768"/>
      <c r="AR28" s="768"/>
      <c r="AS28" s="768"/>
      <c r="AT28" s="465" t="s">
        <v>0</v>
      </c>
      <c r="AU28" s="466"/>
      <c r="AV28" s="466"/>
      <c r="AW28" s="481"/>
      <c r="AX28" s="481"/>
      <c r="AY28" s="481"/>
      <c r="AZ28" s="481"/>
      <c r="BA28" s="481"/>
      <c r="BB28" s="481"/>
      <c r="BC28" s="481"/>
      <c r="BD28" s="64"/>
      <c r="BH28" s="50">
        <v>8</v>
      </c>
      <c r="BI28" s="50">
        <v>10</v>
      </c>
      <c r="BJ28" s="50" t="s">
        <v>178</v>
      </c>
      <c r="BK28" s="50">
        <v>8</v>
      </c>
      <c r="BL28" s="50">
        <v>4</v>
      </c>
      <c r="BM28" s="50">
        <v>12</v>
      </c>
      <c r="BN28" s="50">
        <v>10</v>
      </c>
      <c r="BO28" s="50" t="s">
        <v>178</v>
      </c>
      <c r="BP28" s="50">
        <f t="shared" ref="BP28:BP30" si="7"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169" t="s">
        <v>0</v>
      </c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77" t="s">
        <v>1</v>
      </c>
      <c r="Q29" s="167"/>
      <c r="R29" s="167"/>
      <c r="S29" s="167"/>
      <c r="T29" s="768" t="s">
        <v>327</v>
      </c>
      <c r="U29" s="768"/>
      <c r="V29" s="768"/>
      <c r="W29" s="768"/>
      <c r="X29" s="729" t="s">
        <v>12</v>
      </c>
      <c r="Y29" s="730"/>
      <c r="Z29" s="730"/>
      <c r="AA29" s="730"/>
      <c r="AB29" s="730"/>
      <c r="AC29" s="730"/>
      <c r="AD29" s="730"/>
      <c r="AE29" s="872"/>
      <c r="AF29" s="192" t="s">
        <v>2</v>
      </c>
      <c r="AG29" s="193"/>
      <c r="AH29" s="193"/>
      <c r="AI29" s="193"/>
      <c r="AJ29" s="193"/>
      <c r="AK29" s="193"/>
      <c r="AL29" s="193"/>
      <c r="AM29" s="193"/>
      <c r="AN29" s="193"/>
      <c r="AO29" s="193"/>
      <c r="AP29" s="475" t="s">
        <v>180</v>
      </c>
      <c r="AQ29" s="475"/>
      <c r="AR29" s="475"/>
      <c r="AS29" s="476"/>
      <c r="AT29" s="768" t="s">
        <v>327</v>
      </c>
      <c r="AU29" s="768"/>
      <c r="AV29" s="768"/>
      <c r="AW29" s="768"/>
      <c r="AX29" s="522" t="s">
        <v>180</v>
      </c>
      <c r="AY29" s="509"/>
      <c r="AZ29" s="509"/>
      <c r="BA29" s="509"/>
      <c r="BB29" s="509"/>
      <c r="BC29" s="509"/>
      <c r="BD29" s="64"/>
      <c r="BH29" s="50">
        <v>8</v>
      </c>
      <c r="BI29" s="50">
        <v>10</v>
      </c>
      <c r="BJ29" s="50" t="s">
        <v>178</v>
      </c>
      <c r="BK29" s="50">
        <v>8</v>
      </c>
      <c r="BL29" s="50">
        <v>4</v>
      </c>
      <c r="BM29" s="50">
        <v>10</v>
      </c>
      <c r="BN29" s="50">
        <v>12</v>
      </c>
      <c r="BO29" s="50" t="s">
        <v>178</v>
      </c>
      <c r="BP29" s="50">
        <f t="shared" si="7"/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149" t="s">
        <v>180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60" t="s">
        <v>0</v>
      </c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2"/>
      <c r="AB30" s="765" t="s">
        <v>327</v>
      </c>
      <c r="AC30" s="765"/>
      <c r="AD30" s="768"/>
      <c r="AE30" s="768"/>
      <c r="AF30" s="562" t="s">
        <v>12</v>
      </c>
      <c r="AG30" s="563"/>
      <c r="AH30" s="563"/>
      <c r="AI30" s="563"/>
      <c r="AJ30" s="563"/>
      <c r="AK30" s="564"/>
      <c r="AL30" s="869" t="s">
        <v>1</v>
      </c>
      <c r="AM30" s="870"/>
      <c r="AN30" s="870"/>
      <c r="AO30" s="871"/>
      <c r="AP30" s="769" t="s">
        <v>2</v>
      </c>
      <c r="AQ30" s="770"/>
      <c r="AR30" s="770"/>
      <c r="AS30" s="770"/>
      <c r="AT30" s="770"/>
      <c r="AU30" s="770"/>
      <c r="AV30" s="770"/>
      <c r="AW30" s="771"/>
      <c r="AX30" s="768" t="s">
        <v>327</v>
      </c>
      <c r="AY30" s="768"/>
      <c r="AZ30" s="768"/>
      <c r="BA30" s="768"/>
      <c r="BB30" s="454" t="s">
        <v>2</v>
      </c>
      <c r="BC30" s="456"/>
      <c r="BD30" s="64"/>
      <c r="BH30" s="50">
        <v>8</v>
      </c>
      <c r="BI30" s="50">
        <v>12</v>
      </c>
      <c r="BJ30" s="50" t="s">
        <v>178</v>
      </c>
      <c r="BK30" s="84">
        <v>6</v>
      </c>
      <c r="BL30" s="50">
        <v>4</v>
      </c>
      <c r="BM30" s="50">
        <v>10</v>
      </c>
      <c r="BN30" s="50">
        <v>12</v>
      </c>
      <c r="BO30" s="50" t="s">
        <v>178</v>
      </c>
      <c r="BP30" s="50">
        <f t="shared" si="7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66" t="s">
        <v>0</v>
      </c>
      <c r="U31" s="867"/>
      <c r="V31" s="868"/>
      <c r="W31" s="1"/>
      <c r="AB31" s="852" t="s">
        <v>0</v>
      </c>
      <c r="AC31" s="854"/>
      <c r="BD31" s="64"/>
      <c r="BG31" t="s">
        <v>336</v>
      </c>
      <c r="BH31" s="50">
        <f>SUM(BH27:BH30)</f>
        <v>32</v>
      </c>
      <c r="BI31" s="50">
        <f t="shared" ref="BI31:BO31" si="8">SUM(BI27:BI30)</f>
        <v>42</v>
      </c>
      <c r="BJ31" s="50">
        <f t="shared" si="8"/>
        <v>0</v>
      </c>
      <c r="BK31" s="50">
        <f t="shared" si="8"/>
        <v>31</v>
      </c>
      <c r="BL31" s="50">
        <f t="shared" si="8"/>
        <v>17</v>
      </c>
      <c r="BM31" s="50">
        <f t="shared" si="8"/>
        <v>44</v>
      </c>
      <c r="BN31" s="50">
        <f t="shared" si="8"/>
        <v>42</v>
      </c>
      <c r="BO31" s="50">
        <f t="shared" si="8"/>
        <v>0</v>
      </c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/>
      <c r="B32" s="9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M32" s="84"/>
      <c r="BO32" s="84"/>
      <c r="BP32" s="50">
        <f>SUM(BI32:BO32)</f>
        <v>0</v>
      </c>
      <c r="BQ32" s="50" t="s">
        <v>338</v>
      </c>
      <c r="BS32" s="50">
        <f>SUM(BI32)</f>
        <v>0</v>
      </c>
      <c r="BT32" s="50">
        <f t="shared" ref="BT32:BY32" si="9">SUM(BJ32)</f>
        <v>0</v>
      </c>
      <c r="BU32" s="50">
        <f t="shared" si="9"/>
        <v>0</v>
      </c>
      <c r="BV32" s="50">
        <f t="shared" si="9"/>
        <v>0</v>
      </c>
      <c r="BW32" s="50">
        <f t="shared" si="9"/>
        <v>0</v>
      </c>
      <c r="BX32" s="50">
        <f t="shared" si="9"/>
        <v>0</v>
      </c>
      <c r="BY32" s="50">
        <f t="shared" si="9"/>
        <v>0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T33" s="1"/>
      <c r="U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0</v>
      </c>
      <c r="BS33" s="50">
        <f>BS32/52</f>
        <v>0</v>
      </c>
      <c r="BT33" s="50">
        <f t="shared" ref="BT33:BY33" si="10">BT32/52</f>
        <v>0</v>
      </c>
      <c r="BU33" s="50">
        <f t="shared" si="10"/>
        <v>0</v>
      </c>
      <c r="BV33" s="50">
        <f t="shared" si="10"/>
        <v>0</v>
      </c>
      <c r="BW33" s="50">
        <f t="shared" si="10"/>
        <v>0</v>
      </c>
      <c r="BX33" s="50">
        <f t="shared" si="10"/>
        <v>0</v>
      </c>
      <c r="BY33" s="50">
        <f t="shared" si="10"/>
        <v>0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/>
      <c r="C34" s="1"/>
      <c r="D34" s="1"/>
      <c r="E34" s="1"/>
      <c r="F34" s="1"/>
      <c r="G34" s="1"/>
      <c r="H34" s="1"/>
      <c r="I34" s="1"/>
      <c r="J34" s="1"/>
      <c r="K34" s="1"/>
      <c r="L34" s="145" t="s">
        <v>368</v>
      </c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AI34" s="1"/>
      <c r="AJ34" s="1"/>
      <c r="AK34" s="1"/>
      <c r="AU34" s="1"/>
      <c r="AV34" s="1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 t="s">
        <v>358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137" t="s">
        <v>360</v>
      </c>
      <c r="Y35" s="138"/>
      <c r="Z35" s="138"/>
      <c r="AA35" s="138"/>
      <c r="AB35"/>
      <c r="AC35"/>
      <c r="AD35"/>
      <c r="AE35"/>
      <c r="AF35"/>
      <c r="AG35"/>
      <c r="AH35"/>
      <c r="AI35"/>
      <c r="AJ35"/>
      <c r="AK35"/>
      <c r="AT35"/>
      <c r="AU35"/>
      <c r="AV35"/>
      <c r="AW35"/>
      <c r="AX35"/>
      <c r="AY35"/>
      <c r="AZ35"/>
      <c r="BA35"/>
      <c r="BB35"/>
      <c r="BC35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0.11538461538461539</v>
      </c>
      <c r="BT35" s="54"/>
      <c r="BU35" s="54">
        <f>SUM(BU33:BU34)</f>
        <v>0.11538461538461539</v>
      </c>
      <c r="BV35" s="54">
        <f>SUM(BV33:BV34)</f>
        <v>0</v>
      </c>
      <c r="BW35" s="54">
        <f>SUM(BW33:BW34)</f>
        <v>0</v>
      </c>
      <c r="BX35" s="54">
        <f>SUM(BX33:BX34)</f>
        <v>0</v>
      </c>
      <c r="BY35" s="54">
        <f>SUM(BY33:BY34)</f>
        <v>0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thickBot="1">
      <c r="A36" s="95"/>
      <c r="B36" s="94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20"/>
      <c r="R36" s="20"/>
      <c r="S36" s="20"/>
      <c r="T36" s="20"/>
      <c r="AD36" s="21"/>
      <c r="AE36" s="21"/>
      <c r="AF36" s="21"/>
      <c r="AG36" s="21"/>
      <c r="AH36" s="21"/>
      <c r="AI36" s="21"/>
      <c r="AJ36" s="21"/>
      <c r="AK36" s="21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11">SUM(CC11:CC35)</f>
        <v>4.13</v>
      </c>
      <c r="CD36" s="130">
        <f t="shared" si="11"/>
        <v>4.29</v>
      </c>
      <c r="CE36" s="130">
        <f t="shared" si="11"/>
        <v>3.0900000000000003</v>
      </c>
      <c r="CF36" s="130">
        <f t="shared" si="11"/>
        <v>4.1400000000000006</v>
      </c>
      <c r="CG36" s="130">
        <f t="shared" si="11"/>
        <v>3.0400000000000005</v>
      </c>
      <c r="CH36" s="130">
        <f t="shared" si="11"/>
        <v>2.14</v>
      </c>
      <c r="CI36" s="130">
        <f t="shared" si="11"/>
        <v>0</v>
      </c>
      <c r="CJ36" s="130">
        <f t="shared" si="11"/>
        <v>0</v>
      </c>
      <c r="CK36" s="130">
        <f t="shared" si="11"/>
        <v>0</v>
      </c>
      <c r="CL36" s="130">
        <f t="shared" si="11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D37" s="896" t="s">
        <v>2</v>
      </c>
      <c r="E37" s="896"/>
      <c r="F37" s="896"/>
      <c r="G37" s="896"/>
      <c r="H37" s="896"/>
      <c r="I37" s="896"/>
      <c r="J37" s="896"/>
      <c r="K37" s="896"/>
      <c r="L37" s="747" t="s">
        <v>1</v>
      </c>
      <c r="M37" s="748"/>
      <c r="N37" s="748"/>
      <c r="O37" s="748"/>
      <c r="P37" s="827"/>
      <c r="Q37" s="775" t="s">
        <v>180</v>
      </c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7"/>
      <c r="AD37" s="772" t="s">
        <v>0</v>
      </c>
      <c r="AE37" s="773"/>
      <c r="AF37" s="773"/>
      <c r="AG37" s="773"/>
      <c r="AH37" s="773"/>
      <c r="AI37" s="773"/>
      <c r="AJ37" s="773"/>
      <c r="AK37" s="774"/>
      <c r="AL37" s="20"/>
      <c r="AM37" s="20"/>
      <c r="AN37" s="20"/>
      <c r="AO37" s="20"/>
      <c r="AP37" s="20"/>
      <c r="AQ37" s="878" t="s">
        <v>12</v>
      </c>
      <c r="AR37" s="878"/>
      <c r="AS37" s="878"/>
      <c r="AT37" s="878"/>
      <c r="AU37" s="878"/>
      <c r="AV37" s="878"/>
      <c r="AW37" s="878"/>
      <c r="AX37" s="878"/>
      <c r="AY37" s="878"/>
      <c r="AZ37" s="878"/>
      <c r="BA37" s="878"/>
      <c r="BB37" s="878"/>
      <c r="BC37" s="878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D38" s="772" t="s">
        <v>0</v>
      </c>
      <c r="E38" s="773"/>
      <c r="F38" s="773"/>
      <c r="G38" s="773"/>
      <c r="H38" s="773"/>
      <c r="I38" s="773"/>
      <c r="J38" s="773"/>
      <c r="K38" s="774"/>
      <c r="L38" s="897" t="s">
        <v>2</v>
      </c>
      <c r="M38" s="897"/>
      <c r="N38" s="897"/>
      <c r="O38" s="897"/>
      <c r="P38" s="897"/>
      <c r="Q38" s="897"/>
      <c r="R38" s="897"/>
      <c r="S38" s="897"/>
      <c r="T38" s="898"/>
      <c r="AD38" s="878" t="s">
        <v>12</v>
      </c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78"/>
      <c r="AQ38" s="775" t="s">
        <v>180</v>
      </c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7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D39" s="903" t="s">
        <v>12</v>
      </c>
      <c r="E39" s="904"/>
      <c r="F39" s="904"/>
      <c r="G39" s="904"/>
      <c r="H39" s="904"/>
      <c r="I39" s="904"/>
      <c r="J39" s="904"/>
      <c r="K39" s="905"/>
      <c r="L39" s="772" t="s">
        <v>0</v>
      </c>
      <c r="M39" s="773"/>
      <c r="N39" s="773"/>
      <c r="O39" s="773"/>
      <c r="P39" s="773"/>
      <c r="Q39" s="773"/>
      <c r="R39" s="773"/>
      <c r="S39" s="773"/>
      <c r="T39" s="774"/>
      <c r="AD39" s="813" t="s">
        <v>1</v>
      </c>
      <c r="AE39" s="813"/>
      <c r="AF39" s="813"/>
      <c r="AG39" s="813"/>
      <c r="AH39" s="813"/>
      <c r="AI39" s="813"/>
      <c r="AJ39" s="813"/>
      <c r="AK39" s="813"/>
      <c r="AL39" s="896" t="s">
        <v>2</v>
      </c>
      <c r="AM39" s="896"/>
      <c r="AN39" s="896"/>
      <c r="AO39" s="896"/>
      <c r="AP39" s="896"/>
      <c r="AQ39" s="902" t="s">
        <v>3</v>
      </c>
      <c r="AR39" s="902"/>
      <c r="AS39" s="902"/>
      <c r="AT39" s="902"/>
      <c r="AU39" s="906" t="s">
        <v>250</v>
      </c>
      <c r="AV39" s="906"/>
      <c r="AW39" s="906"/>
      <c r="AX39" s="906"/>
      <c r="AY39" s="906"/>
      <c r="AZ39" s="906"/>
      <c r="BA39" s="906"/>
      <c r="BB39" s="906"/>
      <c r="BC39" s="906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13" t="s">
        <v>1</v>
      </c>
      <c r="R40" s="813"/>
      <c r="S40" s="813"/>
      <c r="T40" s="813"/>
      <c r="U40" s="813"/>
      <c r="V40" s="813"/>
      <c r="W40" s="813"/>
      <c r="X40" s="813"/>
      <c r="Y40" s="813"/>
      <c r="AD40" s="21"/>
      <c r="AE40" s="21"/>
      <c r="AF40" s="21"/>
      <c r="AG40" s="21"/>
      <c r="AH40" s="21"/>
      <c r="AI40" s="21"/>
      <c r="AJ40" s="21"/>
      <c r="AK40" s="21"/>
      <c r="AL40" s="465" t="s">
        <v>0</v>
      </c>
      <c r="AM40" s="466"/>
      <c r="AN40" s="466"/>
      <c r="AO40" s="466"/>
      <c r="AP40" s="466"/>
      <c r="AQ40" s="896" t="s">
        <v>284</v>
      </c>
      <c r="AR40" s="896"/>
      <c r="AS40" s="896"/>
      <c r="AT40" s="896"/>
      <c r="AU40" s="899" t="s">
        <v>250</v>
      </c>
      <c r="AV40" s="900"/>
      <c r="AW40" s="900"/>
      <c r="AX40" s="900"/>
      <c r="AY40" s="901"/>
      <c r="AZ40" s="902" t="s">
        <v>3</v>
      </c>
      <c r="BA40" s="902"/>
      <c r="BB40" s="902"/>
      <c r="BC40" s="902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AD41" s="21"/>
      <c r="AE41" s="21"/>
      <c r="AF41" s="21"/>
      <c r="AG41" s="21"/>
      <c r="AH41" s="21"/>
      <c r="AI41" s="21"/>
      <c r="AJ41" s="21"/>
      <c r="AK41" s="21"/>
      <c r="AL41" s="20"/>
      <c r="AM41" s="20"/>
      <c r="AN41" s="20"/>
      <c r="AO41" s="20"/>
      <c r="AP41" s="20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775" t="s">
        <v>180</v>
      </c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7"/>
      <c r="AD42" s="775" t="s">
        <v>180</v>
      </c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7"/>
      <c r="AQ42" s="775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D43" s="896" t="s">
        <v>2</v>
      </c>
      <c r="E43" s="896"/>
      <c r="F43" s="896"/>
      <c r="G43" s="896"/>
      <c r="H43" s="896"/>
      <c r="I43" s="896"/>
      <c r="J43" s="896"/>
      <c r="K43" s="896"/>
      <c r="L43" s="897" t="s">
        <v>2</v>
      </c>
      <c r="M43" s="897"/>
      <c r="N43" s="897"/>
      <c r="O43" s="897"/>
      <c r="P43" s="897"/>
      <c r="Q43" s="897"/>
      <c r="R43" s="897"/>
      <c r="S43" s="897"/>
      <c r="T43" s="898"/>
      <c r="AD43" s="21"/>
      <c r="AE43" s="21"/>
      <c r="AF43" s="21"/>
      <c r="AG43" s="21"/>
      <c r="AH43" s="21"/>
      <c r="AI43" s="21"/>
      <c r="AJ43" s="21"/>
      <c r="AK43" s="21"/>
      <c r="AL43" s="896" t="s">
        <v>2</v>
      </c>
      <c r="AM43" s="896"/>
      <c r="AN43" s="896"/>
      <c r="AO43" s="896"/>
      <c r="AP43" s="896"/>
      <c r="AQ43" s="896" t="s">
        <v>284</v>
      </c>
      <c r="AR43" s="896"/>
      <c r="AS43" s="896"/>
      <c r="AT43" s="896"/>
      <c r="AU43" s="20"/>
      <c r="AV43" s="20"/>
      <c r="AW43" s="20"/>
      <c r="AX43" s="20"/>
      <c r="AY43" s="20"/>
      <c r="AZ43" s="20"/>
      <c r="BA43" s="20"/>
      <c r="BB43" s="20"/>
      <c r="BC43" s="20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D44" s="425" t="s">
        <v>12</v>
      </c>
      <c r="E44" s="426"/>
      <c r="F44" s="426"/>
      <c r="G44" s="426"/>
      <c r="H44" s="426"/>
      <c r="I44" s="426"/>
      <c r="J44" s="426"/>
      <c r="K44" s="427"/>
      <c r="L44" s="57"/>
      <c r="M44" s="57"/>
      <c r="N44" s="57"/>
      <c r="O44" s="57"/>
      <c r="P44" s="57"/>
      <c r="Q44" s="57"/>
      <c r="R44" s="57"/>
      <c r="S44" s="57"/>
      <c r="T44" s="57"/>
      <c r="U44" s="425" t="s">
        <v>12</v>
      </c>
      <c r="V44" s="426"/>
      <c r="W44" s="426"/>
      <c r="X44" s="426"/>
      <c r="Y44" s="426"/>
      <c r="Z44" s="426"/>
      <c r="AA44" s="426"/>
      <c r="AB44" s="426"/>
      <c r="AC44" s="427"/>
      <c r="AD44" s="878" t="s">
        <v>12</v>
      </c>
      <c r="AE44" s="878"/>
      <c r="AF44" s="878"/>
      <c r="AG44" s="878"/>
      <c r="AH44" s="878"/>
      <c r="AI44" s="878"/>
      <c r="AJ44" s="878"/>
      <c r="AK44" s="878"/>
      <c r="AL44" s="878"/>
      <c r="AM44" s="878"/>
      <c r="AN44" s="878"/>
      <c r="AO44" s="878"/>
      <c r="AP44" s="878"/>
      <c r="AQ44" s="878" t="s">
        <v>12</v>
      </c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878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D45" s="772" t="s">
        <v>0</v>
      </c>
      <c r="E45" s="773"/>
      <c r="F45" s="773"/>
      <c r="G45" s="773"/>
      <c r="H45" s="773"/>
      <c r="I45" s="773"/>
      <c r="J45" s="773"/>
      <c r="K45" s="774"/>
      <c r="L45" s="772" t="s">
        <v>0</v>
      </c>
      <c r="M45" s="773"/>
      <c r="N45" s="773"/>
      <c r="O45" s="773"/>
      <c r="P45" s="773"/>
      <c r="Q45" s="773"/>
      <c r="R45" s="773"/>
      <c r="S45" s="773"/>
      <c r="T45" s="774"/>
      <c r="U45" s="425" t="s">
        <v>12</v>
      </c>
      <c r="V45" s="426"/>
      <c r="W45" s="426"/>
      <c r="X45" s="426"/>
      <c r="Y45" s="426"/>
      <c r="Z45" s="426"/>
      <c r="AA45" s="426"/>
      <c r="AB45" s="426"/>
      <c r="AC45" s="427"/>
      <c r="AD45" s="772" t="s">
        <v>0</v>
      </c>
      <c r="AE45" s="773"/>
      <c r="AF45" s="773"/>
      <c r="AG45" s="773"/>
      <c r="AH45" s="773"/>
      <c r="AI45" s="773"/>
      <c r="AJ45" s="773"/>
      <c r="AK45" s="774"/>
      <c r="AL45" s="465" t="s">
        <v>0</v>
      </c>
      <c r="AM45" s="466"/>
      <c r="AN45" s="466"/>
      <c r="AO45" s="466"/>
      <c r="AP45" s="466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idden="1">
      <c r="A46" s="95"/>
      <c r="B46" s="94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20"/>
      <c r="R46" s="20"/>
      <c r="S46" s="20"/>
      <c r="T46" s="20"/>
      <c r="AD46" s="21"/>
      <c r="AE46" s="21"/>
      <c r="AF46" s="21"/>
      <c r="AG46" s="21"/>
      <c r="AH46" s="21"/>
      <c r="AI46" s="21"/>
      <c r="AJ46" s="21"/>
      <c r="AK46" s="21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idden="1">
      <c r="A47" s="95"/>
      <c r="B47" s="94"/>
      <c r="Q47" s="1" t="s">
        <v>288</v>
      </c>
      <c r="AD47" s="13" t="s">
        <v>289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94" t="s">
        <v>286</v>
      </c>
      <c r="AR47" s="73"/>
      <c r="AS47" s="73"/>
      <c r="AT47" s="73"/>
      <c r="AU47" s="73"/>
      <c r="AV47" s="73"/>
      <c r="AW47" s="73"/>
      <c r="AX47" s="94" t="s">
        <v>287</v>
      </c>
      <c r="AY47" s="73"/>
      <c r="AZ47" s="73"/>
      <c r="BA47" s="73"/>
      <c r="BB47" s="73"/>
      <c r="BC47" s="73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thickBot="1">
      <c r="A48" s="95"/>
      <c r="B48" s="94"/>
      <c r="D48" s="887" t="s">
        <v>241</v>
      </c>
      <c r="E48" s="888"/>
      <c r="F48" s="888"/>
      <c r="G48" s="888"/>
      <c r="H48" s="888"/>
      <c r="I48" s="888"/>
      <c r="J48" s="888"/>
      <c r="K48" s="888"/>
      <c r="L48" s="808" t="s">
        <v>53</v>
      </c>
      <c r="M48" s="809"/>
      <c r="N48" s="809"/>
      <c r="O48" s="809"/>
      <c r="P48" s="809"/>
      <c r="Q48" s="809"/>
      <c r="R48" s="809"/>
      <c r="S48" s="809"/>
      <c r="T48" s="891"/>
      <c r="U48" s="888" t="s">
        <v>232</v>
      </c>
      <c r="V48" s="888"/>
      <c r="W48" s="804" t="s">
        <v>251</v>
      </c>
      <c r="X48" s="805"/>
      <c r="Y48" s="805"/>
      <c r="Z48" s="805"/>
      <c r="AA48" s="805"/>
      <c r="AB48" s="805"/>
      <c r="AC48" s="806"/>
      <c r="AD48" s="892" t="s">
        <v>232</v>
      </c>
      <c r="AE48" s="892"/>
      <c r="AF48" s="892"/>
      <c r="AG48" s="892"/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93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idden="1">
      <c r="A49" s="95"/>
      <c r="B49" s="94" t="s">
        <v>243</v>
      </c>
      <c r="J49" s="546" t="s">
        <v>41</v>
      </c>
      <c r="K49" s="538"/>
      <c r="L49" s="894" t="s">
        <v>1</v>
      </c>
      <c r="M49" s="895"/>
      <c r="U49" s="886" t="s">
        <v>0</v>
      </c>
      <c r="V49" s="886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idden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D51" s="775" t="s">
        <v>180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7"/>
      <c r="Q51" s="878" t="s">
        <v>12</v>
      </c>
      <c r="R51" s="878"/>
      <c r="S51" s="878"/>
      <c r="T51" s="878"/>
      <c r="U51" s="878"/>
      <c r="V51" s="878"/>
      <c r="W51" s="878"/>
      <c r="X51" s="878"/>
      <c r="Y51" s="878"/>
      <c r="Z51" s="878"/>
      <c r="AA51" s="878"/>
      <c r="AB51" s="878"/>
      <c r="AC51" s="878"/>
      <c r="AD51" s="813" t="s">
        <v>1</v>
      </c>
      <c r="AE51" s="813"/>
      <c r="AF51" s="813"/>
      <c r="AG51" s="813"/>
      <c r="AH51" s="813"/>
      <c r="AI51" s="813"/>
      <c r="AJ51" s="813"/>
      <c r="AK51" s="813"/>
      <c r="AL51" s="465" t="s">
        <v>29</v>
      </c>
      <c r="AM51" s="466"/>
      <c r="AN51" s="466"/>
      <c r="AO51" s="466"/>
      <c r="AP51" s="466"/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D52" s="878" t="s">
        <v>12</v>
      </c>
      <c r="E52" s="878"/>
      <c r="F52" s="878"/>
      <c r="G52" s="878"/>
      <c r="H52" s="878"/>
      <c r="I52" s="878"/>
      <c r="J52" s="878"/>
      <c r="K52" s="878"/>
      <c r="L52" s="878"/>
      <c r="M52" s="878"/>
      <c r="N52" s="878"/>
      <c r="O52" s="878"/>
      <c r="P52" s="878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90" t="s">
        <v>0</v>
      </c>
      <c r="AE52" s="890"/>
      <c r="AF52" s="890"/>
      <c r="AG52" s="890"/>
      <c r="AH52" s="890"/>
      <c r="AI52" s="890"/>
      <c r="AJ52" s="890"/>
      <c r="AK52" s="890"/>
      <c r="AL52" s="1" t="s">
        <v>2</v>
      </c>
      <c r="AU52" s="813" t="s">
        <v>1</v>
      </c>
      <c r="AV52" s="813"/>
      <c r="AW52" s="813"/>
      <c r="AX52" s="813"/>
      <c r="AY52" s="813"/>
      <c r="AZ52" s="813"/>
      <c r="BA52" s="813"/>
      <c r="BB52" s="813"/>
      <c r="BC52" s="813"/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D53" s="480" t="s">
        <v>0</v>
      </c>
      <c r="E53" s="481"/>
      <c r="F53" s="481"/>
      <c r="G53" s="481"/>
      <c r="H53" s="481"/>
      <c r="I53" s="481"/>
      <c r="J53" s="481"/>
      <c r="K53" s="481"/>
      <c r="L53" s="481"/>
      <c r="AD53" s="878" t="s">
        <v>12</v>
      </c>
      <c r="AE53" s="878"/>
      <c r="AF53" s="878"/>
      <c r="AG53" s="878"/>
      <c r="AH53" s="878"/>
      <c r="AI53" s="878"/>
      <c r="AJ53" s="878"/>
      <c r="AK53" s="878"/>
      <c r="AL53" s="878"/>
      <c r="AM53" s="878"/>
      <c r="AN53" s="878"/>
      <c r="AO53" s="878"/>
      <c r="AP53" s="878"/>
      <c r="AQ53" s="775" t="s">
        <v>180</v>
      </c>
      <c r="AR53" s="776"/>
      <c r="AS53" s="776"/>
      <c r="AT53" s="776"/>
      <c r="AU53" s="776"/>
      <c r="AV53" s="776"/>
      <c r="AW53" s="776"/>
      <c r="AX53" s="776"/>
      <c r="AY53" s="776"/>
      <c r="AZ53" s="776"/>
      <c r="BA53" s="776"/>
      <c r="BB53" s="776"/>
      <c r="BC53" s="777"/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M54" s="480" t="s">
        <v>0</v>
      </c>
      <c r="N54" s="481"/>
      <c r="O54" s="481"/>
      <c r="P54" s="481"/>
      <c r="Q54" s="481"/>
      <c r="R54" s="481"/>
      <c r="S54" s="481"/>
      <c r="T54" s="481"/>
      <c r="U54" s="481"/>
      <c r="AD54" s="474" t="s">
        <v>180</v>
      </c>
      <c r="AE54" s="475"/>
      <c r="AF54" s="475"/>
      <c r="AG54" s="475"/>
      <c r="AH54" s="475"/>
      <c r="AI54" s="475"/>
      <c r="AJ54" s="475"/>
      <c r="AK54" s="475"/>
      <c r="AL54" s="776"/>
      <c r="AM54" s="776"/>
      <c r="AN54" s="776"/>
      <c r="AO54" s="776"/>
      <c r="AP54" s="777"/>
      <c r="AQ54" s="878" t="s">
        <v>12</v>
      </c>
      <c r="AR54" s="878"/>
      <c r="AS54" s="878"/>
      <c r="AT54" s="878"/>
      <c r="AU54" s="878"/>
      <c r="AV54" s="878"/>
      <c r="AW54" s="878"/>
      <c r="AX54" s="878"/>
      <c r="AY54" s="878"/>
      <c r="AZ54" s="878"/>
      <c r="BA54" s="878"/>
      <c r="BB54" s="878"/>
      <c r="BC54" s="878"/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L55" s="885" t="s">
        <v>225</v>
      </c>
      <c r="M55" s="885"/>
      <c r="N55" s="885"/>
      <c r="O55" s="885"/>
      <c r="P55" s="885"/>
      <c r="U55" s="885" t="s">
        <v>1</v>
      </c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U55" s="885" t="s">
        <v>1</v>
      </c>
      <c r="AV55" s="885"/>
      <c r="AW55" s="885"/>
      <c r="AX55" s="885"/>
      <c r="AY55" s="885"/>
      <c r="AZ55" s="885"/>
      <c r="BA55" s="885"/>
      <c r="BB55" s="885"/>
      <c r="BC55" s="885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E56" s="86"/>
      <c r="F56" s="86"/>
      <c r="G56" s="86"/>
      <c r="H56" s="86"/>
      <c r="I56" s="86"/>
      <c r="J56" s="885" t="s">
        <v>213</v>
      </c>
      <c r="K56" s="885"/>
      <c r="L56" s="885"/>
      <c r="M56" s="885"/>
      <c r="N56" s="885"/>
      <c r="O56" s="885"/>
      <c r="P56" s="885"/>
      <c r="Q56" s="887" t="s">
        <v>234</v>
      </c>
      <c r="R56" s="888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889"/>
      <c r="AD56" s="887" t="s">
        <v>2</v>
      </c>
      <c r="AE56" s="888"/>
      <c r="AF56" s="888"/>
      <c r="AG56" s="888"/>
      <c r="AH56" s="888"/>
      <c r="AI56" s="888"/>
      <c r="AJ56" s="888"/>
      <c r="AK56" s="888"/>
      <c r="AL56" s="888"/>
      <c r="AM56" s="888"/>
      <c r="AN56" s="888"/>
      <c r="AO56" s="888"/>
      <c r="AP56" s="889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D57" s="885" t="s">
        <v>212</v>
      </c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6"/>
      <c r="R57" s="886"/>
      <c r="S57" s="886"/>
      <c r="T57" s="886"/>
      <c r="U57" s="886"/>
      <c r="V57" s="886"/>
      <c r="AD57" s="886" t="s">
        <v>209</v>
      </c>
      <c r="AE57" s="886"/>
      <c r="AF57" s="886"/>
      <c r="AG57" s="886"/>
      <c r="AH57" s="886"/>
      <c r="AI57" s="886"/>
      <c r="AJ57" s="886"/>
      <c r="AK57" s="886"/>
      <c r="AL57" s="886"/>
      <c r="AM57" s="886"/>
      <c r="AN57" s="886"/>
      <c r="AO57" s="886"/>
      <c r="AP57" s="886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885" t="s">
        <v>230</v>
      </c>
      <c r="AR58" s="885"/>
      <c r="AS58" s="885"/>
      <c r="AT58" s="885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840" t="s">
        <v>2</v>
      </c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0"/>
      <c r="Q60" s="775" t="s">
        <v>180</v>
      </c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7"/>
      <c r="AD60" s="879" t="s">
        <v>12</v>
      </c>
      <c r="AE60" s="880"/>
      <c r="AF60" s="880"/>
      <c r="AG60" s="880"/>
      <c r="AH60" s="880"/>
      <c r="AI60" s="880"/>
      <c r="AJ60" s="880"/>
      <c r="AK60" s="881"/>
      <c r="AL60" s="882" t="s">
        <v>1</v>
      </c>
      <c r="AM60" s="883"/>
      <c r="AN60" s="883"/>
      <c r="AO60" s="883"/>
      <c r="AP60" s="884"/>
      <c r="AQ60" s="814" t="s">
        <v>0</v>
      </c>
      <c r="AR60" s="814"/>
      <c r="AS60" s="814"/>
      <c r="AT60" s="814"/>
      <c r="AU60" s="814"/>
      <c r="AV60" s="814"/>
      <c r="AW60" s="814"/>
      <c r="AX60" s="814"/>
      <c r="AY60" s="814"/>
      <c r="AZ60" s="814"/>
      <c r="BA60" s="814"/>
      <c r="BB60" s="814"/>
      <c r="BC60" s="814"/>
      <c r="BD60" s="64"/>
    </row>
    <row r="61" spans="1:75" ht="1" hidden="1" customHeight="1">
      <c r="A61" s="65"/>
      <c r="B61" s="66" t="s">
        <v>163</v>
      </c>
      <c r="C61" s="1"/>
      <c r="D61" s="814" t="s">
        <v>0</v>
      </c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77" t="s">
        <v>1</v>
      </c>
      <c r="R61" s="877"/>
      <c r="S61" s="877"/>
      <c r="T61" s="877"/>
      <c r="U61" s="878" t="s">
        <v>12</v>
      </c>
      <c r="V61" s="878"/>
      <c r="W61" s="878"/>
      <c r="X61" s="878"/>
      <c r="Y61" s="878"/>
      <c r="Z61" s="878"/>
      <c r="AA61" s="878"/>
      <c r="AB61" s="878"/>
      <c r="AC61" s="878"/>
      <c r="AD61" s="775" t="s">
        <v>180</v>
      </c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7"/>
      <c r="AQ61" s="840" t="s">
        <v>2</v>
      </c>
      <c r="AR61" s="840"/>
      <c r="AS61" s="840"/>
      <c r="AT61" s="840"/>
      <c r="AU61" s="840"/>
      <c r="AV61" s="840"/>
      <c r="AW61" s="840"/>
      <c r="AX61" s="840"/>
      <c r="AY61" s="840"/>
      <c r="AZ61" s="840"/>
      <c r="BA61" s="840"/>
      <c r="BB61" s="840"/>
      <c r="BC61" s="840"/>
      <c r="BD61" s="64"/>
    </row>
    <row r="62" spans="1:75" ht="1" hidden="1" customHeight="1">
      <c r="A62" s="65"/>
      <c r="B62" s="66" t="s">
        <v>164</v>
      </c>
      <c r="C62" s="1"/>
      <c r="D62" s="775" t="s">
        <v>180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7"/>
      <c r="Q62" s="814" t="s">
        <v>0</v>
      </c>
      <c r="R62" s="814"/>
      <c r="S62" s="814"/>
      <c r="T62" s="814"/>
      <c r="U62" s="814"/>
      <c r="V62" s="814"/>
      <c r="W62" s="814"/>
      <c r="X62" s="814"/>
      <c r="Y62" s="814"/>
      <c r="Z62" s="814"/>
      <c r="AA62" s="814"/>
      <c r="AB62" s="814"/>
      <c r="AC62" s="814"/>
      <c r="AD62" s="840" t="s">
        <v>2</v>
      </c>
      <c r="AE62" s="840"/>
      <c r="AF62" s="840"/>
      <c r="AG62" s="840"/>
      <c r="AH62" s="840"/>
      <c r="AI62" s="840"/>
      <c r="AJ62" s="840"/>
      <c r="AK62" s="840"/>
      <c r="AL62" s="840"/>
      <c r="AM62" s="840"/>
      <c r="AN62" s="840"/>
      <c r="AO62" s="840"/>
      <c r="AP62" s="840"/>
      <c r="AQ62" s="877" t="s">
        <v>1</v>
      </c>
      <c r="AR62" s="877"/>
      <c r="AS62" s="877"/>
      <c r="AT62" s="877"/>
      <c r="AU62" s="878" t="s">
        <v>12</v>
      </c>
      <c r="AV62" s="878"/>
      <c r="AW62" s="878"/>
      <c r="AX62" s="878"/>
      <c r="AY62" s="878"/>
      <c r="AZ62" s="878"/>
      <c r="BA62" s="878"/>
      <c r="BB62" s="878"/>
      <c r="BC62" s="878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775" t="s">
        <v>180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7"/>
      <c r="Q64" s="840" t="s">
        <v>2</v>
      </c>
      <c r="R64" s="840"/>
      <c r="S64" s="840"/>
      <c r="T64" s="840"/>
      <c r="U64" s="840"/>
      <c r="V64" s="840"/>
      <c r="W64" s="840"/>
      <c r="X64" s="840"/>
      <c r="Y64" s="840"/>
      <c r="Z64" s="840"/>
      <c r="AA64" s="840"/>
      <c r="AB64" s="840"/>
      <c r="AC64" s="840"/>
      <c r="AD64" s="879" t="s">
        <v>12</v>
      </c>
      <c r="AE64" s="880"/>
      <c r="AF64" s="880"/>
      <c r="AG64" s="880"/>
      <c r="AH64" s="880"/>
      <c r="AI64" s="880"/>
      <c r="AJ64" s="880"/>
      <c r="AK64" s="881"/>
      <c r="AL64" s="882" t="s">
        <v>1</v>
      </c>
      <c r="AM64" s="883"/>
      <c r="AN64" s="883"/>
      <c r="AO64" s="883"/>
      <c r="AP64" s="884"/>
      <c r="AQ64" s="814" t="s">
        <v>0</v>
      </c>
      <c r="AR64" s="814"/>
      <c r="AS64" s="814"/>
      <c r="AT64" s="814"/>
      <c r="AU64" s="814"/>
      <c r="AV64" s="814"/>
      <c r="AW64" s="814"/>
      <c r="AX64" s="814"/>
      <c r="AY64" s="814"/>
      <c r="AZ64" s="814"/>
      <c r="BA64" s="814"/>
      <c r="BB64" s="814"/>
      <c r="BC64" s="814"/>
      <c r="BD64" s="64"/>
      <c r="BE64">
        <v>19</v>
      </c>
    </row>
    <row r="65" spans="1:77" s="1" customFormat="1" ht="1" hidden="1" customHeight="1">
      <c r="A65" s="65"/>
      <c r="B65" s="66" t="s">
        <v>163</v>
      </c>
      <c r="D65" s="879" t="s">
        <v>12</v>
      </c>
      <c r="E65" s="880"/>
      <c r="F65" s="880"/>
      <c r="G65" s="880"/>
      <c r="H65" s="880"/>
      <c r="I65" s="880"/>
      <c r="J65" s="880"/>
      <c r="K65" s="881"/>
      <c r="L65" s="882" t="s">
        <v>1</v>
      </c>
      <c r="M65" s="883"/>
      <c r="N65" s="883"/>
      <c r="O65" s="883"/>
      <c r="P65" s="884"/>
      <c r="Q65" s="814" t="s">
        <v>0</v>
      </c>
      <c r="R65" s="814"/>
      <c r="S65" s="814"/>
      <c r="T65" s="814"/>
      <c r="U65" s="814"/>
      <c r="V65" s="814"/>
      <c r="W65" s="814"/>
      <c r="X65" s="814"/>
      <c r="Y65" s="814"/>
      <c r="Z65" s="814"/>
      <c r="AA65" s="814"/>
      <c r="AB65" s="814"/>
      <c r="AC65" s="814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840" t="s">
        <v>2</v>
      </c>
      <c r="AR65" s="840"/>
      <c r="AS65" s="840"/>
      <c r="AT65" s="840"/>
      <c r="AU65" s="840"/>
      <c r="AV65" s="840"/>
      <c r="AW65" s="840"/>
      <c r="AX65" s="840"/>
      <c r="AY65" s="840"/>
      <c r="AZ65" s="840"/>
      <c r="BA65" s="840"/>
      <c r="BB65" s="840"/>
      <c r="BC65" s="840"/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D66" s="814" t="s">
        <v>0</v>
      </c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775" t="s">
        <v>180</v>
      </c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7"/>
      <c r="AD66" s="840" t="s">
        <v>2</v>
      </c>
      <c r="AE66" s="840"/>
      <c r="AF66" s="840"/>
      <c r="AG66" s="840"/>
      <c r="AH66" s="840"/>
      <c r="AI66" s="840"/>
      <c r="AJ66" s="840"/>
      <c r="AK66" s="840"/>
      <c r="AL66" s="840"/>
      <c r="AM66" s="840"/>
      <c r="AN66" s="840"/>
      <c r="AO66" s="840"/>
      <c r="AP66" s="840"/>
      <c r="AQ66" s="877" t="s">
        <v>1</v>
      </c>
      <c r="AR66" s="877"/>
      <c r="AS66" s="877"/>
      <c r="AT66" s="877"/>
      <c r="AU66" s="878" t="s">
        <v>12</v>
      </c>
      <c r="AV66" s="878"/>
      <c r="AW66" s="878"/>
      <c r="AX66" s="878"/>
      <c r="AY66" s="878"/>
      <c r="AZ66" s="878"/>
      <c r="BA66" s="878"/>
      <c r="BB66" s="878"/>
      <c r="BC66" s="878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idden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 t="s">
        <v>359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5" t="s">
        <v>370</v>
      </c>
      <c r="U69" s="136"/>
      <c r="V69" s="136"/>
      <c r="W69" s="136"/>
      <c r="X69" s="136"/>
      <c r="Y69" s="136"/>
      <c r="Z69" s="136"/>
      <c r="AA69" s="136"/>
      <c r="AB69" s="136"/>
      <c r="AC69" s="136"/>
      <c r="AH69" s="140" t="s">
        <v>369</v>
      </c>
      <c r="AI69" s="140"/>
      <c r="AJ69" s="140"/>
      <c r="AK69" s="140"/>
      <c r="AL69" s="140"/>
      <c r="AM69" s="140"/>
      <c r="AN69" s="140"/>
      <c r="AO69" s="140"/>
      <c r="AP69" s="14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96" t="s">
        <v>362</v>
      </c>
      <c r="U70" s="197"/>
      <c r="V70" s="197"/>
      <c r="W70" s="197"/>
      <c r="X70" s="197"/>
      <c r="Y70" s="198"/>
      <c r="Z70" s="196"/>
      <c r="AA70" s="197"/>
      <c r="AB70" s="197"/>
      <c r="AC70" s="197"/>
      <c r="AH70" s="196" t="s">
        <v>362</v>
      </c>
      <c r="AI70" s="197"/>
      <c r="AJ70" s="197"/>
      <c r="AK70" s="197"/>
      <c r="AL70" s="197"/>
      <c r="AM70" s="197"/>
      <c r="AN70" s="197"/>
      <c r="AO70" s="197"/>
      <c r="AP70" s="198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12">SUM(BI69:BI72)</f>
        <v>52</v>
      </c>
      <c r="BT71" s="50">
        <f t="shared" si="12"/>
        <v>0</v>
      </c>
      <c r="BU71" s="50">
        <f t="shared" si="12"/>
        <v>28</v>
      </c>
      <c r="BV71" s="50">
        <f t="shared" si="12"/>
        <v>24</v>
      </c>
      <c r="BW71" s="50">
        <f t="shared" si="12"/>
        <v>52</v>
      </c>
      <c r="BX71" s="50">
        <f t="shared" si="12"/>
        <v>52</v>
      </c>
      <c r="BY71" s="50">
        <f t="shared" si="12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13">BT71/52</f>
        <v>0</v>
      </c>
      <c r="BU72" s="50">
        <f t="shared" si="13"/>
        <v>0.53846153846153844</v>
      </c>
      <c r="BV72" s="50">
        <f t="shared" si="13"/>
        <v>0.46153846153846156</v>
      </c>
      <c r="BW72" s="50">
        <f t="shared" si="13"/>
        <v>1</v>
      </c>
      <c r="BX72" s="50">
        <f t="shared" si="13"/>
        <v>1</v>
      </c>
      <c r="BY72" s="50">
        <f t="shared" si="13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4">BL129+28</f>
        <v>44791</v>
      </c>
      <c r="BN129" s="45">
        <f t="shared" si="14"/>
        <v>44819</v>
      </c>
      <c r="BO129" s="45">
        <f t="shared" si="14"/>
        <v>44847</v>
      </c>
      <c r="BP129" s="45">
        <f t="shared" si="14"/>
        <v>44875</v>
      </c>
      <c r="BQ129" s="45">
        <f t="shared" si="14"/>
        <v>44903</v>
      </c>
      <c r="BR129" s="45">
        <f t="shared" si="14"/>
        <v>44931</v>
      </c>
      <c r="BS129" s="45">
        <f t="shared" si="14"/>
        <v>44959</v>
      </c>
      <c r="BT129" s="45">
        <f t="shared" si="14"/>
        <v>44987</v>
      </c>
      <c r="BU129" s="45">
        <f t="shared" si="14"/>
        <v>45015</v>
      </c>
      <c r="BV129" s="45">
        <f t="shared" si="14"/>
        <v>45043</v>
      </c>
      <c r="BW129" s="45">
        <f t="shared" si="14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5">BL137+28</f>
        <v>44791</v>
      </c>
      <c r="BN137" s="45">
        <f t="shared" si="15"/>
        <v>44819</v>
      </c>
      <c r="BO137" s="45">
        <f t="shared" si="15"/>
        <v>44847</v>
      </c>
      <c r="BP137" s="45">
        <f t="shared" si="15"/>
        <v>44875</v>
      </c>
      <c r="BQ137" s="45">
        <f t="shared" si="15"/>
        <v>44903</v>
      </c>
      <c r="BR137" s="45">
        <f t="shared" si="15"/>
        <v>44931</v>
      </c>
      <c r="BS137" s="45">
        <f t="shared" si="15"/>
        <v>44959</v>
      </c>
      <c r="BT137" s="45">
        <f t="shared" si="15"/>
        <v>44987</v>
      </c>
      <c r="BU137" s="45">
        <f t="shared" si="15"/>
        <v>45015</v>
      </c>
      <c r="BV137" s="45">
        <f t="shared" si="15"/>
        <v>45043</v>
      </c>
      <c r="BW137" s="45">
        <f t="shared" si="15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6">SUM(BK147:BR147)</f>
        <v>1.7200000000000002</v>
      </c>
      <c r="BT147" s="61">
        <v>1</v>
      </c>
      <c r="BU147"/>
      <c r="BV147">
        <v>1.63</v>
      </c>
      <c r="BW147">
        <f t="shared" ref="BW147:BW154" si="17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8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6"/>
        <v>2.7692307692307696</v>
      </c>
      <c r="BT148" s="61">
        <v>1</v>
      </c>
      <c r="BU148"/>
      <c r="BV148">
        <v>3.06</v>
      </c>
      <c r="BW148">
        <f t="shared" si="17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9">SUM(BZ148:CG148)</f>
        <v>3.0599999999999996</v>
      </c>
      <c r="CI148" s="61">
        <v>1</v>
      </c>
      <c r="CJ148" s="59"/>
      <c r="CK148" s="59">
        <v>3.06</v>
      </c>
      <c r="CL148" s="59">
        <f t="shared" si="18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6"/>
        <v>1.9615384615384617</v>
      </c>
      <c r="BT149" s="61"/>
      <c r="BU149"/>
      <c r="BV149">
        <v>2</v>
      </c>
      <c r="BW149">
        <f t="shared" si="17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9"/>
        <v>2</v>
      </c>
      <c r="CI149" s="61"/>
      <c r="CJ149" s="59"/>
      <c r="CK149" s="59">
        <v>2</v>
      </c>
      <c r="CL149" s="59">
        <f t="shared" si="18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6"/>
        <v>2.0576923076923079</v>
      </c>
      <c r="BT150" s="61"/>
      <c r="BU150"/>
      <c r="BV150">
        <v>2.23</v>
      </c>
      <c r="BW150">
        <f t="shared" si="17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9"/>
        <v>2.23</v>
      </c>
      <c r="CI150" s="61"/>
      <c r="CJ150" s="59"/>
      <c r="CK150" s="59">
        <v>2.23</v>
      </c>
      <c r="CL150" s="59">
        <f t="shared" si="18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6"/>
        <v>1</v>
      </c>
      <c r="BT151" s="61"/>
      <c r="BU151"/>
      <c r="BV151">
        <v>1</v>
      </c>
      <c r="BW151">
        <f t="shared" si="17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9"/>
        <v>1</v>
      </c>
      <c r="CI151" s="61"/>
      <c r="CJ151" s="59"/>
      <c r="CK151" s="59">
        <v>1</v>
      </c>
      <c r="CL151" s="59">
        <f t="shared" si="18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6"/>
        <v>6.273076923076923</v>
      </c>
      <c r="BT152" s="60">
        <v>1</v>
      </c>
      <c r="BU152"/>
      <c r="BV152">
        <v>7.18</v>
      </c>
      <c r="BW152">
        <f t="shared" si="17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9"/>
        <v>7.18</v>
      </c>
      <c r="CI152" s="60">
        <v>1</v>
      </c>
      <c r="CJ152" s="59"/>
      <c r="CK152" s="59">
        <v>7.18</v>
      </c>
      <c r="CL152" s="59">
        <f t="shared" si="18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6"/>
        <v>3.1730769230769234</v>
      </c>
      <c r="BT153" s="61"/>
      <c r="BU153"/>
      <c r="BV153">
        <v>3.23</v>
      </c>
      <c r="BW153">
        <f t="shared" si="17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9"/>
        <v>3.2300000000000004</v>
      </c>
      <c r="CI153" s="61"/>
      <c r="CJ153" s="59"/>
      <c r="CK153" s="59">
        <v>3.23</v>
      </c>
      <c r="CL153" s="59">
        <f t="shared" si="18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6"/>
        <v>0</v>
      </c>
      <c r="BT154" s="61"/>
      <c r="BU154"/>
      <c r="BV154">
        <v>1</v>
      </c>
      <c r="BW154">
        <f t="shared" si="17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9"/>
        <v>0</v>
      </c>
      <c r="CI154" s="61"/>
      <c r="CJ154" s="59"/>
      <c r="CK154" s="59">
        <v>1</v>
      </c>
      <c r="CL154" s="59">
        <f t="shared" si="18"/>
        <v>1</v>
      </c>
    </row>
    <row r="155" spans="62:90">
      <c r="BK155" s="61">
        <f t="shared" ref="BK155:BP155" si="20">SUM(BK147:BK154)</f>
        <v>4</v>
      </c>
      <c r="BL155" s="61">
        <f t="shared" si="20"/>
        <v>3</v>
      </c>
      <c r="BM155" s="61">
        <f t="shared" si="20"/>
        <v>4.0323076923076924</v>
      </c>
      <c r="BN155" s="61">
        <f t="shared" si="20"/>
        <v>2.9184615384615391</v>
      </c>
      <c r="BO155" s="61">
        <f t="shared" si="20"/>
        <v>3.0038461538461538</v>
      </c>
      <c r="BP155" s="61">
        <f t="shared" si="20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21">SUM(BZ147:BZ154)</f>
        <v>4.13</v>
      </c>
      <c r="CA155" s="58">
        <f t="shared" si="21"/>
        <v>3.3</v>
      </c>
      <c r="CB155" s="58">
        <f t="shared" si="21"/>
        <v>4.21</v>
      </c>
      <c r="CC155" s="58">
        <f t="shared" si="21"/>
        <v>3.56</v>
      </c>
      <c r="CD155" s="58">
        <f t="shared" si="21"/>
        <v>3.08</v>
      </c>
      <c r="CE155" s="58">
        <f t="shared" si="21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8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389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AX11:BC11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F22:AH22"/>
    <mergeCell ref="AI22:AK22"/>
    <mergeCell ref="D16:G16"/>
    <mergeCell ref="H16:K16"/>
    <mergeCell ref="L16:P16"/>
    <mergeCell ref="L14:T14"/>
    <mergeCell ref="U14:AC14"/>
    <mergeCell ref="AD15:AG15"/>
    <mergeCell ref="AU11:AW11"/>
    <mergeCell ref="T31:V31"/>
    <mergeCell ref="AB31:AC31"/>
    <mergeCell ref="AL27:AO27"/>
    <mergeCell ref="T29:W29"/>
    <mergeCell ref="AP28:AS28"/>
    <mergeCell ref="X28:AA28"/>
    <mergeCell ref="AT29:AW29"/>
    <mergeCell ref="AB30:AE30"/>
    <mergeCell ref="P27:S27"/>
    <mergeCell ref="X29:AE29"/>
    <mergeCell ref="D39:K39"/>
    <mergeCell ref="L39:T39"/>
    <mergeCell ref="AD39:AK39"/>
    <mergeCell ref="AL39:AP39"/>
    <mergeCell ref="AQ39:AT39"/>
    <mergeCell ref="AU39:BC39"/>
    <mergeCell ref="D37:K37"/>
    <mergeCell ref="L37:P37"/>
    <mergeCell ref="Q37:AC37"/>
    <mergeCell ref="AD37:AK37"/>
    <mergeCell ref="AQ37:BC37"/>
    <mergeCell ref="D38:K38"/>
    <mergeCell ref="L38:T38"/>
    <mergeCell ref="AD38:AP38"/>
    <mergeCell ref="AQ38:BC38"/>
    <mergeCell ref="D42:P42"/>
    <mergeCell ref="Q42:AC42"/>
    <mergeCell ref="AD42:AP42"/>
    <mergeCell ref="AQ42:BC42"/>
    <mergeCell ref="D43:K43"/>
    <mergeCell ref="L43:T43"/>
    <mergeCell ref="AL43:AP43"/>
    <mergeCell ref="AQ43:AT43"/>
    <mergeCell ref="D40:P40"/>
    <mergeCell ref="Q40:Y40"/>
    <mergeCell ref="AL40:AP40"/>
    <mergeCell ref="AQ40:AT40"/>
    <mergeCell ref="AU40:AY40"/>
    <mergeCell ref="AZ40:BC40"/>
    <mergeCell ref="D48:K48"/>
    <mergeCell ref="L48:T48"/>
    <mergeCell ref="U48:V48"/>
    <mergeCell ref="W48:AC48"/>
    <mergeCell ref="AD48:BC48"/>
    <mergeCell ref="J49:K49"/>
    <mergeCell ref="L49:M49"/>
    <mergeCell ref="U49:V49"/>
    <mergeCell ref="D44:K44"/>
    <mergeCell ref="U44:AC44"/>
    <mergeCell ref="AD44:AP44"/>
    <mergeCell ref="AQ44:BC44"/>
    <mergeCell ref="D45:K45"/>
    <mergeCell ref="L45:T45"/>
    <mergeCell ref="U45:AC45"/>
    <mergeCell ref="AD45:AK45"/>
    <mergeCell ref="AL45:AP45"/>
    <mergeCell ref="AU52:BC52"/>
    <mergeCell ref="D53:L53"/>
    <mergeCell ref="AD53:AP53"/>
    <mergeCell ref="AQ53:BC53"/>
    <mergeCell ref="M54:U54"/>
    <mergeCell ref="AD54:AP54"/>
    <mergeCell ref="AQ54:BC54"/>
    <mergeCell ref="D51:P51"/>
    <mergeCell ref="Q51:AC51"/>
    <mergeCell ref="AD51:AK51"/>
    <mergeCell ref="AL51:AP51"/>
    <mergeCell ref="D52:P52"/>
    <mergeCell ref="Q52:AC52"/>
    <mergeCell ref="AD52:AK52"/>
    <mergeCell ref="D57:V57"/>
    <mergeCell ref="AD57:AP57"/>
    <mergeCell ref="AQ58:AT58"/>
    <mergeCell ref="D60:P60"/>
    <mergeCell ref="Q60:AC60"/>
    <mergeCell ref="AD60:AK60"/>
    <mergeCell ref="AL60:AP60"/>
    <mergeCell ref="AQ60:BC60"/>
    <mergeCell ref="L55:P55"/>
    <mergeCell ref="U55:AK55"/>
    <mergeCell ref="AU55:BC55"/>
    <mergeCell ref="J56:P56"/>
    <mergeCell ref="Q56:AC56"/>
    <mergeCell ref="AD56:AP56"/>
    <mergeCell ref="D61:P61"/>
    <mergeCell ref="Q61:T61"/>
    <mergeCell ref="U61:AC61"/>
    <mergeCell ref="AD61:AP61"/>
    <mergeCell ref="AQ61:BC61"/>
    <mergeCell ref="D62:P62"/>
    <mergeCell ref="Q62:AC62"/>
    <mergeCell ref="AD62:AP62"/>
    <mergeCell ref="AQ62:AT62"/>
    <mergeCell ref="AU62:BC62"/>
    <mergeCell ref="D66:P66"/>
    <mergeCell ref="Q66:AC66"/>
    <mergeCell ref="AD66:AP66"/>
    <mergeCell ref="AQ66:AT66"/>
    <mergeCell ref="AU66:BC66"/>
    <mergeCell ref="D64:P64"/>
    <mergeCell ref="Q64:AC64"/>
    <mergeCell ref="AD64:AK64"/>
    <mergeCell ref="AL64:AP64"/>
    <mergeCell ref="AQ64:BC64"/>
    <mergeCell ref="D65:K65"/>
    <mergeCell ref="L65:P65"/>
    <mergeCell ref="Q65:AC65"/>
    <mergeCell ref="AD65:AP65"/>
    <mergeCell ref="AQ65:BC6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AI76:AL76"/>
    <mergeCell ref="AA75:AD75"/>
    <mergeCell ref="AE75:AH75"/>
    <mergeCell ref="AI75:AL75"/>
    <mergeCell ref="AM75:AP75"/>
    <mergeCell ref="AQ75:AT75"/>
    <mergeCell ref="AU75:AX75"/>
    <mergeCell ref="C75:F75"/>
    <mergeCell ref="G75:J75"/>
    <mergeCell ref="K75:N75"/>
    <mergeCell ref="O75:R75"/>
    <mergeCell ref="S75:V75"/>
    <mergeCell ref="W75:Z75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W77:Z77"/>
    <mergeCell ref="AY77:BB77"/>
    <mergeCell ref="BS77:BX77"/>
    <mergeCell ref="C78:F78"/>
    <mergeCell ref="G78:J78"/>
    <mergeCell ref="K78:N78"/>
    <mergeCell ref="O78:R78"/>
    <mergeCell ref="S78:V78"/>
    <mergeCell ref="W78:Z78"/>
    <mergeCell ref="AA78:AD78"/>
    <mergeCell ref="AE78:AH78"/>
    <mergeCell ref="AA77:AD77"/>
    <mergeCell ref="AE77:AH77"/>
    <mergeCell ref="AI77:AL77"/>
    <mergeCell ref="AM77:AP77"/>
    <mergeCell ref="AQ77:AT77"/>
    <mergeCell ref="AU77:AX77"/>
    <mergeCell ref="AI78:AL78"/>
    <mergeCell ref="AM78:AP78"/>
    <mergeCell ref="AQ78:AT78"/>
    <mergeCell ref="AU78:AX78"/>
    <mergeCell ref="AY78:BB78"/>
    <mergeCell ref="C79:F79"/>
    <mergeCell ref="G79:J79"/>
    <mergeCell ref="K79:N79"/>
    <mergeCell ref="O79:R79"/>
    <mergeCell ref="S79:V79"/>
    <mergeCell ref="AU79:AX79"/>
    <mergeCell ref="AY79:BB79"/>
    <mergeCell ref="D85:BC85"/>
    <mergeCell ref="L86:T86"/>
    <mergeCell ref="AD86:AK86"/>
    <mergeCell ref="AU86:BC86"/>
    <mergeCell ref="W79:Z79"/>
    <mergeCell ref="AA79:AD79"/>
    <mergeCell ref="AE79:AH79"/>
    <mergeCell ref="AI79:AL79"/>
    <mergeCell ref="AM79:AP79"/>
    <mergeCell ref="AQ79:AT79"/>
    <mergeCell ref="AU89:BC89"/>
    <mergeCell ref="D92:BC92"/>
    <mergeCell ref="D93:T93"/>
    <mergeCell ref="U93:AK93"/>
    <mergeCell ref="AL93:BC93"/>
    <mergeCell ref="D94:K94"/>
    <mergeCell ref="N94:T94"/>
    <mergeCell ref="U94:AC94"/>
    <mergeCell ref="D87:K87"/>
    <mergeCell ref="U87:AC87"/>
    <mergeCell ref="AL87:AT87"/>
    <mergeCell ref="D88:K88"/>
    <mergeCell ref="Q88:AC88"/>
    <mergeCell ref="AD88:AP88"/>
    <mergeCell ref="AQ88:AY88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Z99:BC99"/>
    <mergeCell ref="L100:M100"/>
    <mergeCell ref="D102:BC102"/>
    <mergeCell ref="D103:T103"/>
    <mergeCell ref="U103:AK103"/>
    <mergeCell ref="AL103:BC103"/>
    <mergeCell ref="AU98:AX98"/>
    <mergeCell ref="AY98:BC9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AQ105:BC105"/>
    <mergeCell ref="W106:AD106"/>
    <mergeCell ref="AE106:AL106"/>
    <mergeCell ref="AM106:AT106"/>
    <mergeCell ref="AU106:BC106"/>
    <mergeCell ref="U107:V107"/>
    <mergeCell ref="D104:K104"/>
    <mergeCell ref="L104:T104"/>
    <mergeCell ref="AD104:AK104"/>
    <mergeCell ref="AL104:AP104"/>
    <mergeCell ref="D105:P105"/>
    <mergeCell ref="Q105:AC105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8:BC108"/>
    <mergeCell ref="D109:K109"/>
    <mergeCell ref="U109:AC109"/>
    <mergeCell ref="AL109:AT109"/>
    <mergeCell ref="L110:T110"/>
    <mergeCell ref="AD110:AK110"/>
    <mergeCell ref="AU110:BC110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AT136:AW136"/>
    <mergeCell ref="AX136:BA136"/>
    <mergeCell ref="BY136:CB136"/>
    <mergeCell ref="CD136:CG136"/>
    <mergeCell ref="D13:K13"/>
    <mergeCell ref="AD14:AI14"/>
    <mergeCell ref="D14:K14"/>
    <mergeCell ref="AJ13:AP13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D28:K28"/>
    <mergeCell ref="D27:O27"/>
    <mergeCell ref="T27:AC27"/>
    <mergeCell ref="AX16:BC16"/>
    <mergeCell ref="L13:T13"/>
    <mergeCell ref="Q15:AC15"/>
    <mergeCell ref="AD16:AG16"/>
    <mergeCell ref="AH15:AK15"/>
    <mergeCell ref="AU13:BC13"/>
    <mergeCell ref="AQ16:AT16"/>
    <mergeCell ref="M15:P15"/>
    <mergeCell ref="X16:AA16"/>
    <mergeCell ref="AL15:AP15"/>
    <mergeCell ref="AQ15:AW15"/>
    <mergeCell ref="D23:G23"/>
    <mergeCell ref="H24:K24"/>
    <mergeCell ref="L24:S24"/>
    <mergeCell ref="D25:K25"/>
    <mergeCell ref="L25:O25"/>
    <mergeCell ref="AL23:AS23"/>
    <mergeCell ref="D20:L20"/>
    <mergeCell ref="AQ20:BA20"/>
    <mergeCell ref="BB20:BC20"/>
    <mergeCell ref="AT23:AW23"/>
    <mergeCell ref="P23:S23"/>
    <mergeCell ref="AX23:BC23"/>
    <mergeCell ref="AT28:BC28"/>
    <mergeCell ref="AP30:AW30"/>
    <mergeCell ref="BB30:BC30"/>
    <mergeCell ref="AP29:AS29"/>
    <mergeCell ref="AX29:BC29"/>
    <mergeCell ref="AD27:AK27"/>
    <mergeCell ref="AL30:AO30"/>
    <mergeCell ref="AF30:AK30"/>
    <mergeCell ref="AX30:BA30"/>
  </mergeCells>
  <pageMargins left="0.2" right="0.2" top="0.25" bottom="0.25" header="0.3" footer="0.3"/>
  <pageSetup scale="56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E9DE0-9AF3-7044-9A5F-0AE6970DD547}">
  <sheetPr>
    <pageSetUpPr fitToPage="1"/>
  </sheetPr>
  <dimension ref="A1:CM160"/>
  <sheetViews>
    <sheetView topLeftCell="B2" zoomScale="99" workbookViewId="0">
      <selection activeCell="B19" sqref="B19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>BS8/52</f>
        <v>0.69230769230769229</v>
      </c>
      <c r="BT9" s="50">
        <f t="shared" ref="BT9:BY9" si="3">BT8/52</f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27</v>
      </c>
      <c r="C13" s="66"/>
      <c r="D13" s="420" t="s">
        <v>210</v>
      </c>
      <c r="E13" s="420"/>
      <c r="F13" s="420"/>
      <c r="G13" s="420"/>
      <c r="H13" s="420"/>
      <c r="I13" s="420"/>
      <c r="J13" s="420"/>
      <c r="K13" s="420"/>
      <c r="L13" s="875" t="s">
        <v>2</v>
      </c>
      <c r="M13" s="770"/>
      <c r="N13" s="770"/>
      <c r="O13" s="770"/>
      <c r="P13" s="770"/>
      <c r="Q13" s="770"/>
      <c r="R13" s="770"/>
      <c r="S13" s="770"/>
      <c r="T13" s="770"/>
      <c r="AD13" s="153" t="s">
        <v>12</v>
      </c>
      <c r="AE13" s="154"/>
      <c r="AF13" s="154"/>
      <c r="AG13" s="154"/>
      <c r="AH13" s="154"/>
      <c r="AI13" s="154"/>
      <c r="AJ13" s="690" t="s">
        <v>43</v>
      </c>
      <c r="AK13" s="691"/>
      <c r="AL13" s="691"/>
      <c r="AM13" s="691"/>
      <c r="AN13" s="691"/>
      <c r="AO13" s="691"/>
      <c r="AP13" s="691"/>
      <c r="AQ13" s="153" t="s">
        <v>12</v>
      </c>
      <c r="AU13" s="847" t="s">
        <v>38</v>
      </c>
      <c r="AV13" s="847"/>
      <c r="AW13" s="847"/>
      <c r="AX13" s="847"/>
      <c r="AY13" s="847"/>
      <c r="AZ13" s="847"/>
      <c r="BA13" s="847"/>
      <c r="BB13" s="847"/>
      <c r="BC13" s="847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19</v>
      </c>
      <c r="C14" s="66"/>
      <c r="D14" s="454" t="s">
        <v>2</v>
      </c>
      <c r="E14" s="455"/>
      <c r="F14" s="455"/>
      <c r="G14" s="455"/>
      <c r="H14" s="455"/>
      <c r="I14" s="455"/>
      <c r="J14" s="455"/>
      <c r="K14" s="456"/>
      <c r="L14" s="847" t="s">
        <v>38</v>
      </c>
      <c r="M14" s="847"/>
      <c r="N14" s="847"/>
      <c r="O14" s="847"/>
      <c r="P14" s="847"/>
      <c r="Q14" s="847"/>
      <c r="R14" s="847"/>
      <c r="S14" s="847"/>
      <c r="T14" s="847"/>
      <c r="U14" s="522" t="s">
        <v>210</v>
      </c>
      <c r="V14" s="509"/>
      <c r="W14" s="509"/>
      <c r="X14" s="509"/>
      <c r="Y14" s="509"/>
      <c r="Z14" s="509"/>
      <c r="AA14" s="509"/>
      <c r="AB14" s="509"/>
      <c r="AC14" s="509"/>
      <c r="AD14" s="690" t="s">
        <v>43</v>
      </c>
      <c r="AE14" s="691"/>
      <c r="AF14" s="691"/>
      <c r="AG14" s="691"/>
      <c r="AH14" s="691"/>
      <c r="AI14" s="732"/>
      <c r="AQ14" s="153" t="s">
        <v>12</v>
      </c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5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M15" s="441" t="s">
        <v>3</v>
      </c>
      <c r="N15" s="441"/>
      <c r="O15" s="441"/>
      <c r="P15" s="441"/>
      <c r="Q15" s="562" t="s">
        <v>12</v>
      </c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4"/>
      <c r="AD15" s="849" t="s">
        <v>2</v>
      </c>
      <c r="AE15" s="850"/>
      <c r="AF15" s="850"/>
      <c r="AG15" s="851"/>
      <c r="AH15" s="567" t="s">
        <v>38</v>
      </c>
      <c r="AI15" s="568"/>
      <c r="AJ15" s="568"/>
      <c r="AK15" s="568"/>
      <c r="AL15" s="474" t="s">
        <v>210</v>
      </c>
      <c r="AM15" s="475"/>
      <c r="AN15" s="475"/>
      <c r="AO15" s="475"/>
      <c r="AP15" s="476"/>
      <c r="AQ15" s="690" t="s">
        <v>43</v>
      </c>
      <c r="AR15" s="691"/>
      <c r="AS15" s="691"/>
      <c r="AT15" s="691"/>
      <c r="AU15" s="691"/>
      <c r="AV15" s="691"/>
      <c r="AW15" s="732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562" t="s">
        <v>12</v>
      </c>
      <c r="E16" s="563"/>
      <c r="F16" s="563"/>
      <c r="G16" s="564"/>
      <c r="H16" s="448" t="s">
        <v>3</v>
      </c>
      <c r="I16" s="448"/>
      <c r="J16" s="448"/>
      <c r="K16" s="448"/>
      <c r="L16" s="562" t="s">
        <v>12</v>
      </c>
      <c r="M16" s="563"/>
      <c r="N16" s="563"/>
      <c r="O16" s="563"/>
      <c r="P16" s="563"/>
      <c r="X16" s="454" t="s">
        <v>2</v>
      </c>
      <c r="Y16" s="455"/>
      <c r="Z16" s="455"/>
      <c r="AA16" s="456"/>
      <c r="AD16" s="567" t="s">
        <v>38</v>
      </c>
      <c r="AE16" s="568"/>
      <c r="AF16" s="568"/>
      <c r="AG16" s="568"/>
      <c r="AH16" s="1"/>
      <c r="AI16" s="1"/>
      <c r="AQ16" s="494" t="s">
        <v>210</v>
      </c>
      <c r="AR16" s="495"/>
      <c r="AS16" s="495"/>
      <c r="AT16" s="495"/>
      <c r="AX16" s="752" t="s">
        <v>43</v>
      </c>
      <c r="AY16" s="873"/>
      <c r="AZ16" s="873"/>
      <c r="BA16" s="873"/>
      <c r="BB16" s="873"/>
      <c r="BC16" s="874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Z21" s="1"/>
      <c r="AD21" s="1"/>
      <c r="AE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BM21" s="50">
        <v>27</v>
      </c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AF22" s="549" t="s">
        <v>328</v>
      </c>
      <c r="AG22" s="550"/>
      <c r="AH22" s="551"/>
      <c r="AI22" s="549" t="s">
        <v>328</v>
      </c>
      <c r="AJ22" s="550"/>
      <c r="AK22" s="551"/>
      <c r="BD22" s="64"/>
      <c r="BQ22" s="50">
        <f>52*3</f>
        <v>156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167" t="s">
        <v>1</v>
      </c>
      <c r="I23" s="167"/>
      <c r="J23" s="167"/>
      <c r="K23" s="167"/>
      <c r="L23" s="167"/>
      <c r="M23" s="167"/>
      <c r="N23" s="167"/>
      <c r="O23" s="167"/>
      <c r="P23" s="1"/>
      <c r="Q23" s="1"/>
      <c r="R23" s="1"/>
      <c r="S23" s="1"/>
      <c r="T23" s="1"/>
      <c r="U23" s="1"/>
      <c r="V23" s="1"/>
      <c r="W23" s="1" t="s">
        <v>371</v>
      </c>
      <c r="X23" s="169" t="s">
        <v>0</v>
      </c>
      <c r="Y23" s="169"/>
      <c r="Z23" s="169"/>
      <c r="AA23" s="169"/>
      <c r="AB23" s="169"/>
      <c r="AC23" s="169"/>
      <c r="AD23" s="169"/>
      <c r="AE23" s="169"/>
      <c r="AF23" s="1"/>
      <c r="AG23" s="1"/>
      <c r="AH23" s="1"/>
      <c r="AI23" s="1"/>
      <c r="AJ23" s="1"/>
      <c r="AK23" s="1"/>
      <c r="AL23" s="145" t="s">
        <v>374</v>
      </c>
      <c r="AM23" s="146"/>
      <c r="AN23" s="146"/>
      <c r="AO23" s="146"/>
      <c r="AP23" s="146"/>
      <c r="AQ23" s="146"/>
      <c r="AR23" s="146"/>
      <c r="AS23" s="146"/>
      <c r="AT23" s="765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E23">
        <v>14</v>
      </c>
      <c r="BF23">
        <v>20</v>
      </c>
      <c r="BH23">
        <v>4</v>
      </c>
      <c r="BJ23" t="s">
        <v>178</v>
      </c>
      <c r="BK23" s="50">
        <v>8</v>
      </c>
      <c r="BL23" s="50">
        <v>8</v>
      </c>
      <c r="BM23" s="50">
        <v>6</v>
      </c>
      <c r="BN23" s="50">
        <v>8</v>
      </c>
      <c r="BO23" s="50">
        <v>4</v>
      </c>
      <c r="BP23" s="50">
        <f>SUM(BH23:BO23)</f>
        <v>38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145" t="s">
        <v>12</v>
      </c>
      <c r="E24" s="146"/>
      <c r="F24" s="146"/>
      <c r="G24" s="146"/>
      <c r="H24" s="768" t="s">
        <v>327</v>
      </c>
      <c r="I24" s="768"/>
      <c r="J24" s="768"/>
      <c r="K24" s="768"/>
      <c r="L24" s="169" t="s">
        <v>0</v>
      </c>
      <c r="M24" s="169"/>
      <c r="N24" s="169"/>
      <c r="O24" s="169"/>
      <c r="P24" s="169"/>
      <c r="Q24" s="169"/>
      <c r="R24" s="169"/>
      <c r="S24" s="169"/>
      <c r="T24" s="167" t="s">
        <v>1</v>
      </c>
      <c r="U24" s="167"/>
      <c r="V24" s="167"/>
      <c r="W24" s="167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48" t="s">
        <v>1</v>
      </c>
      <c r="AU24" s="148"/>
      <c r="AV24" s="148"/>
      <c r="AW24" s="148"/>
      <c r="AX24" s="148"/>
      <c r="AY24" s="148"/>
      <c r="AZ24" s="148"/>
      <c r="BA24" s="148"/>
      <c r="BB24" s="148"/>
      <c r="BC24" s="188"/>
      <c r="BD24" s="64"/>
      <c r="BE24">
        <v>22</v>
      </c>
      <c r="BH24">
        <v>4</v>
      </c>
      <c r="BJ24" t="s">
        <v>178</v>
      </c>
      <c r="BK24" s="50">
        <v>4</v>
      </c>
      <c r="BL24" s="50">
        <v>14</v>
      </c>
      <c r="BN24" s="50">
        <v>8</v>
      </c>
      <c r="BP24" s="50">
        <f t="shared" ref="BP24:BP25" si="5">SUM(BH24:BO24)</f>
        <v>30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169" t="s">
        <v>0</v>
      </c>
      <c r="E25" s="169"/>
      <c r="F25" s="169"/>
      <c r="G25" s="169"/>
      <c r="H25" s="169"/>
      <c r="I25" s="169"/>
      <c r="J25" s="169"/>
      <c r="K25" s="169"/>
      <c r="L25" s="768" t="s">
        <v>327</v>
      </c>
      <c r="M25" s="768"/>
      <c r="N25" s="768"/>
      <c r="O25" s="768"/>
      <c r="P25" s="178" t="s">
        <v>12</v>
      </c>
      <c r="Q25" s="178"/>
      <c r="R25" s="178"/>
      <c r="S25" s="178"/>
      <c r="T25" s="475" t="s">
        <v>180</v>
      </c>
      <c r="U25" s="475"/>
      <c r="V25" s="475"/>
      <c r="W25" s="476"/>
      <c r="X25" s="167" t="s">
        <v>1</v>
      </c>
      <c r="Y25" s="167"/>
      <c r="Z25" s="167"/>
      <c r="AA25" s="167"/>
      <c r="AB25" s="167"/>
      <c r="AC25" s="167"/>
      <c r="AD25" s="167"/>
      <c r="AE25" s="167"/>
      <c r="AF25" s="148"/>
      <c r="AG25" s="148"/>
      <c r="AH25" s="148"/>
      <c r="AI25" s="148"/>
      <c r="AJ25" s="148"/>
      <c r="AK25" s="148"/>
      <c r="AP25" s="156" t="s">
        <v>180</v>
      </c>
      <c r="AQ25" s="156"/>
      <c r="AR25" s="156"/>
      <c r="AS25" s="157"/>
      <c r="AT25" s="157"/>
      <c r="AU25" s="157"/>
      <c r="AV25" s="157"/>
      <c r="AW25" s="157"/>
      <c r="BD25" s="64"/>
      <c r="BE25">
        <v>18</v>
      </c>
      <c r="BF25">
        <v>22</v>
      </c>
      <c r="BH25">
        <v>4</v>
      </c>
      <c r="BJ25" t="s">
        <v>178</v>
      </c>
      <c r="BK25" s="50">
        <v>4</v>
      </c>
      <c r="BL25" s="50">
        <v>14</v>
      </c>
      <c r="BN25" s="50">
        <v>8</v>
      </c>
      <c r="BP25" s="50">
        <f t="shared" si="5"/>
        <v>30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BD26" s="64"/>
      <c r="BH26" s="187" t="s">
        <v>326</v>
      </c>
      <c r="BI26" s="53" t="s">
        <v>40</v>
      </c>
      <c r="BJ26" s="53" t="s">
        <v>43</v>
      </c>
      <c r="BK26" s="53" t="s">
        <v>41</v>
      </c>
      <c r="BL26" s="53" t="s">
        <v>1</v>
      </c>
      <c r="BM26" s="53" t="s">
        <v>2</v>
      </c>
      <c r="BN26" s="85" t="s">
        <v>0</v>
      </c>
      <c r="BO26" s="53" t="s">
        <v>44</v>
      </c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169" t="s">
        <v>0</v>
      </c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768" t="s">
        <v>327</v>
      </c>
      <c r="Q27" s="768"/>
      <c r="R27" s="768"/>
      <c r="S27" s="768"/>
      <c r="T27" s="165" t="s">
        <v>2</v>
      </c>
      <c r="U27" s="166"/>
      <c r="V27" s="166"/>
      <c r="W27" s="166"/>
      <c r="X27" s="166"/>
      <c r="Y27" s="166"/>
      <c r="Z27" s="166"/>
      <c r="AA27" s="166"/>
      <c r="AB27" s="149" t="s">
        <v>180</v>
      </c>
      <c r="AC27" s="149"/>
      <c r="AD27" s="149"/>
      <c r="AE27" s="149"/>
      <c r="AF27" s="149"/>
      <c r="AG27" s="149"/>
      <c r="AH27" s="149"/>
      <c r="AI27" s="149"/>
      <c r="AJ27" s="149"/>
      <c r="AK27" s="149"/>
      <c r="AL27" s="768" t="s">
        <v>327</v>
      </c>
      <c r="AM27" s="768"/>
      <c r="AN27" s="768"/>
      <c r="AO27" s="768"/>
      <c r="AP27" s="177" t="s">
        <v>1</v>
      </c>
      <c r="AQ27" s="167"/>
      <c r="AR27" s="167"/>
      <c r="AS27" s="167"/>
      <c r="AT27" s="178" t="s">
        <v>12</v>
      </c>
      <c r="AU27" s="178"/>
      <c r="AV27" s="178"/>
      <c r="AW27" s="178"/>
      <c r="AX27" s="178"/>
      <c r="AY27" s="178"/>
      <c r="AZ27" s="178"/>
      <c r="BA27" s="178"/>
      <c r="BB27" s="178"/>
      <c r="BC27" s="179"/>
      <c r="BD27" s="64"/>
      <c r="BH27">
        <v>8</v>
      </c>
      <c r="BI27">
        <v>10</v>
      </c>
      <c r="BJ27" t="s">
        <v>178</v>
      </c>
      <c r="BK27" s="50">
        <v>10</v>
      </c>
      <c r="BL27" s="50">
        <v>4</v>
      </c>
      <c r="BM27" s="84">
        <v>8</v>
      </c>
      <c r="BN27" s="50">
        <v>12</v>
      </c>
      <c r="BO27" s="50" t="s">
        <v>178</v>
      </c>
      <c r="BP27" s="50">
        <f>SUM(BH27:BO27)</f>
        <v>52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165" t="s">
        <v>2</v>
      </c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49" t="s">
        <v>180</v>
      </c>
      <c r="Q28" s="149"/>
      <c r="R28" s="149"/>
      <c r="S28" s="149"/>
      <c r="T28" s="768" t="s">
        <v>327</v>
      </c>
      <c r="U28" s="768"/>
      <c r="V28" s="768"/>
      <c r="W28" s="768"/>
      <c r="X28" s="149" t="s">
        <v>180</v>
      </c>
      <c r="Y28" s="149"/>
      <c r="Z28" s="149"/>
      <c r="AA28" s="149"/>
      <c r="AB28" s="178" t="s">
        <v>12</v>
      </c>
      <c r="AC28" s="178"/>
      <c r="AD28" s="178"/>
      <c r="AE28" s="178"/>
      <c r="AF28" s="178"/>
      <c r="AG28" s="178"/>
      <c r="AH28" s="178"/>
      <c r="AI28" s="178"/>
      <c r="AJ28" s="178"/>
      <c r="AK28" s="179"/>
      <c r="AL28" s="701" t="s">
        <v>1</v>
      </c>
      <c r="AM28" s="702"/>
      <c r="AN28" s="702"/>
      <c r="AO28" s="707"/>
      <c r="AP28" s="855" t="s">
        <v>327</v>
      </c>
      <c r="AQ28" s="855"/>
      <c r="AR28" s="855"/>
      <c r="AS28" s="855"/>
      <c r="AT28" s="465" t="s">
        <v>0</v>
      </c>
      <c r="AU28" s="466"/>
      <c r="AV28" s="466"/>
      <c r="AW28" s="481"/>
      <c r="AX28" s="481"/>
      <c r="AY28" s="481"/>
      <c r="AZ28" s="481"/>
      <c r="BA28" s="481"/>
      <c r="BB28" s="481"/>
      <c r="BC28" s="481"/>
      <c r="BD28" s="64"/>
      <c r="BH28">
        <v>8</v>
      </c>
      <c r="BI28" s="22">
        <v>8</v>
      </c>
      <c r="BJ28" t="s">
        <v>178</v>
      </c>
      <c r="BK28" s="50">
        <v>10</v>
      </c>
      <c r="BL28" s="50">
        <v>4</v>
      </c>
      <c r="BM28" s="84">
        <v>12</v>
      </c>
      <c r="BN28" s="50">
        <v>10</v>
      </c>
      <c r="BO28" s="50" t="s">
        <v>178</v>
      </c>
      <c r="BP28" s="50">
        <f t="shared" ref="BP28:BP30" si="6">SUM(BH28:BO28)</f>
        <v>52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167" t="s">
        <v>1</v>
      </c>
      <c r="E29" s="167"/>
      <c r="F29" s="167"/>
      <c r="G29" s="167"/>
      <c r="H29" s="145" t="s">
        <v>12</v>
      </c>
      <c r="I29" s="146"/>
      <c r="J29" s="146"/>
      <c r="K29" s="146"/>
      <c r="L29" s="146"/>
      <c r="M29" s="146"/>
      <c r="N29" s="146"/>
      <c r="O29" s="146"/>
      <c r="P29" s="169" t="s">
        <v>0</v>
      </c>
      <c r="Q29" s="169"/>
      <c r="R29" s="169"/>
      <c r="S29" s="169"/>
      <c r="T29" s="169"/>
      <c r="U29" s="169"/>
      <c r="V29" s="169"/>
      <c r="W29" s="169"/>
      <c r="X29" s="768" t="s">
        <v>327</v>
      </c>
      <c r="Y29" s="768"/>
      <c r="Z29" s="768"/>
      <c r="AA29" s="768"/>
      <c r="AB29" s="165" t="s">
        <v>2</v>
      </c>
      <c r="AC29" s="166"/>
      <c r="AD29" s="166"/>
      <c r="AE29" s="166"/>
      <c r="AF29" s="166"/>
      <c r="AG29" s="166"/>
      <c r="AH29" s="166"/>
      <c r="AI29" s="166"/>
      <c r="AJ29" s="166"/>
      <c r="AK29" s="166"/>
      <c r="AL29" s="475" t="s">
        <v>180</v>
      </c>
      <c r="AM29" s="475"/>
      <c r="AN29" s="475"/>
      <c r="AO29" s="476"/>
      <c r="AP29" s="169" t="s">
        <v>0</v>
      </c>
      <c r="AQ29" s="169"/>
      <c r="AR29" s="169"/>
      <c r="AS29" s="169"/>
      <c r="AT29" s="768" t="s">
        <v>327</v>
      </c>
      <c r="AU29" s="768"/>
      <c r="AV29" s="768"/>
      <c r="AW29" s="768"/>
      <c r="AX29" s="522" t="s">
        <v>180</v>
      </c>
      <c r="AY29" s="509"/>
      <c r="AZ29" s="509"/>
      <c r="BA29" s="509"/>
      <c r="BB29" s="509"/>
      <c r="BC29" s="509"/>
      <c r="BD29" s="64"/>
      <c r="BH29">
        <v>8</v>
      </c>
      <c r="BI29">
        <v>10</v>
      </c>
      <c r="BJ29" t="s">
        <v>178</v>
      </c>
      <c r="BK29" s="50">
        <v>8</v>
      </c>
      <c r="BL29" s="50">
        <v>4</v>
      </c>
      <c r="BM29" s="50">
        <v>10</v>
      </c>
      <c r="BN29" s="50">
        <v>12</v>
      </c>
      <c r="BO29" s="50" t="s">
        <v>178</v>
      </c>
      <c r="BP29" s="50">
        <f t="shared" si="6"/>
        <v>52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149" t="s">
        <v>180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67" t="s">
        <v>1</v>
      </c>
      <c r="Q30" s="167"/>
      <c r="R30" s="167"/>
      <c r="S30" s="167"/>
      <c r="T30" s="159" t="s">
        <v>12</v>
      </c>
      <c r="U30" s="189"/>
      <c r="V30" s="189"/>
      <c r="W30" s="146"/>
      <c r="X30" s="146"/>
      <c r="Y30" s="146"/>
      <c r="Z30" s="146"/>
      <c r="AA30" s="146"/>
      <c r="AB30" s="768" t="s">
        <v>327</v>
      </c>
      <c r="AC30" s="768"/>
      <c r="AD30" s="768"/>
      <c r="AE30" s="768"/>
      <c r="AF30" s="465" t="s">
        <v>0</v>
      </c>
      <c r="AG30" s="466"/>
      <c r="AH30" s="466"/>
      <c r="AI30" s="481"/>
      <c r="AJ30" s="481"/>
      <c r="AK30" s="481"/>
      <c r="AL30" s="481"/>
      <c r="AM30" s="481"/>
      <c r="AN30" s="481"/>
      <c r="AO30" s="481"/>
      <c r="AP30" s="770" t="s">
        <v>2</v>
      </c>
      <c r="AQ30" s="770"/>
      <c r="AR30" s="770"/>
      <c r="AS30" s="770"/>
      <c r="AT30" s="770"/>
      <c r="AU30" s="770"/>
      <c r="AV30" s="770"/>
      <c r="AW30" s="771"/>
      <c r="AX30" s="768" t="s">
        <v>327</v>
      </c>
      <c r="AY30" s="768"/>
      <c r="AZ30" s="768"/>
      <c r="BA30" s="768"/>
      <c r="BB30" s="454" t="s">
        <v>2</v>
      </c>
      <c r="BC30" s="456"/>
      <c r="BD30" s="64"/>
      <c r="BH30">
        <v>8</v>
      </c>
      <c r="BI30" s="22">
        <v>12</v>
      </c>
      <c r="BJ30" t="s">
        <v>178</v>
      </c>
      <c r="BK30" s="50">
        <v>8</v>
      </c>
      <c r="BL30" s="50">
        <v>4</v>
      </c>
      <c r="BM30" s="50">
        <v>10</v>
      </c>
      <c r="BN30" s="50">
        <v>10</v>
      </c>
      <c r="BO30" s="50" t="s">
        <v>178</v>
      </c>
      <c r="BP30" s="50">
        <f t="shared" si="6"/>
        <v>52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75"/>
      <c r="U31" s="190"/>
      <c r="V31" s="139" t="s">
        <v>0</v>
      </c>
      <c r="W31" s="1"/>
      <c r="BD31" s="64"/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/>
      <c r="B32" s="9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s">
        <v>372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I32">
        <v>34</v>
      </c>
      <c r="BJ32" t="s">
        <v>178</v>
      </c>
      <c r="BK32" s="50">
        <v>24</v>
      </c>
      <c r="BL32" s="50">
        <v>28</v>
      </c>
      <c r="BM32" s="84">
        <f>39-BM11</f>
        <v>31</v>
      </c>
      <c r="BN32" s="50">
        <v>19</v>
      </c>
      <c r="BO32" s="84">
        <v>8</v>
      </c>
      <c r="BP32" s="50">
        <f>SUM(BI32:BO32)</f>
        <v>144</v>
      </c>
      <c r="BQ32" s="50" t="s">
        <v>338</v>
      </c>
      <c r="BS32" s="50">
        <f>SUM(BI32)</f>
        <v>34</v>
      </c>
      <c r="BT32" s="50">
        <f t="shared" ref="BT32:BY32" si="7">SUM(BJ32)</f>
        <v>0</v>
      </c>
      <c r="BU32" s="50">
        <f t="shared" si="7"/>
        <v>24</v>
      </c>
      <c r="BV32" s="50">
        <f t="shared" si="7"/>
        <v>28</v>
      </c>
      <c r="BW32" s="50">
        <f t="shared" si="7"/>
        <v>31</v>
      </c>
      <c r="BX32" s="50">
        <f t="shared" si="7"/>
        <v>19</v>
      </c>
      <c r="BY32" s="50">
        <f t="shared" si="7"/>
        <v>8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T33" s="1"/>
      <c r="U33" s="1"/>
      <c r="V33" s="1"/>
      <c r="W33" s="1"/>
      <c r="X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56" t="s">
        <v>180</v>
      </c>
      <c r="AQ33" s="156"/>
      <c r="AR33" s="156"/>
      <c r="AS33" s="157"/>
      <c r="AT33" s="157"/>
      <c r="AU33" s="157"/>
      <c r="AV33" s="157"/>
      <c r="AW33" s="157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12</v>
      </c>
      <c r="BS33" s="50">
        <f>BS32/52</f>
        <v>0.65384615384615385</v>
      </c>
      <c r="BT33" s="50">
        <f t="shared" ref="BT33:BY33" si="8">BT32/52</f>
        <v>0</v>
      </c>
      <c r="BU33" s="50">
        <f t="shared" si="8"/>
        <v>0.46153846153846156</v>
      </c>
      <c r="BV33" s="50">
        <f t="shared" si="8"/>
        <v>0.53846153846153844</v>
      </c>
      <c r="BW33" s="50">
        <f t="shared" si="8"/>
        <v>0.59615384615384615</v>
      </c>
      <c r="BX33" s="50">
        <f t="shared" si="8"/>
        <v>0.36538461538461536</v>
      </c>
      <c r="BY33" s="50">
        <f t="shared" si="8"/>
        <v>0.15384615384615385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47"/>
      <c r="U34" s="147"/>
      <c r="V34" s="147"/>
      <c r="W34" s="147"/>
      <c r="X34" s="147"/>
      <c r="Y34" s="147"/>
      <c r="Z34" s="147"/>
      <c r="AA34" s="147"/>
      <c r="AL34" s="154"/>
      <c r="AM34" s="154"/>
      <c r="AN34" s="154"/>
      <c r="AO34" s="154"/>
      <c r="AP34" s="1"/>
      <c r="AQ34" s="1"/>
      <c r="AR34" s="1"/>
      <c r="AS34" s="1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137" t="s">
        <v>360</v>
      </c>
      <c r="AA35" s="138"/>
      <c r="AB35" s="138"/>
      <c r="AC35" s="138"/>
      <c r="AD35" s="138"/>
      <c r="AE35" s="138"/>
      <c r="AF35" s="138"/>
      <c r="AG35" s="138"/>
      <c r="AH35"/>
      <c r="AI35"/>
      <c r="AJ35"/>
      <c r="AK35"/>
      <c r="AT35"/>
      <c r="AU35"/>
      <c r="AV35"/>
      <c r="AW35"/>
      <c r="AX35"/>
      <c r="AY35"/>
      <c r="AZ35"/>
      <c r="BA35"/>
      <c r="BB35"/>
      <c r="BC35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0.76923076923076927</v>
      </c>
      <c r="BT35" s="54"/>
      <c r="BU35" s="54">
        <f>SUM(BU33:BU34)</f>
        <v>0.57692307692307698</v>
      </c>
      <c r="BV35" s="54">
        <f>SUM(BV33:BV34)</f>
        <v>0.53846153846153844</v>
      </c>
      <c r="BW35" s="54">
        <f>SUM(BW33:BW34)</f>
        <v>0.59615384615384615</v>
      </c>
      <c r="BX35" s="54">
        <f>SUM(BX33:BX34)</f>
        <v>0.36538461538461536</v>
      </c>
      <c r="BY35" s="54">
        <f>SUM(BY33:BY34)</f>
        <v>0.15384615384615385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thickBot="1">
      <c r="A36" s="95"/>
      <c r="B36" s="94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20"/>
      <c r="R36" s="20"/>
      <c r="S36" s="20"/>
      <c r="T36" s="20"/>
      <c r="AD36" s="21"/>
      <c r="AE36" s="21"/>
      <c r="AF36" s="21"/>
      <c r="AG36" s="21"/>
      <c r="AH36" s="21"/>
      <c r="AI36" s="21"/>
      <c r="AJ36" s="21"/>
      <c r="AK36" s="21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9">SUM(CC11:CC35)</f>
        <v>4.13</v>
      </c>
      <c r="CD36" s="130">
        <f t="shared" si="9"/>
        <v>4.29</v>
      </c>
      <c r="CE36" s="130">
        <f t="shared" si="9"/>
        <v>3.0900000000000003</v>
      </c>
      <c r="CF36" s="130">
        <f t="shared" si="9"/>
        <v>4.1400000000000006</v>
      </c>
      <c r="CG36" s="130">
        <f t="shared" si="9"/>
        <v>3.0400000000000005</v>
      </c>
      <c r="CH36" s="130">
        <f t="shared" si="9"/>
        <v>2.14</v>
      </c>
      <c r="CI36" s="130">
        <f t="shared" si="9"/>
        <v>0</v>
      </c>
      <c r="CJ36" s="130">
        <f t="shared" si="9"/>
        <v>0</v>
      </c>
      <c r="CK36" s="130">
        <f t="shared" si="9"/>
        <v>0</v>
      </c>
      <c r="CL36" s="130">
        <f t="shared" si="9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D37" s="896" t="s">
        <v>2</v>
      </c>
      <c r="E37" s="896"/>
      <c r="F37" s="896"/>
      <c r="G37" s="896"/>
      <c r="H37" s="896"/>
      <c r="I37" s="896"/>
      <c r="J37" s="896"/>
      <c r="K37" s="896"/>
      <c r="L37" s="747" t="s">
        <v>1</v>
      </c>
      <c r="M37" s="748"/>
      <c r="N37" s="748"/>
      <c r="O37" s="748"/>
      <c r="P37" s="827"/>
      <c r="Q37" s="775" t="s">
        <v>180</v>
      </c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7"/>
      <c r="AD37" s="772" t="s">
        <v>0</v>
      </c>
      <c r="AE37" s="773"/>
      <c r="AF37" s="773"/>
      <c r="AG37" s="773"/>
      <c r="AH37" s="773"/>
      <c r="AI37" s="773"/>
      <c r="AJ37" s="773"/>
      <c r="AK37" s="774"/>
      <c r="AL37" s="20"/>
      <c r="AM37" s="20"/>
      <c r="AN37" s="20"/>
      <c r="AO37" s="20"/>
      <c r="AP37" s="20"/>
      <c r="AQ37" s="878" t="s">
        <v>12</v>
      </c>
      <c r="AR37" s="878"/>
      <c r="AS37" s="878"/>
      <c r="AT37" s="878"/>
      <c r="AU37" s="878"/>
      <c r="AV37" s="878"/>
      <c r="AW37" s="878"/>
      <c r="AX37" s="878"/>
      <c r="AY37" s="878"/>
      <c r="AZ37" s="878"/>
      <c r="BA37" s="878"/>
      <c r="BB37" s="878"/>
      <c r="BC37" s="878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D38" s="772" t="s">
        <v>0</v>
      </c>
      <c r="E38" s="773"/>
      <c r="F38" s="773"/>
      <c r="G38" s="773"/>
      <c r="H38" s="773"/>
      <c r="I38" s="773"/>
      <c r="J38" s="773"/>
      <c r="K38" s="774"/>
      <c r="L38" s="897" t="s">
        <v>2</v>
      </c>
      <c r="M38" s="897"/>
      <c r="N38" s="897"/>
      <c r="O38" s="897"/>
      <c r="P38" s="897"/>
      <c r="Q38" s="897"/>
      <c r="R38" s="897"/>
      <c r="S38" s="897"/>
      <c r="T38" s="898"/>
      <c r="AD38" s="878" t="s">
        <v>12</v>
      </c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78"/>
      <c r="AQ38" s="775" t="s">
        <v>180</v>
      </c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7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D39" s="903" t="s">
        <v>12</v>
      </c>
      <c r="E39" s="904"/>
      <c r="F39" s="904"/>
      <c r="G39" s="904"/>
      <c r="H39" s="904"/>
      <c r="I39" s="904"/>
      <c r="J39" s="904"/>
      <c r="K39" s="905"/>
      <c r="L39" s="772" t="s">
        <v>0</v>
      </c>
      <c r="M39" s="773"/>
      <c r="N39" s="773"/>
      <c r="O39" s="773"/>
      <c r="P39" s="773"/>
      <c r="Q39" s="773"/>
      <c r="R39" s="773"/>
      <c r="S39" s="773"/>
      <c r="T39" s="774"/>
      <c r="AD39" s="813" t="s">
        <v>1</v>
      </c>
      <c r="AE39" s="813"/>
      <c r="AF39" s="813"/>
      <c r="AG39" s="813"/>
      <c r="AH39" s="813"/>
      <c r="AI39" s="813"/>
      <c r="AJ39" s="813"/>
      <c r="AK39" s="813"/>
      <c r="AL39" s="896" t="s">
        <v>2</v>
      </c>
      <c r="AM39" s="896"/>
      <c r="AN39" s="896"/>
      <c r="AO39" s="896"/>
      <c r="AP39" s="896"/>
      <c r="AQ39" s="902" t="s">
        <v>3</v>
      </c>
      <c r="AR39" s="902"/>
      <c r="AS39" s="902"/>
      <c r="AT39" s="902"/>
      <c r="AU39" s="906" t="s">
        <v>250</v>
      </c>
      <c r="AV39" s="906"/>
      <c r="AW39" s="906"/>
      <c r="AX39" s="906"/>
      <c r="AY39" s="906"/>
      <c r="AZ39" s="906"/>
      <c r="BA39" s="906"/>
      <c r="BB39" s="906"/>
      <c r="BC39" s="906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13" t="s">
        <v>1</v>
      </c>
      <c r="R40" s="813"/>
      <c r="S40" s="813"/>
      <c r="T40" s="813"/>
      <c r="U40" s="813"/>
      <c r="V40" s="813"/>
      <c r="W40" s="813"/>
      <c r="X40" s="813"/>
      <c r="Y40" s="813"/>
      <c r="AD40" s="21"/>
      <c r="AE40" s="21"/>
      <c r="AF40" s="21"/>
      <c r="AG40" s="21"/>
      <c r="AH40" s="21"/>
      <c r="AI40" s="21"/>
      <c r="AJ40" s="21"/>
      <c r="AK40" s="21"/>
      <c r="AL40" s="465" t="s">
        <v>0</v>
      </c>
      <c r="AM40" s="466"/>
      <c r="AN40" s="466"/>
      <c r="AO40" s="466"/>
      <c r="AP40" s="466"/>
      <c r="AQ40" s="896" t="s">
        <v>284</v>
      </c>
      <c r="AR40" s="896"/>
      <c r="AS40" s="896"/>
      <c r="AT40" s="896"/>
      <c r="AU40" s="899" t="s">
        <v>250</v>
      </c>
      <c r="AV40" s="900"/>
      <c r="AW40" s="900"/>
      <c r="AX40" s="900"/>
      <c r="AY40" s="901"/>
      <c r="AZ40" s="902" t="s">
        <v>3</v>
      </c>
      <c r="BA40" s="902"/>
      <c r="BB40" s="902"/>
      <c r="BC40" s="902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AD41" s="21"/>
      <c r="AE41" s="21"/>
      <c r="AF41" s="21"/>
      <c r="AG41" s="21"/>
      <c r="AH41" s="21"/>
      <c r="AI41" s="21"/>
      <c r="AJ41" s="21"/>
      <c r="AK41" s="21"/>
      <c r="AL41" s="20"/>
      <c r="AM41" s="20"/>
      <c r="AN41" s="20"/>
      <c r="AO41" s="20"/>
      <c r="AP41" s="20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775" t="s">
        <v>180</v>
      </c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7"/>
      <c r="AD42" s="775" t="s">
        <v>180</v>
      </c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7"/>
      <c r="AQ42" s="775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D43" s="896" t="s">
        <v>2</v>
      </c>
      <c r="E43" s="896"/>
      <c r="F43" s="896"/>
      <c r="G43" s="896"/>
      <c r="H43" s="896"/>
      <c r="I43" s="896"/>
      <c r="J43" s="896"/>
      <c r="K43" s="896"/>
      <c r="L43" s="897" t="s">
        <v>2</v>
      </c>
      <c r="M43" s="897"/>
      <c r="N43" s="897"/>
      <c r="O43" s="897"/>
      <c r="P43" s="897"/>
      <c r="Q43" s="897"/>
      <c r="R43" s="897"/>
      <c r="S43" s="897"/>
      <c r="T43" s="898"/>
      <c r="AD43" s="21"/>
      <c r="AE43" s="21"/>
      <c r="AF43" s="21"/>
      <c r="AG43" s="21"/>
      <c r="AH43" s="21"/>
      <c r="AI43" s="21"/>
      <c r="AJ43" s="21"/>
      <c r="AK43" s="21"/>
      <c r="AL43" s="896" t="s">
        <v>2</v>
      </c>
      <c r="AM43" s="896"/>
      <c r="AN43" s="896"/>
      <c r="AO43" s="896"/>
      <c r="AP43" s="896"/>
      <c r="AQ43" s="896" t="s">
        <v>284</v>
      </c>
      <c r="AR43" s="896"/>
      <c r="AS43" s="896"/>
      <c r="AT43" s="896"/>
      <c r="AU43" s="20"/>
      <c r="AV43" s="20"/>
      <c r="AW43" s="20"/>
      <c r="AX43" s="20"/>
      <c r="AY43" s="20"/>
      <c r="AZ43" s="20"/>
      <c r="BA43" s="20"/>
      <c r="BB43" s="20"/>
      <c r="BC43" s="20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D44" s="425" t="s">
        <v>12</v>
      </c>
      <c r="E44" s="426"/>
      <c r="F44" s="426"/>
      <c r="G44" s="426"/>
      <c r="H44" s="426"/>
      <c r="I44" s="426"/>
      <c r="J44" s="426"/>
      <c r="K44" s="427"/>
      <c r="L44" s="57"/>
      <c r="M44" s="57"/>
      <c r="N44" s="57"/>
      <c r="O44" s="57"/>
      <c r="P44" s="57"/>
      <c r="Q44" s="57"/>
      <c r="R44" s="57"/>
      <c r="S44" s="57"/>
      <c r="T44" s="57"/>
      <c r="U44" s="425" t="s">
        <v>12</v>
      </c>
      <c r="V44" s="426"/>
      <c r="W44" s="426"/>
      <c r="X44" s="426"/>
      <c r="Y44" s="426"/>
      <c r="Z44" s="426"/>
      <c r="AA44" s="426"/>
      <c r="AB44" s="426"/>
      <c r="AC44" s="427"/>
      <c r="AD44" s="878" t="s">
        <v>12</v>
      </c>
      <c r="AE44" s="878"/>
      <c r="AF44" s="878"/>
      <c r="AG44" s="878"/>
      <c r="AH44" s="878"/>
      <c r="AI44" s="878"/>
      <c r="AJ44" s="878"/>
      <c r="AK44" s="878"/>
      <c r="AL44" s="878"/>
      <c r="AM44" s="878"/>
      <c r="AN44" s="878"/>
      <c r="AO44" s="878"/>
      <c r="AP44" s="878"/>
      <c r="AQ44" s="878" t="s">
        <v>12</v>
      </c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878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D45" s="772" t="s">
        <v>0</v>
      </c>
      <c r="E45" s="773"/>
      <c r="F45" s="773"/>
      <c r="G45" s="773"/>
      <c r="H45" s="773"/>
      <c r="I45" s="773"/>
      <c r="J45" s="773"/>
      <c r="K45" s="774"/>
      <c r="L45" s="772" t="s">
        <v>0</v>
      </c>
      <c r="M45" s="773"/>
      <c r="N45" s="773"/>
      <c r="O45" s="773"/>
      <c r="P45" s="773"/>
      <c r="Q45" s="773"/>
      <c r="R45" s="773"/>
      <c r="S45" s="773"/>
      <c r="T45" s="774"/>
      <c r="U45" s="425" t="s">
        <v>12</v>
      </c>
      <c r="V45" s="426"/>
      <c r="W45" s="426"/>
      <c r="X45" s="426"/>
      <c r="Y45" s="426"/>
      <c r="Z45" s="426"/>
      <c r="AA45" s="426"/>
      <c r="AB45" s="426"/>
      <c r="AC45" s="427"/>
      <c r="AD45" s="772" t="s">
        <v>0</v>
      </c>
      <c r="AE45" s="773"/>
      <c r="AF45" s="773"/>
      <c r="AG45" s="773"/>
      <c r="AH45" s="773"/>
      <c r="AI45" s="773"/>
      <c r="AJ45" s="773"/>
      <c r="AK45" s="774"/>
      <c r="AL45" s="465" t="s">
        <v>0</v>
      </c>
      <c r="AM45" s="466"/>
      <c r="AN45" s="466"/>
      <c r="AO45" s="466"/>
      <c r="AP45" s="466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idden="1">
      <c r="A46" s="95"/>
      <c r="B46" s="94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20"/>
      <c r="R46" s="20"/>
      <c r="S46" s="20"/>
      <c r="T46" s="20"/>
      <c r="AD46" s="21"/>
      <c r="AE46" s="21"/>
      <c r="AF46" s="21"/>
      <c r="AG46" s="21"/>
      <c r="AH46" s="21"/>
      <c r="AI46" s="21"/>
      <c r="AJ46" s="21"/>
      <c r="AK46" s="21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idden="1">
      <c r="A47" s="95"/>
      <c r="B47" s="94"/>
      <c r="Q47" s="1" t="s">
        <v>288</v>
      </c>
      <c r="AD47" s="13" t="s">
        <v>289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94" t="s">
        <v>286</v>
      </c>
      <c r="AR47" s="73"/>
      <c r="AS47" s="73"/>
      <c r="AT47" s="73"/>
      <c r="AU47" s="73"/>
      <c r="AV47" s="73"/>
      <c r="AW47" s="73"/>
      <c r="AX47" s="94" t="s">
        <v>287</v>
      </c>
      <c r="AY47" s="73"/>
      <c r="AZ47" s="73"/>
      <c r="BA47" s="73"/>
      <c r="BB47" s="73"/>
      <c r="BC47" s="73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thickBot="1">
      <c r="A48" s="95"/>
      <c r="B48" s="94"/>
      <c r="D48" s="887" t="s">
        <v>241</v>
      </c>
      <c r="E48" s="888"/>
      <c r="F48" s="888"/>
      <c r="G48" s="888"/>
      <c r="H48" s="888"/>
      <c r="I48" s="888"/>
      <c r="J48" s="888"/>
      <c r="K48" s="888"/>
      <c r="L48" s="808" t="s">
        <v>53</v>
      </c>
      <c r="M48" s="809"/>
      <c r="N48" s="809"/>
      <c r="O48" s="809"/>
      <c r="P48" s="809"/>
      <c r="Q48" s="809"/>
      <c r="R48" s="809"/>
      <c r="S48" s="809"/>
      <c r="T48" s="891"/>
      <c r="U48" s="888" t="s">
        <v>232</v>
      </c>
      <c r="V48" s="888"/>
      <c r="W48" s="804" t="s">
        <v>251</v>
      </c>
      <c r="X48" s="805"/>
      <c r="Y48" s="805"/>
      <c r="Z48" s="805"/>
      <c r="AA48" s="805"/>
      <c r="AB48" s="805"/>
      <c r="AC48" s="806"/>
      <c r="AD48" s="892" t="s">
        <v>232</v>
      </c>
      <c r="AE48" s="892"/>
      <c r="AF48" s="892"/>
      <c r="AG48" s="892"/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93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idden="1">
      <c r="A49" s="95"/>
      <c r="B49" s="94" t="s">
        <v>243</v>
      </c>
      <c r="J49" s="546" t="s">
        <v>41</v>
      </c>
      <c r="K49" s="538"/>
      <c r="L49" s="894" t="s">
        <v>1</v>
      </c>
      <c r="M49" s="895"/>
      <c r="U49" s="886" t="s">
        <v>0</v>
      </c>
      <c r="V49" s="886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idden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D51" s="775" t="s">
        <v>180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7"/>
      <c r="Q51" s="878" t="s">
        <v>12</v>
      </c>
      <c r="R51" s="878"/>
      <c r="S51" s="878"/>
      <c r="T51" s="878"/>
      <c r="U51" s="878"/>
      <c r="V51" s="878"/>
      <c r="W51" s="878"/>
      <c r="X51" s="878"/>
      <c r="Y51" s="878"/>
      <c r="Z51" s="878"/>
      <c r="AA51" s="878"/>
      <c r="AB51" s="878"/>
      <c r="AC51" s="878"/>
      <c r="AD51" s="813" t="s">
        <v>1</v>
      </c>
      <c r="AE51" s="813"/>
      <c r="AF51" s="813"/>
      <c r="AG51" s="813"/>
      <c r="AH51" s="813"/>
      <c r="AI51" s="813"/>
      <c r="AJ51" s="813"/>
      <c r="AK51" s="813"/>
      <c r="AL51" s="465" t="s">
        <v>29</v>
      </c>
      <c r="AM51" s="466"/>
      <c r="AN51" s="466"/>
      <c r="AO51" s="466"/>
      <c r="AP51" s="466"/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D52" s="878" t="s">
        <v>12</v>
      </c>
      <c r="E52" s="878"/>
      <c r="F52" s="878"/>
      <c r="G52" s="878"/>
      <c r="H52" s="878"/>
      <c r="I52" s="878"/>
      <c r="J52" s="878"/>
      <c r="K52" s="878"/>
      <c r="L52" s="878"/>
      <c r="M52" s="878"/>
      <c r="N52" s="878"/>
      <c r="O52" s="878"/>
      <c r="P52" s="878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90" t="s">
        <v>0</v>
      </c>
      <c r="AE52" s="890"/>
      <c r="AF52" s="890"/>
      <c r="AG52" s="890"/>
      <c r="AH52" s="890"/>
      <c r="AI52" s="890"/>
      <c r="AJ52" s="890"/>
      <c r="AK52" s="890"/>
      <c r="AL52" s="1" t="s">
        <v>2</v>
      </c>
      <c r="AU52" s="813" t="s">
        <v>1</v>
      </c>
      <c r="AV52" s="813"/>
      <c r="AW52" s="813"/>
      <c r="AX52" s="813"/>
      <c r="AY52" s="813"/>
      <c r="AZ52" s="813"/>
      <c r="BA52" s="813"/>
      <c r="BB52" s="813"/>
      <c r="BC52" s="813"/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D53" s="480" t="s">
        <v>0</v>
      </c>
      <c r="E53" s="481"/>
      <c r="F53" s="481"/>
      <c r="G53" s="481"/>
      <c r="H53" s="481"/>
      <c r="I53" s="481"/>
      <c r="J53" s="481"/>
      <c r="K53" s="481"/>
      <c r="L53" s="481"/>
      <c r="AD53" s="878" t="s">
        <v>12</v>
      </c>
      <c r="AE53" s="878"/>
      <c r="AF53" s="878"/>
      <c r="AG53" s="878"/>
      <c r="AH53" s="878"/>
      <c r="AI53" s="878"/>
      <c r="AJ53" s="878"/>
      <c r="AK53" s="878"/>
      <c r="AL53" s="878"/>
      <c r="AM53" s="878"/>
      <c r="AN53" s="878"/>
      <c r="AO53" s="878"/>
      <c r="AP53" s="878"/>
      <c r="AQ53" s="775" t="s">
        <v>180</v>
      </c>
      <c r="AR53" s="776"/>
      <c r="AS53" s="776"/>
      <c r="AT53" s="776"/>
      <c r="AU53" s="776"/>
      <c r="AV53" s="776"/>
      <c r="AW53" s="776"/>
      <c r="AX53" s="776"/>
      <c r="AY53" s="776"/>
      <c r="AZ53" s="776"/>
      <c r="BA53" s="776"/>
      <c r="BB53" s="776"/>
      <c r="BC53" s="777"/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M54" s="480" t="s">
        <v>0</v>
      </c>
      <c r="N54" s="481"/>
      <c r="O54" s="481"/>
      <c r="P54" s="481"/>
      <c r="Q54" s="481"/>
      <c r="R54" s="481"/>
      <c r="S54" s="481"/>
      <c r="T54" s="481"/>
      <c r="U54" s="481"/>
      <c r="AD54" s="474" t="s">
        <v>180</v>
      </c>
      <c r="AE54" s="475"/>
      <c r="AF54" s="475"/>
      <c r="AG54" s="475"/>
      <c r="AH54" s="475"/>
      <c r="AI54" s="475"/>
      <c r="AJ54" s="475"/>
      <c r="AK54" s="475"/>
      <c r="AL54" s="776"/>
      <c r="AM54" s="776"/>
      <c r="AN54" s="776"/>
      <c r="AO54" s="776"/>
      <c r="AP54" s="777"/>
      <c r="AQ54" s="878" t="s">
        <v>12</v>
      </c>
      <c r="AR54" s="878"/>
      <c r="AS54" s="878"/>
      <c r="AT54" s="878"/>
      <c r="AU54" s="878"/>
      <c r="AV54" s="878"/>
      <c r="AW54" s="878"/>
      <c r="AX54" s="878"/>
      <c r="AY54" s="878"/>
      <c r="AZ54" s="878"/>
      <c r="BA54" s="878"/>
      <c r="BB54" s="878"/>
      <c r="BC54" s="878"/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L55" s="885" t="s">
        <v>225</v>
      </c>
      <c r="M55" s="885"/>
      <c r="N55" s="885"/>
      <c r="O55" s="885"/>
      <c r="P55" s="885"/>
      <c r="U55" s="885" t="s">
        <v>1</v>
      </c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U55" s="885" t="s">
        <v>1</v>
      </c>
      <c r="AV55" s="885"/>
      <c r="AW55" s="885"/>
      <c r="AX55" s="885"/>
      <c r="AY55" s="885"/>
      <c r="AZ55" s="885"/>
      <c r="BA55" s="885"/>
      <c r="BB55" s="885"/>
      <c r="BC55" s="885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E56" s="86"/>
      <c r="F56" s="86"/>
      <c r="G56" s="86"/>
      <c r="H56" s="86"/>
      <c r="I56" s="86"/>
      <c r="J56" s="885" t="s">
        <v>213</v>
      </c>
      <c r="K56" s="885"/>
      <c r="L56" s="885"/>
      <c r="M56" s="885"/>
      <c r="N56" s="885"/>
      <c r="O56" s="885"/>
      <c r="P56" s="885"/>
      <c r="Q56" s="887" t="s">
        <v>234</v>
      </c>
      <c r="R56" s="888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889"/>
      <c r="AD56" s="887" t="s">
        <v>2</v>
      </c>
      <c r="AE56" s="888"/>
      <c r="AF56" s="888"/>
      <c r="AG56" s="888"/>
      <c r="AH56" s="888"/>
      <c r="AI56" s="888"/>
      <c r="AJ56" s="888"/>
      <c r="AK56" s="888"/>
      <c r="AL56" s="888"/>
      <c r="AM56" s="888"/>
      <c r="AN56" s="888"/>
      <c r="AO56" s="888"/>
      <c r="AP56" s="889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D57" s="885" t="s">
        <v>212</v>
      </c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6"/>
      <c r="R57" s="886"/>
      <c r="S57" s="886"/>
      <c r="T57" s="886"/>
      <c r="U57" s="886"/>
      <c r="V57" s="886"/>
      <c r="AD57" s="886" t="s">
        <v>209</v>
      </c>
      <c r="AE57" s="886"/>
      <c r="AF57" s="886"/>
      <c r="AG57" s="886"/>
      <c r="AH57" s="886"/>
      <c r="AI57" s="886"/>
      <c r="AJ57" s="886"/>
      <c r="AK57" s="886"/>
      <c r="AL57" s="886"/>
      <c r="AM57" s="886"/>
      <c r="AN57" s="886"/>
      <c r="AO57" s="886"/>
      <c r="AP57" s="886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885" t="s">
        <v>230</v>
      </c>
      <c r="AR58" s="885"/>
      <c r="AS58" s="885"/>
      <c r="AT58" s="885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840" t="s">
        <v>2</v>
      </c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0"/>
      <c r="Q60" s="775" t="s">
        <v>180</v>
      </c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7"/>
      <c r="AD60" s="879" t="s">
        <v>12</v>
      </c>
      <c r="AE60" s="880"/>
      <c r="AF60" s="880"/>
      <c r="AG60" s="880"/>
      <c r="AH60" s="880"/>
      <c r="AI60" s="880"/>
      <c r="AJ60" s="880"/>
      <c r="AK60" s="881"/>
      <c r="AL60" s="882" t="s">
        <v>1</v>
      </c>
      <c r="AM60" s="883"/>
      <c r="AN60" s="883"/>
      <c r="AO60" s="883"/>
      <c r="AP60" s="884"/>
      <c r="AQ60" s="814" t="s">
        <v>0</v>
      </c>
      <c r="AR60" s="814"/>
      <c r="AS60" s="814"/>
      <c r="AT60" s="814"/>
      <c r="AU60" s="814"/>
      <c r="AV60" s="814"/>
      <c r="AW60" s="814"/>
      <c r="AX60" s="814"/>
      <c r="AY60" s="814"/>
      <c r="AZ60" s="814"/>
      <c r="BA60" s="814"/>
      <c r="BB60" s="814"/>
      <c r="BC60" s="814"/>
      <c r="BD60" s="64"/>
    </row>
    <row r="61" spans="1:75" ht="1" hidden="1" customHeight="1">
      <c r="A61" s="65"/>
      <c r="B61" s="66" t="s">
        <v>163</v>
      </c>
      <c r="C61" s="1"/>
      <c r="D61" s="814" t="s">
        <v>0</v>
      </c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77" t="s">
        <v>1</v>
      </c>
      <c r="R61" s="877"/>
      <c r="S61" s="877"/>
      <c r="T61" s="877"/>
      <c r="U61" s="878" t="s">
        <v>12</v>
      </c>
      <c r="V61" s="878"/>
      <c r="W61" s="878"/>
      <c r="X61" s="878"/>
      <c r="Y61" s="878"/>
      <c r="Z61" s="878"/>
      <c r="AA61" s="878"/>
      <c r="AB61" s="878"/>
      <c r="AC61" s="878"/>
      <c r="AD61" s="775" t="s">
        <v>180</v>
      </c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7"/>
      <c r="AQ61" s="840" t="s">
        <v>2</v>
      </c>
      <c r="AR61" s="840"/>
      <c r="AS61" s="840"/>
      <c r="AT61" s="840"/>
      <c r="AU61" s="840"/>
      <c r="AV61" s="840"/>
      <c r="AW61" s="840"/>
      <c r="AX61" s="840"/>
      <c r="AY61" s="840"/>
      <c r="AZ61" s="840"/>
      <c r="BA61" s="840"/>
      <c r="BB61" s="840"/>
      <c r="BC61" s="840"/>
      <c r="BD61" s="64"/>
    </row>
    <row r="62" spans="1:75" ht="1" hidden="1" customHeight="1">
      <c r="A62" s="65"/>
      <c r="B62" s="66" t="s">
        <v>164</v>
      </c>
      <c r="C62" s="1"/>
      <c r="D62" s="775" t="s">
        <v>180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7"/>
      <c r="Q62" s="814" t="s">
        <v>0</v>
      </c>
      <c r="R62" s="814"/>
      <c r="S62" s="814"/>
      <c r="T62" s="814"/>
      <c r="U62" s="814"/>
      <c r="V62" s="814"/>
      <c r="W62" s="814"/>
      <c r="X62" s="814"/>
      <c r="Y62" s="814"/>
      <c r="Z62" s="814"/>
      <c r="AA62" s="814"/>
      <c r="AB62" s="814"/>
      <c r="AC62" s="814"/>
      <c r="AD62" s="840" t="s">
        <v>2</v>
      </c>
      <c r="AE62" s="840"/>
      <c r="AF62" s="840"/>
      <c r="AG62" s="840"/>
      <c r="AH62" s="840"/>
      <c r="AI62" s="840"/>
      <c r="AJ62" s="840"/>
      <c r="AK62" s="840"/>
      <c r="AL62" s="840"/>
      <c r="AM62" s="840"/>
      <c r="AN62" s="840"/>
      <c r="AO62" s="840"/>
      <c r="AP62" s="840"/>
      <c r="AQ62" s="877" t="s">
        <v>1</v>
      </c>
      <c r="AR62" s="877"/>
      <c r="AS62" s="877"/>
      <c r="AT62" s="877"/>
      <c r="AU62" s="878" t="s">
        <v>12</v>
      </c>
      <c r="AV62" s="878"/>
      <c r="AW62" s="878"/>
      <c r="AX62" s="878"/>
      <c r="AY62" s="878"/>
      <c r="AZ62" s="878"/>
      <c r="BA62" s="878"/>
      <c r="BB62" s="878"/>
      <c r="BC62" s="878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775" t="s">
        <v>180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7"/>
      <c r="Q64" s="840" t="s">
        <v>2</v>
      </c>
      <c r="R64" s="840"/>
      <c r="S64" s="840"/>
      <c r="T64" s="840"/>
      <c r="U64" s="840"/>
      <c r="V64" s="840"/>
      <c r="W64" s="840"/>
      <c r="X64" s="840"/>
      <c r="Y64" s="840"/>
      <c r="Z64" s="840"/>
      <c r="AA64" s="840"/>
      <c r="AB64" s="840"/>
      <c r="AC64" s="840"/>
      <c r="AD64" s="879" t="s">
        <v>12</v>
      </c>
      <c r="AE64" s="880"/>
      <c r="AF64" s="880"/>
      <c r="AG64" s="880"/>
      <c r="AH64" s="880"/>
      <c r="AI64" s="880"/>
      <c r="AJ64" s="880"/>
      <c r="AK64" s="881"/>
      <c r="AL64" s="882" t="s">
        <v>1</v>
      </c>
      <c r="AM64" s="883"/>
      <c r="AN64" s="883"/>
      <c r="AO64" s="883"/>
      <c r="AP64" s="884"/>
      <c r="AQ64" s="814" t="s">
        <v>0</v>
      </c>
      <c r="AR64" s="814"/>
      <c r="AS64" s="814"/>
      <c r="AT64" s="814"/>
      <c r="AU64" s="814"/>
      <c r="AV64" s="814"/>
      <c r="AW64" s="814"/>
      <c r="AX64" s="814"/>
      <c r="AY64" s="814"/>
      <c r="AZ64" s="814"/>
      <c r="BA64" s="814"/>
      <c r="BB64" s="814"/>
      <c r="BC64" s="814"/>
      <c r="BD64" s="64"/>
      <c r="BE64">
        <v>19</v>
      </c>
    </row>
    <row r="65" spans="1:77" s="1" customFormat="1" ht="1" hidden="1" customHeight="1">
      <c r="A65" s="65"/>
      <c r="B65" s="66" t="s">
        <v>163</v>
      </c>
      <c r="D65" s="879" t="s">
        <v>12</v>
      </c>
      <c r="E65" s="880"/>
      <c r="F65" s="880"/>
      <c r="G65" s="880"/>
      <c r="H65" s="880"/>
      <c r="I65" s="880"/>
      <c r="J65" s="880"/>
      <c r="K65" s="881"/>
      <c r="L65" s="882" t="s">
        <v>1</v>
      </c>
      <c r="M65" s="883"/>
      <c r="N65" s="883"/>
      <c r="O65" s="883"/>
      <c r="P65" s="884"/>
      <c r="Q65" s="814" t="s">
        <v>0</v>
      </c>
      <c r="R65" s="814"/>
      <c r="S65" s="814"/>
      <c r="T65" s="814"/>
      <c r="U65" s="814"/>
      <c r="V65" s="814"/>
      <c r="W65" s="814"/>
      <c r="X65" s="814"/>
      <c r="Y65" s="814"/>
      <c r="Z65" s="814"/>
      <c r="AA65" s="814"/>
      <c r="AB65" s="814"/>
      <c r="AC65" s="814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840" t="s">
        <v>2</v>
      </c>
      <c r="AR65" s="840"/>
      <c r="AS65" s="840"/>
      <c r="AT65" s="840"/>
      <c r="AU65" s="840"/>
      <c r="AV65" s="840"/>
      <c r="AW65" s="840"/>
      <c r="AX65" s="840"/>
      <c r="AY65" s="840"/>
      <c r="AZ65" s="840"/>
      <c r="BA65" s="840"/>
      <c r="BB65" s="840"/>
      <c r="BC65" s="840"/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D66" s="814" t="s">
        <v>0</v>
      </c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775" t="s">
        <v>180</v>
      </c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7"/>
      <c r="AD66" s="840" t="s">
        <v>2</v>
      </c>
      <c r="AE66" s="840"/>
      <c r="AF66" s="840"/>
      <c r="AG66" s="840"/>
      <c r="AH66" s="840"/>
      <c r="AI66" s="840"/>
      <c r="AJ66" s="840"/>
      <c r="AK66" s="840"/>
      <c r="AL66" s="840"/>
      <c r="AM66" s="840"/>
      <c r="AN66" s="840"/>
      <c r="AO66" s="840"/>
      <c r="AP66" s="840"/>
      <c r="AQ66" s="877" t="s">
        <v>1</v>
      </c>
      <c r="AR66" s="877"/>
      <c r="AS66" s="877"/>
      <c r="AT66" s="877"/>
      <c r="AU66" s="878" t="s">
        <v>12</v>
      </c>
      <c r="AV66" s="878"/>
      <c r="AW66" s="878"/>
      <c r="AX66" s="878"/>
      <c r="AY66" s="878"/>
      <c r="AZ66" s="878"/>
      <c r="BA66" s="878"/>
      <c r="BB66" s="878"/>
      <c r="BC66" s="878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idden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5" t="s">
        <v>2</v>
      </c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"/>
      <c r="AI69" s="1"/>
      <c r="AJ69" s="140"/>
      <c r="AK69" s="140"/>
      <c r="AL69" s="140"/>
      <c r="AM69" s="140"/>
      <c r="AN69" s="140"/>
      <c r="AO69" s="140"/>
      <c r="AP69" s="14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500" t="s">
        <v>362</v>
      </c>
      <c r="U70" s="501"/>
      <c r="V70" s="501"/>
      <c r="W70" s="501"/>
      <c r="X70" s="501"/>
      <c r="Y70" s="502"/>
      <c r="Z70" s="500" t="s">
        <v>363</v>
      </c>
      <c r="AA70" s="501"/>
      <c r="AB70" s="501"/>
      <c r="AC70" s="501"/>
      <c r="AD70" s="501"/>
      <c r="AE70" s="501"/>
      <c r="AF70" s="501"/>
      <c r="AG70" s="502"/>
      <c r="AH70" s="500" t="s">
        <v>362</v>
      </c>
      <c r="AI70" s="501"/>
      <c r="AJ70" s="501"/>
      <c r="AK70" s="501"/>
      <c r="AL70" s="501"/>
      <c r="AM70" s="501"/>
      <c r="AN70" s="501"/>
      <c r="AO70" s="501"/>
      <c r="AP70" s="502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10">SUM(BI69:BI72)</f>
        <v>52</v>
      </c>
      <c r="BT71" s="50">
        <f t="shared" si="10"/>
        <v>0</v>
      </c>
      <c r="BU71" s="50">
        <f t="shared" si="10"/>
        <v>28</v>
      </c>
      <c r="BV71" s="50">
        <f t="shared" si="10"/>
        <v>24</v>
      </c>
      <c r="BW71" s="50">
        <f t="shared" si="10"/>
        <v>52</v>
      </c>
      <c r="BX71" s="50">
        <f t="shared" si="10"/>
        <v>52</v>
      </c>
      <c r="BY71" s="50">
        <f t="shared" si="10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>BS71/52</f>
        <v>1</v>
      </c>
      <c r="BT72" s="50">
        <f t="shared" ref="BT72:BY72" si="11">BT71/52</f>
        <v>0</v>
      </c>
      <c r="BU72" s="50">
        <f t="shared" si="11"/>
        <v>0.53846153846153844</v>
      </c>
      <c r="BV72" s="50">
        <f t="shared" si="11"/>
        <v>0.46153846153846156</v>
      </c>
      <c r="BW72" s="50">
        <f t="shared" si="11"/>
        <v>1</v>
      </c>
      <c r="BX72" s="50">
        <f t="shared" si="11"/>
        <v>1</v>
      </c>
      <c r="BY72" s="50">
        <f t="shared" si="11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2">BL129+28</f>
        <v>44791</v>
      </c>
      <c r="BN129" s="45">
        <f t="shared" si="12"/>
        <v>44819</v>
      </c>
      <c r="BO129" s="45">
        <f t="shared" si="12"/>
        <v>44847</v>
      </c>
      <c r="BP129" s="45">
        <f t="shared" si="12"/>
        <v>44875</v>
      </c>
      <c r="BQ129" s="45">
        <f t="shared" si="12"/>
        <v>44903</v>
      </c>
      <c r="BR129" s="45">
        <f t="shared" si="12"/>
        <v>44931</v>
      </c>
      <c r="BS129" s="45">
        <f t="shared" si="12"/>
        <v>44959</v>
      </c>
      <c r="BT129" s="45">
        <f t="shared" si="12"/>
        <v>44987</v>
      </c>
      <c r="BU129" s="45">
        <f t="shared" si="12"/>
        <v>45015</v>
      </c>
      <c r="BV129" s="45">
        <f t="shared" si="12"/>
        <v>45043</v>
      </c>
      <c r="BW129" s="45">
        <f t="shared" si="12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3">BL137+28</f>
        <v>44791</v>
      </c>
      <c r="BN137" s="45">
        <f t="shared" si="13"/>
        <v>44819</v>
      </c>
      <c r="BO137" s="45">
        <f t="shared" si="13"/>
        <v>44847</v>
      </c>
      <c r="BP137" s="45">
        <f t="shared" si="13"/>
        <v>44875</v>
      </c>
      <c r="BQ137" s="45">
        <f t="shared" si="13"/>
        <v>44903</v>
      </c>
      <c r="BR137" s="45">
        <f t="shared" si="13"/>
        <v>44931</v>
      </c>
      <c r="BS137" s="45">
        <f t="shared" si="13"/>
        <v>44959</v>
      </c>
      <c r="BT137" s="45">
        <f t="shared" si="13"/>
        <v>44987</v>
      </c>
      <c r="BU137" s="45">
        <f t="shared" si="13"/>
        <v>45015</v>
      </c>
      <c r="BV137" s="45">
        <f t="shared" si="13"/>
        <v>45043</v>
      </c>
      <c r="BW137" s="45">
        <f t="shared" si="13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4">SUM(BK147:BR147)</f>
        <v>1.7200000000000002</v>
      </c>
      <c r="BT147" s="61">
        <v>1</v>
      </c>
      <c r="BU147"/>
      <c r="BV147">
        <v>1.63</v>
      </c>
      <c r="BW147">
        <f t="shared" ref="BW147:BW154" si="15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6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4"/>
        <v>2.7692307692307696</v>
      </c>
      <c r="BT148" s="61">
        <v>1</v>
      </c>
      <c r="BU148"/>
      <c r="BV148">
        <v>3.06</v>
      </c>
      <c r="BW148">
        <f t="shared" si="15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7">SUM(BZ148:CG148)</f>
        <v>3.0599999999999996</v>
      </c>
      <c r="CI148" s="61">
        <v>1</v>
      </c>
      <c r="CJ148" s="59"/>
      <c r="CK148" s="59">
        <v>3.06</v>
      </c>
      <c r="CL148" s="59">
        <f t="shared" si="16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4"/>
        <v>1.9615384615384617</v>
      </c>
      <c r="BT149" s="61"/>
      <c r="BU149"/>
      <c r="BV149">
        <v>2</v>
      </c>
      <c r="BW149">
        <f t="shared" si="15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7"/>
        <v>2</v>
      </c>
      <c r="CI149" s="61"/>
      <c r="CJ149" s="59"/>
      <c r="CK149" s="59">
        <v>2</v>
      </c>
      <c r="CL149" s="59">
        <f t="shared" si="16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4"/>
        <v>2.0576923076923079</v>
      </c>
      <c r="BT150" s="61"/>
      <c r="BU150"/>
      <c r="BV150">
        <v>2.23</v>
      </c>
      <c r="BW150">
        <f t="shared" si="15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7"/>
        <v>2.23</v>
      </c>
      <c r="CI150" s="61"/>
      <c r="CJ150" s="59"/>
      <c r="CK150" s="59">
        <v>2.23</v>
      </c>
      <c r="CL150" s="59">
        <f t="shared" si="16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4"/>
        <v>1</v>
      </c>
      <c r="BT151" s="61"/>
      <c r="BU151"/>
      <c r="BV151">
        <v>1</v>
      </c>
      <c r="BW151">
        <f t="shared" si="15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7"/>
        <v>1</v>
      </c>
      <c r="CI151" s="61"/>
      <c r="CJ151" s="59"/>
      <c r="CK151" s="59">
        <v>1</v>
      </c>
      <c r="CL151" s="59">
        <f t="shared" si="16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4"/>
        <v>6.273076923076923</v>
      </c>
      <c r="BT152" s="60">
        <v>1</v>
      </c>
      <c r="BU152"/>
      <c r="BV152">
        <v>7.18</v>
      </c>
      <c r="BW152">
        <f t="shared" si="15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7"/>
        <v>7.18</v>
      </c>
      <c r="CI152" s="60">
        <v>1</v>
      </c>
      <c r="CJ152" s="59"/>
      <c r="CK152" s="59">
        <v>7.18</v>
      </c>
      <c r="CL152" s="59">
        <f t="shared" si="16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4"/>
        <v>3.1730769230769234</v>
      </c>
      <c r="BT153" s="61"/>
      <c r="BU153"/>
      <c r="BV153">
        <v>3.23</v>
      </c>
      <c r="BW153">
        <f t="shared" si="15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7"/>
        <v>3.2300000000000004</v>
      </c>
      <c r="CI153" s="61"/>
      <c r="CJ153" s="59"/>
      <c r="CK153" s="59">
        <v>3.23</v>
      </c>
      <c r="CL153" s="59">
        <f t="shared" si="16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4"/>
        <v>0</v>
      </c>
      <c r="BT154" s="61"/>
      <c r="BU154"/>
      <c r="BV154">
        <v>1</v>
      </c>
      <c r="BW154">
        <f t="shared" si="15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7"/>
        <v>0</v>
      </c>
      <c r="CI154" s="61"/>
      <c r="CJ154" s="59"/>
      <c r="CK154" s="59">
        <v>1</v>
      </c>
      <c r="CL154" s="59">
        <f t="shared" si="16"/>
        <v>1</v>
      </c>
    </row>
    <row r="155" spans="62:90">
      <c r="BK155" s="61">
        <f t="shared" ref="BK155:BP155" si="18">SUM(BK147:BK154)</f>
        <v>4</v>
      </c>
      <c r="BL155" s="61">
        <f t="shared" si="18"/>
        <v>3</v>
      </c>
      <c r="BM155" s="61">
        <f t="shared" si="18"/>
        <v>4.0323076923076924</v>
      </c>
      <c r="BN155" s="61">
        <f t="shared" si="18"/>
        <v>2.9184615384615391</v>
      </c>
      <c r="BO155" s="61">
        <f t="shared" si="18"/>
        <v>3.0038461538461538</v>
      </c>
      <c r="BP155" s="61">
        <f t="shared" si="18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19">SUM(BZ147:BZ154)</f>
        <v>4.13</v>
      </c>
      <c r="CA155" s="58">
        <f t="shared" si="19"/>
        <v>3.3</v>
      </c>
      <c r="CB155" s="58">
        <f t="shared" si="19"/>
        <v>4.21</v>
      </c>
      <c r="CC155" s="58">
        <f t="shared" si="19"/>
        <v>3.56</v>
      </c>
      <c r="CD155" s="58">
        <f t="shared" si="19"/>
        <v>3.08</v>
      </c>
      <c r="CE155" s="58">
        <f t="shared" si="19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6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382">
    <mergeCell ref="U5:AK5"/>
    <mergeCell ref="AL5:BC5"/>
    <mergeCell ref="D6:T6"/>
    <mergeCell ref="U6:AC6"/>
    <mergeCell ref="AD6:AK6"/>
    <mergeCell ref="AL6:BC6"/>
    <mergeCell ref="AU11:AW11"/>
    <mergeCell ref="AX11:BC11"/>
    <mergeCell ref="AQ10:AW10"/>
    <mergeCell ref="AX10:BC10"/>
    <mergeCell ref="D11:G11"/>
    <mergeCell ref="H11:K11"/>
    <mergeCell ref="L11:O11"/>
    <mergeCell ref="P11:T11"/>
    <mergeCell ref="U11:AC11"/>
    <mergeCell ref="AD11:AI11"/>
    <mergeCell ref="AJ11:AP11"/>
    <mergeCell ref="AQ11:AT11"/>
    <mergeCell ref="D10:K10"/>
    <mergeCell ref="L10:O10"/>
    <mergeCell ref="P10:T10"/>
    <mergeCell ref="U10:AC10"/>
    <mergeCell ref="AD10:AK10"/>
    <mergeCell ref="AL10:AP10"/>
    <mergeCell ref="A2:B2"/>
    <mergeCell ref="A3:B3"/>
    <mergeCell ref="D4:T4"/>
    <mergeCell ref="U4:AK4"/>
    <mergeCell ref="AL4:AT4"/>
    <mergeCell ref="AU4:BC4"/>
    <mergeCell ref="AU8:BC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D8:K8"/>
    <mergeCell ref="L8:T8"/>
    <mergeCell ref="U8:Y8"/>
    <mergeCell ref="Z8:AC8"/>
    <mergeCell ref="AD8:AI8"/>
    <mergeCell ref="AJ8:AT8"/>
    <mergeCell ref="D5:K5"/>
    <mergeCell ref="L5:T5"/>
    <mergeCell ref="D37:K37"/>
    <mergeCell ref="L37:P37"/>
    <mergeCell ref="Q37:AC37"/>
    <mergeCell ref="AD37:AK37"/>
    <mergeCell ref="D13:K13"/>
    <mergeCell ref="L13:T13"/>
    <mergeCell ref="AJ13:AP13"/>
    <mergeCell ref="H24:K24"/>
    <mergeCell ref="L25:O25"/>
    <mergeCell ref="P27:S27"/>
    <mergeCell ref="AL27:AO27"/>
    <mergeCell ref="D20:L20"/>
    <mergeCell ref="X16:AA16"/>
    <mergeCell ref="AD16:AG16"/>
    <mergeCell ref="AQ37:BC37"/>
    <mergeCell ref="T28:W28"/>
    <mergeCell ref="AP28:AS28"/>
    <mergeCell ref="X29:AA29"/>
    <mergeCell ref="AT29:AW29"/>
    <mergeCell ref="AB30:AE30"/>
    <mergeCell ref="AX30:BA30"/>
    <mergeCell ref="AF30:AO30"/>
    <mergeCell ref="AL28:AO28"/>
    <mergeCell ref="AT28:BC28"/>
    <mergeCell ref="AL29:AO29"/>
    <mergeCell ref="AX29:BC29"/>
    <mergeCell ref="AP30:AW30"/>
    <mergeCell ref="BB30:BC30"/>
    <mergeCell ref="D38:K38"/>
    <mergeCell ref="L38:T38"/>
    <mergeCell ref="AD38:AP38"/>
    <mergeCell ref="AQ38:BC38"/>
    <mergeCell ref="D39:K39"/>
    <mergeCell ref="L39:T39"/>
    <mergeCell ref="AD39:AK39"/>
    <mergeCell ref="AL39:AP39"/>
    <mergeCell ref="AQ39:AT39"/>
    <mergeCell ref="AU39:BC39"/>
    <mergeCell ref="D42:P42"/>
    <mergeCell ref="Q42:AC42"/>
    <mergeCell ref="AD42:AP42"/>
    <mergeCell ref="AQ42:BC42"/>
    <mergeCell ref="D43:K43"/>
    <mergeCell ref="L43:T43"/>
    <mergeCell ref="AL43:AP43"/>
    <mergeCell ref="AQ43:AT43"/>
    <mergeCell ref="D40:P40"/>
    <mergeCell ref="Q40:Y40"/>
    <mergeCell ref="AL40:AP40"/>
    <mergeCell ref="AQ40:AT40"/>
    <mergeCell ref="AU40:AY40"/>
    <mergeCell ref="AZ40:BC40"/>
    <mergeCell ref="D48:K48"/>
    <mergeCell ref="L48:T48"/>
    <mergeCell ref="U48:V48"/>
    <mergeCell ref="W48:AC48"/>
    <mergeCell ref="AD48:BC48"/>
    <mergeCell ref="J49:K49"/>
    <mergeCell ref="L49:M49"/>
    <mergeCell ref="U49:V49"/>
    <mergeCell ref="D44:K44"/>
    <mergeCell ref="U44:AC44"/>
    <mergeCell ref="AD44:AP44"/>
    <mergeCell ref="AQ44:BC44"/>
    <mergeCell ref="D45:K45"/>
    <mergeCell ref="L45:T45"/>
    <mergeCell ref="U45:AC45"/>
    <mergeCell ref="AD45:AK45"/>
    <mergeCell ref="AL45:AP45"/>
    <mergeCell ref="AU52:BC52"/>
    <mergeCell ref="D53:L53"/>
    <mergeCell ref="AD53:AP53"/>
    <mergeCell ref="AQ53:BC53"/>
    <mergeCell ref="M54:U54"/>
    <mergeCell ref="AD54:AP54"/>
    <mergeCell ref="AQ54:BC54"/>
    <mergeCell ref="D51:P51"/>
    <mergeCell ref="Q51:AC51"/>
    <mergeCell ref="AD51:AK51"/>
    <mergeCell ref="AL51:AP51"/>
    <mergeCell ref="D52:P52"/>
    <mergeCell ref="Q52:AC52"/>
    <mergeCell ref="AD52:AK52"/>
    <mergeCell ref="D57:V57"/>
    <mergeCell ref="AD57:AP57"/>
    <mergeCell ref="AQ58:AT58"/>
    <mergeCell ref="D60:P60"/>
    <mergeCell ref="Q60:AC60"/>
    <mergeCell ref="AD60:AK60"/>
    <mergeCell ref="AL60:AP60"/>
    <mergeCell ref="AQ60:BC60"/>
    <mergeCell ref="L55:P55"/>
    <mergeCell ref="U55:AK55"/>
    <mergeCell ref="AU55:BC55"/>
    <mergeCell ref="J56:P56"/>
    <mergeCell ref="Q56:AC56"/>
    <mergeCell ref="AD56:AP56"/>
    <mergeCell ref="D61:P61"/>
    <mergeCell ref="Q61:T61"/>
    <mergeCell ref="U61:AC61"/>
    <mergeCell ref="AD61:AP61"/>
    <mergeCell ref="AQ61:BC61"/>
    <mergeCell ref="D62:P62"/>
    <mergeCell ref="Q62:AC62"/>
    <mergeCell ref="AD62:AP62"/>
    <mergeCell ref="AQ62:AT62"/>
    <mergeCell ref="AU62:BC62"/>
    <mergeCell ref="D66:P66"/>
    <mergeCell ref="Q66:AC66"/>
    <mergeCell ref="AD66:AP66"/>
    <mergeCell ref="AQ66:AT66"/>
    <mergeCell ref="AU66:BC66"/>
    <mergeCell ref="T70:Y70"/>
    <mergeCell ref="Z70:AG70"/>
    <mergeCell ref="AH70:AP70"/>
    <mergeCell ref="D64:P64"/>
    <mergeCell ref="Q64:AC64"/>
    <mergeCell ref="AD64:AK64"/>
    <mergeCell ref="AL64:AP64"/>
    <mergeCell ref="AQ64:BC64"/>
    <mergeCell ref="D65:K65"/>
    <mergeCell ref="L65:P65"/>
    <mergeCell ref="Q65:AC65"/>
    <mergeCell ref="AD65:AP65"/>
    <mergeCell ref="AQ65:BC65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AI76:AL76"/>
    <mergeCell ref="AA75:AD75"/>
    <mergeCell ref="AE75:AH75"/>
    <mergeCell ref="AI75:AL75"/>
    <mergeCell ref="AM75:AP75"/>
    <mergeCell ref="AQ75:AT75"/>
    <mergeCell ref="AU75:AX75"/>
    <mergeCell ref="C75:F75"/>
    <mergeCell ref="G75:J75"/>
    <mergeCell ref="K75:N75"/>
    <mergeCell ref="O75:R75"/>
    <mergeCell ref="S75:V75"/>
    <mergeCell ref="W75:Z75"/>
    <mergeCell ref="AM76:AP76"/>
    <mergeCell ref="AQ76:AT76"/>
    <mergeCell ref="AU76:AX76"/>
    <mergeCell ref="AY76:BB76"/>
    <mergeCell ref="C77:F77"/>
    <mergeCell ref="G77:J77"/>
    <mergeCell ref="K77:N77"/>
    <mergeCell ref="O77:R77"/>
    <mergeCell ref="S77:V77"/>
    <mergeCell ref="W77:Z77"/>
    <mergeCell ref="AY77:BB77"/>
    <mergeCell ref="BS77:BX77"/>
    <mergeCell ref="C78:F78"/>
    <mergeCell ref="G78:J78"/>
    <mergeCell ref="K78:N78"/>
    <mergeCell ref="O78:R78"/>
    <mergeCell ref="S78:V78"/>
    <mergeCell ref="W78:Z78"/>
    <mergeCell ref="AA78:AD78"/>
    <mergeCell ref="AE78:AH78"/>
    <mergeCell ref="AA77:AD77"/>
    <mergeCell ref="AE77:AH77"/>
    <mergeCell ref="AI77:AL77"/>
    <mergeCell ref="AM77:AP77"/>
    <mergeCell ref="AQ77:AT77"/>
    <mergeCell ref="AU77:AX77"/>
    <mergeCell ref="AI78:AL78"/>
    <mergeCell ref="AM78:AP78"/>
    <mergeCell ref="AQ78:AT78"/>
    <mergeCell ref="AU78:AX78"/>
    <mergeCell ref="AY78:BB78"/>
    <mergeCell ref="C79:F79"/>
    <mergeCell ref="G79:J79"/>
    <mergeCell ref="K79:N79"/>
    <mergeCell ref="O79:R79"/>
    <mergeCell ref="S79:V79"/>
    <mergeCell ref="AU79:AX79"/>
    <mergeCell ref="AY79:BB79"/>
    <mergeCell ref="D85:BC85"/>
    <mergeCell ref="L86:T86"/>
    <mergeCell ref="AD86:AK86"/>
    <mergeCell ref="AU86:BC86"/>
    <mergeCell ref="W79:Z79"/>
    <mergeCell ref="AA79:AD79"/>
    <mergeCell ref="AE79:AH79"/>
    <mergeCell ref="AI79:AL79"/>
    <mergeCell ref="AM79:AP79"/>
    <mergeCell ref="AQ79:AT79"/>
    <mergeCell ref="AU89:BC89"/>
    <mergeCell ref="D92:BC92"/>
    <mergeCell ref="D93:T93"/>
    <mergeCell ref="U93:AK93"/>
    <mergeCell ref="AL93:BC93"/>
    <mergeCell ref="D94:K94"/>
    <mergeCell ref="N94:T94"/>
    <mergeCell ref="U94:AC94"/>
    <mergeCell ref="D87:K87"/>
    <mergeCell ref="U87:AC87"/>
    <mergeCell ref="AL87:AT87"/>
    <mergeCell ref="D88:K88"/>
    <mergeCell ref="Q88:AC88"/>
    <mergeCell ref="AD88:AP88"/>
    <mergeCell ref="AQ88:AY88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Z99:BC99"/>
    <mergeCell ref="L100:M100"/>
    <mergeCell ref="D102:BC102"/>
    <mergeCell ref="D103:T103"/>
    <mergeCell ref="U103:AK103"/>
    <mergeCell ref="AL103:BC103"/>
    <mergeCell ref="AU98:AX98"/>
    <mergeCell ref="AY98:BC9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AQ105:BC105"/>
    <mergeCell ref="W106:AD106"/>
    <mergeCell ref="AE106:AL106"/>
    <mergeCell ref="AM106:AT106"/>
    <mergeCell ref="AU106:BC106"/>
    <mergeCell ref="U107:V107"/>
    <mergeCell ref="D104:K104"/>
    <mergeCell ref="L104:T104"/>
    <mergeCell ref="AD104:AK104"/>
    <mergeCell ref="AL104:AP104"/>
    <mergeCell ref="D105:P105"/>
    <mergeCell ref="Q105:AC105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8:BC108"/>
    <mergeCell ref="D109:K109"/>
    <mergeCell ref="U109:AC109"/>
    <mergeCell ref="AL109:AT109"/>
    <mergeCell ref="L110:T110"/>
    <mergeCell ref="AD110:AK110"/>
    <mergeCell ref="AU110:BC110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AD130:AK130"/>
    <mergeCell ref="AL130:AT130"/>
    <mergeCell ref="AU130:BC130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AT136:AW136"/>
    <mergeCell ref="AX136:BA136"/>
    <mergeCell ref="BY136:CB136"/>
    <mergeCell ref="CD136:CG136"/>
    <mergeCell ref="AD14:AI14"/>
    <mergeCell ref="V136:Y136"/>
    <mergeCell ref="Z136:AC136"/>
    <mergeCell ref="AD136:AG136"/>
    <mergeCell ref="AH136:AK136"/>
    <mergeCell ref="AL136:AO136"/>
    <mergeCell ref="AP136:AS136"/>
    <mergeCell ref="D132:BC132"/>
    <mergeCell ref="BB133:BC133"/>
    <mergeCell ref="P134:R134"/>
    <mergeCell ref="S134:U134"/>
    <mergeCell ref="D135:G135"/>
    <mergeCell ref="H135:K135"/>
    <mergeCell ref="L135:O135"/>
    <mergeCell ref="BY128:CB128"/>
    <mergeCell ref="CD128:CG128"/>
    <mergeCell ref="D129:BC129"/>
    <mergeCell ref="L16:P16"/>
    <mergeCell ref="D16:G16"/>
    <mergeCell ref="H16:K16"/>
    <mergeCell ref="AQ20:BA20"/>
    <mergeCell ref="BB20:BC20"/>
    <mergeCell ref="AF22:AH22"/>
    <mergeCell ref="AI22:AK22"/>
    <mergeCell ref="D23:G23"/>
    <mergeCell ref="AT23:AW23"/>
    <mergeCell ref="AX23:BC23"/>
    <mergeCell ref="T25:W25"/>
    <mergeCell ref="AU13:BC13"/>
    <mergeCell ref="D14:K14"/>
    <mergeCell ref="L14:T14"/>
    <mergeCell ref="U14:AC14"/>
    <mergeCell ref="M15:P15"/>
    <mergeCell ref="Q15:AC15"/>
    <mergeCell ref="AD15:AG15"/>
    <mergeCell ref="AH15:AK15"/>
    <mergeCell ref="AL15:AP15"/>
    <mergeCell ref="AQ15:AW15"/>
    <mergeCell ref="AQ16:AT16"/>
    <mergeCell ref="AX16:BC16"/>
  </mergeCells>
  <pageMargins left="0.2" right="0.2" top="0.25" bottom="0.25" header="0.3" footer="0.3"/>
  <pageSetup scale="56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2432-9257-1D4C-AE9B-92DE995E16D1}">
  <sheetPr>
    <pageSetUpPr fitToPage="1"/>
  </sheetPr>
  <dimension ref="A1:CM160"/>
  <sheetViews>
    <sheetView workbookViewId="0">
      <selection activeCell="BC32" sqref="BC32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91" s="2" customFormat="1" ht="49" customHeight="1" thickBot="1">
      <c r="A1" s="10"/>
      <c r="B1" s="10"/>
      <c r="C1" s="10"/>
      <c r="D1" s="11">
        <v>45108</v>
      </c>
      <c r="E1" s="11">
        <v>45117</v>
      </c>
      <c r="F1" s="11">
        <v>45124</v>
      </c>
      <c r="G1" s="11">
        <v>45131</v>
      </c>
      <c r="H1" s="11">
        <v>45138</v>
      </c>
      <c r="I1" s="11">
        <v>45145</v>
      </c>
      <c r="J1" s="11">
        <v>45152</v>
      </c>
      <c r="K1" s="11">
        <v>45159</v>
      </c>
      <c r="L1" s="11">
        <v>45166</v>
      </c>
      <c r="M1" s="11">
        <v>45173</v>
      </c>
      <c r="N1" s="11">
        <v>45180</v>
      </c>
      <c r="O1" s="11">
        <v>45187</v>
      </c>
      <c r="P1" s="11">
        <v>45194</v>
      </c>
      <c r="Q1" s="11">
        <v>45201</v>
      </c>
      <c r="R1" s="11">
        <v>45208</v>
      </c>
      <c r="S1" s="11">
        <v>45215</v>
      </c>
      <c r="T1" s="11">
        <v>45222</v>
      </c>
      <c r="U1" s="11">
        <v>45229</v>
      </c>
      <c r="V1" s="11">
        <v>45236</v>
      </c>
      <c r="W1" s="11">
        <v>45243</v>
      </c>
      <c r="X1" s="11">
        <v>45250</v>
      </c>
      <c r="Y1" s="11">
        <v>45257</v>
      </c>
      <c r="Z1" s="11">
        <v>45264</v>
      </c>
      <c r="AA1" s="11">
        <v>45271</v>
      </c>
      <c r="AB1" s="11">
        <v>45278</v>
      </c>
      <c r="AC1" s="11">
        <v>45285</v>
      </c>
      <c r="AD1" s="11">
        <v>45292</v>
      </c>
      <c r="AE1" s="11">
        <v>45299</v>
      </c>
      <c r="AF1" s="11">
        <v>45306</v>
      </c>
      <c r="AG1" s="11">
        <v>45313</v>
      </c>
      <c r="AH1" s="11">
        <v>45320</v>
      </c>
      <c r="AI1" s="11">
        <v>45327</v>
      </c>
      <c r="AJ1" s="11">
        <v>45334</v>
      </c>
      <c r="AK1" s="11">
        <v>45341</v>
      </c>
      <c r="AL1" s="11">
        <v>45348</v>
      </c>
      <c r="AM1" s="11">
        <v>45355</v>
      </c>
      <c r="AN1" s="11">
        <v>45362</v>
      </c>
      <c r="AO1" s="11">
        <v>45369</v>
      </c>
      <c r="AP1" s="11">
        <v>45376</v>
      </c>
      <c r="AQ1" s="11">
        <v>45383</v>
      </c>
      <c r="AR1" s="11">
        <v>45390</v>
      </c>
      <c r="AS1" s="11">
        <v>45397</v>
      </c>
      <c r="AT1" s="11">
        <v>45404</v>
      </c>
      <c r="AU1" s="11">
        <v>45411</v>
      </c>
      <c r="AV1" s="11">
        <v>45418</v>
      </c>
      <c r="AW1" s="11">
        <v>45425</v>
      </c>
      <c r="AX1" s="11">
        <v>45432</v>
      </c>
      <c r="AY1" s="11">
        <v>45439</v>
      </c>
      <c r="AZ1" s="11">
        <v>45446</v>
      </c>
      <c r="BA1" s="11">
        <v>45453</v>
      </c>
      <c r="BB1" s="11">
        <v>45460</v>
      </c>
      <c r="BC1" s="11">
        <v>45467</v>
      </c>
      <c r="BD1" s="12"/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91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353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354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355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 t="s">
        <v>332</v>
      </c>
      <c r="BT2" s="50"/>
      <c r="BU2" s="50"/>
      <c r="BV2" s="50"/>
      <c r="BW2" s="50"/>
      <c r="BX2" s="50"/>
      <c r="BY2" s="50"/>
    </row>
    <row r="3" spans="1:91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H3" s="2" t="s">
        <v>326</v>
      </c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3" t="s">
        <v>40</v>
      </c>
      <c r="BT3" s="53" t="s">
        <v>43</v>
      </c>
      <c r="BU3" s="53" t="s">
        <v>41</v>
      </c>
      <c r="BV3" s="53" t="s">
        <v>1</v>
      </c>
      <c r="BW3" s="53" t="s">
        <v>2</v>
      </c>
      <c r="BX3" s="85" t="s">
        <v>0</v>
      </c>
      <c r="BY3" s="53" t="s">
        <v>44</v>
      </c>
    </row>
    <row r="4" spans="1:91" s="1" customFormat="1">
      <c r="A4" s="97" t="s">
        <v>23</v>
      </c>
      <c r="B4" s="96" t="s">
        <v>18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>
        <f>SUM(BI4,BI11)</f>
        <v>70</v>
      </c>
      <c r="BT4" s="50">
        <f t="shared" ref="BT4:BY4" si="0">SUM(BJ4,BJ11)</f>
        <v>13</v>
      </c>
      <c r="BU4" s="50">
        <f t="shared" si="0"/>
        <v>26</v>
      </c>
      <c r="BV4" s="50">
        <f t="shared" si="0"/>
        <v>22</v>
      </c>
      <c r="BW4" s="50">
        <f t="shared" si="0"/>
        <v>8</v>
      </c>
      <c r="BX4" s="50">
        <f t="shared" si="0"/>
        <v>17</v>
      </c>
      <c r="BY4" s="50">
        <f t="shared" si="0"/>
        <v>0</v>
      </c>
    </row>
    <row r="5" spans="1:91" s="1" customFormat="1">
      <c r="A5" s="95"/>
      <c r="B5" s="96" t="s">
        <v>187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>
        <f>BS4/52</f>
        <v>1.3461538461538463</v>
      </c>
      <c r="BT5" s="50">
        <f t="shared" ref="BT5:BY5" si="1">BT4/52</f>
        <v>0.25</v>
      </c>
      <c r="BU5" s="50">
        <f t="shared" si="1"/>
        <v>0.5</v>
      </c>
      <c r="BV5" s="50">
        <f t="shared" si="1"/>
        <v>0.42307692307692307</v>
      </c>
      <c r="BW5" s="50">
        <f t="shared" si="1"/>
        <v>0.15384615384615385</v>
      </c>
      <c r="BX5" s="50">
        <f t="shared" si="1"/>
        <v>0.32692307692307693</v>
      </c>
      <c r="BY5" s="50">
        <f t="shared" si="1"/>
        <v>0</v>
      </c>
    </row>
    <row r="6" spans="1:91" s="1" customFormat="1">
      <c r="A6" s="95"/>
      <c r="B6" s="96" t="s">
        <v>186</v>
      </c>
      <c r="C6" s="16"/>
      <c r="D6" s="436" t="s">
        <v>15</v>
      </c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44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91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 t="s">
        <v>333</v>
      </c>
      <c r="BT7" s="54"/>
      <c r="BU7" s="54"/>
      <c r="BV7" s="54"/>
      <c r="BW7" s="54"/>
    </row>
    <row r="8" spans="1:91" ht="17" hidden="1" customHeight="1" thickBot="1">
      <c r="A8" s="97" t="s">
        <v>24</v>
      </c>
      <c r="B8" s="96" t="s">
        <v>19</v>
      </c>
      <c r="C8" s="66"/>
      <c r="D8" s="436" t="s">
        <v>210</v>
      </c>
      <c r="E8" s="437"/>
      <c r="F8" s="437"/>
      <c r="G8" s="437"/>
      <c r="H8" s="437"/>
      <c r="I8" s="437"/>
      <c r="J8" s="437"/>
      <c r="K8" s="444"/>
      <c r="L8" s="422" t="s">
        <v>38</v>
      </c>
      <c r="M8" s="423"/>
      <c r="N8" s="423"/>
      <c r="O8" s="423"/>
      <c r="P8" s="423"/>
      <c r="Q8" s="423"/>
      <c r="R8" s="423"/>
      <c r="S8" s="423"/>
      <c r="T8" s="424"/>
      <c r="U8" s="749" t="s">
        <v>37</v>
      </c>
      <c r="V8" s="750"/>
      <c r="W8" s="750"/>
      <c r="X8" s="750"/>
      <c r="Y8" s="751"/>
      <c r="Z8" s="420" t="s">
        <v>26</v>
      </c>
      <c r="AA8" s="420"/>
      <c r="AB8" s="420"/>
      <c r="AC8" s="420"/>
      <c r="AD8" s="690" t="s">
        <v>43</v>
      </c>
      <c r="AE8" s="691"/>
      <c r="AF8" s="691"/>
      <c r="AG8" s="691"/>
      <c r="AH8" s="691"/>
      <c r="AI8" s="732"/>
      <c r="AJ8" s="436" t="s">
        <v>15</v>
      </c>
      <c r="AK8" s="437"/>
      <c r="AL8" s="437"/>
      <c r="AM8" s="437"/>
      <c r="AN8" s="437"/>
      <c r="AO8" s="437"/>
      <c r="AP8" s="437"/>
      <c r="AQ8" s="437"/>
      <c r="AR8" s="437"/>
      <c r="AS8" s="437"/>
      <c r="AT8" s="444"/>
      <c r="AU8" s="433" t="s">
        <v>12</v>
      </c>
      <c r="AV8" s="433"/>
      <c r="AW8" s="433"/>
      <c r="AX8" s="433"/>
      <c r="AY8" s="433"/>
      <c r="AZ8" s="433"/>
      <c r="BA8" s="433"/>
      <c r="BB8" s="433"/>
      <c r="BC8" s="433"/>
      <c r="BD8" s="64"/>
      <c r="BE8" s="1" t="s">
        <v>217</v>
      </c>
      <c r="BN8" s="50" t="s">
        <v>178</v>
      </c>
      <c r="BO8" s="50" t="s">
        <v>178</v>
      </c>
      <c r="BP8" s="50">
        <f>SUM(BI8:BO8)</f>
        <v>0</v>
      </c>
      <c r="BS8" s="50">
        <f>SUM(BI10)</f>
        <v>36</v>
      </c>
      <c r="BT8" s="50">
        <f t="shared" ref="BT8:BY8" si="2">SUM(BJ10)</f>
        <v>13</v>
      </c>
      <c r="BU8" s="50">
        <f t="shared" si="2"/>
        <v>26</v>
      </c>
      <c r="BV8" s="50">
        <f t="shared" si="2"/>
        <v>13</v>
      </c>
      <c r="BW8" s="50">
        <f t="shared" si="2"/>
        <v>8</v>
      </c>
      <c r="BX8" s="50">
        <f t="shared" si="2"/>
        <v>0</v>
      </c>
      <c r="BY8" s="50">
        <f t="shared" si="2"/>
        <v>8</v>
      </c>
      <c r="CB8" t="s">
        <v>346</v>
      </c>
    </row>
    <row r="9" spans="1:91" ht="16" hidden="1" customHeight="1">
      <c r="A9" s="95"/>
      <c r="B9" s="96" t="s">
        <v>27</v>
      </c>
      <c r="C9" s="66"/>
      <c r="D9" s="422" t="s">
        <v>38</v>
      </c>
      <c r="E9" s="423"/>
      <c r="F9" s="423"/>
      <c r="G9" s="423"/>
      <c r="H9" s="423"/>
      <c r="I9" s="423"/>
      <c r="J9" s="423"/>
      <c r="K9" s="424"/>
      <c r="L9" s="436" t="s">
        <v>349</v>
      </c>
      <c r="M9" s="437"/>
      <c r="N9" s="437"/>
      <c r="O9" s="444"/>
      <c r="P9" s="436" t="s">
        <v>15</v>
      </c>
      <c r="Q9" s="437"/>
      <c r="R9" s="437"/>
      <c r="S9" s="437"/>
      <c r="T9" s="444"/>
      <c r="U9" s="436" t="s">
        <v>26</v>
      </c>
      <c r="V9" s="437"/>
      <c r="W9" s="437"/>
      <c r="X9" s="437"/>
      <c r="Y9" s="444"/>
      <c r="Z9" s="749" t="s">
        <v>37</v>
      </c>
      <c r="AA9" s="750"/>
      <c r="AB9" s="750"/>
      <c r="AC9" s="751"/>
      <c r="AD9" s="425" t="s">
        <v>12</v>
      </c>
      <c r="AE9" s="426"/>
      <c r="AF9" s="426"/>
      <c r="AG9" s="426"/>
      <c r="AH9" s="426"/>
      <c r="AI9" s="427"/>
      <c r="AJ9" s="690" t="s">
        <v>43</v>
      </c>
      <c r="AK9" s="691"/>
      <c r="AL9" s="691"/>
      <c r="AM9" s="691"/>
      <c r="AN9" s="691"/>
      <c r="AO9" s="691"/>
      <c r="AP9" s="691"/>
      <c r="AQ9" s="433" t="s">
        <v>12</v>
      </c>
      <c r="AR9" s="433"/>
      <c r="AS9" s="433"/>
      <c r="AT9" s="433"/>
      <c r="AU9" s="420" t="s">
        <v>350</v>
      </c>
      <c r="AV9" s="420"/>
      <c r="AW9" s="420"/>
      <c r="AX9" s="420"/>
      <c r="AY9" s="420"/>
      <c r="AZ9" s="420"/>
      <c r="BA9" s="420"/>
      <c r="BB9" s="420"/>
      <c r="BC9" s="420"/>
      <c r="BD9" s="64"/>
      <c r="BE9" s="1"/>
      <c r="BN9" s="50" t="s">
        <v>178</v>
      </c>
      <c r="BO9" s="50" t="s">
        <v>178</v>
      </c>
      <c r="BP9" s="50">
        <f>SUM(BI9:BO9)</f>
        <v>0</v>
      </c>
      <c r="BS9" s="50">
        <f t="shared" ref="BS9:BY9" si="3">BS8/52</f>
        <v>0.69230769230769229</v>
      </c>
      <c r="BT9" s="50">
        <f t="shared" si="3"/>
        <v>0.25</v>
      </c>
      <c r="BU9" s="50">
        <f t="shared" si="3"/>
        <v>0.5</v>
      </c>
      <c r="BV9" s="50">
        <f t="shared" si="3"/>
        <v>0.25</v>
      </c>
      <c r="BW9" s="50">
        <f t="shared" si="3"/>
        <v>0.15384615384615385</v>
      </c>
      <c r="BX9" s="50">
        <f t="shared" si="3"/>
        <v>0</v>
      </c>
      <c r="BY9" s="50">
        <f t="shared" si="3"/>
        <v>0.15384615384615385</v>
      </c>
      <c r="CB9" s="132" t="s">
        <v>348</v>
      </c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4"/>
    </row>
    <row r="10" spans="1:91" ht="16" hidden="1" customHeight="1">
      <c r="A10" s="95"/>
      <c r="B10" s="96" t="s">
        <v>161</v>
      </c>
      <c r="C10" s="66"/>
      <c r="D10" s="753" t="s">
        <v>351</v>
      </c>
      <c r="E10" s="754"/>
      <c r="F10" s="754"/>
      <c r="G10" s="754"/>
      <c r="H10" s="754"/>
      <c r="I10" s="754"/>
      <c r="J10" s="754"/>
      <c r="K10" s="755"/>
      <c r="L10" s="436" t="s">
        <v>26</v>
      </c>
      <c r="M10" s="437"/>
      <c r="N10" s="437"/>
      <c r="O10" s="444"/>
      <c r="P10" s="749" t="s">
        <v>37</v>
      </c>
      <c r="Q10" s="750"/>
      <c r="R10" s="750"/>
      <c r="S10" s="750"/>
      <c r="T10" s="751"/>
      <c r="U10" s="425" t="s">
        <v>12</v>
      </c>
      <c r="V10" s="426"/>
      <c r="W10" s="426"/>
      <c r="X10" s="426"/>
      <c r="Y10" s="426"/>
      <c r="Z10" s="426"/>
      <c r="AA10" s="426"/>
      <c r="AB10" s="426"/>
      <c r="AC10" s="427"/>
      <c r="AD10" s="420" t="s">
        <v>210</v>
      </c>
      <c r="AE10" s="420"/>
      <c r="AF10" s="420"/>
      <c r="AG10" s="420"/>
      <c r="AH10" s="420"/>
      <c r="AI10" s="686"/>
      <c r="AJ10" s="686"/>
      <c r="AK10" s="686"/>
      <c r="AL10" s="573" t="s">
        <v>38</v>
      </c>
      <c r="AM10" s="574"/>
      <c r="AN10" s="574"/>
      <c r="AO10" s="574"/>
      <c r="AP10" s="575"/>
      <c r="AQ10" s="690" t="s">
        <v>43</v>
      </c>
      <c r="AR10" s="691"/>
      <c r="AS10" s="691"/>
      <c r="AT10" s="691"/>
      <c r="AU10" s="691"/>
      <c r="AV10" s="691"/>
      <c r="AW10" s="732"/>
      <c r="AX10" s="436" t="s">
        <v>15</v>
      </c>
      <c r="AY10" s="437"/>
      <c r="AZ10" s="437"/>
      <c r="BA10" s="437"/>
      <c r="BB10" s="437"/>
      <c r="BC10" s="437"/>
      <c r="BD10" s="64"/>
      <c r="BI10">
        <v>36</v>
      </c>
      <c r="BJ10" s="1">
        <v>13</v>
      </c>
      <c r="BK10" s="83">
        <v>26</v>
      </c>
      <c r="BL10" s="54">
        <v>13</v>
      </c>
      <c r="BM10" s="54">
        <v>8</v>
      </c>
      <c r="BN10" s="50" t="s">
        <v>178</v>
      </c>
      <c r="BO10" s="54">
        <v>8</v>
      </c>
      <c r="BP10" s="50">
        <f>SUM(BI10:BO10)</f>
        <v>104</v>
      </c>
      <c r="BQ10" s="50">
        <f>SUM(BP10:BP11)</f>
        <v>208</v>
      </c>
      <c r="BR10" s="50">
        <f>52*4</f>
        <v>208</v>
      </c>
      <c r="BS10" s="50">
        <v>0.2</v>
      </c>
      <c r="BT10" s="52" t="s">
        <v>334</v>
      </c>
      <c r="CB10" s="116"/>
      <c r="CC10" s="117" t="s">
        <v>91</v>
      </c>
      <c r="CD10" s="118" t="s">
        <v>167</v>
      </c>
      <c r="CE10" s="118" t="s">
        <v>168</v>
      </c>
      <c r="CF10" s="118" t="s">
        <v>88</v>
      </c>
      <c r="CG10" s="118" t="s">
        <v>169</v>
      </c>
      <c r="CH10" s="118" t="s">
        <v>170</v>
      </c>
      <c r="CI10" s="118" t="s">
        <v>171</v>
      </c>
      <c r="CJ10" s="118" t="s">
        <v>172</v>
      </c>
      <c r="CK10" s="118" t="s">
        <v>339</v>
      </c>
      <c r="CL10" s="118" t="s">
        <v>208</v>
      </c>
      <c r="CM10" s="119" t="s">
        <v>173</v>
      </c>
    </row>
    <row r="11" spans="1:91" ht="16" hidden="1" customHeight="1">
      <c r="A11" s="95"/>
      <c r="B11" s="96" t="s">
        <v>159</v>
      </c>
      <c r="C11" s="66"/>
      <c r="D11" s="436" t="s">
        <v>26</v>
      </c>
      <c r="E11" s="437"/>
      <c r="F11" s="437"/>
      <c r="G11" s="444"/>
      <c r="H11" s="436" t="s">
        <v>26</v>
      </c>
      <c r="I11" s="437"/>
      <c r="J11" s="437"/>
      <c r="K11" s="444"/>
      <c r="L11" s="637" t="s">
        <v>3</v>
      </c>
      <c r="M11" s="578"/>
      <c r="N11" s="578"/>
      <c r="O11" s="579"/>
      <c r="P11" s="756" t="s">
        <v>352</v>
      </c>
      <c r="Q11" s="757"/>
      <c r="R11" s="757"/>
      <c r="S11" s="757"/>
      <c r="T11" s="758"/>
      <c r="U11" s="436" t="s">
        <v>210</v>
      </c>
      <c r="V11" s="437"/>
      <c r="W11" s="437"/>
      <c r="X11" s="437"/>
      <c r="Y11" s="437"/>
      <c r="Z11" s="437"/>
      <c r="AA11" s="437"/>
      <c r="AB11" s="437"/>
      <c r="AC11" s="444"/>
      <c r="AD11" s="759" t="s">
        <v>37</v>
      </c>
      <c r="AE11" s="760"/>
      <c r="AF11" s="760"/>
      <c r="AG11" s="760"/>
      <c r="AH11" s="760"/>
      <c r="AI11" s="761"/>
      <c r="AJ11" s="425" t="s">
        <v>12</v>
      </c>
      <c r="AK11" s="426"/>
      <c r="AL11" s="426"/>
      <c r="AM11" s="426"/>
      <c r="AN11" s="426"/>
      <c r="AO11" s="426"/>
      <c r="AP11" s="427"/>
      <c r="AQ11" s="422" t="s">
        <v>38</v>
      </c>
      <c r="AR11" s="423"/>
      <c r="AS11" s="423"/>
      <c r="AT11" s="424"/>
      <c r="AU11" s="436" t="s">
        <v>26</v>
      </c>
      <c r="AV11" s="437"/>
      <c r="AW11" s="444"/>
      <c r="AX11" s="690" t="s">
        <v>43</v>
      </c>
      <c r="AY11" s="691"/>
      <c r="AZ11" s="691"/>
      <c r="BA11" s="691"/>
      <c r="BB11" s="691"/>
      <c r="BC11" s="732"/>
      <c r="BD11" s="1"/>
      <c r="BI11">
        <v>44</v>
      </c>
      <c r="BJ11" s="1">
        <v>13</v>
      </c>
      <c r="BK11" s="83">
        <v>26</v>
      </c>
      <c r="BL11" s="54">
        <v>13</v>
      </c>
      <c r="BM11" s="54">
        <v>8</v>
      </c>
      <c r="BN11" s="50" t="s">
        <v>178</v>
      </c>
      <c r="BO11" s="54">
        <v>0</v>
      </c>
      <c r="BP11" s="50">
        <f>SUM(BI11:BO11)</f>
        <v>104</v>
      </c>
      <c r="BR11" s="50">
        <f>BR10-BQ10</f>
        <v>0</v>
      </c>
      <c r="BS11" s="50">
        <f>1/52</f>
        <v>1.9230769230769232E-2</v>
      </c>
      <c r="BT11" s="50" t="s">
        <v>335</v>
      </c>
      <c r="BX11">
        <f>1/52</f>
        <v>1.9230769230769232E-2</v>
      </c>
      <c r="BY11">
        <v>1.64</v>
      </c>
      <c r="CB11" s="120" t="s">
        <v>340</v>
      </c>
      <c r="CC11" s="121">
        <v>2</v>
      </c>
      <c r="CD11" s="122">
        <v>1</v>
      </c>
      <c r="CE11" s="121">
        <v>0.77</v>
      </c>
      <c r="CF11" s="121">
        <v>0.98</v>
      </c>
      <c r="CG11" s="121">
        <v>1.33</v>
      </c>
      <c r="CH11" s="121">
        <v>1.1000000000000001</v>
      </c>
      <c r="CI11" s="122"/>
      <c r="CJ11" s="122"/>
      <c r="CK11" s="122"/>
      <c r="CL11" s="122"/>
      <c r="CM11" s="123">
        <f>SUM(CC11:CL11)</f>
        <v>7.18</v>
      </c>
    </row>
    <row r="12" spans="1:91">
      <c r="A12" s="95"/>
      <c r="C12" s="66"/>
      <c r="BD12" s="1"/>
      <c r="BJ12" s="1"/>
      <c r="BK12" s="83"/>
      <c r="BL12" s="54"/>
      <c r="BM12" s="54"/>
      <c r="BO12" s="54"/>
      <c r="CB12" s="124"/>
      <c r="CC12" s="121"/>
      <c r="CD12" s="122"/>
      <c r="CE12" s="121"/>
      <c r="CF12" s="121"/>
      <c r="CG12" s="121"/>
      <c r="CH12" s="121"/>
      <c r="CI12" s="122"/>
      <c r="CJ12" s="122"/>
      <c r="CK12" s="122"/>
      <c r="CL12" s="122"/>
      <c r="CM12" s="123"/>
    </row>
    <row r="13" spans="1:91">
      <c r="A13" s="95"/>
      <c r="B13" s="96" t="s">
        <v>19</v>
      </c>
      <c r="C13" s="66"/>
      <c r="D13" s="454" t="s">
        <v>2</v>
      </c>
      <c r="E13" s="455"/>
      <c r="F13" s="455"/>
      <c r="G13" s="455"/>
      <c r="H13" s="455"/>
      <c r="I13" s="455"/>
      <c r="J13" s="455"/>
      <c r="K13" s="456"/>
      <c r="L13" s="573" t="s">
        <v>38</v>
      </c>
      <c r="M13" s="574"/>
      <c r="N13" s="574"/>
      <c r="O13" s="574"/>
      <c r="P13" s="574"/>
      <c r="Q13" s="574"/>
      <c r="R13" s="574"/>
      <c r="S13" s="574"/>
      <c r="T13" s="575"/>
      <c r="U13" s="781" t="s">
        <v>210</v>
      </c>
      <c r="V13" s="782"/>
      <c r="W13" s="782"/>
      <c r="X13" s="782"/>
      <c r="Y13" s="782"/>
      <c r="Z13" s="782"/>
      <c r="AA13" s="782"/>
      <c r="AB13" s="782"/>
      <c r="AC13" s="848"/>
      <c r="AD13" s="153" t="s">
        <v>12</v>
      </c>
      <c r="AE13" s="154"/>
      <c r="AF13" s="154"/>
      <c r="AG13" s="154"/>
      <c r="AH13" s="154"/>
      <c r="AI13" s="690" t="s">
        <v>43</v>
      </c>
      <c r="AJ13" s="691"/>
      <c r="AK13" s="691"/>
      <c r="AL13" s="691"/>
      <c r="AM13" s="691"/>
      <c r="AN13" s="691"/>
      <c r="AO13" s="691"/>
      <c r="AP13" s="150" t="s">
        <v>15</v>
      </c>
      <c r="AQ13" s="151"/>
      <c r="AR13" s="151"/>
      <c r="AS13" s="151"/>
      <c r="AT13" s="151"/>
      <c r="AU13" s="153" t="s">
        <v>12</v>
      </c>
      <c r="AV13" s="154"/>
      <c r="AW13" s="154"/>
      <c r="AX13" s="154"/>
      <c r="AY13" s="154"/>
      <c r="AZ13" s="154"/>
      <c r="BA13" s="154"/>
      <c r="BB13" s="154"/>
      <c r="BC13" s="154"/>
      <c r="BD13" s="1"/>
      <c r="BJ13" s="1"/>
      <c r="BK13" s="83"/>
      <c r="BL13" s="54"/>
      <c r="BM13" s="54"/>
      <c r="BO13" s="54"/>
      <c r="CB13" s="124"/>
      <c r="CC13" s="121"/>
      <c r="CD13" s="122"/>
      <c r="CE13" s="121"/>
      <c r="CF13" s="121"/>
      <c r="CG13" s="121"/>
      <c r="CH13" s="121"/>
      <c r="CI13" s="122"/>
      <c r="CJ13" s="122"/>
      <c r="CK13" s="122"/>
      <c r="CL13" s="122"/>
      <c r="CM13" s="123"/>
    </row>
    <row r="14" spans="1:91">
      <c r="A14" s="95"/>
      <c r="B14" s="96" t="s">
        <v>27</v>
      </c>
      <c r="C14" s="66"/>
      <c r="D14" s="677" t="s">
        <v>210</v>
      </c>
      <c r="E14" s="718"/>
      <c r="F14" s="718"/>
      <c r="G14" s="718"/>
      <c r="H14" s="718"/>
      <c r="I14" s="718"/>
      <c r="J14" s="718"/>
      <c r="K14" s="719"/>
      <c r="L14" s="137" t="s">
        <v>2</v>
      </c>
      <c r="M14" s="138"/>
      <c r="N14" s="138"/>
      <c r="O14" s="138"/>
      <c r="P14" s="138"/>
      <c r="Q14" s="138"/>
      <c r="R14" s="138"/>
      <c r="S14" s="138"/>
      <c r="T14" s="150" t="s">
        <v>15</v>
      </c>
      <c r="U14" s="151"/>
      <c r="V14" s="151"/>
      <c r="W14" s="151"/>
      <c r="X14" s="151"/>
      <c r="Y14" s="151"/>
      <c r="Z14" s="151"/>
      <c r="AA14" s="151"/>
      <c r="AB14" s="151"/>
      <c r="AC14" s="152"/>
      <c r="AD14" s="211" t="s">
        <v>43</v>
      </c>
      <c r="AE14" s="212"/>
      <c r="AF14" s="212"/>
      <c r="AG14" s="212"/>
      <c r="AH14" s="212"/>
      <c r="AI14" s="153" t="s">
        <v>12</v>
      </c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847" t="s">
        <v>38</v>
      </c>
      <c r="AV14" s="847"/>
      <c r="AW14" s="847"/>
      <c r="AX14" s="847"/>
      <c r="AY14" s="847"/>
      <c r="AZ14" s="847"/>
      <c r="BA14" s="847"/>
      <c r="BB14" s="847"/>
      <c r="BC14" s="847"/>
      <c r="BD14" s="1"/>
      <c r="BJ14" s="1"/>
      <c r="BK14" s="83"/>
      <c r="BL14" s="54"/>
      <c r="BM14" s="54"/>
      <c r="BO14" s="54"/>
      <c r="CB14" s="124"/>
      <c r="CC14" s="121"/>
      <c r="CD14" s="122"/>
      <c r="CE14" s="121"/>
      <c r="CF14" s="121"/>
      <c r="CG14" s="121"/>
      <c r="CH14" s="121"/>
      <c r="CI14" s="122"/>
      <c r="CJ14" s="122"/>
      <c r="CK14" s="122"/>
      <c r="CL14" s="122"/>
      <c r="CM14" s="123"/>
    </row>
    <row r="15" spans="1:91">
      <c r="A15" s="95"/>
      <c r="B15" s="96" t="s">
        <v>161</v>
      </c>
      <c r="C15" s="66"/>
      <c r="D15" s="153" t="s">
        <v>12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210" t="s">
        <v>3</v>
      </c>
      <c r="P15" s="210"/>
      <c r="Q15" s="210"/>
      <c r="R15" s="210"/>
      <c r="S15" s="150" t="s">
        <v>15</v>
      </c>
      <c r="T15" s="151"/>
      <c r="U15" s="151"/>
      <c r="V15" s="151"/>
      <c r="W15" s="151"/>
      <c r="X15" s="137" t="s">
        <v>2</v>
      </c>
      <c r="Y15" s="138"/>
      <c r="Z15" s="138"/>
      <c r="AA15" s="138"/>
      <c r="AB15" s="138"/>
      <c r="AC15" s="180"/>
      <c r="AD15" s="567" t="s">
        <v>38</v>
      </c>
      <c r="AE15" s="568"/>
      <c r="AF15" s="568"/>
      <c r="AG15" s="568"/>
      <c r="AH15" s="150" t="s">
        <v>15</v>
      </c>
      <c r="AI15" s="151"/>
      <c r="AJ15" s="151"/>
      <c r="AK15" s="151"/>
      <c r="AL15" s="151"/>
      <c r="AM15" s="151"/>
      <c r="AN15" s="151"/>
      <c r="AO15" s="151"/>
      <c r="AP15" s="215" t="s">
        <v>210</v>
      </c>
      <c r="AQ15" s="215"/>
      <c r="AR15" s="216"/>
      <c r="AS15" s="216"/>
      <c r="AT15" s="216"/>
      <c r="AU15" s="221" t="s">
        <v>15</v>
      </c>
      <c r="AV15" s="222"/>
      <c r="AW15" s="217" t="s">
        <v>43</v>
      </c>
      <c r="AX15" s="217"/>
      <c r="AY15" s="218"/>
      <c r="AZ15" s="218"/>
      <c r="BA15" s="218"/>
      <c r="BB15" s="218"/>
      <c r="BC15" s="219"/>
      <c r="BD15" s="1"/>
      <c r="BJ15" s="1"/>
      <c r="BK15" s="83"/>
      <c r="BL15" s="54"/>
      <c r="BM15" s="54"/>
      <c r="BO15" s="54"/>
      <c r="CB15" s="124"/>
      <c r="CC15" s="121"/>
      <c r="CD15" s="122"/>
      <c r="CE15" s="121"/>
      <c r="CF15" s="121"/>
      <c r="CG15" s="121"/>
      <c r="CH15" s="121"/>
      <c r="CI15" s="122"/>
      <c r="CJ15" s="122"/>
      <c r="CK15" s="122"/>
      <c r="CL15" s="122"/>
      <c r="CM15" s="123"/>
    </row>
    <row r="16" spans="1:91">
      <c r="A16" s="95"/>
      <c r="B16" s="96" t="s">
        <v>159</v>
      </c>
      <c r="C16" s="66"/>
      <c r="D16" s="149" t="s">
        <v>15</v>
      </c>
      <c r="E16" s="149"/>
      <c r="F16" s="149"/>
      <c r="G16" s="149"/>
      <c r="H16" s="149"/>
      <c r="I16" s="149"/>
      <c r="J16" s="149"/>
      <c r="K16" s="229" t="s">
        <v>3</v>
      </c>
      <c r="L16" s="229"/>
      <c r="M16" s="229"/>
      <c r="N16" s="229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849" t="s">
        <v>2</v>
      </c>
      <c r="AE16" s="850"/>
      <c r="AF16" s="850"/>
      <c r="AG16" s="851"/>
      <c r="AH16" s="567" t="s">
        <v>38</v>
      </c>
      <c r="AI16" s="568"/>
      <c r="AJ16" s="568"/>
      <c r="AK16" s="568"/>
      <c r="AL16" s="213" t="s">
        <v>210</v>
      </c>
      <c r="AM16" s="214"/>
      <c r="AN16" s="214"/>
      <c r="AO16" s="214"/>
      <c r="AP16" s="690" t="s">
        <v>43</v>
      </c>
      <c r="AQ16" s="691"/>
      <c r="AR16" s="691"/>
      <c r="AS16" s="691"/>
      <c r="AT16" s="691"/>
      <c r="AU16" s="691"/>
      <c r="AV16" s="732"/>
      <c r="AW16" s="150" t="s">
        <v>15</v>
      </c>
      <c r="AX16" s="151"/>
      <c r="AY16" s="151"/>
      <c r="AZ16" s="151"/>
      <c r="BA16" s="151"/>
      <c r="BB16" s="151"/>
      <c r="BC16" s="151"/>
      <c r="BD16" s="1"/>
      <c r="BJ16" s="1"/>
      <c r="BK16" s="83"/>
      <c r="BL16" s="54"/>
      <c r="BM16" s="54"/>
      <c r="BO16" s="54"/>
      <c r="CB16" s="124"/>
      <c r="CC16" s="121"/>
      <c r="CD16" s="122"/>
      <c r="CE16" s="121"/>
      <c r="CF16" s="121"/>
      <c r="CG16" s="121"/>
      <c r="CH16" s="121"/>
      <c r="CI16" s="122"/>
      <c r="CJ16" s="122"/>
      <c r="CK16" s="122"/>
      <c r="CL16" s="122"/>
      <c r="CM16" s="123"/>
    </row>
    <row r="17" spans="1:91">
      <c r="A17" s="95"/>
      <c r="B17" s="96"/>
      <c r="C17" s="66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J17" s="1"/>
      <c r="BK17" s="83"/>
      <c r="BL17" s="54"/>
      <c r="BM17" s="54"/>
      <c r="BO17" s="54"/>
      <c r="CB17" s="124"/>
      <c r="CC17" s="121"/>
      <c r="CD17" s="122"/>
      <c r="CE17" s="121"/>
      <c r="CF17" s="121"/>
      <c r="CG17" s="121"/>
      <c r="CH17" s="121"/>
      <c r="CI17" s="122"/>
      <c r="CJ17" s="122"/>
      <c r="CK17" s="122"/>
      <c r="CL17" s="122"/>
      <c r="CM17" s="123"/>
    </row>
    <row r="18" spans="1:91">
      <c r="A18" s="95"/>
      <c r="B18" s="96"/>
      <c r="C18" s="6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J18" s="1"/>
      <c r="BK18" s="83"/>
      <c r="BL18" s="54"/>
      <c r="BM18" s="54"/>
      <c r="BO18" s="54"/>
      <c r="CB18" s="124"/>
      <c r="CC18" s="121"/>
      <c r="CD18" s="122"/>
      <c r="CE18" s="121"/>
      <c r="CF18" s="121"/>
      <c r="CG18" s="121"/>
      <c r="CH18" s="121"/>
      <c r="CI18" s="122"/>
      <c r="CJ18" s="122"/>
      <c r="CK18" s="122"/>
      <c r="CL18" s="122"/>
      <c r="CM18" s="123"/>
    </row>
    <row r="19" spans="1:91">
      <c r="A19" s="95"/>
      <c r="B19" s="96"/>
      <c r="C19" s="6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S19" s="50">
        <f>3/52</f>
        <v>5.7692307692307696E-2</v>
      </c>
      <c r="BT19" s="50" t="s">
        <v>326</v>
      </c>
      <c r="BU19" s="50">
        <f>3/52</f>
        <v>5.7692307692307696E-2</v>
      </c>
      <c r="CB19" s="124" t="s">
        <v>341</v>
      </c>
      <c r="CC19" s="121">
        <v>0</v>
      </c>
      <c r="CD19" s="122">
        <v>0.85</v>
      </c>
      <c r="CE19" s="121">
        <v>0.67</v>
      </c>
      <c r="CF19" s="121">
        <v>0.6</v>
      </c>
      <c r="CG19" s="121">
        <v>0.55000000000000004</v>
      </c>
      <c r="CH19" s="121"/>
      <c r="CI19" s="122"/>
      <c r="CJ19" s="122"/>
      <c r="CK19" s="122"/>
      <c r="CL19" s="122"/>
      <c r="CM19" s="123">
        <f t="shared" ref="CM19:CM36" si="4">SUM(CC19:CL19)</f>
        <v>2.67</v>
      </c>
    </row>
    <row r="20" spans="1:91">
      <c r="A20" s="97"/>
      <c r="B20" s="94" t="s">
        <v>5</v>
      </c>
      <c r="C20" s="9"/>
      <c r="D20" s="762" t="s">
        <v>4</v>
      </c>
      <c r="E20" s="763"/>
      <c r="F20" s="763"/>
      <c r="G20" s="763"/>
      <c r="H20" s="763"/>
      <c r="I20" s="763"/>
      <c r="J20" s="696"/>
      <c r="K20" s="696"/>
      <c r="L20" s="69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454" t="s">
        <v>21</v>
      </c>
      <c r="AR20" s="455"/>
      <c r="AS20" s="455"/>
      <c r="AT20" s="455"/>
      <c r="AU20" s="455"/>
      <c r="AV20" s="455"/>
      <c r="AW20" s="455"/>
      <c r="AX20" s="455"/>
      <c r="AY20" s="455"/>
      <c r="AZ20" s="455"/>
      <c r="BA20" s="456"/>
      <c r="BB20" s="766" t="s">
        <v>329</v>
      </c>
      <c r="BC20" s="767"/>
      <c r="BD20" s="64"/>
      <c r="BH20">
        <v>2</v>
      </c>
      <c r="BR20" s="50" t="s">
        <v>336</v>
      </c>
      <c r="BS20" s="50">
        <f>SUM(BS9:BS19)</f>
        <v>0.96923076923076923</v>
      </c>
      <c r="BT20" s="50">
        <f>BT9</f>
        <v>0.25</v>
      </c>
      <c r="BU20" s="50">
        <f>SUM(BU19,BU9)</f>
        <v>0.55769230769230771</v>
      </c>
      <c r="BV20" s="50">
        <f>BV9</f>
        <v>0.25</v>
      </c>
      <c r="BW20" s="50">
        <f>BW9</f>
        <v>0.15384615384615385</v>
      </c>
      <c r="BX20">
        <f>SUM(BX9:BX19)</f>
        <v>1.9230769230769232E-2</v>
      </c>
      <c r="BY20">
        <f>SUM(BY9:BY19)</f>
        <v>1.7938461538461539</v>
      </c>
      <c r="CB20" s="124" t="s">
        <v>1</v>
      </c>
      <c r="CC20" s="121">
        <v>0.95</v>
      </c>
      <c r="CD20" s="122">
        <v>0.46</v>
      </c>
      <c r="CE20" s="121">
        <v>0.54</v>
      </c>
      <c r="CF20" s="121">
        <v>0.33</v>
      </c>
      <c r="CG20" s="121">
        <v>0.42</v>
      </c>
      <c r="CH20" s="121">
        <v>0.36</v>
      </c>
      <c r="CI20" s="122"/>
      <c r="CJ20" s="122"/>
      <c r="CK20" s="122"/>
      <c r="CL20" s="122"/>
      <c r="CM20" s="123">
        <f t="shared" si="4"/>
        <v>3.0599999999999996</v>
      </c>
    </row>
    <row r="21" spans="1:91">
      <c r="A21" s="95" t="s">
        <v>130</v>
      </c>
      <c r="B21" s="96" t="s">
        <v>321</v>
      </c>
      <c r="C21" s="1"/>
      <c r="D21" s="1"/>
      <c r="E21" s="1"/>
      <c r="F21" s="1"/>
      <c r="G21" s="1"/>
      <c r="H21" s="1"/>
      <c r="I21" s="1"/>
      <c r="J21" s="1"/>
      <c r="K21" s="1"/>
      <c r="L21" s="230" t="s">
        <v>328</v>
      </c>
      <c r="M21" s="231"/>
      <c r="N21" s="232"/>
      <c r="O21" s="230" t="s">
        <v>328</v>
      </c>
      <c r="P21" s="231"/>
      <c r="Q21" s="232"/>
      <c r="Z21" s="1"/>
      <c r="AD21" s="1"/>
      <c r="AE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64"/>
      <c r="BH21">
        <v>6</v>
      </c>
      <c r="CB21" s="124" t="s">
        <v>2</v>
      </c>
      <c r="CC21" s="121">
        <v>0.33</v>
      </c>
      <c r="CD21" s="122">
        <v>0.98</v>
      </c>
      <c r="CE21" s="121">
        <v>0.6</v>
      </c>
      <c r="CF21" s="121">
        <v>0.16</v>
      </c>
      <c r="CG21" s="121">
        <v>0.16</v>
      </c>
      <c r="CH21" s="121"/>
      <c r="CI21" s="122"/>
      <c r="CJ21" s="122"/>
      <c r="CK21" s="122"/>
      <c r="CL21" s="122"/>
      <c r="CM21" s="123">
        <f t="shared" si="4"/>
        <v>2.2300000000000004</v>
      </c>
    </row>
    <row r="22" spans="1:91">
      <c r="A22" s="95"/>
      <c r="B22" s="9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BD22" s="64"/>
      <c r="BM22" s="50" t="s">
        <v>331</v>
      </c>
      <c r="BQ22" s="50">
        <f>52*3</f>
        <v>156</v>
      </c>
      <c r="BS22" s="50" t="s">
        <v>168</v>
      </c>
      <c r="CB22" s="124" t="s">
        <v>0</v>
      </c>
      <c r="CC22" s="121">
        <v>0.85</v>
      </c>
      <c r="CD22" s="122">
        <v>1</v>
      </c>
      <c r="CE22" s="121">
        <v>0.35</v>
      </c>
      <c r="CF22" s="121">
        <v>0.02</v>
      </c>
      <c r="CG22" s="121">
        <v>0.33</v>
      </c>
      <c r="CH22" s="121">
        <v>0.68</v>
      </c>
      <c r="CI22" s="122"/>
      <c r="CJ22" s="122"/>
      <c r="CK22" s="122"/>
      <c r="CL22" s="122"/>
      <c r="CM22" s="123">
        <f t="shared" si="4"/>
        <v>3.2300000000000004</v>
      </c>
    </row>
    <row r="23" spans="1:91">
      <c r="A23" s="97" t="s">
        <v>33</v>
      </c>
      <c r="B23" s="96">
        <v>1</v>
      </c>
      <c r="C23" s="1"/>
      <c r="D23" s="768" t="s">
        <v>327</v>
      </c>
      <c r="E23" s="768"/>
      <c r="F23" s="768"/>
      <c r="G23" s="768"/>
      <c r="H23" s="701" t="s">
        <v>1</v>
      </c>
      <c r="I23" s="702"/>
      <c r="J23" s="702"/>
      <c r="K23" s="707"/>
      <c r="L23" s="145" t="s">
        <v>12</v>
      </c>
      <c r="M23" s="146"/>
      <c r="N23" s="146"/>
      <c r="O23" s="146"/>
      <c r="P23" s="146"/>
      <c r="Q23" s="176"/>
      <c r="AD23" s="422" t="s">
        <v>1</v>
      </c>
      <c r="AE23" s="423"/>
      <c r="AF23" s="423"/>
      <c r="AG23" s="574"/>
      <c r="AH23" s="574"/>
      <c r="AI23" s="574"/>
      <c r="AJ23" s="574"/>
      <c r="AK23" s="575"/>
      <c r="AL23" s="465" t="s">
        <v>0</v>
      </c>
      <c r="AM23" s="466"/>
      <c r="AN23" s="466"/>
      <c r="AO23" s="466"/>
      <c r="AP23" s="466"/>
      <c r="AQ23" s="466"/>
      <c r="AR23" s="466"/>
      <c r="AS23" s="467"/>
      <c r="AT23" s="765" t="s">
        <v>75</v>
      </c>
      <c r="AU23" s="765"/>
      <c r="AV23" s="765"/>
      <c r="AW23" s="765"/>
      <c r="AX23" s="454" t="s">
        <v>2</v>
      </c>
      <c r="AY23" s="455"/>
      <c r="AZ23" s="455"/>
      <c r="BA23" s="455"/>
      <c r="BB23" s="455"/>
      <c r="BC23" s="456"/>
      <c r="BD23" s="64"/>
      <c r="BH23">
        <v>4</v>
      </c>
      <c r="BJ23" t="s">
        <v>178</v>
      </c>
      <c r="BK23" s="50">
        <v>8</v>
      </c>
      <c r="BL23" s="50">
        <v>8</v>
      </c>
      <c r="BM23" s="50">
        <v>6</v>
      </c>
      <c r="BN23" s="50">
        <v>8</v>
      </c>
      <c r="BO23" s="50">
        <v>4</v>
      </c>
      <c r="CB23" s="124"/>
      <c r="CC23" s="121"/>
      <c r="CD23" s="122"/>
      <c r="CE23" s="121"/>
      <c r="CF23" s="121"/>
      <c r="CG23" s="121"/>
      <c r="CH23" s="121"/>
      <c r="CI23" s="122"/>
      <c r="CJ23" s="122"/>
      <c r="CK23" s="122"/>
      <c r="CL23" s="122"/>
      <c r="CM23" s="123"/>
    </row>
    <row r="24" spans="1:91">
      <c r="A24" s="95"/>
      <c r="B24" s="96">
        <v>2</v>
      </c>
      <c r="C24" s="1"/>
      <c r="D24" s="701" t="s">
        <v>1</v>
      </c>
      <c r="E24" s="702"/>
      <c r="F24" s="702"/>
      <c r="G24" s="707"/>
      <c r="H24" s="855" t="s">
        <v>327</v>
      </c>
      <c r="I24" s="855"/>
      <c r="J24" s="855"/>
      <c r="K24" s="855"/>
      <c r="N24" s="184" t="s">
        <v>0</v>
      </c>
      <c r="O24" s="185"/>
      <c r="P24" s="185"/>
      <c r="Q24" s="185"/>
      <c r="R24" s="185"/>
      <c r="S24" s="185"/>
      <c r="T24" s="185"/>
      <c r="U24" s="185"/>
      <c r="V24" s="185"/>
      <c r="W24" s="185"/>
      <c r="X24" s="165" t="s">
        <v>2</v>
      </c>
      <c r="Y24" s="166"/>
      <c r="Z24" s="166"/>
      <c r="AA24" s="166"/>
      <c r="AB24" s="166"/>
      <c r="AC24" s="166"/>
      <c r="AD24" s="166"/>
      <c r="AE24" s="166"/>
      <c r="AF24" s="166"/>
      <c r="AG24" s="425" t="s">
        <v>12</v>
      </c>
      <c r="AH24" s="426"/>
      <c r="AI24" s="426"/>
      <c r="AJ24" s="426"/>
      <c r="AK24" s="426"/>
      <c r="AL24" s="426"/>
      <c r="AM24" s="426"/>
      <c r="AN24" s="426"/>
      <c r="AO24" s="426"/>
      <c r="AP24" s="427"/>
      <c r="AU24" s="568" t="s">
        <v>1</v>
      </c>
      <c r="AV24" s="568"/>
      <c r="AW24" s="568"/>
      <c r="AX24" s="568"/>
      <c r="AY24" s="568"/>
      <c r="AZ24" s="568"/>
      <c r="BA24" s="568"/>
      <c r="BB24" s="568"/>
      <c r="BC24" s="569"/>
      <c r="BD24" s="64"/>
      <c r="BH24">
        <v>4</v>
      </c>
      <c r="BJ24" t="s">
        <v>178</v>
      </c>
      <c r="BK24" s="50">
        <v>10</v>
      </c>
      <c r="BL24" s="50">
        <v>9</v>
      </c>
      <c r="BM24" s="50">
        <v>11</v>
      </c>
      <c r="BN24" s="50">
        <v>10</v>
      </c>
      <c r="BO24" s="50" t="s">
        <v>178</v>
      </c>
      <c r="CB24" s="124"/>
      <c r="CC24" s="121"/>
      <c r="CD24" s="122"/>
      <c r="CE24" s="121"/>
      <c r="CF24" s="121"/>
      <c r="CG24" s="121"/>
      <c r="CH24" s="121"/>
      <c r="CI24" s="122"/>
      <c r="CJ24" s="122"/>
      <c r="CK24" s="122"/>
      <c r="CL24" s="122"/>
      <c r="CM24" s="123"/>
    </row>
    <row r="25" spans="1:91">
      <c r="A25" s="95"/>
      <c r="B25" s="96">
        <v>3</v>
      </c>
      <c r="C25" s="1"/>
      <c r="D25" s="184" t="s">
        <v>0</v>
      </c>
      <c r="E25" s="185"/>
      <c r="F25" s="185"/>
      <c r="G25" s="185"/>
      <c r="H25" s="185"/>
      <c r="I25" s="185"/>
      <c r="J25" s="185"/>
      <c r="K25" s="185"/>
      <c r="L25" s="185"/>
      <c r="M25" s="185"/>
      <c r="R25" s="768" t="s">
        <v>327</v>
      </c>
      <c r="S25" s="768"/>
      <c r="T25" s="768"/>
      <c r="U25" s="768"/>
      <c r="V25" s="233" t="s">
        <v>1</v>
      </c>
      <c r="W25" s="233"/>
      <c r="X25" s="233"/>
      <c r="Y25" s="233"/>
      <c r="Z25" s="233"/>
      <c r="AA25" s="233"/>
      <c r="AB25" s="233"/>
      <c r="AC25" s="234"/>
      <c r="AG25" s="849" t="s">
        <v>2</v>
      </c>
      <c r="AH25" s="850"/>
      <c r="AI25" s="850"/>
      <c r="AJ25" s="850"/>
      <c r="AK25" s="850"/>
      <c r="AL25" s="850"/>
      <c r="AM25" s="850"/>
      <c r="AN25" s="850"/>
      <c r="AO25" s="850"/>
      <c r="AP25" s="851"/>
      <c r="AQ25" s="145" t="s">
        <v>12</v>
      </c>
      <c r="AR25" s="146"/>
      <c r="AS25" s="146"/>
      <c r="AT25" s="146"/>
      <c r="BD25" s="64"/>
      <c r="BH25">
        <v>4</v>
      </c>
      <c r="BJ25" t="s">
        <v>178</v>
      </c>
      <c r="BK25" s="50">
        <v>10</v>
      </c>
      <c r="BL25" s="50">
        <v>9</v>
      </c>
      <c r="BM25" s="50">
        <v>10</v>
      </c>
      <c r="BN25" s="50">
        <v>8</v>
      </c>
      <c r="BO25" s="50" t="s">
        <v>178</v>
      </c>
      <c r="CB25" s="124"/>
      <c r="CC25" s="121"/>
      <c r="CD25" s="122"/>
      <c r="CE25" s="121"/>
      <c r="CF25" s="121"/>
      <c r="CG25" s="121"/>
      <c r="CH25" s="121"/>
      <c r="CI25" s="122"/>
      <c r="CJ25" s="122"/>
      <c r="CK25" s="122"/>
      <c r="CL25" s="122"/>
      <c r="CM25" s="123"/>
    </row>
    <row r="26" spans="1:91">
      <c r="A26" s="95"/>
      <c r="B26" s="1"/>
      <c r="C26" s="1"/>
      <c r="D26" s="1"/>
      <c r="E26" s="1"/>
      <c r="F26" s="1"/>
      <c r="G26" s="1"/>
      <c r="H26" s="1"/>
      <c r="I26" s="1"/>
      <c r="J26" s="1"/>
      <c r="K26" s="1"/>
      <c r="V26" t="s">
        <v>365</v>
      </c>
      <c r="W26" s="1"/>
      <c r="BD26" s="64"/>
      <c r="CB26" s="124"/>
      <c r="CC26" s="121"/>
      <c r="CD26" s="122"/>
      <c r="CE26" s="121"/>
      <c r="CF26" s="121"/>
      <c r="CG26" s="121"/>
      <c r="CH26" s="121"/>
      <c r="CI26" s="122"/>
      <c r="CJ26" s="122"/>
      <c r="CK26" s="122"/>
      <c r="CL26" s="122"/>
      <c r="CM26" s="123"/>
    </row>
    <row r="27" spans="1:91">
      <c r="A27" s="97" t="s">
        <v>32</v>
      </c>
      <c r="B27" s="96">
        <v>1</v>
      </c>
      <c r="C27" s="1"/>
      <c r="D27" s="856" t="s">
        <v>2</v>
      </c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7"/>
      <c r="P27" s="857"/>
      <c r="Q27" s="509" t="s">
        <v>180</v>
      </c>
      <c r="R27" s="509"/>
      <c r="S27" s="509"/>
      <c r="T27" s="509"/>
      <c r="U27" s="523"/>
      <c r="V27" s="768" t="s">
        <v>327</v>
      </c>
      <c r="W27" s="768"/>
      <c r="X27" s="768"/>
      <c r="Y27" s="768"/>
      <c r="Z27" s="436" t="s">
        <v>180</v>
      </c>
      <c r="AA27" s="437"/>
      <c r="AB27" s="437"/>
      <c r="AC27" s="444"/>
      <c r="AD27" s="593" t="s">
        <v>0</v>
      </c>
      <c r="AE27" s="594"/>
      <c r="AF27" s="594"/>
      <c r="AG27" s="594"/>
      <c r="AH27" s="594"/>
      <c r="AI27" s="594"/>
      <c r="AJ27" s="594"/>
      <c r="AK27" s="555"/>
      <c r="AL27" s="549" t="s">
        <v>327</v>
      </c>
      <c r="AM27" s="550"/>
      <c r="AN27" s="550"/>
      <c r="AO27" s="551"/>
      <c r="AP27" s="701" t="s">
        <v>1</v>
      </c>
      <c r="AQ27" s="702"/>
      <c r="AR27" s="702"/>
      <c r="AS27" s="702"/>
      <c r="AT27" s="702"/>
      <c r="AU27" s="904" t="s">
        <v>12</v>
      </c>
      <c r="AV27" s="904"/>
      <c r="AW27" s="904"/>
      <c r="AX27" s="904"/>
      <c r="AY27" s="904"/>
      <c r="AZ27" s="904"/>
      <c r="BA27" s="904"/>
      <c r="BB27" s="904"/>
      <c r="BC27" s="905"/>
      <c r="BD27" s="64"/>
      <c r="BH27">
        <v>8</v>
      </c>
      <c r="BI27">
        <v>9</v>
      </c>
      <c r="BJ27" t="s">
        <v>178</v>
      </c>
      <c r="BK27" s="50">
        <v>9</v>
      </c>
      <c r="BL27" s="50">
        <v>5</v>
      </c>
      <c r="BM27" s="50">
        <v>13</v>
      </c>
      <c r="BN27" s="50">
        <v>8</v>
      </c>
      <c r="BO27" s="50" t="s">
        <v>178</v>
      </c>
      <c r="CB27" s="124"/>
      <c r="CC27" s="121"/>
      <c r="CD27" s="122"/>
      <c r="CE27" s="121"/>
      <c r="CF27" s="121"/>
      <c r="CG27" s="121"/>
      <c r="CH27" s="121"/>
      <c r="CI27" s="122"/>
      <c r="CJ27" s="122"/>
      <c r="CK27" s="122"/>
      <c r="CL27" s="122"/>
      <c r="CM27" s="123"/>
    </row>
    <row r="28" spans="1:91">
      <c r="A28" s="95"/>
      <c r="B28" s="96">
        <v>2</v>
      </c>
      <c r="C28" s="1"/>
      <c r="D28" s="425" t="s">
        <v>12</v>
      </c>
      <c r="E28" s="426"/>
      <c r="F28" s="426"/>
      <c r="G28" s="426"/>
      <c r="H28" s="426"/>
      <c r="I28" s="426"/>
      <c r="J28" s="426"/>
      <c r="K28" s="426"/>
      <c r="L28" s="702" t="s">
        <v>1</v>
      </c>
      <c r="M28" s="702"/>
      <c r="N28" s="702"/>
      <c r="O28" s="702"/>
      <c r="P28" s="707"/>
      <c r="Q28" s="759" t="s">
        <v>2</v>
      </c>
      <c r="R28" s="760"/>
      <c r="S28" s="760"/>
      <c r="T28" s="760"/>
      <c r="U28" s="760"/>
      <c r="V28" s="760"/>
      <c r="W28" s="760"/>
      <c r="X28" s="760"/>
      <c r="Y28" s="761"/>
      <c r="Z28" s="768" t="s">
        <v>327</v>
      </c>
      <c r="AA28" s="768"/>
      <c r="AB28" s="768"/>
      <c r="AC28" s="768"/>
      <c r="AD28" s="436" t="s">
        <v>180</v>
      </c>
      <c r="AE28" s="437"/>
      <c r="AF28" s="437"/>
      <c r="AG28" s="437"/>
      <c r="AH28" s="437"/>
      <c r="AI28" s="437"/>
      <c r="AJ28" s="437"/>
      <c r="AK28" s="437"/>
      <c r="AL28" s="437"/>
      <c r="AM28" s="437"/>
      <c r="AN28" s="437"/>
      <c r="AO28" s="444"/>
      <c r="AP28" s="549" t="s">
        <v>327</v>
      </c>
      <c r="AQ28" s="550"/>
      <c r="AR28" s="550"/>
      <c r="AS28" s="551"/>
      <c r="AT28" s="480" t="s">
        <v>0</v>
      </c>
      <c r="AU28" s="481"/>
      <c r="AV28" s="481"/>
      <c r="AW28" s="481"/>
      <c r="AX28" s="481"/>
      <c r="AY28" s="481"/>
      <c r="AZ28" s="481"/>
      <c r="BA28" s="481"/>
      <c r="BB28" s="481"/>
      <c r="BC28" s="481"/>
      <c r="BD28" s="64"/>
      <c r="BH28">
        <v>8</v>
      </c>
      <c r="BI28">
        <v>12</v>
      </c>
      <c r="BJ28" t="s">
        <v>178</v>
      </c>
      <c r="BK28" s="50">
        <v>8</v>
      </c>
      <c r="BL28" s="50">
        <v>5</v>
      </c>
      <c r="BM28" s="50">
        <v>9</v>
      </c>
      <c r="BN28" s="50">
        <v>10</v>
      </c>
      <c r="BO28" s="50" t="s">
        <v>178</v>
      </c>
      <c r="CB28" s="124"/>
      <c r="CC28" s="121"/>
      <c r="CD28" s="122"/>
      <c r="CE28" s="121"/>
      <c r="CF28" s="121"/>
      <c r="CG28" s="121"/>
      <c r="CH28" s="121"/>
      <c r="CI28" s="122"/>
      <c r="CJ28" s="122"/>
      <c r="CK28" s="122"/>
      <c r="CL28" s="122"/>
      <c r="CM28" s="123"/>
    </row>
    <row r="29" spans="1:91">
      <c r="A29" s="95"/>
      <c r="B29" s="96">
        <v>3</v>
      </c>
      <c r="C29" s="1"/>
      <c r="D29" s="814" t="s">
        <v>0</v>
      </c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4"/>
      <c r="Q29" s="701" t="s">
        <v>1</v>
      </c>
      <c r="R29" s="702"/>
      <c r="S29" s="702"/>
      <c r="T29" s="702"/>
      <c r="U29" s="702"/>
      <c r="V29" s="904" t="s">
        <v>12</v>
      </c>
      <c r="W29" s="904"/>
      <c r="X29" s="904"/>
      <c r="Y29" s="904"/>
      <c r="Z29" s="904"/>
      <c r="AA29" s="904"/>
      <c r="AB29" s="904"/>
      <c r="AC29" s="905"/>
      <c r="AD29" s="549" t="s">
        <v>327</v>
      </c>
      <c r="AE29" s="550"/>
      <c r="AF29" s="550"/>
      <c r="AG29" s="551"/>
      <c r="AH29" s="749" t="s">
        <v>2</v>
      </c>
      <c r="AI29" s="750"/>
      <c r="AJ29" s="750"/>
      <c r="AK29" s="750"/>
      <c r="AL29" s="750"/>
      <c r="AM29" s="750"/>
      <c r="AN29" s="750"/>
      <c r="AO29" s="750"/>
      <c r="AP29" s="475" t="s">
        <v>180</v>
      </c>
      <c r="AQ29" s="475"/>
      <c r="AR29" s="475"/>
      <c r="AS29" s="476"/>
      <c r="AT29" s="549" t="s">
        <v>327</v>
      </c>
      <c r="AU29" s="550"/>
      <c r="AV29" s="550"/>
      <c r="AW29" s="551"/>
      <c r="AX29" s="494" t="s">
        <v>180</v>
      </c>
      <c r="AY29" s="495"/>
      <c r="AZ29" s="495"/>
      <c r="BA29" s="495"/>
      <c r="BB29" s="495"/>
      <c r="BC29" s="495"/>
      <c r="BD29" s="64"/>
      <c r="BH29">
        <v>8</v>
      </c>
      <c r="BI29">
        <v>10</v>
      </c>
      <c r="BJ29" t="s">
        <v>178</v>
      </c>
      <c r="BK29" s="50">
        <v>8</v>
      </c>
      <c r="BL29" s="50">
        <v>5</v>
      </c>
      <c r="BM29" s="50">
        <v>8</v>
      </c>
      <c r="BN29" s="50">
        <v>13</v>
      </c>
      <c r="BO29" s="50" t="s">
        <v>178</v>
      </c>
      <c r="CB29" s="124"/>
      <c r="CC29" s="121"/>
      <c r="CD29" s="122"/>
      <c r="CE29" s="121"/>
      <c r="CF29" s="121"/>
      <c r="CG29" s="121"/>
      <c r="CH29" s="121"/>
      <c r="CI29" s="122"/>
      <c r="CJ29" s="122"/>
      <c r="CK29" s="122"/>
      <c r="CL29" s="122"/>
      <c r="CM29" s="123"/>
    </row>
    <row r="30" spans="1:91" ht="17" thickBot="1">
      <c r="A30" s="95"/>
      <c r="B30" s="96">
        <v>4</v>
      </c>
      <c r="C30" s="1"/>
      <c r="D30" s="420" t="s">
        <v>180</v>
      </c>
      <c r="E30" s="420"/>
      <c r="F30" s="420"/>
      <c r="G30" s="420"/>
      <c r="H30" s="420"/>
      <c r="I30" s="420"/>
      <c r="J30" s="420"/>
      <c r="K30" s="420"/>
      <c r="L30" s="420"/>
      <c r="M30" s="420"/>
      <c r="N30" s="420"/>
      <c r="O30" s="420"/>
      <c r="P30" s="420"/>
      <c r="Q30" s="480" t="s">
        <v>0</v>
      </c>
      <c r="R30" s="481"/>
      <c r="S30" s="481"/>
      <c r="T30" s="481"/>
      <c r="U30" s="481"/>
      <c r="V30" s="481"/>
      <c r="W30" s="481"/>
      <c r="X30" s="481"/>
      <c r="Y30" s="481"/>
      <c r="Z30" s="481"/>
      <c r="AA30" s="481"/>
      <c r="AB30" s="481"/>
      <c r="AC30" s="738"/>
      <c r="AD30" s="425" t="s">
        <v>12</v>
      </c>
      <c r="AE30" s="426"/>
      <c r="AF30" s="426"/>
      <c r="AG30" s="427"/>
      <c r="AH30" s="549" t="s">
        <v>327</v>
      </c>
      <c r="AI30" s="550"/>
      <c r="AJ30" s="550"/>
      <c r="AK30" s="551"/>
      <c r="AL30" s="701" t="s">
        <v>1</v>
      </c>
      <c r="AM30" s="702"/>
      <c r="AN30" s="702"/>
      <c r="AO30" s="707"/>
      <c r="AP30" s="875" t="s">
        <v>2</v>
      </c>
      <c r="AQ30" s="770"/>
      <c r="AR30" s="770"/>
      <c r="AS30" s="770"/>
      <c r="AT30" s="770"/>
      <c r="AU30" s="770"/>
      <c r="AV30" s="770"/>
      <c r="AW30" s="771"/>
      <c r="AX30" s="549" t="s">
        <v>327</v>
      </c>
      <c r="AY30" s="550"/>
      <c r="AZ30" s="550"/>
      <c r="BA30" s="551"/>
      <c r="BB30" s="454" t="s">
        <v>2</v>
      </c>
      <c r="BC30" s="456"/>
      <c r="BD30" s="64"/>
      <c r="BH30">
        <v>8</v>
      </c>
      <c r="BI30">
        <v>13</v>
      </c>
      <c r="BJ30" t="s">
        <v>178</v>
      </c>
      <c r="BK30" s="50">
        <v>4</v>
      </c>
      <c r="BL30" s="50">
        <v>4</v>
      </c>
      <c r="BM30" s="50">
        <v>10</v>
      </c>
      <c r="BN30" s="50">
        <v>13</v>
      </c>
      <c r="BO30" s="50" t="s">
        <v>178</v>
      </c>
      <c r="CB30" s="124"/>
      <c r="CC30" s="121"/>
      <c r="CD30" s="122"/>
      <c r="CE30" s="121"/>
      <c r="CF30" s="121"/>
      <c r="CG30" s="121"/>
      <c r="CH30" s="121"/>
      <c r="CI30" s="122"/>
      <c r="CJ30" s="122"/>
      <c r="CK30" s="122"/>
      <c r="CL30" s="122"/>
      <c r="CM30" s="123"/>
    </row>
    <row r="31" spans="1:91" ht="17" thickBot="1">
      <c r="A31" s="9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39" t="s">
        <v>0</v>
      </c>
      <c r="W31" s="1"/>
      <c r="BD31" s="64"/>
      <c r="CB31" s="124"/>
      <c r="CC31" s="121"/>
      <c r="CD31" s="122"/>
      <c r="CE31" s="121"/>
      <c r="CF31" s="121"/>
      <c r="CG31" s="121"/>
      <c r="CH31" s="121"/>
      <c r="CI31" s="122"/>
      <c r="CJ31" s="122"/>
      <c r="CK31" s="122"/>
      <c r="CL31" s="122"/>
      <c r="CM31" s="123"/>
    </row>
    <row r="32" spans="1:91">
      <c r="A32" s="97" t="s">
        <v>33</v>
      </c>
      <c r="B32" s="96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t="s">
        <v>296</v>
      </c>
      <c r="BH32">
        <f>SUM(BH27:BH30)</f>
        <v>32</v>
      </c>
      <c r="BI32">
        <f t="shared" ref="BI32:BO32" si="5">SUM(BI27:BI30)</f>
        <v>44</v>
      </c>
      <c r="BJ32">
        <f t="shared" si="5"/>
        <v>0</v>
      </c>
      <c r="BK32">
        <f t="shared" si="5"/>
        <v>29</v>
      </c>
      <c r="BL32">
        <f t="shared" si="5"/>
        <v>19</v>
      </c>
      <c r="BM32">
        <f t="shared" si="5"/>
        <v>40</v>
      </c>
      <c r="BN32">
        <f t="shared" si="5"/>
        <v>44</v>
      </c>
      <c r="BO32">
        <f t="shared" si="5"/>
        <v>0</v>
      </c>
      <c r="BP32" s="50">
        <f>SUM(BH32:BO32)</f>
        <v>208</v>
      </c>
      <c r="BQ32" s="50" t="s">
        <v>338</v>
      </c>
      <c r="BS32" s="50">
        <f>SUM(BI32)</f>
        <v>44</v>
      </c>
      <c r="BT32" s="50">
        <f t="shared" ref="BT32:BY32" si="6">SUM(BJ32)</f>
        <v>0</v>
      </c>
      <c r="BU32" s="50">
        <f t="shared" si="6"/>
        <v>29</v>
      </c>
      <c r="BV32" s="50">
        <f t="shared" si="6"/>
        <v>19</v>
      </c>
      <c r="BW32" s="50">
        <f t="shared" si="6"/>
        <v>40</v>
      </c>
      <c r="BX32" s="50">
        <f t="shared" si="6"/>
        <v>44</v>
      </c>
      <c r="BY32" s="50">
        <f t="shared" si="6"/>
        <v>0</v>
      </c>
      <c r="CB32" s="124" t="s">
        <v>342</v>
      </c>
      <c r="CC32" s="122"/>
      <c r="CD32" s="122"/>
      <c r="CE32" s="121"/>
      <c r="CF32" s="121"/>
      <c r="CG32" s="121"/>
      <c r="CH32" s="122"/>
      <c r="CI32" s="122"/>
      <c r="CJ32" s="122"/>
      <c r="CK32" s="122"/>
      <c r="CL32" s="122"/>
      <c r="CM32" s="123">
        <f t="shared" si="4"/>
        <v>0</v>
      </c>
    </row>
    <row r="33" spans="1:91">
      <c r="A33" s="95"/>
      <c r="B33" s="96">
        <v>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475" t="s">
        <v>180</v>
      </c>
      <c r="W33" s="475"/>
      <c r="X33" s="475"/>
      <c r="Y33" s="476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475" t="s">
        <v>180</v>
      </c>
      <c r="AU33" s="475"/>
      <c r="AV33" s="475"/>
      <c r="AW33" s="476"/>
      <c r="AX33" s="1"/>
      <c r="AY33" s="1"/>
      <c r="AZ33" s="1"/>
      <c r="BA33" s="1"/>
      <c r="BB33" s="1"/>
      <c r="BC33" s="1"/>
      <c r="BD33" s="64"/>
      <c r="BE33" t="s">
        <v>298</v>
      </c>
      <c r="BJ33" t="s">
        <v>178</v>
      </c>
      <c r="BO33" s="50" t="s">
        <v>178</v>
      </c>
      <c r="BP33" s="50">
        <f>SUM(BI33:BO33)</f>
        <v>0</v>
      </c>
      <c r="BQ33" s="50">
        <f>BQ22-BP32</f>
        <v>-52</v>
      </c>
      <c r="BS33" s="50">
        <f t="shared" ref="BS33:BY33" si="7">BS32/52</f>
        <v>0.84615384615384615</v>
      </c>
      <c r="BT33" s="50">
        <f t="shared" si="7"/>
        <v>0</v>
      </c>
      <c r="BU33" s="50">
        <f t="shared" si="7"/>
        <v>0.55769230769230771</v>
      </c>
      <c r="BV33" s="50">
        <f t="shared" si="7"/>
        <v>0.36538461538461536</v>
      </c>
      <c r="BW33" s="50">
        <f t="shared" si="7"/>
        <v>0.76923076923076927</v>
      </c>
      <c r="BX33" s="50">
        <f t="shared" si="7"/>
        <v>0.84615384615384615</v>
      </c>
      <c r="BY33" s="50">
        <f t="shared" si="7"/>
        <v>0</v>
      </c>
      <c r="CB33" s="124" t="s">
        <v>343</v>
      </c>
      <c r="CC33" s="122"/>
      <c r="CD33" s="122"/>
      <c r="CE33" s="121">
        <v>0.16</v>
      </c>
      <c r="CF33" s="121">
        <v>1.05</v>
      </c>
      <c r="CG33" s="121">
        <v>0.25</v>
      </c>
      <c r="CH33" s="122"/>
      <c r="CI33" s="122"/>
      <c r="CJ33" s="122"/>
      <c r="CK33" s="122"/>
      <c r="CL33" s="122"/>
      <c r="CM33" s="123">
        <f t="shared" si="4"/>
        <v>1.46</v>
      </c>
    </row>
    <row r="34" spans="1:91">
      <c r="A34" s="95"/>
      <c r="B34" s="96">
        <v>3</v>
      </c>
      <c r="C34" s="1"/>
      <c r="D34" s="567" t="s">
        <v>361</v>
      </c>
      <c r="E34" s="568"/>
      <c r="F34" s="568"/>
      <c r="G34" s="568"/>
      <c r="H34" s="568"/>
      <c r="I34" s="568"/>
      <c r="J34" s="568"/>
      <c r="K34" s="569"/>
      <c r="L34" s="425" t="s">
        <v>357</v>
      </c>
      <c r="M34" s="426"/>
      <c r="N34" s="426"/>
      <c r="O34" s="426"/>
      <c r="P34" s="426"/>
      <c r="Q34" s="426"/>
      <c r="R34" s="426"/>
      <c r="S34" s="426"/>
      <c r="T34" s="426"/>
      <c r="U34" s="426"/>
      <c r="AH34" s="563" t="s">
        <v>356</v>
      </c>
      <c r="AI34" s="563"/>
      <c r="AJ34" s="563"/>
      <c r="AK34" s="563"/>
      <c r="AL34" s="563"/>
      <c r="AM34" s="563"/>
      <c r="AN34" s="563"/>
      <c r="AO34" s="563"/>
      <c r="AP34" s="563"/>
      <c r="AQ34" s="563"/>
      <c r="AR34" s="563"/>
      <c r="AS34" s="563"/>
      <c r="AT34" s="563"/>
      <c r="AU34" s="563"/>
      <c r="AV34" s="564"/>
      <c r="BD34" s="64"/>
      <c r="BE34" t="s">
        <v>298</v>
      </c>
      <c r="BJ34" t="s">
        <v>178</v>
      </c>
      <c r="BN34" s="84"/>
      <c r="BO34" s="50" t="s">
        <v>178</v>
      </c>
      <c r="BP34" s="50">
        <f>SUM(BI34:BO34)</f>
        <v>0</v>
      </c>
      <c r="BS34" s="50">
        <f>6/52</f>
        <v>0.11538461538461539</v>
      </c>
      <c r="BT34" s="50" t="s">
        <v>326</v>
      </c>
      <c r="BU34" s="50">
        <f>6/52</f>
        <v>0.11538461538461539</v>
      </c>
      <c r="CB34" s="124" t="s">
        <v>75</v>
      </c>
      <c r="CC34" s="122"/>
      <c r="CD34" s="122"/>
      <c r="CE34" s="122"/>
      <c r="CF34" s="121"/>
      <c r="CG34" s="121"/>
      <c r="CH34" s="122"/>
      <c r="CI34" s="122"/>
      <c r="CJ34" s="122"/>
      <c r="CK34" s="122"/>
      <c r="CL34" s="122"/>
      <c r="CM34" s="123">
        <f t="shared" si="4"/>
        <v>0</v>
      </c>
    </row>
    <row r="35" spans="1:91" s="1" customFormat="1">
      <c r="A35" s="95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 t="s">
        <v>358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137" t="s">
        <v>360</v>
      </c>
      <c r="AA35" s="138"/>
      <c r="AB35" s="138"/>
      <c r="AC35" s="138"/>
      <c r="AD35" s="138"/>
      <c r="AE35" s="138"/>
      <c r="AF35" s="138"/>
      <c r="AG35" s="138"/>
      <c r="AH35"/>
      <c r="AI35"/>
      <c r="AJ35"/>
      <c r="AK35"/>
      <c r="AT35"/>
      <c r="AU35"/>
      <c r="AV35"/>
      <c r="AW35"/>
      <c r="AX35"/>
      <c r="AY35"/>
      <c r="AZ35"/>
      <c r="BA35"/>
      <c r="BB35"/>
      <c r="BC35"/>
      <c r="BD35" s="64"/>
      <c r="BI35" s="16"/>
      <c r="BK35" s="54"/>
      <c r="BL35" s="54"/>
      <c r="BM35" s="54"/>
      <c r="BN35" s="83"/>
      <c r="BO35" s="54"/>
      <c r="BP35" s="54"/>
      <c r="BQ35" s="54"/>
      <c r="BR35" s="54" t="s">
        <v>336</v>
      </c>
      <c r="BS35" s="54">
        <f>SUM(BS33:BS34)</f>
        <v>0.96153846153846156</v>
      </c>
      <c r="BT35" s="54"/>
      <c r="BU35" s="54">
        <f>SUM(BU33:BU34)</f>
        <v>0.67307692307692313</v>
      </c>
      <c r="BV35" s="54">
        <f>SUM(BV33:BV34)</f>
        <v>0.36538461538461536</v>
      </c>
      <c r="BW35" s="54">
        <f>SUM(BW33:BW34)</f>
        <v>0.76923076923076927</v>
      </c>
      <c r="BX35" s="54">
        <f>SUM(BX33:BX34)</f>
        <v>0.84615384615384615</v>
      </c>
      <c r="BY35" s="54">
        <f>SUM(BY33:BY34)</f>
        <v>0</v>
      </c>
      <c r="CB35" s="125" t="s">
        <v>344</v>
      </c>
      <c r="CC35" s="126"/>
      <c r="CD35" s="126"/>
      <c r="CE35" s="126"/>
      <c r="CF35" s="127">
        <v>1</v>
      </c>
      <c r="CG35" s="127"/>
      <c r="CH35" s="126"/>
      <c r="CI35" s="126"/>
      <c r="CJ35" s="126"/>
      <c r="CK35" s="126"/>
      <c r="CL35" s="126"/>
      <c r="CM35" s="128">
        <f t="shared" si="4"/>
        <v>1</v>
      </c>
    </row>
    <row r="36" spans="1:91" s="1" customFormat="1" ht="17" hidden="1" thickBot="1">
      <c r="A36" s="95"/>
      <c r="B36" s="94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20"/>
      <c r="R36" s="20"/>
      <c r="S36" s="20"/>
      <c r="T36" s="20"/>
      <c r="AD36" s="21"/>
      <c r="AE36" s="21"/>
      <c r="AF36" s="21"/>
      <c r="AG36" s="21"/>
      <c r="AH36" s="21"/>
      <c r="AI36" s="21"/>
      <c r="AJ36" s="21"/>
      <c r="AK36" s="21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64"/>
      <c r="BI36" s="16"/>
      <c r="BK36" s="54"/>
      <c r="BL36" s="54"/>
      <c r="BM36" s="54"/>
      <c r="BN36" s="83"/>
      <c r="BO36" s="54"/>
      <c r="BP36" s="54"/>
      <c r="BQ36" s="54"/>
      <c r="BR36" s="54"/>
      <c r="BS36" s="54"/>
      <c r="BT36" s="54"/>
      <c r="BU36" s="54"/>
      <c r="BV36" s="54"/>
      <c r="BW36" s="54"/>
      <c r="CB36" s="129" t="s">
        <v>345</v>
      </c>
      <c r="CC36" s="130">
        <f t="shared" ref="CC36:CL36" si="8">SUM(CC11:CC35)</f>
        <v>4.13</v>
      </c>
      <c r="CD36" s="130">
        <f t="shared" si="8"/>
        <v>4.29</v>
      </c>
      <c r="CE36" s="130">
        <f t="shared" si="8"/>
        <v>3.0900000000000003</v>
      </c>
      <c r="CF36" s="130">
        <f t="shared" si="8"/>
        <v>4.1400000000000006</v>
      </c>
      <c r="CG36" s="130">
        <f t="shared" si="8"/>
        <v>3.0400000000000005</v>
      </c>
      <c r="CH36" s="130">
        <f t="shared" si="8"/>
        <v>2.14</v>
      </c>
      <c r="CI36" s="130">
        <f t="shared" si="8"/>
        <v>0</v>
      </c>
      <c r="CJ36" s="130">
        <f t="shared" si="8"/>
        <v>0</v>
      </c>
      <c r="CK36" s="130">
        <f t="shared" si="8"/>
        <v>0</v>
      </c>
      <c r="CL36" s="130">
        <f t="shared" si="8"/>
        <v>0</v>
      </c>
      <c r="CM36" s="131">
        <f t="shared" si="4"/>
        <v>20.830000000000002</v>
      </c>
    </row>
    <row r="37" spans="1:91" s="1" customFormat="1" ht="7" hidden="1" customHeight="1">
      <c r="A37" s="95"/>
      <c r="B37" s="94"/>
      <c r="D37" s="896" t="s">
        <v>2</v>
      </c>
      <c r="E37" s="896"/>
      <c r="F37" s="896"/>
      <c r="G37" s="896"/>
      <c r="H37" s="896"/>
      <c r="I37" s="896"/>
      <c r="J37" s="896"/>
      <c r="K37" s="896"/>
      <c r="L37" s="747" t="s">
        <v>1</v>
      </c>
      <c r="M37" s="748"/>
      <c r="N37" s="748"/>
      <c r="O37" s="748"/>
      <c r="P37" s="827"/>
      <c r="Q37" s="775" t="s">
        <v>180</v>
      </c>
      <c r="R37" s="776"/>
      <c r="S37" s="776"/>
      <c r="T37" s="776"/>
      <c r="U37" s="776"/>
      <c r="V37" s="776"/>
      <c r="W37" s="776"/>
      <c r="X37" s="776"/>
      <c r="Y37" s="776"/>
      <c r="Z37" s="776"/>
      <c r="AA37" s="776"/>
      <c r="AB37" s="776"/>
      <c r="AC37" s="777"/>
      <c r="AD37" s="772" t="s">
        <v>0</v>
      </c>
      <c r="AE37" s="773"/>
      <c r="AF37" s="773"/>
      <c r="AG37" s="773"/>
      <c r="AH37" s="773"/>
      <c r="AI37" s="773"/>
      <c r="AJ37" s="773"/>
      <c r="AK37" s="774"/>
      <c r="AL37" s="20"/>
      <c r="AM37" s="20"/>
      <c r="AN37" s="20"/>
      <c r="AO37" s="20"/>
      <c r="AP37" s="20"/>
      <c r="AQ37" s="878" t="s">
        <v>12</v>
      </c>
      <c r="AR37" s="878"/>
      <c r="AS37" s="878"/>
      <c r="AT37" s="878"/>
      <c r="AU37" s="878"/>
      <c r="AV37" s="878"/>
      <c r="AW37" s="878"/>
      <c r="AX37" s="878"/>
      <c r="AY37" s="878"/>
      <c r="AZ37" s="878"/>
      <c r="BA37" s="878"/>
      <c r="BB37" s="878"/>
      <c r="BC37" s="878"/>
      <c r="BD37" s="64"/>
      <c r="BI37" s="16"/>
      <c r="BK37" s="54"/>
      <c r="BL37" s="54"/>
      <c r="BM37" s="54"/>
      <c r="BN37" s="83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91" s="1" customFormat="1" ht="7" hidden="1" customHeight="1">
      <c r="A38" s="95"/>
      <c r="B38" s="94"/>
      <c r="D38" s="772" t="s">
        <v>0</v>
      </c>
      <c r="E38" s="773"/>
      <c r="F38" s="773"/>
      <c r="G38" s="773"/>
      <c r="H38" s="773"/>
      <c r="I38" s="773"/>
      <c r="J38" s="773"/>
      <c r="K38" s="774"/>
      <c r="L38" s="897" t="s">
        <v>2</v>
      </c>
      <c r="M38" s="897"/>
      <c r="N38" s="897"/>
      <c r="O38" s="897"/>
      <c r="P38" s="897"/>
      <c r="Q38" s="897"/>
      <c r="R38" s="897"/>
      <c r="S38" s="897"/>
      <c r="T38" s="898"/>
      <c r="AD38" s="878" t="s">
        <v>12</v>
      </c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78"/>
      <c r="AQ38" s="775" t="s">
        <v>180</v>
      </c>
      <c r="AR38" s="776"/>
      <c r="AS38" s="776"/>
      <c r="AT38" s="776"/>
      <c r="AU38" s="776"/>
      <c r="AV38" s="776"/>
      <c r="AW38" s="776"/>
      <c r="AX38" s="776"/>
      <c r="AY38" s="776"/>
      <c r="AZ38" s="776"/>
      <c r="BA38" s="776"/>
      <c r="BB38" s="776"/>
      <c r="BC38" s="777"/>
      <c r="BD38" s="64"/>
      <c r="BI38" s="16"/>
      <c r="BK38" s="54"/>
      <c r="BL38" s="54"/>
      <c r="BM38" s="54"/>
      <c r="BN38" s="83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91" s="1" customFormat="1" ht="7" hidden="1" customHeight="1">
      <c r="A39" s="95"/>
      <c r="B39" s="94"/>
      <c r="D39" s="903" t="s">
        <v>12</v>
      </c>
      <c r="E39" s="904"/>
      <c r="F39" s="904"/>
      <c r="G39" s="904"/>
      <c r="H39" s="904"/>
      <c r="I39" s="904"/>
      <c r="J39" s="904"/>
      <c r="K39" s="905"/>
      <c r="L39" s="772" t="s">
        <v>0</v>
      </c>
      <c r="M39" s="773"/>
      <c r="N39" s="773"/>
      <c r="O39" s="773"/>
      <c r="P39" s="773"/>
      <c r="Q39" s="773"/>
      <c r="R39" s="773"/>
      <c r="S39" s="773"/>
      <c r="T39" s="774"/>
      <c r="AD39" s="813" t="s">
        <v>1</v>
      </c>
      <c r="AE39" s="813"/>
      <c r="AF39" s="813"/>
      <c r="AG39" s="813"/>
      <c r="AH39" s="813"/>
      <c r="AI39" s="813"/>
      <c r="AJ39" s="813"/>
      <c r="AK39" s="813"/>
      <c r="AL39" s="896" t="s">
        <v>2</v>
      </c>
      <c r="AM39" s="896"/>
      <c r="AN39" s="896"/>
      <c r="AO39" s="896"/>
      <c r="AP39" s="896"/>
      <c r="AQ39" s="902" t="s">
        <v>3</v>
      </c>
      <c r="AR39" s="902"/>
      <c r="AS39" s="902"/>
      <c r="AT39" s="902"/>
      <c r="AU39" s="906" t="s">
        <v>250</v>
      </c>
      <c r="AV39" s="906"/>
      <c r="AW39" s="906"/>
      <c r="AX39" s="906"/>
      <c r="AY39" s="906"/>
      <c r="AZ39" s="906"/>
      <c r="BA39" s="906"/>
      <c r="BB39" s="906"/>
      <c r="BC39" s="906"/>
      <c r="BD39" s="64"/>
      <c r="BI39" s="16"/>
      <c r="BK39" s="54"/>
      <c r="BL39" s="54"/>
      <c r="BM39" s="54"/>
      <c r="BN39" s="83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91" s="1" customFormat="1" ht="7" hidden="1" customHeight="1">
      <c r="A40" s="95"/>
      <c r="B40" s="94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13" t="s">
        <v>1</v>
      </c>
      <c r="R40" s="813"/>
      <c r="S40" s="813"/>
      <c r="T40" s="813"/>
      <c r="U40" s="813"/>
      <c r="V40" s="813"/>
      <c r="W40" s="813"/>
      <c r="X40" s="813"/>
      <c r="Y40" s="813"/>
      <c r="AD40" s="21"/>
      <c r="AE40" s="21"/>
      <c r="AF40" s="21"/>
      <c r="AG40" s="21"/>
      <c r="AH40" s="21"/>
      <c r="AI40" s="21"/>
      <c r="AJ40" s="21"/>
      <c r="AK40" s="21"/>
      <c r="AL40" s="465" t="s">
        <v>0</v>
      </c>
      <c r="AM40" s="466"/>
      <c r="AN40" s="466"/>
      <c r="AO40" s="466"/>
      <c r="AP40" s="466"/>
      <c r="AQ40" s="896" t="s">
        <v>284</v>
      </c>
      <c r="AR40" s="896"/>
      <c r="AS40" s="896"/>
      <c r="AT40" s="896"/>
      <c r="AU40" s="899" t="s">
        <v>250</v>
      </c>
      <c r="AV40" s="900"/>
      <c r="AW40" s="900"/>
      <c r="AX40" s="900"/>
      <c r="AY40" s="901"/>
      <c r="AZ40" s="902" t="s">
        <v>3</v>
      </c>
      <c r="BA40" s="902"/>
      <c r="BB40" s="902"/>
      <c r="BC40" s="902"/>
      <c r="BD40" s="64"/>
      <c r="BI40" s="16"/>
      <c r="BK40" s="54"/>
      <c r="BL40" s="54"/>
      <c r="BM40" s="54"/>
      <c r="BN40" s="83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91" s="1" customFormat="1" ht="7" hidden="1" customHeight="1">
      <c r="A41" s="95"/>
      <c r="B41" s="94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AD41" s="21"/>
      <c r="AE41" s="21"/>
      <c r="AF41" s="21"/>
      <c r="AG41" s="21"/>
      <c r="AH41" s="21"/>
      <c r="AI41" s="21"/>
      <c r="AJ41" s="21"/>
      <c r="AK41" s="21"/>
      <c r="AL41" s="20"/>
      <c r="AM41" s="20"/>
      <c r="AN41" s="20"/>
      <c r="AO41" s="20"/>
      <c r="AP41" s="20"/>
      <c r="BD41" s="64"/>
      <c r="BI41" s="16"/>
      <c r="BK41" s="54"/>
      <c r="BL41" s="54"/>
      <c r="BM41" s="54"/>
      <c r="BN41" s="83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91" s="1" customFormat="1" ht="7" hidden="1" customHeight="1">
      <c r="A42" s="95"/>
      <c r="B42" s="94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775" t="s">
        <v>180</v>
      </c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7"/>
      <c r="AD42" s="775" t="s">
        <v>180</v>
      </c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7"/>
      <c r="AQ42" s="775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  <c r="BI42" s="16"/>
      <c r="BK42" s="54"/>
      <c r="BL42" s="54"/>
      <c r="BM42" s="54"/>
      <c r="BN42" s="83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91" s="1" customFormat="1" ht="7" hidden="1" customHeight="1">
      <c r="A43" s="95"/>
      <c r="B43" s="94"/>
      <c r="D43" s="896" t="s">
        <v>2</v>
      </c>
      <c r="E43" s="896"/>
      <c r="F43" s="896"/>
      <c r="G43" s="896"/>
      <c r="H43" s="896"/>
      <c r="I43" s="896"/>
      <c r="J43" s="896"/>
      <c r="K43" s="896"/>
      <c r="L43" s="897" t="s">
        <v>2</v>
      </c>
      <c r="M43" s="897"/>
      <c r="N43" s="897"/>
      <c r="O43" s="897"/>
      <c r="P43" s="897"/>
      <c r="Q43" s="897"/>
      <c r="R43" s="897"/>
      <c r="S43" s="897"/>
      <c r="T43" s="898"/>
      <c r="AD43" s="21"/>
      <c r="AE43" s="21"/>
      <c r="AF43" s="21"/>
      <c r="AG43" s="21"/>
      <c r="AH43" s="21"/>
      <c r="AI43" s="21"/>
      <c r="AJ43" s="21"/>
      <c r="AK43" s="21"/>
      <c r="AL43" s="896" t="s">
        <v>2</v>
      </c>
      <c r="AM43" s="896"/>
      <c r="AN43" s="896"/>
      <c r="AO43" s="896"/>
      <c r="AP43" s="896"/>
      <c r="AQ43" s="896" t="s">
        <v>284</v>
      </c>
      <c r="AR43" s="896"/>
      <c r="AS43" s="896"/>
      <c r="AT43" s="896"/>
      <c r="AU43" s="20"/>
      <c r="AV43" s="20"/>
      <c r="AW43" s="20"/>
      <c r="AX43" s="20"/>
      <c r="AY43" s="20"/>
      <c r="AZ43" s="20"/>
      <c r="BA43" s="20"/>
      <c r="BB43" s="20"/>
      <c r="BC43" s="20"/>
      <c r="BD43" s="64"/>
      <c r="BI43" s="16"/>
      <c r="BK43" s="54"/>
      <c r="BL43" s="54"/>
      <c r="BM43" s="54"/>
      <c r="BN43" s="83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91" s="1" customFormat="1" ht="7" hidden="1" customHeight="1">
      <c r="A44" s="95"/>
      <c r="B44" s="94"/>
      <c r="D44" s="425" t="s">
        <v>12</v>
      </c>
      <c r="E44" s="426"/>
      <c r="F44" s="426"/>
      <c r="G44" s="426"/>
      <c r="H44" s="426"/>
      <c r="I44" s="426"/>
      <c r="J44" s="426"/>
      <c r="K44" s="427"/>
      <c r="L44" s="57"/>
      <c r="M44" s="57"/>
      <c r="N44" s="57"/>
      <c r="O44" s="57"/>
      <c r="P44" s="57"/>
      <c r="Q44" s="57"/>
      <c r="R44" s="57"/>
      <c r="S44" s="57"/>
      <c r="T44" s="57"/>
      <c r="U44" s="425" t="s">
        <v>12</v>
      </c>
      <c r="V44" s="426"/>
      <c r="W44" s="426"/>
      <c r="X44" s="426"/>
      <c r="Y44" s="426"/>
      <c r="Z44" s="426"/>
      <c r="AA44" s="426"/>
      <c r="AB44" s="426"/>
      <c r="AC44" s="427"/>
      <c r="AD44" s="878" t="s">
        <v>12</v>
      </c>
      <c r="AE44" s="878"/>
      <c r="AF44" s="878"/>
      <c r="AG44" s="878"/>
      <c r="AH44" s="878"/>
      <c r="AI44" s="878"/>
      <c r="AJ44" s="878"/>
      <c r="AK44" s="878"/>
      <c r="AL44" s="878"/>
      <c r="AM44" s="878"/>
      <c r="AN44" s="878"/>
      <c r="AO44" s="878"/>
      <c r="AP44" s="878"/>
      <c r="AQ44" s="878" t="s">
        <v>12</v>
      </c>
      <c r="AR44" s="878"/>
      <c r="AS44" s="878"/>
      <c r="AT44" s="878"/>
      <c r="AU44" s="878"/>
      <c r="AV44" s="878"/>
      <c r="AW44" s="878"/>
      <c r="AX44" s="878"/>
      <c r="AY44" s="878"/>
      <c r="AZ44" s="878"/>
      <c r="BA44" s="878"/>
      <c r="BB44" s="878"/>
      <c r="BC44" s="878"/>
      <c r="BD44" s="64"/>
      <c r="BI44" s="16"/>
      <c r="BK44" s="54"/>
      <c r="BL44" s="54"/>
      <c r="BM44" s="54"/>
      <c r="BN44" s="83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91" s="1" customFormat="1" ht="7" hidden="1" customHeight="1">
      <c r="A45" s="95"/>
      <c r="B45" s="94"/>
      <c r="D45" s="772" t="s">
        <v>0</v>
      </c>
      <c r="E45" s="773"/>
      <c r="F45" s="773"/>
      <c r="G45" s="773"/>
      <c r="H45" s="773"/>
      <c r="I45" s="773"/>
      <c r="J45" s="773"/>
      <c r="K45" s="774"/>
      <c r="L45" s="772" t="s">
        <v>0</v>
      </c>
      <c r="M45" s="773"/>
      <c r="N45" s="773"/>
      <c r="O45" s="773"/>
      <c r="P45" s="773"/>
      <c r="Q45" s="773"/>
      <c r="R45" s="773"/>
      <c r="S45" s="773"/>
      <c r="T45" s="774"/>
      <c r="U45" s="425" t="s">
        <v>12</v>
      </c>
      <c r="V45" s="426"/>
      <c r="W45" s="426"/>
      <c r="X45" s="426"/>
      <c r="Y45" s="426"/>
      <c r="Z45" s="426"/>
      <c r="AA45" s="426"/>
      <c r="AB45" s="426"/>
      <c r="AC45" s="427"/>
      <c r="AD45" s="772" t="s">
        <v>0</v>
      </c>
      <c r="AE45" s="773"/>
      <c r="AF45" s="773"/>
      <c r="AG45" s="773"/>
      <c r="AH45" s="773"/>
      <c r="AI45" s="773"/>
      <c r="AJ45" s="773"/>
      <c r="AK45" s="774"/>
      <c r="AL45" s="465" t="s">
        <v>0</v>
      </c>
      <c r="AM45" s="466"/>
      <c r="AN45" s="466"/>
      <c r="AO45" s="466"/>
      <c r="AP45" s="466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64"/>
      <c r="BI45" s="16"/>
      <c r="BK45" s="54"/>
      <c r="BL45" s="54"/>
      <c r="BM45" s="54"/>
      <c r="BN45" s="83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91" s="1" customFormat="1" hidden="1">
      <c r="A46" s="95"/>
      <c r="B46" s="94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20"/>
      <c r="R46" s="20"/>
      <c r="S46" s="20"/>
      <c r="T46" s="20"/>
      <c r="AD46" s="21"/>
      <c r="AE46" s="21"/>
      <c r="AF46" s="21"/>
      <c r="AG46" s="21"/>
      <c r="AH46" s="21"/>
      <c r="AI46" s="21"/>
      <c r="AJ46" s="21"/>
      <c r="AK46" s="21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64"/>
      <c r="BI46" s="16"/>
      <c r="BK46" s="54"/>
      <c r="BL46" s="54"/>
      <c r="BM46" s="54"/>
      <c r="BN46" s="83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91" s="1" customFormat="1" hidden="1">
      <c r="A47" s="95"/>
      <c r="B47" s="94"/>
      <c r="Q47" s="1" t="s">
        <v>288</v>
      </c>
      <c r="AD47" s="13" t="s">
        <v>289</v>
      </c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94" t="s">
        <v>286</v>
      </c>
      <c r="AR47" s="73"/>
      <c r="AS47" s="73"/>
      <c r="AT47" s="73"/>
      <c r="AU47" s="73"/>
      <c r="AV47" s="73"/>
      <c r="AW47" s="73"/>
      <c r="AX47" s="94" t="s">
        <v>287</v>
      </c>
      <c r="AY47" s="73"/>
      <c r="AZ47" s="73"/>
      <c r="BA47" s="73"/>
      <c r="BB47" s="73"/>
      <c r="BC47" s="73"/>
      <c r="BD47" s="6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91" s="1" customFormat="1" ht="17" hidden="1" thickBot="1">
      <c r="A48" s="95"/>
      <c r="B48" s="94"/>
      <c r="D48" s="887" t="s">
        <v>241</v>
      </c>
      <c r="E48" s="888"/>
      <c r="F48" s="888"/>
      <c r="G48" s="888"/>
      <c r="H48" s="888"/>
      <c r="I48" s="888"/>
      <c r="J48" s="888"/>
      <c r="K48" s="888"/>
      <c r="L48" s="808" t="s">
        <v>53</v>
      </c>
      <c r="M48" s="809"/>
      <c r="N48" s="809"/>
      <c r="O48" s="809"/>
      <c r="P48" s="809"/>
      <c r="Q48" s="809"/>
      <c r="R48" s="809"/>
      <c r="S48" s="809"/>
      <c r="T48" s="891"/>
      <c r="U48" s="888" t="s">
        <v>232</v>
      </c>
      <c r="V48" s="888"/>
      <c r="W48" s="804" t="s">
        <v>251</v>
      </c>
      <c r="X48" s="805"/>
      <c r="Y48" s="805"/>
      <c r="Z48" s="805"/>
      <c r="AA48" s="805"/>
      <c r="AB48" s="805"/>
      <c r="AC48" s="806"/>
      <c r="AD48" s="892" t="s">
        <v>232</v>
      </c>
      <c r="AE48" s="892"/>
      <c r="AF48" s="892"/>
      <c r="AG48" s="892"/>
      <c r="AH48" s="892"/>
      <c r="AI48" s="892"/>
      <c r="AJ48" s="892"/>
      <c r="AK48" s="892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93"/>
      <c r="BD48" s="6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s="1" customFormat="1" hidden="1">
      <c r="A49" s="95"/>
      <c r="B49" s="94" t="s">
        <v>243</v>
      </c>
      <c r="J49" s="546" t="s">
        <v>41</v>
      </c>
      <c r="K49" s="538"/>
      <c r="L49" s="894" t="s">
        <v>1</v>
      </c>
      <c r="M49" s="895"/>
      <c r="U49" s="886" t="s">
        <v>0</v>
      </c>
      <c r="V49" s="886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6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idden="1">
      <c r="A50" s="65"/>
      <c r="B50" s="6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75" s="1" customFormat="1" ht="4" hidden="1" customHeight="1">
      <c r="A51" s="8" t="s">
        <v>33</v>
      </c>
      <c r="B51" s="13">
        <v>5</v>
      </c>
      <c r="D51" s="775" t="s">
        <v>180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7"/>
      <c r="Q51" s="878" t="s">
        <v>12</v>
      </c>
      <c r="R51" s="878"/>
      <c r="S51" s="878"/>
      <c r="T51" s="878"/>
      <c r="U51" s="878"/>
      <c r="V51" s="878"/>
      <c r="W51" s="878"/>
      <c r="X51" s="878"/>
      <c r="Y51" s="878"/>
      <c r="Z51" s="878"/>
      <c r="AA51" s="878"/>
      <c r="AB51" s="878"/>
      <c r="AC51" s="878"/>
      <c r="AD51" s="813" t="s">
        <v>1</v>
      </c>
      <c r="AE51" s="813"/>
      <c r="AF51" s="813"/>
      <c r="AG51" s="813"/>
      <c r="AH51" s="813"/>
      <c r="AI51" s="813"/>
      <c r="AJ51" s="813"/>
      <c r="AK51" s="813"/>
      <c r="AL51" s="465" t="s">
        <v>29</v>
      </c>
      <c r="AM51" s="466"/>
      <c r="AN51" s="466"/>
      <c r="AO51" s="466"/>
      <c r="AP51" s="466"/>
      <c r="BD51" s="6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4" hidden="1" customHeight="1">
      <c r="A52" s="65"/>
      <c r="B52" s="13">
        <v>5</v>
      </c>
      <c r="D52" s="878" t="s">
        <v>12</v>
      </c>
      <c r="E52" s="878"/>
      <c r="F52" s="878"/>
      <c r="G52" s="878"/>
      <c r="H52" s="878"/>
      <c r="I52" s="878"/>
      <c r="J52" s="878"/>
      <c r="K52" s="878"/>
      <c r="L52" s="878"/>
      <c r="M52" s="878"/>
      <c r="N52" s="878"/>
      <c r="O52" s="878"/>
      <c r="P52" s="878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90" t="s">
        <v>0</v>
      </c>
      <c r="AE52" s="890"/>
      <c r="AF52" s="890"/>
      <c r="AG52" s="890"/>
      <c r="AH52" s="890"/>
      <c r="AI52" s="890"/>
      <c r="AJ52" s="890"/>
      <c r="AK52" s="890"/>
      <c r="AL52" s="1" t="s">
        <v>2</v>
      </c>
      <c r="AU52" s="813" t="s">
        <v>1</v>
      </c>
      <c r="AV52" s="813"/>
      <c r="AW52" s="813"/>
      <c r="AX52" s="813"/>
      <c r="AY52" s="813"/>
      <c r="AZ52" s="813"/>
      <c r="BA52" s="813"/>
      <c r="BB52" s="813"/>
      <c r="BC52" s="813"/>
      <c r="BD52" s="64"/>
      <c r="BI52" s="16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s="1" customFormat="1" ht="4" hidden="1" customHeight="1">
      <c r="A53" s="65"/>
      <c r="B53" s="13">
        <v>6</v>
      </c>
      <c r="D53" s="480" t="s">
        <v>0</v>
      </c>
      <c r="E53" s="481"/>
      <c r="F53" s="481"/>
      <c r="G53" s="481"/>
      <c r="H53" s="481"/>
      <c r="I53" s="481"/>
      <c r="J53" s="481"/>
      <c r="K53" s="481"/>
      <c r="L53" s="481"/>
      <c r="AD53" s="878" t="s">
        <v>12</v>
      </c>
      <c r="AE53" s="878"/>
      <c r="AF53" s="878"/>
      <c r="AG53" s="878"/>
      <c r="AH53" s="878"/>
      <c r="AI53" s="878"/>
      <c r="AJ53" s="878"/>
      <c r="AK53" s="878"/>
      <c r="AL53" s="878"/>
      <c r="AM53" s="878"/>
      <c r="AN53" s="878"/>
      <c r="AO53" s="878"/>
      <c r="AP53" s="878"/>
      <c r="AQ53" s="775" t="s">
        <v>180</v>
      </c>
      <c r="AR53" s="776"/>
      <c r="AS53" s="776"/>
      <c r="AT53" s="776"/>
      <c r="AU53" s="776"/>
      <c r="AV53" s="776"/>
      <c r="AW53" s="776"/>
      <c r="AX53" s="776"/>
      <c r="AY53" s="776"/>
      <c r="AZ53" s="776"/>
      <c r="BA53" s="776"/>
      <c r="BB53" s="776"/>
      <c r="BC53" s="777"/>
      <c r="BD53" s="64"/>
      <c r="BI53" s="16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s="1" customFormat="1" ht="4" hidden="1" customHeight="1">
      <c r="A54" s="65"/>
      <c r="B54" s="13">
        <v>6</v>
      </c>
      <c r="M54" s="480" t="s">
        <v>0</v>
      </c>
      <c r="N54" s="481"/>
      <c r="O54" s="481"/>
      <c r="P54" s="481"/>
      <c r="Q54" s="481"/>
      <c r="R54" s="481"/>
      <c r="S54" s="481"/>
      <c r="T54" s="481"/>
      <c r="U54" s="481"/>
      <c r="AD54" s="474" t="s">
        <v>180</v>
      </c>
      <c r="AE54" s="475"/>
      <c r="AF54" s="475"/>
      <c r="AG54" s="475"/>
      <c r="AH54" s="475"/>
      <c r="AI54" s="475"/>
      <c r="AJ54" s="475"/>
      <c r="AK54" s="475"/>
      <c r="AL54" s="776"/>
      <c r="AM54" s="776"/>
      <c r="AN54" s="776"/>
      <c r="AO54" s="776"/>
      <c r="AP54" s="777"/>
      <c r="AQ54" s="878" t="s">
        <v>12</v>
      </c>
      <c r="AR54" s="878"/>
      <c r="AS54" s="878"/>
      <c r="AT54" s="878"/>
      <c r="AU54" s="878"/>
      <c r="AV54" s="878"/>
      <c r="AW54" s="878"/>
      <c r="AX54" s="878"/>
      <c r="AY54" s="878"/>
      <c r="AZ54" s="878"/>
      <c r="BA54" s="878"/>
      <c r="BB54" s="878"/>
      <c r="BC54" s="878"/>
      <c r="BD54" s="64"/>
      <c r="BI54" s="16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s="1" customFormat="1" ht="4" hidden="1" customHeight="1">
      <c r="A55" s="65"/>
      <c r="B55" s="13"/>
      <c r="L55" s="885" t="s">
        <v>225</v>
      </c>
      <c r="M55" s="885"/>
      <c r="N55" s="885"/>
      <c r="O55" s="885"/>
      <c r="P55" s="885"/>
      <c r="U55" s="885" t="s">
        <v>1</v>
      </c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U55" s="885" t="s">
        <v>1</v>
      </c>
      <c r="AV55" s="885"/>
      <c r="AW55" s="885"/>
      <c r="AX55" s="885"/>
      <c r="AY55" s="885"/>
      <c r="AZ55" s="885"/>
      <c r="BA55" s="885"/>
      <c r="BB55" s="885"/>
      <c r="BC55" s="885"/>
      <c r="BD55" s="64"/>
      <c r="BI55" s="16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s="1" customFormat="1" ht="4" hidden="1" customHeight="1">
      <c r="A56" s="65"/>
      <c r="B56" s="13"/>
      <c r="E56" s="86"/>
      <c r="F56" s="86"/>
      <c r="G56" s="86"/>
      <c r="H56" s="86"/>
      <c r="I56" s="86"/>
      <c r="J56" s="885" t="s">
        <v>213</v>
      </c>
      <c r="K56" s="885"/>
      <c r="L56" s="885"/>
      <c r="M56" s="885"/>
      <c r="N56" s="885"/>
      <c r="O56" s="885"/>
      <c r="P56" s="885"/>
      <c r="Q56" s="887" t="s">
        <v>234</v>
      </c>
      <c r="R56" s="888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889"/>
      <c r="AD56" s="887" t="s">
        <v>2</v>
      </c>
      <c r="AE56" s="888"/>
      <c r="AF56" s="888"/>
      <c r="AG56" s="888"/>
      <c r="AH56" s="888"/>
      <c r="AI56" s="888"/>
      <c r="AJ56" s="888"/>
      <c r="AK56" s="888"/>
      <c r="AL56" s="888"/>
      <c r="AM56" s="888"/>
      <c r="AN56" s="888"/>
      <c r="AO56" s="888"/>
      <c r="AP56" s="889"/>
      <c r="BD56" s="64"/>
      <c r="BI56" s="16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s="1" customFormat="1" ht="4" hidden="1" customHeight="1">
      <c r="A57" s="65"/>
      <c r="B57" s="13"/>
      <c r="D57" s="885" t="s">
        <v>212</v>
      </c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6"/>
      <c r="R57" s="886"/>
      <c r="S57" s="886"/>
      <c r="T57" s="886"/>
      <c r="U57" s="886"/>
      <c r="V57" s="886"/>
      <c r="AD57" s="886" t="s">
        <v>209</v>
      </c>
      <c r="AE57" s="886"/>
      <c r="AF57" s="886"/>
      <c r="AG57" s="886"/>
      <c r="AH57" s="886"/>
      <c r="AI57" s="886"/>
      <c r="AJ57" s="886"/>
      <c r="AK57" s="886"/>
      <c r="AL57" s="886"/>
      <c r="AM57" s="886"/>
      <c r="AN57" s="886"/>
      <c r="AO57" s="886"/>
      <c r="AP57" s="886"/>
      <c r="BD57" s="64"/>
      <c r="BE57" s="1" t="s">
        <v>48</v>
      </c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4" hidden="1" customHeight="1">
      <c r="A58" s="65"/>
      <c r="B58" s="1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885" t="s">
        <v>230</v>
      </c>
      <c r="AR58" s="885"/>
      <c r="AS58" s="885"/>
      <c r="AT58" s="885"/>
      <c r="AU58" s="1"/>
      <c r="AV58" s="1"/>
      <c r="AW58" s="1"/>
      <c r="AX58" s="1"/>
      <c r="AY58" s="1"/>
      <c r="AZ58" s="1"/>
      <c r="BA58" s="1"/>
      <c r="BB58" s="1"/>
      <c r="BC58" s="1"/>
      <c r="BD58" s="64"/>
      <c r="BE58">
        <v>29</v>
      </c>
    </row>
    <row r="59" spans="1:75" ht="15" hidden="1" customHeight="1">
      <c r="A59" s="65"/>
      <c r="B59" s="1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64"/>
      <c r="BE59">
        <v>26</v>
      </c>
    </row>
    <row r="60" spans="1:75" ht="1" hidden="1" customHeight="1">
      <c r="A60" s="65" t="s">
        <v>32</v>
      </c>
      <c r="B60" s="66" t="s">
        <v>162</v>
      </c>
      <c r="C60" s="1"/>
      <c r="D60" s="840" t="s">
        <v>2</v>
      </c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0"/>
      <c r="Q60" s="775" t="s">
        <v>180</v>
      </c>
      <c r="R60" s="776"/>
      <c r="S60" s="776"/>
      <c r="T60" s="776"/>
      <c r="U60" s="776"/>
      <c r="V60" s="776"/>
      <c r="W60" s="776"/>
      <c r="X60" s="776"/>
      <c r="Y60" s="776"/>
      <c r="Z60" s="776"/>
      <c r="AA60" s="776"/>
      <c r="AB60" s="776"/>
      <c r="AC60" s="777"/>
      <c r="AD60" s="879" t="s">
        <v>12</v>
      </c>
      <c r="AE60" s="880"/>
      <c r="AF60" s="880"/>
      <c r="AG60" s="880"/>
      <c r="AH60" s="880"/>
      <c r="AI60" s="880"/>
      <c r="AJ60" s="880"/>
      <c r="AK60" s="881"/>
      <c r="AL60" s="882" t="s">
        <v>1</v>
      </c>
      <c r="AM60" s="883"/>
      <c r="AN60" s="883"/>
      <c r="AO60" s="883"/>
      <c r="AP60" s="884"/>
      <c r="AQ60" s="814" t="s">
        <v>0</v>
      </c>
      <c r="AR60" s="814"/>
      <c r="AS60" s="814"/>
      <c r="AT60" s="814"/>
      <c r="AU60" s="814"/>
      <c r="AV60" s="814"/>
      <c r="AW60" s="814"/>
      <c r="AX60" s="814"/>
      <c r="AY60" s="814"/>
      <c r="AZ60" s="814"/>
      <c r="BA60" s="814"/>
      <c r="BB60" s="814"/>
      <c r="BC60" s="814"/>
      <c r="BD60" s="64"/>
    </row>
    <row r="61" spans="1:75" ht="1" hidden="1" customHeight="1">
      <c r="A61" s="65"/>
      <c r="B61" s="66" t="s">
        <v>163</v>
      </c>
      <c r="C61" s="1"/>
      <c r="D61" s="814" t="s">
        <v>0</v>
      </c>
      <c r="E61" s="814"/>
      <c r="F61" s="814"/>
      <c r="G61" s="814"/>
      <c r="H61" s="814"/>
      <c r="I61" s="814"/>
      <c r="J61" s="814"/>
      <c r="K61" s="814"/>
      <c r="L61" s="814"/>
      <c r="M61" s="814"/>
      <c r="N61" s="814"/>
      <c r="O61" s="814"/>
      <c r="P61" s="814"/>
      <c r="Q61" s="877" t="s">
        <v>1</v>
      </c>
      <c r="R61" s="877"/>
      <c r="S61" s="877"/>
      <c r="T61" s="877"/>
      <c r="U61" s="878" t="s">
        <v>12</v>
      </c>
      <c r="V61" s="878"/>
      <c r="W61" s="878"/>
      <c r="X61" s="878"/>
      <c r="Y61" s="878"/>
      <c r="Z61" s="878"/>
      <c r="AA61" s="878"/>
      <c r="AB61" s="878"/>
      <c r="AC61" s="878"/>
      <c r="AD61" s="775" t="s">
        <v>180</v>
      </c>
      <c r="AE61" s="776"/>
      <c r="AF61" s="776"/>
      <c r="AG61" s="776"/>
      <c r="AH61" s="776"/>
      <c r="AI61" s="776"/>
      <c r="AJ61" s="776"/>
      <c r="AK61" s="776"/>
      <c r="AL61" s="776"/>
      <c r="AM61" s="776"/>
      <c r="AN61" s="776"/>
      <c r="AO61" s="776"/>
      <c r="AP61" s="777"/>
      <c r="AQ61" s="840" t="s">
        <v>2</v>
      </c>
      <c r="AR61" s="840"/>
      <c r="AS61" s="840"/>
      <c r="AT61" s="840"/>
      <c r="AU61" s="840"/>
      <c r="AV61" s="840"/>
      <c r="AW61" s="840"/>
      <c r="AX61" s="840"/>
      <c r="AY61" s="840"/>
      <c r="AZ61" s="840"/>
      <c r="BA61" s="840"/>
      <c r="BB61" s="840"/>
      <c r="BC61" s="840"/>
      <c r="BD61" s="64"/>
    </row>
    <row r="62" spans="1:75" ht="1" hidden="1" customHeight="1">
      <c r="A62" s="65"/>
      <c r="B62" s="66" t="s">
        <v>164</v>
      </c>
      <c r="C62" s="1"/>
      <c r="D62" s="775" t="s">
        <v>180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7"/>
      <c r="Q62" s="814" t="s">
        <v>0</v>
      </c>
      <c r="R62" s="814"/>
      <c r="S62" s="814"/>
      <c r="T62" s="814"/>
      <c r="U62" s="814"/>
      <c r="V62" s="814"/>
      <c r="W62" s="814"/>
      <c r="X62" s="814"/>
      <c r="Y62" s="814"/>
      <c r="Z62" s="814"/>
      <c r="AA62" s="814"/>
      <c r="AB62" s="814"/>
      <c r="AC62" s="814"/>
      <c r="AD62" s="840" t="s">
        <v>2</v>
      </c>
      <c r="AE62" s="840"/>
      <c r="AF62" s="840"/>
      <c r="AG62" s="840"/>
      <c r="AH62" s="840"/>
      <c r="AI62" s="840"/>
      <c r="AJ62" s="840"/>
      <c r="AK62" s="840"/>
      <c r="AL62" s="840"/>
      <c r="AM62" s="840"/>
      <c r="AN62" s="840"/>
      <c r="AO62" s="840"/>
      <c r="AP62" s="840"/>
      <c r="AQ62" s="877" t="s">
        <v>1</v>
      </c>
      <c r="AR62" s="877"/>
      <c r="AS62" s="877"/>
      <c r="AT62" s="877"/>
      <c r="AU62" s="878" t="s">
        <v>12</v>
      </c>
      <c r="AV62" s="878"/>
      <c r="AW62" s="878"/>
      <c r="AX62" s="878"/>
      <c r="AY62" s="878"/>
      <c r="AZ62" s="878"/>
      <c r="BA62" s="878"/>
      <c r="BB62" s="878"/>
      <c r="BC62" s="878"/>
      <c r="BD62" s="64"/>
    </row>
    <row r="63" spans="1:75" ht="1" hidden="1" customHeight="1">
      <c r="A63" s="65"/>
      <c r="B63" s="1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4"/>
    </row>
    <row r="64" spans="1:75" ht="1" hidden="1" customHeight="1">
      <c r="A64" s="65" t="s">
        <v>32</v>
      </c>
      <c r="B64" s="66" t="s">
        <v>162</v>
      </c>
      <c r="C64" s="1"/>
      <c r="D64" s="775" t="s">
        <v>180</v>
      </c>
      <c r="E64" s="776"/>
      <c r="F64" s="776"/>
      <c r="G64" s="776"/>
      <c r="H64" s="776"/>
      <c r="I64" s="776"/>
      <c r="J64" s="776"/>
      <c r="K64" s="776"/>
      <c r="L64" s="776"/>
      <c r="M64" s="776"/>
      <c r="N64" s="776"/>
      <c r="O64" s="776"/>
      <c r="P64" s="777"/>
      <c r="Q64" s="840" t="s">
        <v>2</v>
      </c>
      <c r="R64" s="840"/>
      <c r="S64" s="840"/>
      <c r="T64" s="840"/>
      <c r="U64" s="840"/>
      <c r="V64" s="840"/>
      <c r="W64" s="840"/>
      <c r="X64" s="840"/>
      <c r="Y64" s="840"/>
      <c r="Z64" s="840"/>
      <c r="AA64" s="840"/>
      <c r="AB64" s="840"/>
      <c r="AC64" s="840"/>
      <c r="AD64" s="879" t="s">
        <v>12</v>
      </c>
      <c r="AE64" s="880"/>
      <c r="AF64" s="880"/>
      <c r="AG64" s="880"/>
      <c r="AH64" s="880"/>
      <c r="AI64" s="880"/>
      <c r="AJ64" s="880"/>
      <c r="AK64" s="881"/>
      <c r="AL64" s="882" t="s">
        <v>1</v>
      </c>
      <c r="AM64" s="883"/>
      <c r="AN64" s="883"/>
      <c r="AO64" s="883"/>
      <c r="AP64" s="884"/>
      <c r="AQ64" s="814" t="s">
        <v>0</v>
      </c>
      <c r="AR64" s="814"/>
      <c r="AS64" s="814"/>
      <c r="AT64" s="814"/>
      <c r="AU64" s="814"/>
      <c r="AV64" s="814"/>
      <c r="AW64" s="814"/>
      <c r="AX64" s="814"/>
      <c r="AY64" s="814"/>
      <c r="AZ64" s="814"/>
      <c r="BA64" s="814"/>
      <c r="BB64" s="814"/>
      <c r="BC64" s="814"/>
      <c r="BD64" s="64"/>
      <c r="BE64">
        <v>19</v>
      </c>
    </row>
    <row r="65" spans="1:77" s="1" customFormat="1" ht="1" hidden="1" customHeight="1">
      <c r="A65" s="65"/>
      <c r="B65" s="66" t="s">
        <v>163</v>
      </c>
      <c r="D65" s="879" t="s">
        <v>12</v>
      </c>
      <c r="E65" s="880"/>
      <c r="F65" s="880"/>
      <c r="G65" s="880"/>
      <c r="H65" s="880"/>
      <c r="I65" s="880"/>
      <c r="J65" s="880"/>
      <c r="K65" s="881"/>
      <c r="L65" s="882" t="s">
        <v>1</v>
      </c>
      <c r="M65" s="883"/>
      <c r="N65" s="883"/>
      <c r="O65" s="883"/>
      <c r="P65" s="884"/>
      <c r="Q65" s="814" t="s">
        <v>0</v>
      </c>
      <c r="R65" s="814"/>
      <c r="S65" s="814"/>
      <c r="T65" s="814"/>
      <c r="U65" s="814"/>
      <c r="V65" s="814"/>
      <c r="W65" s="814"/>
      <c r="X65" s="814"/>
      <c r="Y65" s="814"/>
      <c r="Z65" s="814"/>
      <c r="AA65" s="814"/>
      <c r="AB65" s="814"/>
      <c r="AC65" s="814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840" t="s">
        <v>2</v>
      </c>
      <c r="AR65" s="840"/>
      <c r="AS65" s="840"/>
      <c r="AT65" s="840"/>
      <c r="AU65" s="840"/>
      <c r="AV65" s="840"/>
      <c r="AW65" s="840"/>
      <c r="AX65" s="840"/>
      <c r="AY65" s="840"/>
      <c r="AZ65" s="840"/>
      <c r="BA65" s="840"/>
      <c r="BB65" s="840"/>
      <c r="BC65" s="840"/>
      <c r="BD65" s="64"/>
      <c r="BE65" s="1">
        <v>27</v>
      </c>
      <c r="BF65" s="1">
        <f>SUM(BE58:BE65)</f>
        <v>101</v>
      </c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7" s="1" customFormat="1" ht="1" hidden="1" customHeight="1">
      <c r="A66" s="65"/>
      <c r="B66" s="66" t="s">
        <v>164</v>
      </c>
      <c r="D66" s="814" t="s">
        <v>0</v>
      </c>
      <c r="E66" s="814"/>
      <c r="F66" s="814"/>
      <c r="G66" s="814"/>
      <c r="H66" s="814"/>
      <c r="I66" s="814"/>
      <c r="J66" s="814"/>
      <c r="K66" s="814"/>
      <c r="L66" s="814"/>
      <c r="M66" s="814"/>
      <c r="N66" s="814"/>
      <c r="O66" s="814"/>
      <c r="P66" s="814"/>
      <c r="Q66" s="775" t="s">
        <v>180</v>
      </c>
      <c r="R66" s="776"/>
      <c r="S66" s="776"/>
      <c r="T66" s="776"/>
      <c r="U66" s="776"/>
      <c r="V66" s="776"/>
      <c r="W66" s="776"/>
      <c r="X66" s="776"/>
      <c r="Y66" s="776"/>
      <c r="Z66" s="776"/>
      <c r="AA66" s="776"/>
      <c r="AB66" s="776"/>
      <c r="AC66" s="777"/>
      <c r="AD66" s="840" t="s">
        <v>2</v>
      </c>
      <c r="AE66" s="840"/>
      <c r="AF66" s="840"/>
      <c r="AG66" s="840"/>
      <c r="AH66" s="840"/>
      <c r="AI66" s="840"/>
      <c r="AJ66" s="840"/>
      <c r="AK66" s="840"/>
      <c r="AL66" s="840"/>
      <c r="AM66" s="840"/>
      <c r="AN66" s="840"/>
      <c r="AO66" s="840"/>
      <c r="AP66" s="840"/>
      <c r="AQ66" s="877" t="s">
        <v>1</v>
      </c>
      <c r="AR66" s="877"/>
      <c r="AS66" s="877"/>
      <c r="AT66" s="877"/>
      <c r="AU66" s="878" t="s">
        <v>12</v>
      </c>
      <c r="AV66" s="878"/>
      <c r="AW66" s="878"/>
      <c r="AX66" s="878"/>
      <c r="AY66" s="878"/>
      <c r="AZ66" s="878"/>
      <c r="BA66" s="878"/>
      <c r="BB66" s="878"/>
      <c r="BC66" s="878"/>
      <c r="BD66" s="6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7" hidden="1">
      <c r="A67" s="65"/>
      <c r="B67" s="6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64"/>
      <c r="BE67" s="1">
        <v>12</v>
      </c>
      <c r="BF67">
        <f>SUM(BE58:BE67)</f>
        <v>113</v>
      </c>
    </row>
    <row r="68" spans="1:77">
      <c r="A68" s="65"/>
      <c r="B68" s="66"/>
      <c r="C68" s="1"/>
      <c r="D68" s="1"/>
      <c r="E68" s="1"/>
      <c r="F68" s="1"/>
      <c r="G68" s="1"/>
      <c r="H68" s="1"/>
      <c r="I68" s="1"/>
      <c r="J68" s="1"/>
      <c r="K68" s="1"/>
      <c r="L68" s="1" t="s">
        <v>359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W68" s="1"/>
      <c r="AX68" s="1"/>
      <c r="AY68" s="1"/>
      <c r="AZ68" s="1"/>
      <c r="BA68" s="1"/>
      <c r="BB68" s="1"/>
      <c r="BC68" s="1"/>
      <c r="BD68" s="64"/>
      <c r="BE68" s="1"/>
    </row>
    <row r="69" spans="1:77">
      <c r="A69" s="95"/>
      <c r="B69" s="96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5" t="s">
        <v>2</v>
      </c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"/>
      <c r="AI69" s="1"/>
      <c r="AJ69" s="140"/>
      <c r="AK69" s="140"/>
      <c r="AL69" s="140"/>
      <c r="AM69" s="140"/>
      <c r="AN69" s="140"/>
      <c r="AO69" s="140"/>
      <c r="AP69" s="141"/>
      <c r="BD69" s="64"/>
      <c r="BE69" t="s">
        <v>330</v>
      </c>
      <c r="BI69">
        <v>13</v>
      </c>
      <c r="BK69" s="50">
        <v>7</v>
      </c>
      <c r="BL69" s="50">
        <v>6</v>
      </c>
      <c r="BM69" s="50">
        <v>13</v>
      </c>
      <c r="BN69" s="50">
        <v>13</v>
      </c>
      <c r="BP69" s="50">
        <f>SUM(BI69:BO69)</f>
        <v>52</v>
      </c>
      <c r="BQ69" s="50" t="s">
        <v>337</v>
      </c>
    </row>
    <row r="70" spans="1:77">
      <c r="A70" s="96"/>
      <c r="B70" s="96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500" t="s">
        <v>362</v>
      </c>
      <c r="U70" s="501"/>
      <c r="V70" s="501"/>
      <c r="W70" s="501"/>
      <c r="X70" s="501"/>
      <c r="Y70" s="502"/>
      <c r="Z70" s="500" t="s">
        <v>363</v>
      </c>
      <c r="AA70" s="501"/>
      <c r="AB70" s="501"/>
      <c r="AC70" s="501"/>
      <c r="AD70" s="501"/>
      <c r="AE70" s="501"/>
      <c r="AF70" s="501"/>
      <c r="AG70" s="502"/>
      <c r="AH70" s="500" t="s">
        <v>362</v>
      </c>
      <c r="AI70" s="501"/>
      <c r="AJ70" s="501"/>
      <c r="AK70" s="501"/>
      <c r="AL70" s="501"/>
      <c r="AM70" s="501"/>
      <c r="AN70" s="501"/>
      <c r="AO70" s="501"/>
      <c r="AP70" s="502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64"/>
      <c r="BE70" t="s">
        <v>330</v>
      </c>
      <c r="BI70">
        <v>13</v>
      </c>
      <c r="BK70" s="50">
        <v>7</v>
      </c>
      <c r="BL70" s="50">
        <v>6</v>
      </c>
      <c r="BM70" s="50">
        <v>13</v>
      </c>
      <c r="BN70" s="50">
        <v>13</v>
      </c>
      <c r="BP70" s="50">
        <f>SUM(BI70:BO70)</f>
        <v>52</v>
      </c>
      <c r="BQ70" s="50" t="s">
        <v>337</v>
      </c>
      <c r="BS70" s="50" t="s">
        <v>167</v>
      </c>
    </row>
    <row r="71" spans="1:77">
      <c r="A71" s="96"/>
      <c r="B71" s="96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64"/>
      <c r="BE71" t="s">
        <v>330</v>
      </c>
      <c r="BI71">
        <v>13</v>
      </c>
      <c r="BK71" s="50">
        <v>7</v>
      </c>
      <c r="BL71" s="50">
        <v>6</v>
      </c>
      <c r="BM71" s="50">
        <v>13</v>
      </c>
      <c r="BN71" s="50">
        <v>13</v>
      </c>
      <c r="BP71" s="50">
        <f>SUM(BI71:BO71)</f>
        <v>52</v>
      </c>
      <c r="BQ71" s="50" t="s">
        <v>337</v>
      </c>
      <c r="BS71" s="50">
        <f t="shared" ref="BS71:BY71" si="9">SUM(BI69:BI72)</f>
        <v>52</v>
      </c>
      <c r="BT71" s="50">
        <f t="shared" si="9"/>
        <v>0</v>
      </c>
      <c r="BU71" s="50">
        <f t="shared" si="9"/>
        <v>28</v>
      </c>
      <c r="BV71" s="50">
        <f t="shared" si="9"/>
        <v>24</v>
      </c>
      <c r="BW71" s="50">
        <f t="shared" si="9"/>
        <v>52</v>
      </c>
      <c r="BX71" s="50">
        <f t="shared" si="9"/>
        <v>52</v>
      </c>
      <c r="BY71" s="50">
        <f t="shared" si="9"/>
        <v>0</v>
      </c>
    </row>
    <row r="72" spans="1:77">
      <c r="A72" s="95"/>
      <c r="B72" s="96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64"/>
      <c r="BE72" t="s">
        <v>330</v>
      </c>
      <c r="BI72">
        <v>13</v>
      </c>
      <c r="BK72" s="50">
        <v>7</v>
      </c>
      <c r="BL72" s="50">
        <v>6</v>
      </c>
      <c r="BM72" s="50">
        <v>13</v>
      </c>
      <c r="BN72" s="50">
        <v>13</v>
      </c>
      <c r="BP72" s="50">
        <f>SUM(BI72:BO72)</f>
        <v>52</v>
      </c>
      <c r="BQ72" s="50" t="s">
        <v>337</v>
      </c>
      <c r="BS72" s="50">
        <f t="shared" ref="BS72:BY72" si="10">BS71/52</f>
        <v>1</v>
      </c>
      <c r="BT72" s="50">
        <f t="shared" si="10"/>
        <v>0</v>
      </c>
      <c r="BU72" s="50">
        <f t="shared" si="10"/>
        <v>0.53846153846153844</v>
      </c>
      <c r="BV72" s="50">
        <f t="shared" si="10"/>
        <v>0.46153846153846156</v>
      </c>
      <c r="BW72" s="50">
        <f t="shared" si="10"/>
        <v>1</v>
      </c>
      <c r="BX72" s="50">
        <f t="shared" si="10"/>
        <v>1</v>
      </c>
      <c r="BY72" s="50">
        <f t="shared" si="10"/>
        <v>0</v>
      </c>
    </row>
    <row r="73" spans="1:77">
      <c r="A73" s="95"/>
      <c r="B73" s="96"/>
      <c r="C73" s="9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64"/>
      <c r="BS73" s="50">
        <f>16/52</f>
        <v>0.30769230769230771</v>
      </c>
      <c r="BT73" s="50" t="s">
        <v>326</v>
      </c>
      <c r="BU73" s="50">
        <f>16/52</f>
        <v>0.30769230769230771</v>
      </c>
    </row>
    <row r="74" spans="1:77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64"/>
      <c r="BR74" s="50" t="s">
        <v>336</v>
      </c>
      <c r="BS74" s="50">
        <f>SUM(BS72:BS73)</f>
        <v>1.3076923076923077</v>
      </c>
      <c r="BU74" s="50">
        <f>SUM(BU72:BU73)</f>
        <v>0.84615384615384615</v>
      </c>
      <c r="BV74" s="50">
        <f>SUM(BV72:BV73)</f>
        <v>0.46153846153846156</v>
      </c>
      <c r="BW74" s="50">
        <f>SUM(BW72:BW73)</f>
        <v>1</v>
      </c>
      <c r="BX74" s="50">
        <f>SUM(BX72:BX73)</f>
        <v>1</v>
      </c>
      <c r="BY74" s="50">
        <f>SUM(BY72:BY73)</f>
        <v>0</v>
      </c>
    </row>
    <row r="75" spans="1:77">
      <c r="A75" s="95" t="s">
        <v>34</v>
      </c>
      <c r="B75" s="96" t="s">
        <v>322</v>
      </c>
      <c r="C75" s="768" t="s">
        <v>121</v>
      </c>
      <c r="D75" s="768"/>
      <c r="E75" s="768"/>
      <c r="F75" s="768"/>
      <c r="G75" s="768" t="s">
        <v>121</v>
      </c>
      <c r="H75" s="768"/>
      <c r="I75" s="768"/>
      <c r="J75" s="768"/>
      <c r="K75" s="768" t="s">
        <v>119</v>
      </c>
      <c r="L75" s="768"/>
      <c r="M75" s="768"/>
      <c r="N75" s="768"/>
      <c r="O75" s="768" t="s">
        <v>267</v>
      </c>
      <c r="P75" s="768"/>
      <c r="Q75" s="768"/>
      <c r="R75" s="768"/>
      <c r="S75" s="768" t="s">
        <v>117</v>
      </c>
      <c r="T75" s="768"/>
      <c r="U75" s="768"/>
      <c r="V75" s="768"/>
      <c r="W75" s="772" t="s">
        <v>29</v>
      </c>
      <c r="X75" s="773"/>
      <c r="Y75" s="773"/>
      <c r="Z75" s="774"/>
      <c r="AA75" s="772" t="s">
        <v>29</v>
      </c>
      <c r="AB75" s="773"/>
      <c r="AC75" s="773"/>
      <c r="AD75" s="774"/>
      <c r="AE75" s="768" t="s">
        <v>120</v>
      </c>
      <c r="AF75" s="768"/>
      <c r="AG75" s="768"/>
      <c r="AH75" s="768"/>
      <c r="AI75" s="768" t="s">
        <v>118</v>
      </c>
      <c r="AJ75" s="768"/>
      <c r="AK75" s="768"/>
      <c r="AL75" s="768"/>
      <c r="AM75" s="775" t="s">
        <v>98</v>
      </c>
      <c r="AN75" s="776"/>
      <c r="AO75" s="776"/>
      <c r="AP75" s="777"/>
      <c r="AQ75" s="775" t="s">
        <v>99</v>
      </c>
      <c r="AR75" s="776"/>
      <c r="AS75" s="776"/>
      <c r="AT75" s="777"/>
      <c r="AU75" s="768" t="s">
        <v>2</v>
      </c>
      <c r="AV75" s="768"/>
      <c r="AW75" s="768"/>
      <c r="AX75" s="768"/>
      <c r="AY75" s="549" t="s">
        <v>1</v>
      </c>
      <c r="AZ75" s="550"/>
      <c r="BA75" s="550"/>
      <c r="BB75" s="550"/>
      <c r="BC75" s="113" t="s">
        <v>300</v>
      </c>
      <c r="BD75" s="67"/>
      <c r="BJ75">
        <v>8</v>
      </c>
      <c r="BN75" s="50">
        <v>8</v>
      </c>
      <c r="BP75" s="50">
        <f>SUM(BI75:BO75)</f>
        <v>16</v>
      </c>
    </row>
    <row r="76" spans="1:77" ht="17" thickBot="1">
      <c r="A76" s="95"/>
      <c r="B76" s="96" t="s">
        <v>323</v>
      </c>
      <c r="C76" s="768" t="s">
        <v>1</v>
      </c>
      <c r="D76" s="768"/>
      <c r="E76" s="768"/>
      <c r="F76" s="768"/>
      <c r="G76" s="768" t="s">
        <v>265</v>
      </c>
      <c r="H76" s="768"/>
      <c r="I76" s="768"/>
      <c r="J76" s="768"/>
      <c r="K76" s="768" t="s">
        <v>123</v>
      </c>
      <c r="L76" s="768"/>
      <c r="M76" s="768"/>
      <c r="N76" s="768"/>
      <c r="O76" s="768" t="s">
        <v>119</v>
      </c>
      <c r="P76" s="768"/>
      <c r="Q76" s="768"/>
      <c r="R76" s="768"/>
      <c r="S76" s="768" t="s">
        <v>2</v>
      </c>
      <c r="T76" s="768"/>
      <c r="U76" s="768"/>
      <c r="V76" s="768"/>
      <c r="W76" s="775" t="s">
        <v>98</v>
      </c>
      <c r="X76" s="776"/>
      <c r="Y76" s="776"/>
      <c r="Z76" s="777"/>
      <c r="AA76" s="775" t="s">
        <v>99</v>
      </c>
      <c r="AB76" s="776"/>
      <c r="AC76" s="776"/>
      <c r="AD76" s="777"/>
      <c r="AE76" s="768" t="s">
        <v>122</v>
      </c>
      <c r="AF76" s="768"/>
      <c r="AG76" s="768"/>
      <c r="AH76" s="768"/>
      <c r="AI76" s="768" t="s">
        <v>118</v>
      </c>
      <c r="AJ76" s="768"/>
      <c r="AK76" s="768"/>
      <c r="AL76" s="768"/>
      <c r="AM76" s="772" t="s">
        <v>29</v>
      </c>
      <c r="AN76" s="773"/>
      <c r="AO76" s="773"/>
      <c r="AP76" s="774"/>
      <c r="AQ76" s="772" t="s">
        <v>29</v>
      </c>
      <c r="AR76" s="773"/>
      <c r="AS76" s="773"/>
      <c r="AT76" s="774"/>
      <c r="AU76" s="768" t="s">
        <v>121</v>
      </c>
      <c r="AV76" s="768"/>
      <c r="AW76" s="768"/>
      <c r="AX76" s="768"/>
      <c r="AY76" s="549" t="s">
        <v>121</v>
      </c>
      <c r="AZ76" s="550"/>
      <c r="BA76" s="550"/>
      <c r="BB76" s="550"/>
      <c r="BC76" s="113" t="s">
        <v>300</v>
      </c>
      <c r="BD76" s="67"/>
      <c r="BJ76">
        <v>8</v>
      </c>
      <c r="BN76" s="50">
        <v>8</v>
      </c>
      <c r="BP76" s="50">
        <f>SUM(BI76:BO76)</f>
        <v>16</v>
      </c>
    </row>
    <row r="77" spans="1:77" ht="17" thickBot="1">
      <c r="A77" s="95"/>
      <c r="B77" s="96" t="s">
        <v>324</v>
      </c>
      <c r="C77" s="768" t="s">
        <v>120</v>
      </c>
      <c r="D77" s="768"/>
      <c r="E77" s="768"/>
      <c r="F77" s="768"/>
      <c r="G77" s="768" t="s">
        <v>117</v>
      </c>
      <c r="H77" s="768"/>
      <c r="I77" s="768"/>
      <c r="J77" s="768"/>
      <c r="K77" s="768" t="s">
        <v>1</v>
      </c>
      <c r="L77" s="768"/>
      <c r="M77" s="768"/>
      <c r="N77" s="768"/>
      <c r="O77" s="768" t="s">
        <v>118</v>
      </c>
      <c r="P77" s="768"/>
      <c r="Q77" s="768"/>
      <c r="R77" s="768"/>
      <c r="S77" s="768" t="s">
        <v>266</v>
      </c>
      <c r="T77" s="768"/>
      <c r="U77" s="768"/>
      <c r="V77" s="768"/>
      <c r="W77" s="768" t="s">
        <v>2</v>
      </c>
      <c r="X77" s="768"/>
      <c r="Y77" s="768"/>
      <c r="Z77" s="768"/>
      <c r="AA77" s="768" t="s">
        <v>119</v>
      </c>
      <c r="AB77" s="768"/>
      <c r="AC77" s="768"/>
      <c r="AD77" s="768"/>
      <c r="AE77" s="772" t="s">
        <v>29</v>
      </c>
      <c r="AF77" s="773"/>
      <c r="AG77" s="773"/>
      <c r="AH77" s="774"/>
      <c r="AI77" s="772" t="s">
        <v>29</v>
      </c>
      <c r="AJ77" s="773"/>
      <c r="AK77" s="773"/>
      <c r="AL77" s="774"/>
      <c r="AM77" s="768" t="s">
        <v>121</v>
      </c>
      <c r="AN77" s="768"/>
      <c r="AO77" s="768"/>
      <c r="AP77" s="768"/>
      <c r="AQ77" s="768" t="s">
        <v>121</v>
      </c>
      <c r="AR77" s="768"/>
      <c r="AS77" s="768"/>
      <c r="AT77" s="768"/>
      <c r="AU77" s="775" t="s">
        <v>98</v>
      </c>
      <c r="AV77" s="776"/>
      <c r="AW77" s="776"/>
      <c r="AX77" s="777"/>
      <c r="AY77" s="436" t="s">
        <v>99</v>
      </c>
      <c r="AZ77" s="437"/>
      <c r="BA77" s="437"/>
      <c r="BB77" s="437"/>
      <c r="BC77" s="113" t="s">
        <v>300</v>
      </c>
      <c r="BD77" s="67"/>
      <c r="BJ77">
        <v>8</v>
      </c>
      <c r="BN77" s="50">
        <v>8</v>
      </c>
      <c r="BP77" s="50">
        <f>SUM(BI77:BO77)</f>
        <v>16</v>
      </c>
      <c r="BS77" s="714" t="s">
        <v>347</v>
      </c>
      <c r="BT77" s="715"/>
      <c r="BU77" s="715"/>
      <c r="BV77" s="715"/>
      <c r="BW77" s="715"/>
      <c r="BX77" s="716"/>
    </row>
    <row r="78" spans="1:77">
      <c r="A78" s="95"/>
      <c r="B78" s="96" t="s">
        <v>325</v>
      </c>
      <c r="C78" s="768" t="s">
        <v>266</v>
      </c>
      <c r="D78" s="768"/>
      <c r="E78" s="768"/>
      <c r="F78" s="768"/>
      <c r="G78" s="768" t="s">
        <v>118</v>
      </c>
      <c r="H78" s="768"/>
      <c r="I78" s="768"/>
      <c r="J78" s="768"/>
      <c r="K78" s="768" t="s">
        <v>120</v>
      </c>
      <c r="L78" s="768"/>
      <c r="M78" s="768"/>
      <c r="N78" s="768"/>
      <c r="O78" s="768" t="s">
        <v>117</v>
      </c>
      <c r="P78" s="768"/>
      <c r="Q78" s="768"/>
      <c r="R78" s="768"/>
      <c r="S78" s="768" t="s">
        <v>121</v>
      </c>
      <c r="T78" s="768"/>
      <c r="U78" s="768"/>
      <c r="V78" s="768"/>
      <c r="W78" s="768" t="s">
        <v>121</v>
      </c>
      <c r="X78" s="768"/>
      <c r="Y78" s="768"/>
      <c r="Z78" s="768"/>
      <c r="AA78" s="768" t="s">
        <v>119</v>
      </c>
      <c r="AB78" s="768"/>
      <c r="AC78" s="768"/>
      <c r="AD78" s="768"/>
      <c r="AE78" s="775" t="s">
        <v>98</v>
      </c>
      <c r="AF78" s="776"/>
      <c r="AG78" s="776"/>
      <c r="AH78" s="777"/>
      <c r="AI78" s="775" t="s">
        <v>99</v>
      </c>
      <c r="AJ78" s="776"/>
      <c r="AK78" s="776"/>
      <c r="AL78" s="777"/>
      <c r="AM78" s="768" t="s">
        <v>2</v>
      </c>
      <c r="AN78" s="768"/>
      <c r="AO78" s="768"/>
      <c r="AP78" s="768"/>
      <c r="AQ78" s="768" t="s">
        <v>119</v>
      </c>
      <c r="AR78" s="768"/>
      <c r="AS78" s="768"/>
      <c r="AT78" s="768"/>
      <c r="AU78" s="772" t="s">
        <v>29</v>
      </c>
      <c r="AV78" s="773"/>
      <c r="AW78" s="773"/>
      <c r="AX78" s="774"/>
      <c r="AY78" s="480" t="s">
        <v>29</v>
      </c>
      <c r="AZ78" s="481"/>
      <c r="BA78" s="481"/>
      <c r="BB78" s="481"/>
      <c r="BC78" s="113" t="s">
        <v>300</v>
      </c>
      <c r="BD78" s="67"/>
      <c r="BJ78">
        <v>8</v>
      </c>
      <c r="BN78" s="50">
        <v>8</v>
      </c>
      <c r="BP78" s="50">
        <f>SUM(BI78:BO78)</f>
        <v>16</v>
      </c>
    </row>
    <row r="79" spans="1:77">
      <c r="A79" s="95"/>
      <c r="B79" s="96"/>
      <c r="C79" s="784" t="s">
        <v>268</v>
      </c>
      <c r="D79" s="784"/>
      <c r="E79" s="784"/>
      <c r="F79" s="784"/>
      <c r="G79" s="785" t="s">
        <v>269</v>
      </c>
      <c r="H79" s="785"/>
      <c r="I79" s="785"/>
      <c r="J79" s="785"/>
      <c r="K79" s="783" t="s">
        <v>270</v>
      </c>
      <c r="L79" s="783"/>
      <c r="M79" s="783"/>
      <c r="N79" s="783"/>
      <c r="O79" s="783" t="s">
        <v>271</v>
      </c>
      <c r="P79" s="783"/>
      <c r="Q79" s="783"/>
      <c r="R79" s="783"/>
      <c r="S79" s="783" t="s">
        <v>272</v>
      </c>
      <c r="T79" s="783"/>
      <c r="U79" s="783"/>
      <c r="V79" s="783"/>
      <c r="W79" s="783" t="s">
        <v>273</v>
      </c>
      <c r="X79" s="783"/>
      <c r="Y79" s="783"/>
      <c r="Z79" s="783"/>
      <c r="AA79" s="783" t="s">
        <v>274</v>
      </c>
      <c r="AB79" s="783"/>
      <c r="AC79" s="783"/>
      <c r="AD79" s="783"/>
      <c r="AE79" s="783" t="s">
        <v>275</v>
      </c>
      <c r="AF79" s="783"/>
      <c r="AG79" s="783"/>
      <c r="AH79" s="783"/>
      <c r="AI79" s="783" t="s">
        <v>276</v>
      </c>
      <c r="AJ79" s="783"/>
      <c r="AK79" s="783"/>
      <c r="AL79" s="783"/>
      <c r="AM79" s="783" t="s">
        <v>277</v>
      </c>
      <c r="AN79" s="783"/>
      <c r="AO79" s="783"/>
      <c r="AP79" s="783"/>
      <c r="AQ79" s="783" t="s">
        <v>278</v>
      </c>
      <c r="AR79" s="783"/>
      <c r="AS79" s="783"/>
      <c r="AT79" s="783"/>
      <c r="AU79" s="783" t="s">
        <v>279</v>
      </c>
      <c r="AV79" s="783"/>
      <c r="AW79" s="783"/>
      <c r="AX79" s="783"/>
      <c r="AY79" s="559" t="s">
        <v>280</v>
      </c>
      <c r="AZ79" s="559"/>
      <c r="BA79" s="559"/>
      <c r="BB79" s="559"/>
      <c r="BC79" s="22"/>
      <c r="BD79" s="67"/>
    </row>
    <row r="80" spans="1:77">
      <c r="A80" s="65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67"/>
    </row>
    <row r="81" spans="1:75">
      <c r="A81" s="6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64"/>
    </row>
    <row r="82" spans="1:75">
      <c r="A82" s="6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64"/>
    </row>
    <row r="83" spans="1:75">
      <c r="A83" s="6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5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64"/>
    </row>
    <row r="84" spans="1:75" s="1" customFormat="1" ht="12" customHeight="1">
      <c r="A84" s="68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69"/>
      <c r="BE84" s="30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13" customHeight="1">
      <c r="A85" s="8"/>
      <c r="B85" s="57"/>
      <c r="C85" s="57"/>
      <c r="D85" s="559" t="s">
        <v>35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v>1</v>
      </c>
      <c r="BG85" s="16"/>
      <c r="BH85" s="1"/>
      <c r="BK85" s="50" t="s">
        <v>40</v>
      </c>
      <c r="BL85" s="50">
        <v>7.18</v>
      </c>
      <c r="BM85" s="50">
        <f>BF93+BF95</f>
        <v>6.273076923076923</v>
      </c>
    </row>
    <row r="86" spans="1:75" ht="13" customHeight="1">
      <c r="A86" s="8"/>
      <c r="B86" s="9" t="s">
        <v>59</v>
      </c>
      <c r="C86" s="9"/>
      <c r="D86" s="31"/>
      <c r="E86" s="31"/>
      <c r="F86" s="31"/>
      <c r="G86" s="31"/>
      <c r="H86" s="31"/>
      <c r="I86" s="31"/>
      <c r="J86" s="31"/>
      <c r="K86" s="31"/>
      <c r="L86" s="778" t="s">
        <v>151</v>
      </c>
      <c r="M86" s="779"/>
      <c r="N86" s="779"/>
      <c r="O86" s="779"/>
      <c r="P86" s="779"/>
      <c r="Q86" s="779"/>
      <c r="R86" s="779"/>
      <c r="S86" s="779"/>
      <c r="T86" s="780"/>
      <c r="U86" s="31"/>
      <c r="V86" s="31"/>
      <c r="W86" s="31"/>
      <c r="X86" s="31"/>
      <c r="Y86" s="31"/>
      <c r="Z86" s="31"/>
      <c r="AA86" s="31"/>
      <c r="AB86" s="31"/>
      <c r="AC86" s="22"/>
      <c r="AD86" s="778" t="s">
        <v>150</v>
      </c>
      <c r="AE86" s="779"/>
      <c r="AF86" s="779"/>
      <c r="AG86" s="779"/>
      <c r="AH86" s="779"/>
      <c r="AI86" s="779"/>
      <c r="AJ86" s="779"/>
      <c r="AK86" s="780"/>
      <c r="AL86" s="31"/>
      <c r="AM86" s="31"/>
      <c r="AN86" s="31"/>
      <c r="AO86" s="31"/>
      <c r="AP86" s="31"/>
      <c r="AQ86" s="31"/>
      <c r="AR86" s="31"/>
      <c r="AS86" s="31"/>
      <c r="AT86" s="31"/>
      <c r="AU86" s="778" t="s">
        <v>17</v>
      </c>
      <c r="AV86" s="779"/>
      <c r="AW86" s="779"/>
      <c r="AX86" s="779"/>
      <c r="AY86" s="779"/>
      <c r="AZ86" s="779"/>
      <c r="BA86" s="779"/>
      <c r="BB86" s="779"/>
      <c r="BC86" s="780"/>
      <c r="BD86" s="24"/>
      <c r="BE86" s="1" t="s">
        <v>60</v>
      </c>
      <c r="BF86" s="16">
        <f>26/52</f>
        <v>0.5</v>
      </c>
      <c r="BG86" s="22" t="s">
        <v>17</v>
      </c>
      <c r="BH86" s="1"/>
      <c r="BK86" s="50" t="s">
        <v>0</v>
      </c>
      <c r="BL86" s="50">
        <v>3.23</v>
      </c>
      <c r="BM86" s="114">
        <f>BF107</f>
        <v>3.1730769230769229</v>
      </c>
    </row>
    <row r="87" spans="1:75" ht="13" customHeight="1">
      <c r="A87" s="8"/>
      <c r="B87" s="9" t="s">
        <v>73</v>
      </c>
      <c r="C87" s="9"/>
      <c r="D87" s="778" t="s">
        <v>186</v>
      </c>
      <c r="E87" s="779"/>
      <c r="F87" s="779"/>
      <c r="G87" s="779"/>
      <c r="H87" s="779"/>
      <c r="I87" s="779"/>
      <c r="J87" s="779"/>
      <c r="K87" s="780"/>
      <c r="L87" s="31"/>
      <c r="M87" s="31"/>
      <c r="N87" s="31"/>
      <c r="O87" s="31"/>
      <c r="P87" s="31"/>
      <c r="Q87" s="31"/>
      <c r="R87" s="31"/>
      <c r="S87" s="31"/>
      <c r="T87" s="31"/>
      <c r="U87" s="781" t="s">
        <v>187</v>
      </c>
      <c r="V87" s="782"/>
      <c r="W87" s="782"/>
      <c r="X87" s="782"/>
      <c r="Y87" s="782"/>
      <c r="Z87" s="782"/>
      <c r="AA87" s="782"/>
      <c r="AB87" s="782"/>
      <c r="AC87" s="782"/>
      <c r="AD87" s="31"/>
      <c r="AE87" s="31"/>
      <c r="AF87" s="31"/>
      <c r="AG87" s="31"/>
      <c r="AH87" s="31"/>
      <c r="AI87" s="31"/>
      <c r="AJ87" s="31"/>
      <c r="AK87" s="31"/>
      <c r="AL87" s="781" t="s">
        <v>18</v>
      </c>
      <c r="AM87" s="782"/>
      <c r="AN87" s="782"/>
      <c r="AO87" s="782"/>
      <c r="AP87" s="782"/>
      <c r="AQ87" s="782"/>
      <c r="AR87" s="782"/>
      <c r="AS87" s="782"/>
      <c r="AT87" s="782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/>
      <c r="BF87" s="16">
        <f>34/52</f>
        <v>0.65384615384615385</v>
      </c>
      <c r="BG87" s="16" t="s">
        <v>309</v>
      </c>
      <c r="BH87" s="1"/>
      <c r="BK87" s="50" t="s">
        <v>1</v>
      </c>
      <c r="BL87" s="50">
        <v>3.06</v>
      </c>
      <c r="BM87" s="50">
        <f>BF115</f>
        <v>2.7692307692307692</v>
      </c>
    </row>
    <row r="88" spans="1:75" ht="13" customHeight="1" thickBot="1">
      <c r="A88" s="8"/>
      <c r="B88" s="9" t="s">
        <v>61</v>
      </c>
      <c r="C88" s="9"/>
      <c r="D88" s="420" t="s">
        <v>161</v>
      </c>
      <c r="E88" s="420"/>
      <c r="F88" s="420"/>
      <c r="G88" s="420"/>
      <c r="H88" s="420"/>
      <c r="I88" s="420"/>
      <c r="J88" s="420"/>
      <c r="K88" s="420"/>
      <c r="L88" s="31"/>
      <c r="M88" s="31"/>
      <c r="N88" s="31"/>
      <c r="O88" s="31"/>
      <c r="P88" s="31"/>
      <c r="Q88" s="775" t="s">
        <v>160</v>
      </c>
      <c r="R88" s="776"/>
      <c r="S88" s="776"/>
      <c r="T88" s="776"/>
      <c r="U88" s="776"/>
      <c r="V88" s="776"/>
      <c r="W88" s="776"/>
      <c r="X88" s="776"/>
      <c r="Y88" s="776"/>
      <c r="Z88" s="776"/>
      <c r="AA88" s="776"/>
      <c r="AB88" s="776"/>
      <c r="AC88" s="777"/>
      <c r="AD88" s="775" t="s">
        <v>201</v>
      </c>
      <c r="AE88" s="776"/>
      <c r="AF88" s="776"/>
      <c r="AG88" s="776"/>
      <c r="AH88" s="776"/>
      <c r="AI88" s="776"/>
      <c r="AJ88" s="776"/>
      <c r="AK88" s="776"/>
      <c r="AL88" s="776"/>
      <c r="AM88" s="776"/>
      <c r="AN88" s="776"/>
      <c r="AO88" s="776"/>
      <c r="AP88" s="437"/>
      <c r="AQ88" s="789" t="s">
        <v>159</v>
      </c>
      <c r="AR88" s="790"/>
      <c r="AS88" s="790"/>
      <c r="AT88" s="790"/>
      <c r="AU88" s="790"/>
      <c r="AV88" s="790"/>
      <c r="AW88" s="790"/>
      <c r="AX88" s="790"/>
      <c r="AY88" s="791"/>
      <c r="AZ88" s="31"/>
      <c r="BA88" s="31"/>
      <c r="BB88" s="31"/>
      <c r="BC88" s="31"/>
      <c r="BD88" s="24"/>
      <c r="BE88" s="1" t="s">
        <v>62</v>
      </c>
      <c r="BF88" s="16">
        <f>16/52</f>
        <v>0.30769230769230771</v>
      </c>
      <c r="BG88" s="16" t="s">
        <v>310</v>
      </c>
      <c r="BH88" s="1"/>
      <c r="BK88" s="50" t="s">
        <v>41</v>
      </c>
      <c r="BL88" s="50">
        <v>2</v>
      </c>
      <c r="BM88" s="50">
        <f>BF121</f>
        <v>1.9615384615384617</v>
      </c>
    </row>
    <row r="89" spans="1:75" ht="13" customHeight="1">
      <c r="A89" s="8"/>
      <c r="B89" s="9"/>
      <c r="C89" s="9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792" t="s">
        <v>161</v>
      </c>
      <c r="AV89" s="792"/>
      <c r="AW89" s="792"/>
      <c r="AX89" s="792"/>
      <c r="AY89" s="792"/>
      <c r="AZ89" s="792"/>
      <c r="BA89" s="792"/>
      <c r="BB89" s="792"/>
      <c r="BC89" s="793"/>
      <c r="BD89" s="24"/>
      <c r="BE89" s="1"/>
      <c r="BF89" s="16"/>
      <c r="BG89" s="16"/>
      <c r="BH89" s="1"/>
    </row>
    <row r="90" spans="1:75" ht="13" customHeight="1">
      <c r="A90" s="8"/>
      <c r="B90" s="9" t="s">
        <v>63</v>
      </c>
      <c r="C90" s="9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24"/>
      <c r="BE90" s="1" t="s">
        <v>64</v>
      </c>
      <c r="BF90" s="16">
        <f>53/52</f>
        <v>1.0192307692307692</v>
      </c>
      <c r="BG90" s="1" t="s">
        <v>311</v>
      </c>
      <c r="BH90" s="1"/>
      <c r="BI90">
        <v>0.62</v>
      </c>
      <c r="BK90" s="50" t="s">
        <v>2</v>
      </c>
      <c r="BL90" s="50">
        <v>2.23</v>
      </c>
      <c r="BM90" s="50">
        <f>BG128</f>
        <v>2.0576923076923075</v>
      </c>
    </row>
    <row r="91" spans="1:75" ht="13" customHeight="1">
      <c r="A91" s="8"/>
      <c r="B91" s="9" t="s">
        <v>65</v>
      </c>
      <c r="C91" s="9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24"/>
      <c r="BE91" s="1" t="s">
        <v>66</v>
      </c>
      <c r="BF91" s="16">
        <f>39/52</f>
        <v>0.75</v>
      </c>
      <c r="BG91" s="1"/>
      <c r="BH91" s="1"/>
      <c r="BK91" s="50" t="s">
        <v>20</v>
      </c>
      <c r="BL91" s="50">
        <v>1</v>
      </c>
      <c r="BM91" s="50">
        <v>0</v>
      </c>
    </row>
    <row r="92" spans="1:75" ht="13" customHeight="1">
      <c r="A92" s="8"/>
      <c r="B92" s="9"/>
      <c r="C92" s="9"/>
      <c r="D92" s="559" t="s">
        <v>15</v>
      </c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559"/>
      <c r="AG92" s="559"/>
      <c r="AH92" s="559"/>
      <c r="AI92" s="559"/>
      <c r="AJ92" s="559"/>
      <c r="AK92" s="559"/>
      <c r="AL92" s="559"/>
      <c r="AM92" s="559"/>
      <c r="AN92" s="559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59"/>
      <c r="BC92" s="559"/>
      <c r="BD92" s="24"/>
      <c r="BE92" s="1" t="s">
        <v>67</v>
      </c>
      <c r="BF92" s="26">
        <f>CB135</f>
        <v>1.9230769230769231</v>
      </c>
      <c r="BG92" t="s">
        <v>68</v>
      </c>
      <c r="BH92" s="1"/>
      <c r="BK92" s="50" t="s">
        <v>69</v>
      </c>
      <c r="BL92" s="50" t="s">
        <v>70</v>
      </c>
    </row>
    <row r="93" spans="1:75" ht="13" customHeight="1">
      <c r="A93" s="8"/>
      <c r="B93" s="9" t="s">
        <v>59</v>
      </c>
      <c r="C93" s="31"/>
      <c r="D93" s="775" t="s">
        <v>150</v>
      </c>
      <c r="E93" s="776"/>
      <c r="F93" s="776"/>
      <c r="G93" s="776"/>
      <c r="H93" s="776"/>
      <c r="I93" s="776"/>
      <c r="J93" s="776"/>
      <c r="K93" s="776"/>
      <c r="L93" s="776"/>
      <c r="M93" s="776"/>
      <c r="N93" s="776"/>
      <c r="O93" s="776"/>
      <c r="P93" s="776"/>
      <c r="Q93" s="776"/>
      <c r="R93" s="776"/>
      <c r="S93" s="776"/>
      <c r="T93" s="777"/>
      <c r="U93" s="775" t="s">
        <v>17</v>
      </c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7"/>
      <c r="AL93" s="786" t="s">
        <v>151</v>
      </c>
      <c r="AM93" s="787"/>
      <c r="AN93" s="787"/>
      <c r="AO93" s="787"/>
      <c r="AP93" s="787"/>
      <c r="AQ93" s="787"/>
      <c r="AR93" s="787"/>
      <c r="AS93" s="787"/>
      <c r="AT93" s="787"/>
      <c r="AU93" s="787"/>
      <c r="AV93" s="787"/>
      <c r="AW93" s="787"/>
      <c r="AX93" s="787"/>
      <c r="AY93" s="787"/>
      <c r="AZ93" s="787"/>
      <c r="BA93" s="787"/>
      <c r="BB93" s="787"/>
      <c r="BC93" s="788"/>
      <c r="BD93" s="25"/>
      <c r="BF93" s="22">
        <f>SUM(BF85:BF92)</f>
        <v>6.1538461538461542</v>
      </c>
      <c r="BH93" s="1"/>
      <c r="BK93" s="50" t="s">
        <v>71</v>
      </c>
      <c r="BL93" s="50">
        <v>1</v>
      </c>
      <c r="BN93" s="50">
        <f>SUM(BL85:BL91)</f>
        <v>18.7</v>
      </c>
      <c r="BO93" s="50" t="s">
        <v>72</v>
      </c>
    </row>
    <row r="94" spans="1:75" ht="13" customHeight="1">
      <c r="A94" s="8"/>
      <c r="B94" s="9" t="s">
        <v>73</v>
      </c>
      <c r="C94" s="31"/>
      <c r="D94" s="786" t="s">
        <v>187</v>
      </c>
      <c r="E94" s="787"/>
      <c r="F94" s="787"/>
      <c r="G94" s="787"/>
      <c r="H94" s="787"/>
      <c r="I94" s="787"/>
      <c r="J94" s="787"/>
      <c r="K94" s="788"/>
      <c r="L94" s="31"/>
      <c r="M94" s="31"/>
      <c r="N94" s="475" t="s">
        <v>18</v>
      </c>
      <c r="O94" s="475"/>
      <c r="P94" s="475"/>
      <c r="Q94" s="475"/>
      <c r="R94" s="475"/>
      <c r="S94" s="475"/>
      <c r="T94" s="476"/>
      <c r="U94" s="775" t="s">
        <v>186</v>
      </c>
      <c r="V94" s="776"/>
      <c r="W94" s="776"/>
      <c r="X94" s="776"/>
      <c r="Y94" s="776"/>
      <c r="Z94" s="776"/>
      <c r="AA94" s="776"/>
      <c r="AB94" s="776"/>
      <c r="AC94" s="777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24"/>
      <c r="BG94" s="1"/>
      <c r="BH94" s="1"/>
      <c r="BN94" s="50">
        <v>0.5</v>
      </c>
      <c r="BO94" s="50" t="s">
        <v>74</v>
      </c>
    </row>
    <row r="95" spans="1:75" s="1" customFormat="1" ht="13" customHeight="1">
      <c r="A95" s="8"/>
      <c r="B95" s="9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24"/>
      <c r="BE95" s="1" t="s">
        <v>185</v>
      </c>
      <c r="BF95" s="16">
        <f>0.1+1/52</f>
        <v>0.11923076923076924</v>
      </c>
      <c r="BG95" s="1" t="s">
        <v>318</v>
      </c>
      <c r="BK95" s="54"/>
      <c r="BL95" s="54"/>
      <c r="BM95" s="54"/>
      <c r="BN95" s="54">
        <f>1.8</f>
        <v>1.8</v>
      </c>
      <c r="BO95" s="54" t="s">
        <v>75</v>
      </c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61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437" t="s">
        <v>159</v>
      </c>
      <c r="V96" s="437"/>
      <c r="W96" s="437"/>
      <c r="X96" s="437"/>
      <c r="Y96" s="437"/>
      <c r="Z96" s="437"/>
      <c r="AA96" s="437"/>
      <c r="AB96" s="437"/>
      <c r="AC96" s="444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24"/>
      <c r="BE96" s="1" t="s">
        <v>185</v>
      </c>
      <c r="BF96" s="1">
        <v>0.1</v>
      </c>
      <c r="BG96" s="1" t="s">
        <v>316</v>
      </c>
      <c r="BH96" s="1"/>
      <c r="BN96" s="44">
        <f>8/52</f>
        <v>0.15384615384615385</v>
      </c>
      <c r="BO96" s="44" t="s">
        <v>76</v>
      </c>
    </row>
    <row r="97" spans="1:75" ht="13" customHeight="1">
      <c r="A97" s="8"/>
      <c r="B97" s="9" t="s">
        <v>63</v>
      </c>
      <c r="C97" s="31"/>
      <c r="D97" s="775" t="s">
        <v>163</v>
      </c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7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775" t="s">
        <v>164</v>
      </c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7"/>
      <c r="AQ97" s="775" t="s">
        <v>162</v>
      </c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7"/>
      <c r="BD97" s="24"/>
      <c r="BE97" s="1"/>
      <c r="BF97" s="63">
        <f>SUM(BF93:BF96)</f>
        <v>6.3730769230769226</v>
      </c>
      <c r="BG97" s="16"/>
      <c r="BH97" s="1"/>
      <c r="BN97" s="50">
        <f>SUM(BN93:BN96)</f>
        <v>21.153846153846153</v>
      </c>
      <c r="BO97" s="50" t="s">
        <v>77</v>
      </c>
    </row>
    <row r="98" spans="1:75" s="1" customFormat="1" ht="13" customHeight="1" thickBot="1">
      <c r="A98" s="8"/>
      <c r="B98" s="9" t="s">
        <v>65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775" t="s">
        <v>307</v>
      </c>
      <c r="X98" s="776"/>
      <c r="Y98" s="776"/>
      <c r="Z98" s="777"/>
      <c r="AA98" s="775" t="s">
        <v>307</v>
      </c>
      <c r="AB98" s="776"/>
      <c r="AC98" s="776"/>
      <c r="AD98" s="777"/>
      <c r="AE98" s="775" t="s">
        <v>306</v>
      </c>
      <c r="AF98" s="776"/>
      <c r="AG98" s="776"/>
      <c r="AH98" s="777"/>
      <c r="AI98" s="775" t="s">
        <v>306</v>
      </c>
      <c r="AJ98" s="776"/>
      <c r="AK98" s="776"/>
      <c r="AL98" s="777"/>
      <c r="AM98" s="775" t="s">
        <v>305</v>
      </c>
      <c r="AN98" s="776"/>
      <c r="AO98" s="776"/>
      <c r="AP98" s="777"/>
      <c r="AQ98" s="775" t="s">
        <v>305</v>
      </c>
      <c r="AR98" s="776"/>
      <c r="AS98" s="776"/>
      <c r="AT98" s="777"/>
      <c r="AU98" s="775" t="s">
        <v>304</v>
      </c>
      <c r="AV98" s="776"/>
      <c r="AW98" s="776"/>
      <c r="AX98" s="777"/>
      <c r="AY98" s="522" t="s">
        <v>304</v>
      </c>
      <c r="AZ98" s="509"/>
      <c r="BA98" s="509"/>
      <c r="BB98" s="509"/>
      <c r="BC98" s="509"/>
      <c r="BD98" s="24"/>
      <c r="BG98" s="16"/>
      <c r="BK98" s="53" t="s">
        <v>130</v>
      </c>
      <c r="BL98" s="54"/>
      <c r="BM98" s="54"/>
      <c r="BN98" s="54"/>
      <c r="BO98" s="54" t="s">
        <v>78</v>
      </c>
      <c r="BP98" s="54"/>
      <c r="BQ98" s="54"/>
      <c r="BR98" s="54"/>
      <c r="BS98" s="54"/>
      <c r="BT98" s="54"/>
      <c r="BU98" s="54"/>
      <c r="BV98" s="54"/>
      <c r="BW98" s="54"/>
    </row>
    <row r="99" spans="1:75" s="1" customFormat="1" ht="13" customHeight="1" thickBot="1">
      <c r="A99" s="8"/>
      <c r="B99" s="94"/>
      <c r="D99" s="801" t="s">
        <v>241</v>
      </c>
      <c r="E99" s="801"/>
      <c r="F99" s="801"/>
      <c r="G99" s="801"/>
      <c r="H99" s="801"/>
      <c r="I99" s="801"/>
      <c r="J99" s="801"/>
      <c r="K99" s="801"/>
      <c r="L99" s="802" t="s">
        <v>293</v>
      </c>
      <c r="M99" s="803"/>
      <c r="N99" s="804" t="s">
        <v>230</v>
      </c>
      <c r="O99" s="805"/>
      <c r="P99" s="805"/>
      <c r="Q99" s="805"/>
      <c r="R99" s="805"/>
      <c r="S99" s="805"/>
      <c r="T99" s="806"/>
      <c r="U99" s="807" t="s">
        <v>232</v>
      </c>
      <c r="V99" s="807"/>
      <c r="W99" s="808" t="s">
        <v>233</v>
      </c>
      <c r="X99" s="809"/>
      <c r="Y99" s="809"/>
      <c r="Z99" s="809"/>
      <c r="AA99" s="809"/>
      <c r="AB99" s="809"/>
      <c r="AC99" s="809"/>
      <c r="AD99" s="810" t="s">
        <v>241</v>
      </c>
      <c r="AE99" s="810"/>
      <c r="AF99" s="810"/>
      <c r="AG99" s="810"/>
      <c r="AH99" s="810"/>
      <c r="AI99" s="810"/>
      <c r="AJ99" s="810"/>
      <c r="AK99" s="810"/>
      <c r="AL99" s="810"/>
      <c r="AM99" s="810"/>
      <c r="AN99" s="810"/>
      <c r="AO99" s="810"/>
      <c r="AP99" s="810"/>
      <c r="AQ99" s="794" t="s">
        <v>295</v>
      </c>
      <c r="AR99" s="795"/>
      <c r="AS99" s="795"/>
      <c r="AT99" s="796"/>
      <c r="AU99" s="811" t="s">
        <v>294</v>
      </c>
      <c r="AV99" s="812"/>
      <c r="AW99" s="812"/>
      <c r="AX99" s="812"/>
      <c r="AY99" s="812"/>
      <c r="AZ99" s="794" t="s">
        <v>295</v>
      </c>
      <c r="BA99" s="795"/>
      <c r="BB99" s="795"/>
      <c r="BC99" s="796"/>
      <c r="BD99" s="24"/>
      <c r="BG99" s="16"/>
      <c r="BK99" s="53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s="1" customFormat="1" ht="13" customHeight="1">
      <c r="A100" s="8"/>
      <c r="B100" s="94" t="s">
        <v>243</v>
      </c>
      <c r="D100" s="73"/>
      <c r="E100" s="73"/>
      <c r="F100" s="73"/>
      <c r="G100" s="73"/>
      <c r="H100" s="73"/>
      <c r="I100" s="73"/>
      <c r="J100" s="73"/>
      <c r="K100" s="73"/>
      <c r="L100" s="797" t="s">
        <v>215</v>
      </c>
      <c r="M100" s="797"/>
      <c r="N100" s="73"/>
      <c r="O100" s="73"/>
      <c r="P100" s="73"/>
      <c r="Q100" s="20"/>
      <c r="R100" s="20"/>
      <c r="S100" s="20"/>
      <c r="T100" s="20"/>
      <c r="U100" s="20"/>
      <c r="V100" s="20"/>
      <c r="W100" s="20"/>
      <c r="X100" s="20"/>
      <c r="Y100" s="16"/>
      <c r="Z100" s="16"/>
      <c r="AA100" s="16"/>
      <c r="AB100" s="16"/>
      <c r="AC100" s="16"/>
      <c r="AD100" s="21"/>
      <c r="AE100" s="21"/>
      <c r="AF100" s="21"/>
      <c r="AG100" s="21"/>
      <c r="AH100" s="21"/>
      <c r="AI100" s="21"/>
      <c r="AJ100" s="21"/>
      <c r="AK100" s="21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4"/>
      <c r="BG100" s="16"/>
      <c r="BK100" s="53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13" customHeight="1">
      <c r="A101" s="8"/>
      <c r="B101" s="9"/>
      <c r="C101" s="9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24"/>
      <c r="BE101" s="1"/>
      <c r="BF101" s="1"/>
      <c r="BG101" s="16"/>
      <c r="BH101" s="1"/>
      <c r="BK101" s="50">
        <v>1.8</v>
      </c>
      <c r="BL101" s="52" t="s">
        <v>131</v>
      </c>
    </row>
    <row r="102" spans="1:75" ht="13" customHeight="1">
      <c r="A102" s="8"/>
      <c r="B102" s="9"/>
      <c r="C102" s="9"/>
      <c r="D102" s="559" t="s">
        <v>0</v>
      </c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559"/>
      <c r="AG102" s="559"/>
      <c r="AH102" s="559"/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59"/>
      <c r="BC102" s="559"/>
      <c r="BD102" s="24"/>
      <c r="BE102" s="1" t="s">
        <v>58</v>
      </c>
      <c r="BF102" s="16">
        <f>35/52</f>
        <v>0.67307692307692313</v>
      </c>
      <c r="BG102" s="16"/>
      <c r="BH102" s="1"/>
      <c r="BK102" s="50">
        <f>12/52</f>
        <v>0.23076923076923078</v>
      </c>
      <c r="BL102" s="52" t="s">
        <v>132</v>
      </c>
    </row>
    <row r="103" spans="1:75" ht="13" customHeight="1">
      <c r="A103" s="8"/>
      <c r="B103" s="9" t="s">
        <v>79</v>
      </c>
      <c r="C103" s="9"/>
      <c r="D103" s="772" t="s">
        <v>17</v>
      </c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4"/>
      <c r="U103" s="772" t="s">
        <v>151</v>
      </c>
      <c r="V103" s="773"/>
      <c r="W103" s="773"/>
      <c r="X103" s="773"/>
      <c r="Y103" s="773"/>
      <c r="Z103" s="773"/>
      <c r="AA103" s="773"/>
      <c r="AB103" s="773"/>
      <c r="AC103" s="773"/>
      <c r="AD103" s="773"/>
      <c r="AE103" s="773"/>
      <c r="AF103" s="773"/>
      <c r="AG103" s="773"/>
      <c r="AH103" s="773"/>
      <c r="AI103" s="773"/>
      <c r="AJ103" s="773"/>
      <c r="AK103" s="774"/>
      <c r="AL103" s="798" t="s">
        <v>150</v>
      </c>
      <c r="AM103" s="799"/>
      <c r="AN103" s="799"/>
      <c r="AO103" s="799"/>
      <c r="AP103" s="799"/>
      <c r="AQ103" s="799"/>
      <c r="AR103" s="799"/>
      <c r="AS103" s="799"/>
      <c r="AT103" s="799"/>
      <c r="AU103" s="799"/>
      <c r="AV103" s="799"/>
      <c r="AW103" s="799"/>
      <c r="AX103" s="799"/>
      <c r="AY103" s="799"/>
      <c r="AZ103" s="799"/>
      <c r="BA103" s="799"/>
      <c r="BB103" s="799"/>
      <c r="BC103" s="800"/>
      <c r="BD103" s="24"/>
      <c r="BE103" s="1" t="s">
        <v>60</v>
      </c>
      <c r="BF103" s="16">
        <f>17/52</f>
        <v>0.32692307692307693</v>
      </c>
      <c r="BG103" s="16"/>
      <c r="BH103" s="1"/>
      <c r="BK103" s="50">
        <f>9/52</f>
        <v>0.17307692307692307</v>
      </c>
      <c r="BL103" s="52" t="s">
        <v>317</v>
      </c>
    </row>
    <row r="104" spans="1:75" ht="13" customHeight="1">
      <c r="A104" s="8"/>
      <c r="B104" s="9" t="s">
        <v>61</v>
      </c>
      <c r="C104" s="9"/>
      <c r="D104" s="772" t="s">
        <v>159</v>
      </c>
      <c r="E104" s="773"/>
      <c r="F104" s="773"/>
      <c r="G104" s="773"/>
      <c r="H104" s="773"/>
      <c r="I104" s="773"/>
      <c r="J104" s="773"/>
      <c r="K104" s="774"/>
      <c r="L104" s="772" t="s">
        <v>201</v>
      </c>
      <c r="M104" s="773"/>
      <c r="N104" s="773"/>
      <c r="O104" s="773"/>
      <c r="P104" s="773"/>
      <c r="Q104" s="773"/>
      <c r="R104" s="773"/>
      <c r="S104" s="773"/>
      <c r="T104" s="774"/>
      <c r="U104" s="31"/>
      <c r="V104" s="31"/>
      <c r="W104" s="31"/>
      <c r="X104" s="31"/>
      <c r="Y104" s="31"/>
      <c r="Z104" s="31"/>
      <c r="AA104" s="31"/>
      <c r="AB104" s="31"/>
      <c r="AC104" s="31"/>
      <c r="AD104" s="772" t="s">
        <v>160</v>
      </c>
      <c r="AE104" s="773"/>
      <c r="AF104" s="773"/>
      <c r="AG104" s="773"/>
      <c r="AH104" s="773"/>
      <c r="AI104" s="773"/>
      <c r="AJ104" s="773"/>
      <c r="AK104" s="774"/>
      <c r="AL104" s="798" t="s">
        <v>161</v>
      </c>
      <c r="AM104" s="799"/>
      <c r="AN104" s="799"/>
      <c r="AO104" s="799"/>
      <c r="AP104" s="800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24"/>
      <c r="BE104" s="1" t="s">
        <v>64</v>
      </c>
      <c r="BF104" s="16">
        <f>30/52</f>
        <v>0.57692307692307687</v>
      </c>
      <c r="BG104" s="1"/>
      <c r="BH104" s="1"/>
    </row>
    <row r="105" spans="1:75" ht="13" customHeight="1">
      <c r="A105" s="8"/>
      <c r="B105" s="9" t="s">
        <v>63</v>
      </c>
      <c r="C105" s="9"/>
      <c r="D105" s="814" t="s">
        <v>162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 t="s">
        <v>164</v>
      </c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814" t="s">
        <v>163</v>
      </c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24"/>
      <c r="BE105" s="1" t="s">
        <v>66</v>
      </c>
      <c r="BF105" s="16">
        <f>39/52</f>
        <v>0.75</v>
      </c>
      <c r="BG105" s="1"/>
      <c r="BH105" s="1"/>
      <c r="BK105" s="52" t="s">
        <v>134</v>
      </c>
    </row>
    <row r="106" spans="1:75" ht="13" customHeight="1" thickBot="1">
      <c r="A106" s="8"/>
      <c r="B106" s="9" t="s">
        <v>65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552" t="s">
        <v>305</v>
      </c>
      <c r="X106" s="553"/>
      <c r="Y106" s="553"/>
      <c r="Z106" s="553"/>
      <c r="AA106" s="553"/>
      <c r="AB106" s="553"/>
      <c r="AC106" s="553"/>
      <c r="AD106" s="554"/>
      <c r="AE106" s="552" t="s">
        <v>304</v>
      </c>
      <c r="AF106" s="553"/>
      <c r="AG106" s="553"/>
      <c r="AH106" s="553"/>
      <c r="AI106" s="553"/>
      <c r="AJ106" s="553"/>
      <c r="AK106" s="553"/>
      <c r="AL106" s="554"/>
      <c r="AM106" s="552" t="s">
        <v>307</v>
      </c>
      <c r="AN106" s="553"/>
      <c r="AO106" s="553"/>
      <c r="AP106" s="553"/>
      <c r="AQ106" s="553"/>
      <c r="AR106" s="553"/>
      <c r="AS106" s="553"/>
      <c r="AT106" s="554"/>
      <c r="AU106" s="480" t="s">
        <v>306</v>
      </c>
      <c r="AV106" s="481"/>
      <c r="AW106" s="481"/>
      <c r="AX106" s="481"/>
      <c r="AY106" s="481"/>
      <c r="AZ106" s="481"/>
      <c r="BA106" s="481"/>
      <c r="BB106" s="481"/>
      <c r="BC106" s="481"/>
      <c r="BD106" s="24"/>
      <c r="BE106" s="1" t="s">
        <v>67</v>
      </c>
      <c r="BF106" s="26">
        <f>BY135</f>
        <v>0.84615384615384615</v>
      </c>
      <c r="BG106" s="1" t="s">
        <v>282</v>
      </c>
      <c r="BH106" s="1"/>
    </row>
    <row r="107" spans="1:75" s="1" customFormat="1" ht="13" customHeight="1" thickBot="1">
      <c r="A107" s="8"/>
      <c r="B107" s="9"/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815" t="s">
        <v>220</v>
      </c>
      <c r="V107" s="816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24"/>
      <c r="BF107" s="26">
        <f>SUM(BF102:BF106)</f>
        <v>3.1730769230769229</v>
      </c>
      <c r="BG107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13" customHeight="1">
      <c r="A108" s="8"/>
      <c r="B108" s="9"/>
      <c r="C108" s="9"/>
      <c r="D108" s="559" t="s">
        <v>80</v>
      </c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  <c r="AK108" s="559"/>
      <c r="AL108" s="559"/>
      <c r="AM108" s="559"/>
      <c r="AN108" s="559"/>
      <c r="AO108" s="559"/>
      <c r="AP108" s="559"/>
      <c r="AQ108" s="559"/>
      <c r="AR108" s="559"/>
      <c r="AS108" s="559"/>
      <c r="AT108" s="559"/>
      <c r="AU108" s="559"/>
      <c r="AV108" s="559"/>
      <c r="AW108" s="559"/>
      <c r="AX108" s="559"/>
      <c r="AY108" s="559"/>
      <c r="AZ108" s="559"/>
      <c r="BA108" s="559"/>
      <c r="BB108" s="559"/>
      <c r="BC108" s="559"/>
      <c r="BD108" s="24"/>
      <c r="BG108" s="22"/>
      <c r="BH108" s="1"/>
    </row>
    <row r="109" spans="1:75" ht="13" customHeight="1">
      <c r="A109" s="8"/>
      <c r="B109" s="9" t="s">
        <v>79</v>
      </c>
      <c r="C109" s="9"/>
      <c r="D109" s="813" t="s">
        <v>151</v>
      </c>
      <c r="E109" s="813"/>
      <c r="F109" s="813"/>
      <c r="G109" s="813"/>
      <c r="H109" s="813"/>
      <c r="I109" s="813"/>
      <c r="J109" s="813"/>
      <c r="K109" s="813"/>
      <c r="L109" s="70"/>
      <c r="M109" s="70"/>
      <c r="N109" s="70"/>
      <c r="O109" s="70"/>
      <c r="P109" s="70"/>
      <c r="Q109" s="70"/>
      <c r="R109" s="70"/>
      <c r="S109" s="70"/>
      <c r="T109" s="70"/>
      <c r="U109" s="813" t="s">
        <v>150</v>
      </c>
      <c r="V109" s="813"/>
      <c r="W109" s="813"/>
      <c r="X109" s="813"/>
      <c r="Y109" s="813"/>
      <c r="Z109" s="813"/>
      <c r="AA109" s="813"/>
      <c r="AB109" s="813"/>
      <c r="AC109" s="813"/>
      <c r="AD109" s="70"/>
      <c r="AE109" s="70"/>
      <c r="AF109" s="70"/>
      <c r="AG109" s="70"/>
      <c r="AH109" s="70"/>
      <c r="AI109" s="70"/>
      <c r="AJ109" s="70"/>
      <c r="AK109" s="70"/>
      <c r="AL109" s="813" t="s">
        <v>17</v>
      </c>
      <c r="AM109" s="813"/>
      <c r="AN109" s="813"/>
      <c r="AO109" s="813"/>
      <c r="AP109" s="813"/>
      <c r="AQ109" s="813"/>
      <c r="AR109" s="813"/>
      <c r="AS109" s="813"/>
      <c r="AT109" s="813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58</v>
      </c>
      <c r="BF109" s="16">
        <f>17/52</f>
        <v>0.32692307692307693</v>
      </c>
      <c r="BG109" s="1" t="s">
        <v>312</v>
      </c>
      <c r="BH109" s="1"/>
    </row>
    <row r="110" spans="1:75" ht="13" customHeight="1">
      <c r="A110" s="8"/>
      <c r="B110" s="9" t="s">
        <v>81</v>
      </c>
      <c r="C110" s="9"/>
      <c r="D110" s="70"/>
      <c r="E110" s="70"/>
      <c r="F110" s="70"/>
      <c r="G110" s="70"/>
      <c r="H110" s="70"/>
      <c r="I110" s="70"/>
      <c r="J110" s="70"/>
      <c r="K110" s="70"/>
      <c r="L110" s="442" t="s">
        <v>186</v>
      </c>
      <c r="M110" s="442"/>
      <c r="N110" s="442"/>
      <c r="O110" s="442"/>
      <c r="P110" s="442"/>
      <c r="Q110" s="442"/>
      <c r="R110" s="442"/>
      <c r="S110" s="442"/>
      <c r="T110" s="442"/>
      <c r="U110" s="70"/>
      <c r="V110" s="70"/>
      <c r="W110" s="70"/>
      <c r="X110" s="70"/>
      <c r="Y110" s="70"/>
      <c r="Z110" s="70"/>
      <c r="AA110" s="70"/>
      <c r="AB110" s="70"/>
      <c r="AC110" s="70"/>
      <c r="AD110" s="813" t="s">
        <v>187</v>
      </c>
      <c r="AE110" s="813"/>
      <c r="AF110" s="813"/>
      <c r="AG110" s="813"/>
      <c r="AH110" s="813"/>
      <c r="AI110" s="813"/>
      <c r="AJ110" s="813"/>
      <c r="AK110" s="813"/>
      <c r="AL110" s="70"/>
      <c r="AM110" s="70"/>
      <c r="AN110" s="70"/>
      <c r="AO110" s="70"/>
      <c r="AP110" s="70"/>
      <c r="AQ110" s="70"/>
      <c r="AR110" s="70"/>
      <c r="AS110" s="70"/>
      <c r="AT110" s="70"/>
      <c r="AU110" s="813" t="s">
        <v>18</v>
      </c>
      <c r="AV110" s="813"/>
      <c r="AW110" s="813"/>
      <c r="AX110" s="813"/>
      <c r="AY110" s="813"/>
      <c r="AZ110" s="813"/>
      <c r="BA110" s="813"/>
      <c r="BB110" s="813"/>
      <c r="BC110" s="813"/>
      <c r="BD110" s="24"/>
      <c r="BE110" s="1" t="s">
        <v>60</v>
      </c>
      <c r="BF110" s="16">
        <f>26/52</f>
        <v>0.5</v>
      </c>
      <c r="BG110" t="s">
        <v>313</v>
      </c>
      <c r="BH110" s="1"/>
    </row>
    <row r="111" spans="1:75" ht="13" customHeight="1">
      <c r="A111" s="8"/>
      <c r="B111" s="9" t="s">
        <v>5</v>
      </c>
      <c r="C111" s="9"/>
      <c r="D111" s="825" t="s">
        <v>4</v>
      </c>
      <c r="E111" s="826"/>
      <c r="F111" s="826"/>
      <c r="G111" s="826"/>
      <c r="H111" s="826"/>
      <c r="I111" s="826"/>
      <c r="J111" s="826"/>
      <c r="K111" s="826"/>
      <c r="L111" s="667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62</v>
      </c>
      <c r="BF111" s="16">
        <f>9/52</f>
        <v>0.17307692307692307</v>
      </c>
      <c r="BG111" s="1" t="s">
        <v>314</v>
      </c>
      <c r="BH111" s="1"/>
    </row>
    <row r="112" spans="1:75" s="1" customFormat="1" ht="13" customHeight="1">
      <c r="A112" s="8"/>
      <c r="B112" s="9" t="s">
        <v>61</v>
      </c>
      <c r="C112" s="9"/>
      <c r="D112" s="70"/>
      <c r="E112" s="70"/>
      <c r="F112" s="70"/>
      <c r="G112" s="70"/>
      <c r="H112" s="70"/>
      <c r="I112" s="70"/>
      <c r="J112" s="70"/>
      <c r="K112" s="70"/>
      <c r="L112" s="747" t="s">
        <v>159</v>
      </c>
      <c r="M112" s="748"/>
      <c r="N112" s="748"/>
      <c r="O112" s="748"/>
      <c r="P112" s="827"/>
      <c r="Q112" s="70"/>
      <c r="R112" s="70"/>
      <c r="S112" s="70"/>
      <c r="T112" s="70"/>
      <c r="U112" s="813" t="s">
        <v>201</v>
      </c>
      <c r="V112" s="813"/>
      <c r="W112" s="813"/>
      <c r="X112" s="813"/>
      <c r="Y112" s="813"/>
      <c r="Z112" s="813"/>
      <c r="AA112" s="813"/>
      <c r="AB112" s="813"/>
      <c r="AC112" s="813"/>
      <c r="AD112" s="813" t="s">
        <v>161</v>
      </c>
      <c r="AE112" s="813"/>
      <c r="AF112" s="813"/>
      <c r="AG112" s="813"/>
      <c r="AH112" s="813"/>
      <c r="AI112" s="813"/>
      <c r="AJ112" s="813"/>
      <c r="AK112" s="813"/>
      <c r="AL112" s="70"/>
      <c r="AM112" s="70"/>
      <c r="AN112" s="70"/>
      <c r="AO112" s="70"/>
      <c r="AP112" s="70"/>
      <c r="AQ112" s="70"/>
      <c r="AR112" s="70"/>
      <c r="AS112" s="70"/>
      <c r="AT112" s="70"/>
      <c r="AU112" s="813" t="s">
        <v>160</v>
      </c>
      <c r="AV112" s="813"/>
      <c r="AW112" s="813"/>
      <c r="AX112" s="813"/>
      <c r="AY112" s="813"/>
      <c r="AZ112" s="813"/>
      <c r="BA112" s="813"/>
      <c r="BB112" s="813"/>
      <c r="BC112" s="813"/>
      <c r="BD112" s="24"/>
      <c r="BE112" s="1" t="s">
        <v>64</v>
      </c>
      <c r="BF112" s="16">
        <f>31/52</f>
        <v>0.59615384615384615</v>
      </c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85" ht="13" customHeight="1">
      <c r="A113" s="8"/>
      <c r="B113" s="71" t="s">
        <v>63</v>
      </c>
      <c r="C113" s="71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828" t="s">
        <v>163</v>
      </c>
      <c r="R113" s="828"/>
      <c r="S113" s="828"/>
      <c r="T113" s="828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829" t="s">
        <v>162</v>
      </c>
      <c r="AM113" s="830"/>
      <c r="AN113" s="830"/>
      <c r="AO113" s="830"/>
      <c r="AP113" s="831"/>
      <c r="AQ113" s="828" t="s">
        <v>164</v>
      </c>
      <c r="AR113" s="828"/>
      <c r="AS113" s="828"/>
      <c r="AT113" s="828"/>
      <c r="AU113" s="70"/>
      <c r="AV113" s="70"/>
      <c r="AW113" s="70"/>
      <c r="AX113" s="70"/>
      <c r="AY113" s="70"/>
      <c r="AZ113" s="70"/>
      <c r="BA113" s="70"/>
      <c r="BB113" s="70"/>
      <c r="BC113" s="70"/>
      <c r="BD113" s="24"/>
      <c r="BE113" s="1" t="s">
        <v>66</v>
      </c>
      <c r="BF113" s="16">
        <f>13/52</f>
        <v>0.25</v>
      </c>
      <c r="BG113" s="1"/>
      <c r="BH113" s="1"/>
    </row>
    <row r="114" spans="1:85" ht="13" customHeight="1">
      <c r="A114" s="8"/>
      <c r="B114" s="9"/>
      <c r="C114" s="9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24"/>
      <c r="BE114" s="1" t="s">
        <v>67</v>
      </c>
      <c r="BF114" s="26">
        <f>CA135</f>
        <v>0.92307692307692313</v>
      </c>
      <c r="BG114" t="s">
        <v>113</v>
      </c>
      <c r="BH114" s="1"/>
    </row>
    <row r="115" spans="1:85" ht="13" customHeight="1">
      <c r="A115" s="8"/>
      <c r="B115" s="9"/>
      <c r="C115" s="9"/>
      <c r="D115" s="559" t="s">
        <v>82</v>
      </c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2">
        <f>SUM(BF109:BF114)</f>
        <v>2.7692307692307692</v>
      </c>
      <c r="BH115" s="1"/>
    </row>
    <row r="116" spans="1:85" ht="13" customHeight="1">
      <c r="A116" s="8"/>
      <c r="B116" s="9" t="s">
        <v>92</v>
      </c>
      <c r="C116" s="9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24"/>
      <c r="BE116" s="1" t="s">
        <v>58</v>
      </c>
      <c r="BG116" s="16"/>
      <c r="BH116" s="1"/>
    </row>
    <row r="117" spans="1:85" ht="13" customHeight="1">
      <c r="A117" s="8"/>
      <c r="B117" s="9" t="s">
        <v>93</v>
      </c>
      <c r="C117" s="9"/>
      <c r="D117" s="817" t="s">
        <v>18</v>
      </c>
      <c r="E117" s="818"/>
      <c r="F117" s="818"/>
      <c r="G117" s="818"/>
      <c r="H117" s="818"/>
      <c r="I117" s="819"/>
      <c r="J117" s="70"/>
      <c r="K117" s="70"/>
      <c r="L117" s="820" t="s">
        <v>187</v>
      </c>
      <c r="M117" s="821"/>
      <c r="N117" s="821"/>
      <c r="O117" s="821"/>
      <c r="P117" s="821"/>
      <c r="Q117" s="821"/>
      <c r="R117" s="821"/>
      <c r="S117" s="821"/>
      <c r="T117" s="822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820" t="s">
        <v>186</v>
      </c>
      <c r="AM117" s="821"/>
      <c r="AN117" s="821"/>
      <c r="AO117" s="821"/>
      <c r="AP117" s="821"/>
      <c r="AQ117" s="821"/>
      <c r="AR117" s="821"/>
      <c r="AS117" s="821"/>
      <c r="AT117" s="822"/>
      <c r="AU117" s="70"/>
      <c r="AV117" s="70"/>
      <c r="AW117" s="70"/>
      <c r="AX117" s="70"/>
      <c r="AY117" s="70"/>
      <c r="AZ117" s="70"/>
      <c r="BA117" s="70"/>
      <c r="BB117" s="70"/>
      <c r="BC117" s="70"/>
      <c r="BD117" s="24"/>
      <c r="BE117" s="1" t="s">
        <v>60</v>
      </c>
      <c r="BF117" s="16">
        <f>18/52</f>
        <v>0.34615384615384615</v>
      </c>
      <c r="BG117" t="s">
        <v>315</v>
      </c>
      <c r="BH117" s="1"/>
    </row>
    <row r="118" spans="1:85" ht="13" customHeight="1">
      <c r="A118" s="8"/>
      <c r="B118" s="9" t="s">
        <v>61</v>
      </c>
      <c r="C118" s="9"/>
      <c r="D118" s="823" t="s">
        <v>160</v>
      </c>
      <c r="E118" s="823"/>
      <c r="F118" s="823"/>
      <c r="G118" s="823"/>
      <c r="H118" s="823"/>
      <c r="I118" s="823"/>
      <c r="J118" s="823"/>
      <c r="K118" s="823"/>
      <c r="L118" s="824"/>
      <c r="M118" s="824"/>
      <c r="N118" s="824"/>
      <c r="O118" s="824"/>
      <c r="P118" s="824"/>
      <c r="Q118" s="824" t="s">
        <v>161</v>
      </c>
      <c r="R118" s="824"/>
      <c r="S118" s="824"/>
      <c r="T118" s="824"/>
      <c r="U118" s="823"/>
      <c r="V118" s="823"/>
      <c r="W118" s="823"/>
      <c r="X118" s="823"/>
      <c r="Y118" s="823"/>
      <c r="Z118" s="823"/>
      <c r="AA118" s="823"/>
      <c r="AB118" s="823"/>
      <c r="AC118" s="823"/>
      <c r="AD118" s="823" t="s">
        <v>159</v>
      </c>
      <c r="AE118" s="823"/>
      <c r="AF118" s="823"/>
      <c r="AG118" s="823"/>
      <c r="AH118" s="823"/>
      <c r="AI118" s="823"/>
      <c r="AJ118" s="823"/>
      <c r="AK118" s="823"/>
      <c r="AL118" s="824"/>
      <c r="AM118" s="824"/>
      <c r="AN118" s="824"/>
      <c r="AO118" s="824"/>
      <c r="AP118" s="824"/>
      <c r="AQ118" s="824" t="s">
        <v>201</v>
      </c>
      <c r="AR118" s="824"/>
      <c r="AS118" s="824"/>
      <c r="AT118" s="824"/>
      <c r="AU118" s="823"/>
      <c r="AV118" s="823"/>
      <c r="AW118" s="823"/>
      <c r="AX118" s="823"/>
      <c r="AY118" s="823"/>
      <c r="AZ118" s="823"/>
      <c r="BA118" s="823"/>
      <c r="BB118" s="823"/>
      <c r="BC118" s="823"/>
      <c r="BD118" s="24"/>
      <c r="BE118" s="1" t="s">
        <v>62</v>
      </c>
      <c r="BF118" s="16">
        <f>6/52</f>
        <v>0.11538461538461539</v>
      </c>
      <c r="BG118" t="s">
        <v>314</v>
      </c>
      <c r="BH118" s="1"/>
    </row>
    <row r="119" spans="1:85" ht="13" customHeight="1" thickBot="1">
      <c r="A119" s="8"/>
      <c r="B119" s="9" t="s">
        <v>63</v>
      </c>
      <c r="C119" s="9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823" t="s">
        <v>163</v>
      </c>
      <c r="V119" s="823"/>
      <c r="W119" s="823"/>
      <c r="X119" s="823"/>
      <c r="Y119" s="823"/>
      <c r="Z119" s="823"/>
      <c r="AA119" s="823"/>
      <c r="AB119" s="823"/>
      <c r="AC119" s="823"/>
      <c r="AD119" s="820" t="s">
        <v>162</v>
      </c>
      <c r="AE119" s="821"/>
      <c r="AF119" s="821"/>
      <c r="AG119" s="821"/>
      <c r="AH119" s="821"/>
      <c r="AI119" s="821"/>
      <c r="AJ119" s="821"/>
      <c r="AK119" s="822"/>
      <c r="AL119" s="70"/>
      <c r="AM119" s="70"/>
      <c r="AN119" s="70"/>
      <c r="AO119" s="70"/>
      <c r="AP119" s="70"/>
      <c r="AQ119" s="70"/>
      <c r="AR119" s="70"/>
      <c r="AS119" s="70"/>
      <c r="AT119" s="70"/>
      <c r="AU119" s="823" t="s">
        <v>164</v>
      </c>
      <c r="AV119" s="823"/>
      <c r="AW119" s="823"/>
      <c r="AX119" s="823"/>
      <c r="AY119" s="823"/>
      <c r="AZ119" s="823"/>
      <c r="BA119" s="823"/>
      <c r="BB119" s="823"/>
      <c r="BC119" s="823"/>
      <c r="BD119" s="24"/>
      <c r="BE119" s="1" t="s">
        <v>64</v>
      </c>
      <c r="BF119" s="16">
        <v>1</v>
      </c>
      <c r="BG119" s="16"/>
      <c r="BH119" s="1"/>
    </row>
    <row r="120" spans="1:85" ht="13" customHeight="1" thickBot="1">
      <c r="A120" s="8"/>
      <c r="B120" s="9"/>
      <c r="C120" s="9"/>
      <c r="D120" s="70"/>
      <c r="E120" s="70"/>
      <c r="F120" s="70"/>
      <c r="G120" s="70"/>
      <c r="H120" s="70"/>
      <c r="I120" s="70"/>
      <c r="J120" s="815" t="s">
        <v>220</v>
      </c>
      <c r="K120" s="816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24"/>
      <c r="BE120" s="1" t="s">
        <v>66</v>
      </c>
      <c r="BF120" s="16">
        <f>26/52</f>
        <v>0.5</v>
      </c>
      <c r="BG120" s="1"/>
      <c r="BH120" s="1"/>
    </row>
    <row r="121" spans="1:85" ht="13" customHeight="1">
      <c r="A121" s="8"/>
      <c r="B121" s="9"/>
      <c r="C121" s="9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24"/>
      <c r="BE121" s="1"/>
      <c r="BF121" s="16">
        <f>SUM(BF116:BF120)</f>
        <v>1.9615384615384617</v>
      </c>
      <c r="BG121" s="1"/>
      <c r="BH121" s="1"/>
    </row>
    <row r="122" spans="1:85" s="1" customFormat="1" ht="13" customHeight="1">
      <c r="A122" s="8"/>
      <c r="B122" s="9"/>
      <c r="C122" s="9"/>
      <c r="D122" s="559" t="s">
        <v>83</v>
      </c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9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9"/>
      <c r="BD122" s="24"/>
      <c r="BF122" s="16"/>
      <c r="BG122" s="16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85" ht="13" customHeight="1">
      <c r="A123" s="8"/>
      <c r="B123" s="9" t="s">
        <v>81</v>
      </c>
      <c r="C123" s="9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841" t="s">
        <v>18</v>
      </c>
      <c r="V123" s="842"/>
      <c r="W123" s="842"/>
      <c r="X123" s="842"/>
      <c r="Y123" s="842"/>
      <c r="Z123" s="842"/>
      <c r="AA123" s="842"/>
      <c r="AB123" s="842"/>
      <c r="AC123" s="843"/>
      <c r="AD123" s="841" t="s">
        <v>186</v>
      </c>
      <c r="AE123" s="842"/>
      <c r="AF123" s="842"/>
      <c r="AG123" s="842"/>
      <c r="AH123" s="842"/>
      <c r="AI123" s="842"/>
      <c r="AJ123" s="842"/>
      <c r="AK123" s="843"/>
      <c r="AL123" s="70"/>
      <c r="AM123" s="70"/>
      <c r="AN123" s="70"/>
      <c r="AO123" s="70"/>
      <c r="AP123" s="70"/>
      <c r="AQ123" s="70"/>
      <c r="AR123" s="70"/>
      <c r="AS123" s="70"/>
      <c r="AT123" s="70"/>
      <c r="AU123" s="841" t="s">
        <v>187</v>
      </c>
      <c r="AV123" s="842"/>
      <c r="AW123" s="842"/>
      <c r="AX123" s="842"/>
      <c r="AY123" s="842"/>
      <c r="AZ123" s="842"/>
      <c r="BA123" s="842"/>
      <c r="BB123" s="842"/>
      <c r="BC123" s="843"/>
      <c r="BD123" s="24"/>
      <c r="BE123" s="1"/>
      <c r="BF123" s="16"/>
      <c r="BG123" s="16"/>
      <c r="BH123" s="1"/>
    </row>
    <row r="124" spans="1:85" ht="13" customHeight="1">
      <c r="A124" s="8"/>
      <c r="B124" s="9" t="s">
        <v>5</v>
      </c>
      <c r="C124" s="9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832" t="s">
        <v>5</v>
      </c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4"/>
      <c r="BD124" s="24"/>
      <c r="BE124" s="1" t="s">
        <v>60</v>
      </c>
      <c r="BF124" s="16">
        <f>17/52</f>
        <v>0.32692307692307693</v>
      </c>
      <c r="BG124" t="s">
        <v>315</v>
      </c>
      <c r="BH124" s="1"/>
    </row>
    <row r="125" spans="1:85" ht="13" customHeight="1">
      <c r="A125" s="8"/>
      <c r="B125" s="9" t="s">
        <v>61</v>
      </c>
      <c r="C125" s="9"/>
      <c r="D125" s="835" t="s">
        <v>201</v>
      </c>
      <c r="E125" s="835"/>
      <c r="F125" s="835"/>
      <c r="G125" s="835"/>
      <c r="H125" s="835"/>
      <c r="I125" s="835"/>
      <c r="J125" s="835"/>
      <c r="K125" s="835"/>
      <c r="L125" s="836" t="s">
        <v>161</v>
      </c>
      <c r="M125" s="837"/>
      <c r="N125" s="837"/>
      <c r="O125" s="837"/>
      <c r="P125" s="837"/>
      <c r="Q125" s="838" t="s">
        <v>159</v>
      </c>
      <c r="R125" s="838"/>
      <c r="S125" s="838"/>
      <c r="T125" s="838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836" t="s">
        <v>160</v>
      </c>
      <c r="AM125" s="837"/>
      <c r="AN125" s="837"/>
      <c r="AO125" s="837"/>
      <c r="AP125" s="837"/>
      <c r="AQ125" s="837"/>
      <c r="AR125" s="837"/>
      <c r="AS125" s="837"/>
      <c r="AT125" s="839"/>
      <c r="AU125" s="70"/>
      <c r="AV125" s="70"/>
      <c r="AW125" s="70"/>
      <c r="AX125" s="70"/>
      <c r="AY125" s="70"/>
      <c r="AZ125" s="70"/>
      <c r="BA125" s="70"/>
      <c r="BB125" s="70"/>
      <c r="BC125" s="70"/>
      <c r="BD125" s="25"/>
      <c r="BE125" s="1" t="s">
        <v>62</v>
      </c>
      <c r="BF125" s="22">
        <f>9/52</f>
        <v>0.17307692307692307</v>
      </c>
      <c r="BG125" t="s">
        <v>314</v>
      </c>
      <c r="BH125" s="1"/>
    </row>
    <row r="126" spans="1:85" ht="13" customHeight="1">
      <c r="A126" s="8"/>
      <c r="B126" s="71" t="s">
        <v>63</v>
      </c>
      <c r="C126" s="71"/>
      <c r="D126" s="840" t="s">
        <v>164</v>
      </c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0"/>
      <c r="Q126" s="840" t="s">
        <v>162</v>
      </c>
      <c r="R126" s="840"/>
      <c r="S126" s="840"/>
      <c r="T126" s="840"/>
      <c r="U126" s="840"/>
      <c r="V126" s="840"/>
      <c r="W126" s="840"/>
      <c r="X126" s="840"/>
      <c r="Y126" s="840"/>
      <c r="Z126" s="840"/>
      <c r="AA126" s="840"/>
      <c r="AB126" s="840"/>
      <c r="AC126" s="840"/>
      <c r="AD126" s="840" t="s">
        <v>163</v>
      </c>
      <c r="AE126" s="840"/>
      <c r="AF126" s="840"/>
      <c r="AG126" s="840"/>
      <c r="AH126" s="840"/>
      <c r="AI126" s="840"/>
      <c r="AJ126" s="840"/>
      <c r="AK126" s="840"/>
      <c r="AL126" s="840"/>
      <c r="AM126" s="840"/>
      <c r="AN126" s="840"/>
      <c r="AO126" s="840"/>
      <c r="AP126" s="84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24"/>
      <c r="BE126" s="1" t="s">
        <v>64</v>
      </c>
      <c r="BF126" s="16">
        <f>26/52</f>
        <v>0.5</v>
      </c>
      <c r="BG126" s="16"/>
      <c r="BH126" s="1"/>
    </row>
    <row r="127" spans="1:85" ht="13" customHeight="1">
      <c r="A127" s="8"/>
      <c r="B127" s="9"/>
      <c r="C127" s="9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24"/>
      <c r="BE127" s="1" t="s">
        <v>66</v>
      </c>
      <c r="BF127" s="16">
        <f>39/52</f>
        <v>0.75</v>
      </c>
      <c r="BG127" s="16"/>
      <c r="BH127" s="1"/>
    </row>
    <row r="128" spans="1:85" ht="13" customHeight="1" thickBot="1">
      <c r="A128" s="8"/>
      <c r="B128" s="9"/>
      <c r="C128" s="9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24"/>
      <c r="BE128" s="1" t="s">
        <v>105</v>
      </c>
      <c r="BF128" s="26">
        <f>BZ135</f>
        <v>0.30769230769230771</v>
      </c>
      <c r="BG128" s="22">
        <f>SUM(BF124:BF128)</f>
        <v>2.0576923076923075</v>
      </c>
      <c r="BH128" s="1"/>
      <c r="BY128" s="733" t="s">
        <v>115</v>
      </c>
      <c r="BZ128" s="733"/>
      <c r="CA128" s="733"/>
      <c r="CB128" s="733"/>
      <c r="CD128" s="733" t="s">
        <v>116</v>
      </c>
      <c r="CE128" s="733"/>
      <c r="CF128" s="733"/>
      <c r="CG128" s="733"/>
    </row>
    <row r="129" spans="1:90" s="1" customFormat="1" ht="13" customHeight="1">
      <c r="A129" s="8"/>
      <c r="B129" s="9"/>
      <c r="C129" s="9"/>
      <c r="D129" s="559" t="s">
        <v>84</v>
      </c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559"/>
      <c r="AG129" s="559"/>
      <c r="AH129" s="559"/>
      <c r="AI129" s="559"/>
      <c r="AJ129" s="559"/>
      <c r="AK129" s="559"/>
      <c r="AL129" s="559"/>
      <c r="AM129" s="559"/>
      <c r="AN129" s="559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59"/>
      <c r="BC129" s="559"/>
      <c r="BD129" s="24"/>
      <c r="BF129" s="22"/>
      <c r="BG129" s="22"/>
      <c r="BK129" s="102">
        <v>44736</v>
      </c>
      <c r="BL129" s="45">
        <f>BK129+27</f>
        <v>44763</v>
      </c>
      <c r="BM129" s="45">
        <f t="shared" ref="BM129:BW129" si="11">BL129+28</f>
        <v>44791</v>
      </c>
      <c r="BN129" s="45">
        <f t="shared" si="11"/>
        <v>44819</v>
      </c>
      <c r="BO129" s="45">
        <f t="shared" si="11"/>
        <v>44847</v>
      </c>
      <c r="BP129" s="45">
        <f t="shared" si="11"/>
        <v>44875</v>
      </c>
      <c r="BQ129" s="45">
        <f t="shared" si="11"/>
        <v>44903</v>
      </c>
      <c r="BR129" s="45">
        <f t="shared" si="11"/>
        <v>44931</v>
      </c>
      <c r="BS129" s="45">
        <f t="shared" si="11"/>
        <v>44959</v>
      </c>
      <c r="BT129" s="45">
        <f t="shared" si="11"/>
        <v>44987</v>
      </c>
      <c r="BU129" s="45">
        <f t="shared" si="11"/>
        <v>45015</v>
      </c>
      <c r="BV129" s="45">
        <f t="shared" si="11"/>
        <v>45043</v>
      </c>
      <c r="BW129" s="45">
        <f t="shared" si="11"/>
        <v>45071</v>
      </c>
      <c r="BX129"/>
      <c r="BY129" s="34" t="s">
        <v>0</v>
      </c>
      <c r="BZ129" s="35" t="s">
        <v>2</v>
      </c>
      <c r="CA129" s="35" t="s">
        <v>1</v>
      </c>
      <c r="CB129" s="36" t="s">
        <v>40</v>
      </c>
      <c r="CC129"/>
      <c r="CD129" s="50" t="s">
        <v>0</v>
      </c>
      <c r="CE129" s="50" t="s">
        <v>2</v>
      </c>
      <c r="CF129" s="50" t="s">
        <v>1</v>
      </c>
      <c r="CG129" s="50" t="s">
        <v>40</v>
      </c>
      <c r="CI129"/>
      <c r="CJ129"/>
      <c r="CK129"/>
      <c r="CL129"/>
    </row>
    <row r="130" spans="1:90" ht="13" customHeight="1">
      <c r="A130" s="8"/>
      <c r="B130" s="9" t="s">
        <v>73</v>
      </c>
      <c r="C130" s="9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844" t="s">
        <v>18</v>
      </c>
      <c r="AE130" s="844"/>
      <c r="AF130" s="844"/>
      <c r="AG130" s="844"/>
      <c r="AH130" s="844"/>
      <c r="AI130" s="844"/>
      <c r="AJ130" s="844"/>
      <c r="AK130" s="844"/>
      <c r="AL130" s="845" t="s">
        <v>187</v>
      </c>
      <c r="AM130" s="846"/>
      <c r="AN130" s="846"/>
      <c r="AO130" s="846"/>
      <c r="AP130" s="846"/>
      <c r="AQ130" s="846"/>
      <c r="AR130" s="846"/>
      <c r="AS130" s="846"/>
      <c r="AT130" s="846"/>
      <c r="AU130" s="845" t="s">
        <v>186</v>
      </c>
      <c r="AV130" s="846"/>
      <c r="AW130" s="846"/>
      <c r="AX130" s="846"/>
      <c r="AY130" s="846"/>
      <c r="AZ130" s="846"/>
      <c r="BA130" s="846"/>
      <c r="BB130" s="846"/>
      <c r="BC130" s="846"/>
      <c r="BD130" s="24"/>
      <c r="BE130" s="1" t="s">
        <v>60</v>
      </c>
      <c r="BF130" s="26">
        <f>18/52</f>
        <v>0.34615384615384615</v>
      </c>
      <c r="BG130" t="s">
        <v>315</v>
      </c>
      <c r="BH130" s="1"/>
      <c r="BK130" s="103" t="s">
        <v>121</v>
      </c>
      <c r="BL130" s="103" t="s">
        <v>121</v>
      </c>
      <c r="BM130" s="104" t="s">
        <v>119</v>
      </c>
      <c r="BN130" s="104" t="s">
        <v>267</v>
      </c>
      <c r="BO130" s="105" t="s">
        <v>117</v>
      </c>
      <c r="BP130" s="99" t="s">
        <v>29</v>
      </c>
      <c r="BQ130" s="99" t="s">
        <v>29</v>
      </c>
      <c r="BR130" s="104" t="s">
        <v>120</v>
      </c>
      <c r="BS130" s="103" t="s">
        <v>118</v>
      </c>
      <c r="BT130" s="98" t="s">
        <v>98</v>
      </c>
      <c r="BU130" s="98" t="s">
        <v>99</v>
      </c>
      <c r="BV130" s="106" t="s">
        <v>2</v>
      </c>
      <c r="BW130" s="107" t="s">
        <v>1</v>
      </c>
      <c r="BY130" s="38">
        <v>12</v>
      </c>
      <c r="BZ130" s="50">
        <v>4</v>
      </c>
      <c r="CA130" s="50">
        <v>16</v>
      </c>
      <c r="CB130" s="39">
        <v>20</v>
      </c>
      <c r="CD130" s="50">
        <v>3</v>
      </c>
      <c r="CE130" s="50">
        <v>1</v>
      </c>
      <c r="CF130" s="50">
        <v>4</v>
      </c>
      <c r="CG130" s="50">
        <v>5</v>
      </c>
    </row>
    <row r="131" spans="1:90" ht="13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24"/>
      <c r="BE131" s="1" t="s">
        <v>102</v>
      </c>
      <c r="BF131" s="16">
        <f>8/52</f>
        <v>0.15384615384615385</v>
      </c>
      <c r="BG131" t="s">
        <v>314</v>
      </c>
      <c r="BH131" s="1"/>
      <c r="BK131" s="104" t="s">
        <v>1</v>
      </c>
      <c r="BL131" s="103" t="s">
        <v>265</v>
      </c>
      <c r="BM131" s="103" t="s">
        <v>123</v>
      </c>
      <c r="BN131" s="104" t="s">
        <v>119</v>
      </c>
      <c r="BO131" s="106" t="s">
        <v>2</v>
      </c>
      <c r="BP131" s="98" t="s">
        <v>98</v>
      </c>
      <c r="BQ131" s="98" t="s">
        <v>99</v>
      </c>
      <c r="BR131" s="108" t="s">
        <v>122</v>
      </c>
      <c r="BS131" s="103" t="s">
        <v>118</v>
      </c>
      <c r="BT131" s="99" t="s">
        <v>29</v>
      </c>
      <c r="BU131" s="99" t="s">
        <v>29</v>
      </c>
      <c r="BV131" s="103" t="s">
        <v>121</v>
      </c>
      <c r="BW131" s="109" t="s">
        <v>121</v>
      </c>
      <c r="BY131" s="38">
        <v>8</v>
      </c>
      <c r="BZ131" s="50">
        <v>4</v>
      </c>
      <c r="CA131" s="50">
        <v>8</v>
      </c>
      <c r="CB131" s="39">
        <v>32</v>
      </c>
      <c r="CD131" s="50">
        <v>2</v>
      </c>
      <c r="CE131" s="50">
        <v>1</v>
      </c>
      <c r="CF131" s="50">
        <v>2</v>
      </c>
      <c r="CG131" s="50">
        <v>8</v>
      </c>
    </row>
    <row r="132" spans="1:90" ht="13" customHeight="1">
      <c r="A132" s="8"/>
      <c r="B132" s="9"/>
      <c r="C132" s="9"/>
      <c r="D132" s="559" t="s">
        <v>364</v>
      </c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559"/>
      <c r="AG132" s="559"/>
      <c r="AH132" s="559"/>
      <c r="AI132" s="559"/>
      <c r="AJ132" s="559"/>
      <c r="AK132" s="559"/>
      <c r="AL132" s="559"/>
      <c r="AM132" s="559"/>
      <c r="AN132" s="559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59"/>
      <c r="BC132" s="559"/>
      <c r="BD132" s="24"/>
      <c r="BE132" s="1"/>
      <c r="BF132" s="26">
        <f>SUM(BF130:BF131)</f>
        <v>0.5</v>
      </c>
      <c r="BG132" s="16"/>
      <c r="BH132" s="1"/>
      <c r="BK132" s="110" t="s">
        <v>120</v>
      </c>
      <c r="BL132" s="105" t="s">
        <v>117</v>
      </c>
      <c r="BM132" s="110" t="s">
        <v>1</v>
      </c>
      <c r="BN132" s="108" t="s">
        <v>118</v>
      </c>
      <c r="BO132" s="108" t="s">
        <v>266</v>
      </c>
      <c r="BP132" s="106" t="s">
        <v>2</v>
      </c>
      <c r="BQ132" s="110" t="s">
        <v>119</v>
      </c>
      <c r="BR132" s="99" t="s">
        <v>29</v>
      </c>
      <c r="BS132" s="99" t="s">
        <v>29</v>
      </c>
      <c r="BT132" s="108" t="s">
        <v>121</v>
      </c>
      <c r="BU132" s="108" t="s">
        <v>121</v>
      </c>
      <c r="BV132" s="98" t="s">
        <v>98</v>
      </c>
      <c r="BW132" s="101" t="s">
        <v>99</v>
      </c>
      <c r="BY132" s="38">
        <v>12</v>
      </c>
      <c r="BZ132" s="50">
        <v>4</v>
      </c>
      <c r="CA132" s="50">
        <v>12</v>
      </c>
      <c r="CB132" s="39">
        <v>24</v>
      </c>
      <c r="CD132" s="50">
        <v>3</v>
      </c>
      <c r="CE132" s="50">
        <v>1</v>
      </c>
      <c r="CF132" s="50">
        <v>3</v>
      </c>
      <c r="CG132" s="50">
        <v>6</v>
      </c>
    </row>
    <row r="133" spans="1:90" ht="13" customHeight="1" thickBot="1">
      <c r="A133" s="1"/>
      <c r="B133" s="9" t="s">
        <v>5</v>
      </c>
      <c r="C133" s="9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549" t="s">
        <v>329</v>
      </c>
      <c r="BC133" s="551"/>
      <c r="BD133" s="70"/>
      <c r="BK133" s="108" t="s">
        <v>266</v>
      </c>
      <c r="BL133" s="108" t="s">
        <v>118</v>
      </c>
      <c r="BM133" s="110" t="s">
        <v>120</v>
      </c>
      <c r="BN133" s="105" t="s">
        <v>117</v>
      </c>
      <c r="BO133" s="108" t="s">
        <v>121</v>
      </c>
      <c r="BP133" s="108" t="s">
        <v>121</v>
      </c>
      <c r="BQ133" s="110" t="s">
        <v>119</v>
      </c>
      <c r="BR133" s="98" t="s">
        <v>98</v>
      </c>
      <c r="BS133" s="98" t="s">
        <v>99</v>
      </c>
      <c r="BT133" s="106" t="s">
        <v>2</v>
      </c>
      <c r="BU133" s="110" t="s">
        <v>119</v>
      </c>
      <c r="BV133" s="99" t="s">
        <v>29</v>
      </c>
      <c r="BW133" s="100" t="s">
        <v>29</v>
      </c>
      <c r="BY133" s="40">
        <v>12</v>
      </c>
      <c r="BZ133" s="41">
        <v>4</v>
      </c>
      <c r="CA133" s="41">
        <v>12</v>
      </c>
      <c r="CB133" s="42">
        <v>24</v>
      </c>
      <c r="CD133" s="50">
        <v>3</v>
      </c>
      <c r="CE133" s="50">
        <v>1</v>
      </c>
      <c r="CF133" s="50">
        <v>3</v>
      </c>
      <c r="CG133" s="50">
        <v>6</v>
      </c>
    </row>
    <row r="134" spans="1:90" ht="13" customHeight="1">
      <c r="A134" s="1"/>
      <c r="B134" s="9" t="s">
        <v>75</v>
      </c>
      <c r="C134" s="9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549" t="s">
        <v>328</v>
      </c>
      <c r="Q134" s="550"/>
      <c r="R134" s="551"/>
      <c r="S134" s="549" t="s">
        <v>328</v>
      </c>
      <c r="T134" s="550"/>
      <c r="U134" s="551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Y134">
        <f>SUM(BY130:BY133)</f>
        <v>44</v>
      </c>
      <c r="BZ134">
        <f>SUM(BZ130:BZ133)</f>
        <v>16</v>
      </c>
      <c r="CA134">
        <f>SUM(CA130:CA133)</f>
        <v>48</v>
      </c>
      <c r="CB134">
        <f>SUM(CB130:CB133)</f>
        <v>100</v>
      </c>
    </row>
    <row r="135" spans="1:90" ht="13" customHeight="1">
      <c r="B135" s="9" t="s">
        <v>61</v>
      </c>
      <c r="C135" s="71"/>
      <c r="D135" s="768" t="s">
        <v>327</v>
      </c>
      <c r="E135" s="768"/>
      <c r="F135" s="768"/>
      <c r="G135" s="768"/>
      <c r="H135" s="768" t="s">
        <v>327</v>
      </c>
      <c r="I135" s="768"/>
      <c r="J135" s="768"/>
      <c r="K135" s="768"/>
      <c r="L135" s="768" t="s">
        <v>327</v>
      </c>
      <c r="M135" s="768"/>
      <c r="N135" s="768"/>
      <c r="O135" s="768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Y135" s="26">
        <f>BY134/52</f>
        <v>0.84615384615384615</v>
      </c>
      <c r="BZ135" s="26">
        <f>BZ134/52</f>
        <v>0.30769230769230771</v>
      </c>
      <c r="CA135" s="26">
        <f>CA134/52</f>
        <v>0.92307692307692313</v>
      </c>
      <c r="CB135" s="26">
        <f>CB134/52</f>
        <v>1.9230769230769231</v>
      </c>
      <c r="CC135">
        <f>SUM(BY135:CB135)</f>
        <v>4</v>
      </c>
    </row>
    <row r="136" spans="1:90" ht="17" thickBot="1">
      <c r="B136" s="71" t="s">
        <v>63</v>
      </c>
      <c r="V136" s="768" t="s">
        <v>327</v>
      </c>
      <c r="W136" s="768"/>
      <c r="X136" s="768"/>
      <c r="Y136" s="768"/>
      <c r="Z136" s="768" t="s">
        <v>327</v>
      </c>
      <c r="AA136" s="768"/>
      <c r="AB136" s="768"/>
      <c r="AC136" s="768"/>
      <c r="AD136" s="768" t="s">
        <v>327</v>
      </c>
      <c r="AE136" s="768"/>
      <c r="AF136" s="768"/>
      <c r="AG136" s="768"/>
      <c r="AH136" s="768" t="s">
        <v>327</v>
      </c>
      <c r="AI136" s="768"/>
      <c r="AJ136" s="768"/>
      <c r="AK136" s="768"/>
      <c r="AL136" s="768" t="s">
        <v>327</v>
      </c>
      <c r="AM136" s="768"/>
      <c r="AN136" s="768"/>
      <c r="AO136" s="768"/>
      <c r="AP136" s="768" t="s">
        <v>327</v>
      </c>
      <c r="AQ136" s="768"/>
      <c r="AR136" s="768"/>
      <c r="AS136" s="768"/>
      <c r="AT136" s="768" t="s">
        <v>327</v>
      </c>
      <c r="AU136" s="768"/>
      <c r="AV136" s="768"/>
      <c r="AW136" s="768"/>
      <c r="AX136" s="768" t="s">
        <v>327</v>
      </c>
      <c r="AY136" s="768"/>
      <c r="AZ136" s="768"/>
      <c r="BA136" s="768"/>
      <c r="BJ136" t="s">
        <v>114</v>
      </c>
      <c r="BY136" s="733" t="s">
        <v>115</v>
      </c>
      <c r="BZ136" s="733"/>
      <c r="CA136" s="733"/>
      <c r="CB136" s="733"/>
      <c r="CD136" s="733" t="s">
        <v>116</v>
      </c>
      <c r="CE136" s="733"/>
      <c r="CF136" s="733"/>
      <c r="CG136" s="733"/>
    </row>
    <row r="137" spans="1:90">
      <c r="BJ137" s="33"/>
      <c r="BK137" s="102">
        <v>44736</v>
      </c>
      <c r="BL137" s="45">
        <f>BK137+27</f>
        <v>44763</v>
      </c>
      <c r="BM137" s="45">
        <f t="shared" ref="BM137:BW137" si="12">BL137+28</f>
        <v>44791</v>
      </c>
      <c r="BN137" s="45">
        <f t="shared" si="12"/>
        <v>44819</v>
      </c>
      <c r="BO137" s="45">
        <f t="shared" si="12"/>
        <v>44847</v>
      </c>
      <c r="BP137" s="45">
        <f t="shared" si="12"/>
        <v>44875</v>
      </c>
      <c r="BQ137" s="45">
        <f t="shared" si="12"/>
        <v>44903</v>
      </c>
      <c r="BR137" s="45">
        <f t="shared" si="12"/>
        <v>44931</v>
      </c>
      <c r="BS137" s="45">
        <f t="shared" si="12"/>
        <v>44959</v>
      </c>
      <c r="BT137" s="45">
        <f t="shared" si="12"/>
        <v>44987</v>
      </c>
      <c r="BU137" s="45">
        <f t="shared" si="12"/>
        <v>45015</v>
      </c>
      <c r="BV137" s="45">
        <f t="shared" si="12"/>
        <v>45043</v>
      </c>
      <c r="BW137" s="45">
        <f t="shared" si="12"/>
        <v>45071</v>
      </c>
      <c r="BY137" s="34" t="s">
        <v>0</v>
      </c>
      <c r="BZ137" s="35" t="s">
        <v>2</v>
      </c>
      <c r="CA137" s="35" t="s">
        <v>1</v>
      </c>
      <c r="CB137" s="36" t="s">
        <v>40</v>
      </c>
      <c r="CD137" s="50" t="s">
        <v>0</v>
      </c>
      <c r="CE137" s="50" t="s">
        <v>2</v>
      </c>
      <c r="CF137" s="50" t="s">
        <v>1</v>
      </c>
      <c r="CG137" s="50" t="s">
        <v>40</v>
      </c>
    </row>
    <row r="138" spans="1:90">
      <c r="BJ138" s="37">
        <v>1</v>
      </c>
      <c r="BK138" s="49" t="s">
        <v>123</v>
      </c>
      <c r="BL138" s="48" t="s">
        <v>1</v>
      </c>
      <c r="BM138" s="49" t="s">
        <v>124</v>
      </c>
      <c r="BN138" s="48" t="s">
        <v>119</v>
      </c>
      <c r="BO138" s="46" t="s">
        <v>2</v>
      </c>
      <c r="BP138" s="49" t="s">
        <v>121</v>
      </c>
      <c r="BQ138" s="49" t="s">
        <v>121</v>
      </c>
      <c r="BR138" s="48" t="s">
        <v>120</v>
      </c>
      <c r="BS138" s="47" t="s">
        <v>117</v>
      </c>
      <c r="BT138" s="47" t="s">
        <v>29</v>
      </c>
      <c r="BU138" s="47" t="s">
        <v>29</v>
      </c>
      <c r="BV138" s="49" t="s">
        <v>28</v>
      </c>
      <c r="BW138" s="49" t="s">
        <v>28</v>
      </c>
      <c r="BY138" s="38">
        <v>12</v>
      </c>
      <c r="BZ138" s="50">
        <f>CE138*4</f>
        <v>4</v>
      </c>
      <c r="CA138" s="50">
        <v>12</v>
      </c>
      <c r="CB138" s="39">
        <v>24</v>
      </c>
      <c r="CC138" s="50"/>
      <c r="CD138" s="50">
        <v>3</v>
      </c>
      <c r="CE138" s="50">
        <v>1</v>
      </c>
      <c r="CF138" s="50">
        <v>3</v>
      </c>
      <c r="CG138" s="50">
        <v>6</v>
      </c>
    </row>
    <row r="139" spans="1:90">
      <c r="BJ139" s="37">
        <v>2</v>
      </c>
      <c r="BK139" s="48" t="s">
        <v>1</v>
      </c>
      <c r="BL139" s="49" t="s">
        <v>121</v>
      </c>
      <c r="BM139" s="49" t="s">
        <v>121</v>
      </c>
      <c r="BN139" s="46" t="s">
        <v>2</v>
      </c>
      <c r="BO139" s="47" t="s">
        <v>117</v>
      </c>
      <c r="BP139" s="48" t="s">
        <v>120</v>
      </c>
      <c r="BQ139" s="48" t="s">
        <v>119</v>
      </c>
      <c r="BR139" s="47" t="s">
        <v>29</v>
      </c>
      <c r="BS139" s="47" t="s">
        <v>29</v>
      </c>
      <c r="BT139" s="49" t="s">
        <v>28</v>
      </c>
      <c r="BU139" s="49" t="s">
        <v>28</v>
      </c>
      <c r="BV139" s="49" t="s">
        <v>118</v>
      </c>
      <c r="BW139" s="49" t="s">
        <v>123</v>
      </c>
      <c r="BY139" s="38">
        <v>12</v>
      </c>
      <c r="BZ139" s="50">
        <f>CE139*4</f>
        <v>4</v>
      </c>
      <c r="CA139" s="50">
        <v>12</v>
      </c>
      <c r="CB139" s="39">
        <v>24</v>
      </c>
      <c r="CC139" s="50"/>
      <c r="CD139" s="50">
        <v>3</v>
      </c>
      <c r="CE139" s="50">
        <v>1</v>
      </c>
      <c r="CF139" s="50">
        <v>3</v>
      </c>
      <c r="CG139" s="50">
        <v>6</v>
      </c>
    </row>
    <row r="140" spans="1:90" ht="17" thickBot="1">
      <c r="BJ140" s="37">
        <v>3</v>
      </c>
      <c r="BK140" s="46" t="s">
        <v>2</v>
      </c>
      <c r="BL140" s="48" t="s">
        <v>120</v>
      </c>
      <c r="BM140" s="49" t="s">
        <v>118</v>
      </c>
      <c r="BN140" s="48" t="s">
        <v>119</v>
      </c>
      <c r="BO140" s="49" t="s">
        <v>124</v>
      </c>
      <c r="BP140" s="47" t="s">
        <v>29</v>
      </c>
      <c r="BQ140" s="47" t="s">
        <v>29</v>
      </c>
      <c r="BR140" s="49" t="s">
        <v>28</v>
      </c>
      <c r="BS140" s="49" t="s">
        <v>28</v>
      </c>
      <c r="BT140" s="47" t="s">
        <v>117</v>
      </c>
      <c r="BU140" s="49" t="s">
        <v>121</v>
      </c>
      <c r="BV140" s="49" t="s">
        <v>121</v>
      </c>
      <c r="BW140" s="48" t="s">
        <v>1</v>
      </c>
      <c r="BY140" s="40">
        <v>12</v>
      </c>
      <c r="BZ140" s="41">
        <f>CE140*4</f>
        <v>4</v>
      </c>
      <c r="CA140" s="41">
        <v>12</v>
      </c>
      <c r="CB140" s="42">
        <v>24</v>
      </c>
      <c r="CC140" s="50"/>
      <c r="CD140" s="50">
        <v>3</v>
      </c>
      <c r="CE140" s="50">
        <v>1</v>
      </c>
      <c r="CF140" s="50">
        <v>3</v>
      </c>
      <c r="CG140" s="50">
        <v>6</v>
      </c>
    </row>
    <row r="141" spans="1:90">
      <c r="BY141">
        <f>SUM(BY138:BY140)</f>
        <v>36</v>
      </c>
      <c r="BZ141">
        <f>SUM(BZ138:BZ140)</f>
        <v>12</v>
      </c>
      <c r="CA141">
        <f>SUM(CA138:CA140)</f>
        <v>36</v>
      </c>
      <c r="CB141">
        <f>SUM(CB138:CB140)</f>
        <v>72</v>
      </c>
    </row>
    <row r="142" spans="1:90">
      <c r="BY142" s="51">
        <f>BY141/52</f>
        <v>0.69230769230769229</v>
      </c>
      <c r="BZ142" s="51">
        <f>BZ141/52</f>
        <v>0.23076923076923078</v>
      </c>
      <c r="CA142" s="51">
        <f>CA141/52</f>
        <v>0.69230769230769229</v>
      </c>
      <c r="CB142" s="51">
        <f>CB141/52</f>
        <v>1.3846153846153846</v>
      </c>
      <c r="CC142">
        <f>SUM(BY142:CB142)</f>
        <v>3</v>
      </c>
    </row>
    <row r="144" spans="1:90">
      <c r="BJ144" t="s">
        <v>184</v>
      </c>
      <c r="BK144" t="s">
        <v>165</v>
      </c>
      <c r="BL144"/>
      <c r="BM144"/>
      <c r="BN144"/>
      <c r="BO144"/>
      <c r="BP144"/>
      <c r="BQ144"/>
      <c r="BR144"/>
      <c r="BS144"/>
      <c r="BT144"/>
      <c r="BU144"/>
      <c r="BV144"/>
      <c r="BW144"/>
      <c r="BZ144" t="s">
        <v>166</v>
      </c>
    </row>
    <row r="145" spans="62:90">
      <c r="BK145"/>
      <c r="BL145"/>
      <c r="BM145"/>
      <c r="BN145"/>
      <c r="BO145"/>
      <c r="BP145"/>
      <c r="BQ145"/>
      <c r="BR145"/>
      <c r="BS145"/>
      <c r="BT145"/>
      <c r="BU145"/>
      <c r="BV145"/>
      <c r="BW145"/>
    </row>
    <row r="146" spans="62:90">
      <c r="BK146" t="s">
        <v>91</v>
      </c>
      <c r="BL146" t="s">
        <v>167</v>
      </c>
      <c r="BM146" t="s">
        <v>168</v>
      </c>
      <c r="BN146" t="s">
        <v>88</v>
      </c>
      <c r="BO146" t="s">
        <v>169</v>
      </c>
      <c r="BP146" t="s">
        <v>170</v>
      </c>
      <c r="BQ146" t="s">
        <v>171</v>
      </c>
      <c r="BR146" t="s">
        <v>172</v>
      </c>
      <c r="BS146" t="s">
        <v>173</v>
      </c>
      <c r="BT146" t="s">
        <v>174</v>
      </c>
      <c r="BU146"/>
      <c r="BV146" t="s">
        <v>175</v>
      </c>
      <c r="BW146" t="s">
        <v>176</v>
      </c>
      <c r="BY146" s="58" t="s">
        <v>184</v>
      </c>
      <c r="BZ146" s="58" t="s">
        <v>91</v>
      </c>
      <c r="CA146" s="58" t="s">
        <v>167</v>
      </c>
      <c r="CB146" s="58" t="s">
        <v>168</v>
      </c>
      <c r="CC146" s="58" t="s">
        <v>88</v>
      </c>
      <c r="CD146" s="58" t="s">
        <v>169</v>
      </c>
      <c r="CE146" s="58" t="s">
        <v>170</v>
      </c>
      <c r="CF146" s="58" t="s">
        <v>171</v>
      </c>
      <c r="CG146" s="58" t="s">
        <v>172</v>
      </c>
      <c r="CH146" s="58" t="s">
        <v>173</v>
      </c>
      <c r="CI146" s="58" t="s">
        <v>174</v>
      </c>
      <c r="CJ146" s="59"/>
      <c r="CK146" s="59" t="s">
        <v>175</v>
      </c>
      <c r="CL146" s="59" t="s">
        <v>176</v>
      </c>
    </row>
    <row r="147" spans="62:90">
      <c r="BJ147" t="s">
        <v>177</v>
      </c>
      <c r="BK147" s="61" t="s">
        <v>178</v>
      </c>
      <c r="BL147" s="61"/>
      <c r="BM147" s="60">
        <f>0.08+0.08+0.18</f>
        <v>0.33999999999999997</v>
      </c>
      <c r="BN147" s="60">
        <f>0.9+0.9+0.08+0.15-BN151</f>
        <v>1.0300000000000002</v>
      </c>
      <c r="BO147" s="60">
        <v>0.35</v>
      </c>
      <c r="BP147" s="61"/>
      <c r="BQ147" s="61" t="s">
        <v>178</v>
      </c>
      <c r="BR147" s="61" t="s">
        <v>178</v>
      </c>
      <c r="BS147" s="61">
        <f t="shared" ref="BS147:BS154" si="13">SUM(BK147:BR147)</f>
        <v>1.7200000000000002</v>
      </c>
      <c r="BT147" s="61">
        <v>1</v>
      </c>
      <c r="BU147"/>
      <c r="BV147">
        <v>1.63</v>
      </c>
      <c r="BW147">
        <f t="shared" ref="BW147:BW154" si="14">BV147-BS147</f>
        <v>-9.0000000000000302E-2</v>
      </c>
      <c r="BY147" s="62" t="s">
        <v>177</v>
      </c>
      <c r="BZ147" s="60" t="s">
        <v>178</v>
      </c>
      <c r="CA147" s="60"/>
      <c r="CB147" s="60">
        <v>0.34</v>
      </c>
      <c r="CC147" s="60">
        <v>1.03</v>
      </c>
      <c r="CD147" s="60">
        <v>0.35</v>
      </c>
      <c r="CE147" s="60"/>
      <c r="CF147" s="61" t="s">
        <v>178</v>
      </c>
      <c r="CG147" s="61" t="s">
        <v>178</v>
      </c>
      <c r="CH147" s="61">
        <f>SUM(BZ147:CG147)</f>
        <v>1.7200000000000002</v>
      </c>
      <c r="CI147" s="61">
        <v>1</v>
      </c>
      <c r="CJ147" s="59"/>
      <c r="CK147" s="59">
        <v>1.63</v>
      </c>
      <c r="CL147" s="59">
        <f t="shared" ref="CL147:CL155" si="15">CK147-CH147</f>
        <v>-9.0000000000000302E-2</v>
      </c>
    </row>
    <row r="148" spans="62:90">
      <c r="BJ148" t="s">
        <v>1</v>
      </c>
      <c r="BK148" s="115">
        <f>BF114</f>
        <v>0.92307692307692313</v>
      </c>
      <c r="BL148" s="60">
        <f>BF113</f>
        <v>0.25</v>
      </c>
      <c r="BM148" s="60">
        <f>BF112</f>
        <v>0.59615384615384615</v>
      </c>
      <c r="BN148" s="60">
        <f>BF111</f>
        <v>0.17307692307692307</v>
      </c>
      <c r="BO148" s="60">
        <f>BF110</f>
        <v>0.5</v>
      </c>
      <c r="BP148" s="60">
        <f>BF109</f>
        <v>0.32692307692307693</v>
      </c>
      <c r="BQ148" s="60" t="s">
        <v>178</v>
      </c>
      <c r="BR148" s="60" t="s">
        <v>178</v>
      </c>
      <c r="BS148" s="60">
        <f t="shared" si="13"/>
        <v>2.7692307692307696</v>
      </c>
      <c r="BT148" s="61">
        <v>1</v>
      </c>
      <c r="BU148"/>
      <c r="BV148">
        <v>3.06</v>
      </c>
      <c r="BW148">
        <f t="shared" si="14"/>
        <v>0.29076923076923045</v>
      </c>
      <c r="BY148" s="62" t="s">
        <v>1</v>
      </c>
      <c r="BZ148" s="60">
        <v>0.95</v>
      </c>
      <c r="CA148" s="60">
        <v>0.3</v>
      </c>
      <c r="CB148" s="60">
        <v>0.65</v>
      </c>
      <c r="CC148" s="60">
        <v>0.3</v>
      </c>
      <c r="CD148" s="60">
        <v>0.5</v>
      </c>
      <c r="CE148" s="60">
        <v>0.36</v>
      </c>
      <c r="CF148" s="60" t="s">
        <v>178</v>
      </c>
      <c r="CG148" s="60" t="s">
        <v>178</v>
      </c>
      <c r="CH148" s="60">
        <f t="shared" ref="CH148:CH154" si="16">SUM(BZ148:CG148)</f>
        <v>3.0599999999999996</v>
      </c>
      <c r="CI148" s="61">
        <v>1</v>
      </c>
      <c r="CJ148" s="59"/>
      <c r="CK148" s="59">
        <v>3.06</v>
      </c>
      <c r="CL148" s="59">
        <f t="shared" si="15"/>
        <v>0</v>
      </c>
    </row>
    <row r="149" spans="62:90">
      <c r="BJ149" t="s">
        <v>41</v>
      </c>
      <c r="BK149" s="61" t="s">
        <v>178</v>
      </c>
      <c r="BL149" s="60">
        <f>BF120</f>
        <v>0.5</v>
      </c>
      <c r="BM149" s="60">
        <f>BF119</f>
        <v>1</v>
      </c>
      <c r="BN149" s="60">
        <f>BF118</f>
        <v>0.11538461538461539</v>
      </c>
      <c r="BO149" s="60">
        <f>BF117</f>
        <v>0.34615384615384615</v>
      </c>
      <c r="BP149" s="61"/>
      <c r="BQ149" s="60" t="s">
        <v>178</v>
      </c>
      <c r="BR149" s="60" t="s">
        <v>178</v>
      </c>
      <c r="BS149" s="60">
        <f t="shared" si="13"/>
        <v>1.9615384615384617</v>
      </c>
      <c r="BT149" s="61"/>
      <c r="BU149"/>
      <c r="BV149">
        <v>2</v>
      </c>
      <c r="BW149">
        <f t="shared" si="14"/>
        <v>3.8461538461538325E-2</v>
      </c>
      <c r="BY149" s="62" t="s">
        <v>41</v>
      </c>
      <c r="BZ149" s="60" t="s">
        <v>178</v>
      </c>
      <c r="CA149" s="60">
        <v>0.5</v>
      </c>
      <c r="CB149" s="60">
        <v>1</v>
      </c>
      <c r="CC149" s="60">
        <v>0.15</v>
      </c>
      <c r="CD149" s="60">
        <v>0.35</v>
      </c>
      <c r="CE149" s="60"/>
      <c r="CF149" s="60" t="s">
        <v>178</v>
      </c>
      <c r="CG149" s="60" t="s">
        <v>178</v>
      </c>
      <c r="CH149" s="60">
        <f t="shared" si="16"/>
        <v>2</v>
      </c>
      <c r="CI149" s="61"/>
      <c r="CJ149" s="59"/>
      <c r="CK149" s="59">
        <v>2</v>
      </c>
      <c r="CL149" s="59">
        <f t="shared" si="15"/>
        <v>0</v>
      </c>
    </row>
    <row r="150" spans="62:90">
      <c r="BJ150" t="s">
        <v>2</v>
      </c>
      <c r="BK150" s="115">
        <f>BF128</f>
        <v>0.30769230769230771</v>
      </c>
      <c r="BL150" s="60">
        <f>BF127</f>
        <v>0.75</v>
      </c>
      <c r="BM150" s="60">
        <f>BF126</f>
        <v>0.5</v>
      </c>
      <c r="BN150" s="60">
        <f>BF125</f>
        <v>0.17307692307692307</v>
      </c>
      <c r="BO150" s="60">
        <f>BF124</f>
        <v>0.32692307692307693</v>
      </c>
      <c r="BP150" s="61"/>
      <c r="BQ150" s="60" t="s">
        <v>178</v>
      </c>
      <c r="BR150" s="60" t="s">
        <v>178</v>
      </c>
      <c r="BS150" s="60">
        <f t="shared" si="13"/>
        <v>2.0576923076923079</v>
      </c>
      <c r="BT150" s="61"/>
      <c r="BU150"/>
      <c r="BV150">
        <v>2.23</v>
      </c>
      <c r="BW150">
        <f t="shared" si="14"/>
        <v>0.17230769230769205</v>
      </c>
      <c r="BY150" s="62" t="s">
        <v>2</v>
      </c>
      <c r="BZ150" s="60">
        <v>0.33</v>
      </c>
      <c r="CA150" s="60">
        <v>0.75</v>
      </c>
      <c r="CB150" s="60">
        <v>0.5</v>
      </c>
      <c r="CC150" s="60">
        <v>0.3</v>
      </c>
      <c r="CD150" s="60">
        <v>0.35</v>
      </c>
      <c r="CE150" s="60"/>
      <c r="CF150" s="60" t="s">
        <v>178</v>
      </c>
      <c r="CG150" s="60" t="s">
        <v>178</v>
      </c>
      <c r="CH150" s="60">
        <f t="shared" si="16"/>
        <v>2.23</v>
      </c>
      <c r="CI150" s="61"/>
      <c r="CJ150" s="59"/>
      <c r="CK150" s="59">
        <v>2.23</v>
      </c>
      <c r="CL150" s="59">
        <f t="shared" si="15"/>
        <v>0</v>
      </c>
    </row>
    <row r="151" spans="62:90">
      <c r="BJ151" t="s">
        <v>179</v>
      </c>
      <c r="BK151" s="61" t="s">
        <v>178</v>
      </c>
      <c r="BL151" s="61"/>
      <c r="BM151" s="61"/>
      <c r="BN151" s="60">
        <v>1</v>
      </c>
      <c r="BO151" s="61"/>
      <c r="BP151" s="61"/>
      <c r="BQ151" s="61" t="s">
        <v>178</v>
      </c>
      <c r="BR151" s="61" t="s">
        <v>178</v>
      </c>
      <c r="BS151" s="61">
        <f t="shared" si="13"/>
        <v>1</v>
      </c>
      <c r="BT151" s="61"/>
      <c r="BU151"/>
      <c r="BV151">
        <v>1</v>
      </c>
      <c r="BW151">
        <f t="shared" si="14"/>
        <v>0</v>
      </c>
      <c r="BY151" s="62" t="s">
        <v>179</v>
      </c>
      <c r="BZ151" s="60" t="s">
        <v>178</v>
      </c>
      <c r="CA151" s="60"/>
      <c r="CB151" s="60"/>
      <c r="CC151" s="60">
        <v>1</v>
      </c>
      <c r="CD151" s="60"/>
      <c r="CE151" s="60"/>
      <c r="CF151" s="61" t="s">
        <v>178</v>
      </c>
      <c r="CG151" s="61" t="s">
        <v>178</v>
      </c>
      <c r="CH151" s="61">
        <f t="shared" si="16"/>
        <v>1</v>
      </c>
      <c r="CI151" s="61"/>
      <c r="CJ151" s="59"/>
      <c r="CK151" s="59">
        <v>1</v>
      </c>
      <c r="CL151" s="59">
        <f t="shared" si="15"/>
        <v>0</v>
      </c>
    </row>
    <row r="152" spans="62:90">
      <c r="BJ152" t="s">
        <v>180</v>
      </c>
      <c r="BK152" s="115">
        <f>BF92</f>
        <v>1.9230769230769231</v>
      </c>
      <c r="BL152" s="60">
        <f>BF91</f>
        <v>0.75</v>
      </c>
      <c r="BM152" s="60">
        <f>BF90</f>
        <v>1.0192307692307692</v>
      </c>
      <c r="BN152" s="61">
        <f>SUM(BF95,BF88)</f>
        <v>0.42692307692307696</v>
      </c>
      <c r="BO152" s="60">
        <f>SUM(BF86:BF87)</f>
        <v>1.1538461538461537</v>
      </c>
      <c r="BP152" s="60">
        <f>BF85</f>
        <v>1</v>
      </c>
      <c r="BQ152" s="60" t="s">
        <v>178</v>
      </c>
      <c r="BR152" s="60" t="s">
        <v>178</v>
      </c>
      <c r="BS152" s="60">
        <f t="shared" si="13"/>
        <v>6.273076923076923</v>
      </c>
      <c r="BT152" s="60">
        <v>1</v>
      </c>
      <c r="BU152"/>
      <c r="BV152">
        <v>7.18</v>
      </c>
      <c r="BW152">
        <f t="shared" si="14"/>
        <v>0.90692307692307672</v>
      </c>
      <c r="BY152" s="62" t="s">
        <v>180</v>
      </c>
      <c r="BZ152" s="60">
        <v>2</v>
      </c>
      <c r="CA152" s="60">
        <v>1</v>
      </c>
      <c r="CB152" s="60">
        <v>1.1200000000000001</v>
      </c>
      <c r="CC152" s="60">
        <v>0.76</v>
      </c>
      <c r="CD152" s="60">
        <v>1.2</v>
      </c>
      <c r="CE152" s="60">
        <v>1.1000000000000001</v>
      </c>
      <c r="CF152" s="60" t="s">
        <v>178</v>
      </c>
      <c r="CG152" s="60" t="s">
        <v>178</v>
      </c>
      <c r="CH152" s="60">
        <f t="shared" si="16"/>
        <v>7.18</v>
      </c>
      <c r="CI152" s="60">
        <v>1</v>
      </c>
      <c r="CJ152" s="59"/>
      <c r="CK152" s="59">
        <v>7.18</v>
      </c>
      <c r="CL152" s="59">
        <f t="shared" si="15"/>
        <v>0</v>
      </c>
    </row>
    <row r="153" spans="62:90">
      <c r="BJ153" t="s">
        <v>181</v>
      </c>
      <c r="BK153" s="115">
        <f>BF106</f>
        <v>0.84615384615384615</v>
      </c>
      <c r="BL153" s="60">
        <f>BF105</f>
        <v>0.75</v>
      </c>
      <c r="BM153" s="60">
        <f>BF104</f>
        <v>0.57692307692307687</v>
      </c>
      <c r="BN153" s="61"/>
      <c r="BO153" s="60">
        <f>BF103</f>
        <v>0.32692307692307693</v>
      </c>
      <c r="BP153" s="60">
        <f>BF102</f>
        <v>0.67307692307692313</v>
      </c>
      <c r="BQ153" s="60" t="s">
        <v>178</v>
      </c>
      <c r="BR153" s="60" t="s">
        <v>178</v>
      </c>
      <c r="BS153" s="60">
        <f t="shared" si="13"/>
        <v>3.1730769230769234</v>
      </c>
      <c r="BT153" s="61"/>
      <c r="BU153"/>
      <c r="BV153">
        <v>3.23</v>
      </c>
      <c r="BW153">
        <f t="shared" si="14"/>
        <v>5.6923076923076632E-2</v>
      </c>
      <c r="BY153" s="62" t="s">
        <v>181</v>
      </c>
      <c r="BZ153" s="60">
        <v>0.85</v>
      </c>
      <c r="CA153" s="60">
        <v>0.75</v>
      </c>
      <c r="CB153" s="60">
        <v>0.6</v>
      </c>
      <c r="CC153" s="60">
        <v>0.02</v>
      </c>
      <c r="CD153" s="60">
        <v>0.33</v>
      </c>
      <c r="CE153" s="60">
        <v>0.68</v>
      </c>
      <c r="CF153" s="60" t="s">
        <v>178</v>
      </c>
      <c r="CG153" s="60" t="s">
        <v>178</v>
      </c>
      <c r="CH153" s="60">
        <f t="shared" si="16"/>
        <v>3.2300000000000004</v>
      </c>
      <c r="CI153" s="61"/>
      <c r="CJ153" s="59"/>
      <c r="CK153" s="59">
        <v>3.23</v>
      </c>
      <c r="CL153" s="59">
        <f t="shared" si="15"/>
        <v>0</v>
      </c>
    </row>
    <row r="154" spans="62:90">
      <c r="BJ154" t="s">
        <v>182</v>
      </c>
      <c r="BK154" s="61" t="s">
        <v>178</v>
      </c>
      <c r="BL154" s="61"/>
      <c r="BM154" s="61"/>
      <c r="BN154" s="61"/>
      <c r="BO154" s="61"/>
      <c r="BP154" s="61"/>
      <c r="BQ154" s="60" t="s">
        <v>178</v>
      </c>
      <c r="BR154" s="60" t="s">
        <v>178</v>
      </c>
      <c r="BS154" s="60">
        <f t="shared" si="13"/>
        <v>0</v>
      </c>
      <c r="BT154" s="61"/>
      <c r="BU154"/>
      <c r="BV154">
        <v>1</v>
      </c>
      <c r="BW154">
        <f t="shared" si="14"/>
        <v>1</v>
      </c>
      <c r="BY154" s="62" t="s">
        <v>182</v>
      </c>
      <c r="BZ154" s="60" t="s">
        <v>178</v>
      </c>
      <c r="CA154" s="60"/>
      <c r="CB154" s="60"/>
      <c r="CC154" s="60"/>
      <c r="CD154" s="60"/>
      <c r="CE154" s="60"/>
      <c r="CF154" s="60" t="s">
        <v>178</v>
      </c>
      <c r="CG154" s="60" t="s">
        <v>178</v>
      </c>
      <c r="CH154" s="60">
        <f t="shared" si="16"/>
        <v>0</v>
      </c>
      <c r="CI154" s="61"/>
      <c r="CJ154" s="59"/>
      <c r="CK154" s="59">
        <v>1</v>
      </c>
      <c r="CL154" s="59">
        <f t="shared" si="15"/>
        <v>1</v>
      </c>
    </row>
    <row r="155" spans="62:90">
      <c r="BK155" s="61">
        <f t="shared" ref="BK155:BP155" si="17">SUM(BK147:BK154)</f>
        <v>4</v>
      </c>
      <c r="BL155" s="61">
        <f t="shared" si="17"/>
        <v>3</v>
      </c>
      <c r="BM155" s="61">
        <f t="shared" si="17"/>
        <v>4.0323076923076924</v>
      </c>
      <c r="BN155" s="61">
        <f t="shared" si="17"/>
        <v>2.9184615384615391</v>
      </c>
      <c r="BO155" s="61">
        <f t="shared" si="17"/>
        <v>3.0038461538461538</v>
      </c>
      <c r="BP155" s="61">
        <f t="shared" si="17"/>
        <v>2</v>
      </c>
      <c r="BQ155" s="61"/>
      <c r="BR155" s="61"/>
      <c r="BS155" s="61">
        <f>SUM(BS147:BS154)</f>
        <v>18.954615384615387</v>
      </c>
      <c r="BT155" s="61"/>
      <c r="BU155"/>
      <c r="BV155">
        <f>SUM(BV147:BV154)</f>
        <v>21.330000000000002</v>
      </c>
      <c r="BW155"/>
      <c r="BY155" s="58" t="s">
        <v>173</v>
      </c>
      <c r="BZ155" s="58">
        <f t="shared" ref="BZ155:CE155" si="18">SUM(BZ147:BZ154)</f>
        <v>4.13</v>
      </c>
      <c r="CA155" s="58">
        <f t="shared" si="18"/>
        <v>3.3</v>
      </c>
      <c r="CB155" s="58">
        <f t="shared" si="18"/>
        <v>4.21</v>
      </c>
      <c r="CC155" s="58">
        <f t="shared" si="18"/>
        <v>3.56</v>
      </c>
      <c r="CD155" s="58">
        <f t="shared" si="18"/>
        <v>3.08</v>
      </c>
      <c r="CE155" s="58">
        <f t="shared" si="18"/>
        <v>2.14</v>
      </c>
      <c r="CF155" s="58"/>
      <c r="CG155" s="58"/>
      <c r="CH155" s="58">
        <f>SUM(CH147:CH154)</f>
        <v>20.419999999999998</v>
      </c>
      <c r="CI155" s="58"/>
      <c r="CJ155" s="59"/>
      <c r="CK155" s="59"/>
      <c r="CL155" s="59">
        <f t="shared" si="15"/>
        <v>-20.419999999999998</v>
      </c>
    </row>
    <row r="156" spans="62:90">
      <c r="BJ156" t="s">
        <v>183</v>
      </c>
      <c r="BK156">
        <v>4</v>
      </c>
      <c r="BL156">
        <v>3</v>
      </c>
      <c r="BM156">
        <v>4</v>
      </c>
      <c r="BN156">
        <v>3</v>
      </c>
      <c r="BO156">
        <v>3</v>
      </c>
      <c r="BP156">
        <v>2</v>
      </c>
      <c r="BQ156">
        <v>0</v>
      </c>
      <c r="BR156">
        <v>0</v>
      </c>
      <c r="BS156"/>
      <c r="BT156"/>
      <c r="BU156"/>
      <c r="BV156"/>
      <c r="BW156"/>
      <c r="BY156" s="59" t="s">
        <v>183</v>
      </c>
      <c r="BZ156" s="59">
        <v>3</v>
      </c>
      <c r="CA156" s="59">
        <v>4</v>
      </c>
      <c r="CB156" s="59">
        <v>3</v>
      </c>
      <c r="CC156" s="59">
        <v>3</v>
      </c>
      <c r="CD156" s="59">
        <v>4</v>
      </c>
      <c r="CE156" s="59">
        <v>2</v>
      </c>
      <c r="CF156" s="59">
        <v>0</v>
      </c>
      <c r="CG156" s="59">
        <v>0</v>
      </c>
      <c r="CH156" s="59"/>
      <c r="CI156" s="59"/>
      <c r="CJ156" s="59"/>
      <c r="CK156" s="59"/>
      <c r="CL156" s="59"/>
    </row>
    <row r="157" spans="62:90">
      <c r="BN157" s="52" t="s">
        <v>319</v>
      </c>
    </row>
    <row r="158" spans="62:90">
      <c r="BM158" s="52" t="s">
        <v>320</v>
      </c>
    </row>
    <row r="159" spans="62:90">
      <c r="BO159" s="52" t="s">
        <v>192</v>
      </c>
    </row>
    <row r="160" spans="62:90">
      <c r="BN160" s="52" t="s">
        <v>191</v>
      </c>
    </row>
  </sheetData>
  <mergeCells count="396">
    <mergeCell ref="D66:P66"/>
    <mergeCell ref="Q66:AC66"/>
    <mergeCell ref="AD66:AP66"/>
    <mergeCell ref="AQ66:AT66"/>
    <mergeCell ref="AU66:BC66"/>
    <mergeCell ref="D11:G11"/>
    <mergeCell ref="BS77:BX77"/>
    <mergeCell ref="AQ20:BA20"/>
    <mergeCell ref="BB20:BC20"/>
    <mergeCell ref="AU76:AX76"/>
    <mergeCell ref="AY76:BB76"/>
    <mergeCell ref="C77:F77"/>
    <mergeCell ref="G77:J77"/>
    <mergeCell ref="K77:N77"/>
    <mergeCell ref="O77:R77"/>
    <mergeCell ref="S77:V77"/>
    <mergeCell ref="W77:Z77"/>
    <mergeCell ref="AY77:BB77"/>
    <mergeCell ref="AA77:AD77"/>
    <mergeCell ref="AE77:AH77"/>
    <mergeCell ref="AI77:AL77"/>
    <mergeCell ref="AM77:AP77"/>
    <mergeCell ref="AQ77:AT77"/>
    <mergeCell ref="AU77:AX77"/>
    <mergeCell ref="AQ124:BC124"/>
    <mergeCell ref="D125:K125"/>
    <mergeCell ref="L125:P125"/>
    <mergeCell ref="Q125:T125"/>
    <mergeCell ref="AL125:AT125"/>
    <mergeCell ref="D126:P126"/>
    <mergeCell ref="Q126:AC126"/>
    <mergeCell ref="AD126:AP126"/>
    <mergeCell ref="U119:AC119"/>
    <mergeCell ref="AD119:AK119"/>
    <mergeCell ref="AU119:BC119"/>
    <mergeCell ref="J120:K120"/>
    <mergeCell ref="D122:BC122"/>
    <mergeCell ref="U123:AC123"/>
    <mergeCell ref="AD123:AK123"/>
    <mergeCell ref="AU123:BC123"/>
    <mergeCell ref="D132:BC132"/>
    <mergeCell ref="BY136:CB136"/>
    <mergeCell ref="CD136:CG136"/>
    <mergeCell ref="BY128:CB128"/>
    <mergeCell ref="CD128:CG128"/>
    <mergeCell ref="D129:BC129"/>
    <mergeCell ref="AD130:AK130"/>
    <mergeCell ref="AL130:AT130"/>
    <mergeCell ref="AU130:BC130"/>
    <mergeCell ref="D135:G135"/>
    <mergeCell ref="H135:K135"/>
    <mergeCell ref="L135:O135"/>
    <mergeCell ref="P134:R134"/>
    <mergeCell ref="S134:U134"/>
    <mergeCell ref="V136:Y136"/>
    <mergeCell ref="Z136:AC136"/>
    <mergeCell ref="D115:BC115"/>
    <mergeCell ref="D117:I117"/>
    <mergeCell ref="L117:T117"/>
    <mergeCell ref="AL117:AT117"/>
    <mergeCell ref="D118:P118"/>
    <mergeCell ref="Q118:AC118"/>
    <mergeCell ref="AD118:AP118"/>
    <mergeCell ref="AQ118:BC118"/>
    <mergeCell ref="D111:L111"/>
    <mergeCell ref="L112:P112"/>
    <mergeCell ref="U112:AC112"/>
    <mergeCell ref="AD112:AK112"/>
    <mergeCell ref="AU112:BC112"/>
    <mergeCell ref="Q113:T113"/>
    <mergeCell ref="AL113:AP113"/>
    <mergeCell ref="AQ113:AT113"/>
    <mergeCell ref="D109:K109"/>
    <mergeCell ref="U109:AC109"/>
    <mergeCell ref="AL109:AT109"/>
    <mergeCell ref="L110:T110"/>
    <mergeCell ref="AD110:AK110"/>
    <mergeCell ref="AU110:BC110"/>
    <mergeCell ref="AQ105:BC105"/>
    <mergeCell ref="W106:AD106"/>
    <mergeCell ref="AE106:AL106"/>
    <mergeCell ref="AM106:AT106"/>
    <mergeCell ref="AU106:BC106"/>
    <mergeCell ref="U107:V107"/>
    <mergeCell ref="D105:P105"/>
    <mergeCell ref="Q105:AC105"/>
    <mergeCell ref="AZ99:BC99"/>
    <mergeCell ref="L100:M100"/>
    <mergeCell ref="D102:BC102"/>
    <mergeCell ref="D103:T103"/>
    <mergeCell ref="U103:AK103"/>
    <mergeCell ref="AL103:BC103"/>
    <mergeCell ref="D108:BC108"/>
    <mergeCell ref="D99:K99"/>
    <mergeCell ref="L99:M99"/>
    <mergeCell ref="N99:T99"/>
    <mergeCell ref="U99:V99"/>
    <mergeCell ref="W99:AC99"/>
    <mergeCell ref="AD99:AP99"/>
    <mergeCell ref="AQ99:AT99"/>
    <mergeCell ref="AU99:AY99"/>
    <mergeCell ref="D104:K104"/>
    <mergeCell ref="L104:T104"/>
    <mergeCell ref="AD104:AK104"/>
    <mergeCell ref="AL104:AP104"/>
    <mergeCell ref="U96:AC96"/>
    <mergeCell ref="D97:P97"/>
    <mergeCell ref="AD97:AP97"/>
    <mergeCell ref="AQ97:BC97"/>
    <mergeCell ref="W98:Z98"/>
    <mergeCell ref="AA98:AD98"/>
    <mergeCell ref="AE98:AH98"/>
    <mergeCell ref="AI98:AL98"/>
    <mergeCell ref="AM98:AP98"/>
    <mergeCell ref="AQ98:AT98"/>
    <mergeCell ref="AU98:AX98"/>
    <mergeCell ref="AY98:BC98"/>
    <mergeCell ref="D93:T93"/>
    <mergeCell ref="U93:AK93"/>
    <mergeCell ref="AL93:BC93"/>
    <mergeCell ref="D94:K94"/>
    <mergeCell ref="N94:T94"/>
    <mergeCell ref="U94:AC94"/>
    <mergeCell ref="D88:K88"/>
    <mergeCell ref="Q88:AC88"/>
    <mergeCell ref="AD88:AP88"/>
    <mergeCell ref="AQ88:AY88"/>
    <mergeCell ref="AU89:BC89"/>
    <mergeCell ref="D92:BC92"/>
    <mergeCell ref="D85:BC85"/>
    <mergeCell ref="L86:T86"/>
    <mergeCell ref="AD86:AK86"/>
    <mergeCell ref="AU86:BC86"/>
    <mergeCell ref="D87:K87"/>
    <mergeCell ref="U87:AC87"/>
    <mergeCell ref="AL87:AT87"/>
    <mergeCell ref="AA79:AD79"/>
    <mergeCell ref="AE79:AH79"/>
    <mergeCell ref="AI79:AL79"/>
    <mergeCell ref="AM79:AP79"/>
    <mergeCell ref="AQ79:AT79"/>
    <mergeCell ref="AU79:AX79"/>
    <mergeCell ref="AM78:AP78"/>
    <mergeCell ref="AQ78:AT78"/>
    <mergeCell ref="AU78:AX78"/>
    <mergeCell ref="AY78:BB78"/>
    <mergeCell ref="C79:F79"/>
    <mergeCell ref="G79:J79"/>
    <mergeCell ref="K79:N79"/>
    <mergeCell ref="O79:R79"/>
    <mergeCell ref="S79:V79"/>
    <mergeCell ref="W79:Z79"/>
    <mergeCell ref="AY79:BB79"/>
    <mergeCell ref="C78:F78"/>
    <mergeCell ref="G78:J78"/>
    <mergeCell ref="K78:N78"/>
    <mergeCell ref="O78:R78"/>
    <mergeCell ref="S78:V78"/>
    <mergeCell ref="W78:Z78"/>
    <mergeCell ref="AA78:AD78"/>
    <mergeCell ref="AE78:AH78"/>
    <mergeCell ref="AI78:AL78"/>
    <mergeCell ref="AY75:BB75"/>
    <mergeCell ref="C76:F76"/>
    <mergeCell ref="G76:J76"/>
    <mergeCell ref="K76:N76"/>
    <mergeCell ref="O76:R76"/>
    <mergeCell ref="S76:V76"/>
    <mergeCell ref="W76:Z76"/>
    <mergeCell ref="AA76:AD76"/>
    <mergeCell ref="AE76:AH76"/>
    <mergeCell ref="AI76:AL76"/>
    <mergeCell ref="AA75:AD75"/>
    <mergeCell ref="AE75:AH75"/>
    <mergeCell ref="AI75:AL75"/>
    <mergeCell ref="AM75:AP75"/>
    <mergeCell ref="AQ75:AT75"/>
    <mergeCell ref="AU75:AX75"/>
    <mergeCell ref="C75:F75"/>
    <mergeCell ref="G75:J75"/>
    <mergeCell ref="K75:N75"/>
    <mergeCell ref="O75:R75"/>
    <mergeCell ref="S75:V75"/>
    <mergeCell ref="W75:Z75"/>
    <mergeCell ref="AM76:AP76"/>
    <mergeCell ref="AQ76:AT76"/>
    <mergeCell ref="D64:P64"/>
    <mergeCell ref="Q64:AC64"/>
    <mergeCell ref="AD64:AK64"/>
    <mergeCell ref="AL64:AP64"/>
    <mergeCell ref="AQ64:BC64"/>
    <mergeCell ref="D65:K65"/>
    <mergeCell ref="L65:P65"/>
    <mergeCell ref="Q65:AC65"/>
    <mergeCell ref="AD65:AP65"/>
    <mergeCell ref="AQ65:BC65"/>
    <mergeCell ref="D61:P61"/>
    <mergeCell ref="Q61:T61"/>
    <mergeCell ref="U61:AC61"/>
    <mergeCell ref="AD61:AP61"/>
    <mergeCell ref="AQ61:BC61"/>
    <mergeCell ref="D62:P62"/>
    <mergeCell ref="Q62:AC62"/>
    <mergeCell ref="AD62:AP62"/>
    <mergeCell ref="AQ62:AT62"/>
    <mergeCell ref="AU62:BC62"/>
    <mergeCell ref="D57:V57"/>
    <mergeCell ref="AD57:AP57"/>
    <mergeCell ref="AQ58:AT58"/>
    <mergeCell ref="D60:P60"/>
    <mergeCell ref="Q60:AC60"/>
    <mergeCell ref="AD60:AK60"/>
    <mergeCell ref="AL60:AP60"/>
    <mergeCell ref="AQ60:BC60"/>
    <mergeCell ref="L55:P55"/>
    <mergeCell ref="U55:AK55"/>
    <mergeCell ref="AU55:BC55"/>
    <mergeCell ref="J56:P56"/>
    <mergeCell ref="Q56:AC56"/>
    <mergeCell ref="AD56:AP56"/>
    <mergeCell ref="AU52:BC52"/>
    <mergeCell ref="D53:L53"/>
    <mergeCell ref="AD53:AP53"/>
    <mergeCell ref="AQ53:BC53"/>
    <mergeCell ref="M54:U54"/>
    <mergeCell ref="AD54:AP54"/>
    <mergeCell ref="AQ54:BC54"/>
    <mergeCell ref="D51:P51"/>
    <mergeCell ref="Q51:AC51"/>
    <mergeCell ref="AD51:AK51"/>
    <mergeCell ref="AL51:AP51"/>
    <mergeCell ref="D52:P52"/>
    <mergeCell ref="Q52:AC52"/>
    <mergeCell ref="AD52:AK52"/>
    <mergeCell ref="D48:K48"/>
    <mergeCell ref="L48:T48"/>
    <mergeCell ref="U48:V48"/>
    <mergeCell ref="W48:AC48"/>
    <mergeCell ref="AD48:BC48"/>
    <mergeCell ref="J49:K49"/>
    <mergeCell ref="L49:M49"/>
    <mergeCell ref="U49:V49"/>
    <mergeCell ref="D44:K44"/>
    <mergeCell ref="U44:AC44"/>
    <mergeCell ref="AD44:AP44"/>
    <mergeCell ref="AQ44:BC44"/>
    <mergeCell ref="D45:K45"/>
    <mergeCell ref="L45:T45"/>
    <mergeCell ref="U45:AC45"/>
    <mergeCell ref="AD45:AK45"/>
    <mergeCell ref="AL45:AP45"/>
    <mergeCell ref="D42:P42"/>
    <mergeCell ref="Q42:AC42"/>
    <mergeCell ref="AD42:AP42"/>
    <mergeCell ref="AQ42:BC42"/>
    <mergeCell ref="D43:K43"/>
    <mergeCell ref="L43:T43"/>
    <mergeCell ref="AL43:AP43"/>
    <mergeCell ref="AQ43:AT43"/>
    <mergeCell ref="D40:P40"/>
    <mergeCell ref="Q40:Y40"/>
    <mergeCell ref="AL40:AP40"/>
    <mergeCell ref="AQ40:AT40"/>
    <mergeCell ref="AU40:AY40"/>
    <mergeCell ref="AZ40:BC40"/>
    <mergeCell ref="D39:K39"/>
    <mergeCell ref="L39:T39"/>
    <mergeCell ref="AD39:AK39"/>
    <mergeCell ref="AL39:AP39"/>
    <mergeCell ref="AQ39:AT39"/>
    <mergeCell ref="AU39:BC39"/>
    <mergeCell ref="D37:K37"/>
    <mergeCell ref="L37:P37"/>
    <mergeCell ref="Q37:AC37"/>
    <mergeCell ref="AD37:AK37"/>
    <mergeCell ref="AQ37:BC37"/>
    <mergeCell ref="D38:K38"/>
    <mergeCell ref="L38:T38"/>
    <mergeCell ref="AD38:AP38"/>
    <mergeCell ref="AQ38:BC38"/>
    <mergeCell ref="D9:K9"/>
    <mergeCell ref="L9:O9"/>
    <mergeCell ref="P9:T9"/>
    <mergeCell ref="U9:Y9"/>
    <mergeCell ref="Z9:AC9"/>
    <mergeCell ref="AD9:AI9"/>
    <mergeCell ref="AJ9:AP9"/>
    <mergeCell ref="AQ9:AT9"/>
    <mergeCell ref="AU9:BC9"/>
    <mergeCell ref="A2:B2"/>
    <mergeCell ref="A3:B3"/>
    <mergeCell ref="D4:T4"/>
    <mergeCell ref="U4:AK4"/>
    <mergeCell ref="AL4:AT4"/>
    <mergeCell ref="AU4:BC4"/>
    <mergeCell ref="D8:K8"/>
    <mergeCell ref="L8:T8"/>
    <mergeCell ref="U8:Y8"/>
    <mergeCell ref="Z8:AC8"/>
    <mergeCell ref="AD8:AI8"/>
    <mergeCell ref="AJ8:AT8"/>
    <mergeCell ref="AU8:BC8"/>
    <mergeCell ref="D5:K5"/>
    <mergeCell ref="L5:T5"/>
    <mergeCell ref="U5:AK5"/>
    <mergeCell ref="AL5:BC5"/>
    <mergeCell ref="D6:T6"/>
    <mergeCell ref="U6:AC6"/>
    <mergeCell ref="AD6:AK6"/>
    <mergeCell ref="AL6:BC6"/>
    <mergeCell ref="AD10:AK10"/>
    <mergeCell ref="AL10:AP10"/>
    <mergeCell ref="AQ10:AW10"/>
    <mergeCell ref="AX10:BC10"/>
    <mergeCell ref="H11:K11"/>
    <mergeCell ref="L11:O11"/>
    <mergeCell ref="P11:T11"/>
    <mergeCell ref="U11:AC11"/>
    <mergeCell ref="AD11:AI11"/>
    <mergeCell ref="AJ11:AP11"/>
    <mergeCell ref="AQ11:AT11"/>
    <mergeCell ref="AU11:AW11"/>
    <mergeCell ref="AX11:BC11"/>
    <mergeCell ref="D10:K10"/>
    <mergeCell ref="L10:O10"/>
    <mergeCell ref="P10:T10"/>
    <mergeCell ref="U10:AC10"/>
    <mergeCell ref="D13:K13"/>
    <mergeCell ref="D14:K14"/>
    <mergeCell ref="AD16:AG16"/>
    <mergeCell ref="L13:T13"/>
    <mergeCell ref="U13:AC13"/>
    <mergeCell ref="AI13:AO13"/>
    <mergeCell ref="AU14:BC14"/>
    <mergeCell ref="AD15:AG15"/>
    <mergeCell ref="AH16:AK16"/>
    <mergeCell ref="AP16:AV16"/>
    <mergeCell ref="D34:K34"/>
    <mergeCell ref="Q29:U29"/>
    <mergeCell ref="L34:U34"/>
    <mergeCell ref="AH34:AV34"/>
    <mergeCell ref="AT33:AW33"/>
    <mergeCell ref="V33:Y33"/>
    <mergeCell ref="Q30:AC30"/>
    <mergeCell ref="AP30:AW30"/>
    <mergeCell ref="AL30:AO30"/>
    <mergeCell ref="AH29:AO29"/>
    <mergeCell ref="V29:AC29"/>
    <mergeCell ref="AD30:AG30"/>
    <mergeCell ref="AX30:BA30"/>
    <mergeCell ref="Z28:AC28"/>
    <mergeCell ref="AD29:AG29"/>
    <mergeCell ref="AH30:AK30"/>
    <mergeCell ref="Q28:Y28"/>
    <mergeCell ref="Q27:U27"/>
    <mergeCell ref="AU27:BC27"/>
    <mergeCell ref="AP27:AT27"/>
    <mergeCell ref="AT23:AW23"/>
    <mergeCell ref="V27:Y27"/>
    <mergeCell ref="Z27:AC27"/>
    <mergeCell ref="AD27:AK27"/>
    <mergeCell ref="AD28:AO28"/>
    <mergeCell ref="H24:K24"/>
    <mergeCell ref="R25:U25"/>
    <mergeCell ref="D24:G24"/>
    <mergeCell ref="H23:K23"/>
    <mergeCell ref="AX29:BC29"/>
    <mergeCell ref="AL27:AO27"/>
    <mergeCell ref="AP28:AS28"/>
    <mergeCell ref="AT29:AW29"/>
    <mergeCell ref="L28:P28"/>
    <mergeCell ref="D28:K28"/>
    <mergeCell ref="D20:L20"/>
    <mergeCell ref="AG25:AP25"/>
    <mergeCell ref="AG24:AP24"/>
    <mergeCell ref="AX136:BA136"/>
    <mergeCell ref="BB133:BC133"/>
    <mergeCell ref="AD136:AG136"/>
    <mergeCell ref="AH136:AK136"/>
    <mergeCell ref="AL136:AO136"/>
    <mergeCell ref="AP136:AS136"/>
    <mergeCell ref="AT136:AW136"/>
    <mergeCell ref="AD23:AK23"/>
    <mergeCell ref="AH70:AP70"/>
    <mergeCell ref="AL23:AS23"/>
    <mergeCell ref="AX23:BC23"/>
    <mergeCell ref="AT28:BC28"/>
    <mergeCell ref="BB30:BC30"/>
    <mergeCell ref="AP29:AS29"/>
    <mergeCell ref="AU24:BC24"/>
    <mergeCell ref="T70:Y70"/>
    <mergeCell ref="Z70:AG70"/>
    <mergeCell ref="D27:P27"/>
    <mergeCell ref="D29:P29"/>
    <mergeCell ref="D30:P30"/>
    <mergeCell ref="D23:G23"/>
  </mergeCells>
  <pageMargins left="0.2" right="0.2" top="0.25" bottom="0.25" header="0.3" footer="0.3"/>
  <pageSetup scale="56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3A111-9D2B-494A-A635-104B797CE6F3}">
  <sheetPr>
    <pageSetUpPr fitToPage="1"/>
  </sheetPr>
  <dimension ref="A1:CL143"/>
  <sheetViews>
    <sheetView topLeftCell="B1" workbookViewId="0">
      <selection activeCell="AQ1" sqref="AQ1:AQ1048576"/>
    </sheetView>
  </sheetViews>
  <sheetFormatPr baseColWidth="10" defaultRowHeight="16"/>
  <cols>
    <col min="2" max="2" width="8.33203125" customWidth="1"/>
    <col min="3" max="29" width="2.83203125" customWidth="1"/>
    <col min="30" max="30" width="3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44743</v>
      </c>
      <c r="E1" s="11">
        <v>44753</v>
      </c>
      <c r="F1" s="11">
        <v>44760</v>
      </c>
      <c r="G1" s="11">
        <v>44767</v>
      </c>
      <c r="H1" s="11">
        <v>44774</v>
      </c>
      <c r="I1" s="11">
        <v>44781</v>
      </c>
      <c r="J1" s="11">
        <v>44788</v>
      </c>
      <c r="K1" s="11">
        <v>44795</v>
      </c>
      <c r="L1" s="11">
        <v>44802</v>
      </c>
      <c r="M1" s="11">
        <v>44809</v>
      </c>
      <c r="N1" s="11">
        <v>44816</v>
      </c>
      <c r="O1" s="11">
        <v>44823</v>
      </c>
      <c r="P1" s="11">
        <v>44830</v>
      </c>
      <c r="Q1" s="11">
        <v>44837</v>
      </c>
      <c r="R1" s="11">
        <v>44844</v>
      </c>
      <c r="S1" s="11">
        <v>44851</v>
      </c>
      <c r="T1" s="11">
        <v>44858</v>
      </c>
      <c r="U1" s="11">
        <v>44865</v>
      </c>
      <c r="V1" s="11">
        <v>44872</v>
      </c>
      <c r="W1" s="11">
        <v>44879</v>
      </c>
      <c r="X1" s="11">
        <v>44886</v>
      </c>
      <c r="Y1" s="11">
        <v>44893</v>
      </c>
      <c r="Z1" s="11">
        <v>44900</v>
      </c>
      <c r="AA1" s="11">
        <v>44907</v>
      </c>
      <c r="AB1" s="11">
        <v>44914</v>
      </c>
      <c r="AC1" s="11">
        <v>44921</v>
      </c>
      <c r="AD1" s="11">
        <v>44928</v>
      </c>
      <c r="AE1" s="11">
        <v>44935</v>
      </c>
      <c r="AF1" s="11">
        <v>44942</v>
      </c>
      <c r="AG1" s="11">
        <v>44949</v>
      </c>
      <c r="AH1" s="11">
        <v>44956</v>
      </c>
      <c r="AI1" s="11">
        <v>44963</v>
      </c>
      <c r="AJ1" s="11">
        <v>44970</v>
      </c>
      <c r="AK1" s="11">
        <v>44977</v>
      </c>
      <c r="AL1" s="11">
        <v>44984</v>
      </c>
      <c r="AM1" s="11">
        <v>44991</v>
      </c>
      <c r="AN1" s="11">
        <v>44998</v>
      </c>
      <c r="AO1" s="11">
        <v>45005</v>
      </c>
      <c r="AP1" s="11">
        <v>45012</v>
      </c>
      <c r="AQ1" s="11">
        <v>45019</v>
      </c>
      <c r="AR1" s="11">
        <v>45026</v>
      </c>
      <c r="AS1" s="11">
        <v>45033</v>
      </c>
      <c r="AT1" s="11">
        <v>45040</v>
      </c>
      <c r="AU1" s="11">
        <v>45047</v>
      </c>
      <c r="AV1" s="11">
        <v>45054</v>
      </c>
      <c r="AW1" s="11">
        <v>45061</v>
      </c>
      <c r="AX1" s="11">
        <v>45068</v>
      </c>
      <c r="AY1" s="11">
        <v>45075</v>
      </c>
      <c r="AZ1" s="11">
        <v>45082</v>
      </c>
      <c r="BA1" s="11">
        <v>45089</v>
      </c>
      <c r="BB1" s="11">
        <v>45096</v>
      </c>
      <c r="BC1" s="11">
        <v>45103</v>
      </c>
      <c r="BD1" s="12" t="s">
        <v>299</v>
      </c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301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302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17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151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150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97" t="s">
        <v>24</v>
      </c>
      <c r="B8" s="96" t="s">
        <v>186</v>
      </c>
      <c r="C8" s="66"/>
      <c r="D8" s="723" t="s">
        <v>210</v>
      </c>
      <c r="E8" s="723"/>
      <c r="F8" s="723"/>
      <c r="G8" s="723"/>
      <c r="H8" s="723"/>
      <c r="I8" s="723"/>
      <c r="J8" s="723"/>
      <c r="K8" s="722"/>
      <c r="L8" s="573" t="s">
        <v>38</v>
      </c>
      <c r="M8" s="574"/>
      <c r="N8" s="574"/>
      <c r="O8" s="574"/>
      <c r="P8" s="574"/>
      <c r="Q8" s="574"/>
      <c r="R8" s="574"/>
      <c r="S8" s="574"/>
      <c r="T8" s="575"/>
      <c r="U8" s="474" t="s">
        <v>180</v>
      </c>
      <c r="V8" s="475"/>
      <c r="W8" s="475"/>
      <c r="X8" s="475"/>
      <c r="Y8" s="475"/>
      <c r="Z8" s="475"/>
      <c r="AA8" s="475"/>
      <c r="AB8" s="475"/>
      <c r="AC8" s="476"/>
      <c r="AD8" s="565" t="s">
        <v>37</v>
      </c>
      <c r="AE8" s="565"/>
      <c r="AF8" s="565"/>
      <c r="AG8" s="565"/>
      <c r="AH8" s="565"/>
      <c r="AI8" s="565"/>
      <c r="AJ8" s="565"/>
      <c r="AK8" s="926"/>
      <c r="AL8" s="927" t="s">
        <v>308</v>
      </c>
      <c r="AM8" s="676"/>
      <c r="AN8" s="676"/>
      <c r="AO8" s="676"/>
      <c r="AP8" s="676"/>
      <c r="AQ8" s="676"/>
      <c r="AR8" s="676"/>
      <c r="AS8" s="676"/>
      <c r="AT8" s="676"/>
      <c r="AU8" s="928" t="s">
        <v>43</v>
      </c>
      <c r="AV8" s="928"/>
      <c r="AW8" s="928"/>
      <c r="AX8" s="928"/>
      <c r="AY8" s="928"/>
      <c r="AZ8" s="928"/>
      <c r="BA8" s="928"/>
      <c r="BB8" s="928"/>
      <c r="BC8" s="928"/>
      <c r="BD8" s="64"/>
      <c r="BE8" s="1" t="s">
        <v>217</v>
      </c>
      <c r="BI8">
        <v>17</v>
      </c>
      <c r="BJ8">
        <v>9</v>
      </c>
      <c r="BK8" s="50">
        <v>9</v>
      </c>
      <c r="BL8" s="50">
        <v>8</v>
      </c>
      <c r="BM8" s="50">
        <v>9</v>
      </c>
      <c r="BN8" s="50" t="s">
        <v>178</v>
      </c>
      <c r="BO8" s="50" t="s">
        <v>178</v>
      </c>
      <c r="BP8" s="50">
        <f>SUM(BI8:BO8)</f>
        <v>52</v>
      </c>
    </row>
    <row r="9" spans="1:82">
      <c r="A9" s="95"/>
      <c r="B9" s="96" t="s">
        <v>187</v>
      </c>
      <c r="C9" s="66"/>
      <c r="D9" s="420" t="s">
        <v>180</v>
      </c>
      <c r="E9" s="420"/>
      <c r="F9" s="420"/>
      <c r="G9" s="420"/>
      <c r="H9" s="420"/>
      <c r="I9" s="420"/>
      <c r="J9" s="420"/>
      <c r="K9" s="420"/>
      <c r="L9" s="433" t="s">
        <v>308</v>
      </c>
      <c r="M9" s="433"/>
      <c r="N9" s="433"/>
      <c r="O9" s="433"/>
      <c r="P9" s="433"/>
      <c r="Q9" s="433"/>
      <c r="R9" s="433"/>
      <c r="S9" s="433"/>
      <c r="T9" s="433"/>
      <c r="U9" s="669" t="s">
        <v>210</v>
      </c>
      <c r="V9" s="669"/>
      <c r="W9" s="669"/>
      <c r="X9" s="669"/>
      <c r="Y9" s="669"/>
      <c r="Z9" s="669"/>
      <c r="AA9" s="669"/>
      <c r="AB9" s="669"/>
      <c r="AC9" s="669"/>
      <c r="AD9" s="442" t="s">
        <v>38</v>
      </c>
      <c r="AE9" s="442"/>
      <c r="AF9" s="442"/>
      <c r="AG9" s="442"/>
      <c r="AH9" s="442"/>
      <c r="AI9" s="442"/>
      <c r="AJ9" s="442"/>
      <c r="AK9" s="442"/>
      <c r="AL9" s="434" t="s">
        <v>43</v>
      </c>
      <c r="AM9" s="434"/>
      <c r="AN9" s="434"/>
      <c r="AO9" s="434"/>
      <c r="AP9" s="434"/>
      <c r="AQ9" s="434"/>
      <c r="AR9" s="434"/>
      <c r="AS9" s="434"/>
      <c r="AT9" s="434"/>
      <c r="AU9" s="435" t="s">
        <v>37</v>
      </c>
      <c r="AV9" s="435"/>
      <c r="AW9" s="435"/>
      <c r="AX9" s="435"/>
      <c r="AY9" s="435"/>
      <c r="AZ9" s="435"/>
      <c r="BA9" s="435"/>
      <c r="BB9" s="435"/>
      <c r="BC9" s="435"/>
      <c r="BD9" s="64"/>
      <c r="BE9" s="1"/>
      <c r="BI9">
        <v>17</v>
      </c>
      <c r="BJ9">
        <v>9</v>
      </c>
      <c r="BK9" s="50">
        <v>9</v>
      </c>
      <c r="BL9" s="50">
        <v>9</v>
      </c>
      <c r="BM9" s="50">
        <v>8</v>
      </c>
      <c r="BN9" s="50" t="s">
        <v>178</v>
      </c>
      <c r="BO9" s="50" t="s">
        <v>178</v>
      </c>
      <c r="BP9" s="50">
        <f>SUM(BI9:BO9)</f>
        <v>52</v>
      </c>
    </row>
    <row r="10" spans="1:82">
      <c r="A10" s="95"/>
      <c r="B10" s="96" t="s">
        <v>18</v>
      </c>
      <c r="C10" s="66"/>
      <c r="D10" s="433" t="s">
        <v>308</v>
      </c>
      <c r="E10" s="433"/>
      <c r="F10" s="433"/>
      <c r="G10" s="433"/>
      <c r="H10" s="433"/>
      <c r="I10" s="433"/>
      <c r="J10" s="441" t="s">
        <v>3</v>
      </c>
      <c r="K10" s="441"/>
      <c r="L10" s="441"/>
      <c r="M10" s="441"/>
      <c r="N10" s="420" t="s">
        <v>180</v>
      </c>
      <c r="O10" s="420"/>
      <c r="P10" s="420"/>
      <c r="Q10" s="420"/>
      <c r="R10" s="420"/>
      <c r="S10" s="420"/>
      <c r="T10" s="420"/>
      <c r="U10" s="435" t="s">
        <v>37</v>
      </c>
      <c r="V10" s="435"/>
      <c r="W10" s="435"/>
      <c r="X10" s="435"/>
      <c r="Y10" s="435"/>
      <c r="Z10" s="435"/>
      <c r="AA10" s="435"/>
      <c r="AB10" s="435"/>
      <c r="AC10" s="435"/>
      <c r="AD10" s="434" t="s">
        <v>43</v>
      </c>
      <c r="AE10" s="434"/>
      <c r="AF10" s="434"/>
      <c r="AG10" s="434"/>
      <c r="AH10" s="434"/>
      <c r="AI10" s="434"/>
      <c r="AJ10" s="434"/>
      <c r="AK10" s="434"/>
      <c r="AL10" s="669" t="s">
        <v>210</v>
      </c>
      <c r="AM10" s="669"/>
      <c r="AN10" s="669"/>
      <c r="AO10" s="669"/>
      <c r="AP10" s="669"/>
      <c r="AQ10" s="669"/>
      <c r="AR10" s="669"/>
      <c r="AS10" s="669"/>
      <c r="AT10" s="669"/>
      <c r="AU10" s="442" t="s">
        <v>38</v>
      </c>
      <c r="AV10" s="442"/>
      <c r="AW10" s="442"/>
      <c r="AX10" s="442"/>
      <c r="AY10" s="442"/>
      <c r="AZ10" s="442"/>
      <c r="BA10" s="442"/>
      <c r="BB10" s="442"/>
      <c r="BC10" s="442"/>
      <c r="BD10" s="64"/>
      <c r="BI10">
        <v>18</v>
      </c>
      <c r="BJ10" s="1">
        <v>8</v>
      </c>
      <c r="BK10" s="83">
        <v>6</v>
      </c>
      <c r="BL10" s="54">
        <v>7</v>
      </c>
      <c r="BM10" s="54">
        <v>9</v>
      </c>
      <c r="BN10" s="50" t="s">
        <v>178</v>
      </c>
      <c r="BO10" s="54">
        <v>4</v>
      </c>
      <c r="BP10" s="50">
        <f>SUM(BI10:BO10)</f>
        <v>52</v>
      </c>
    </row>
    <row r="11" spans="1:82">
      <c r="A11" s="95"/>
      <c r="B11" s="96"/>
      <c r="C11" s="66"/>
      <c r="D11" s="66"/>
      <c r="E11" s="66"/>
      <c r="F11" s="66"/>
      <c r="G11" s="66"/>
      <c r="H11" s="66"/>
      <c r="I11" s="66"/>
      <c r="J11" s="546" t="s">
        <v>303</v>
      </c>
      <c r="K11" s="537"/>
      <c r="L11" s="537"/>
      <c r="M11" s="538"/>
      <c r="O11" s="1"/>
      <c r="P11" s="1"/>
      <c r="Q11" s="1"/>
      <c r="R11" s="1"/>
      <c r="S11" s="1"/>
      <c r="T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1:82">
      <c r="A12" s="97"/>
      <c r="B12" s="94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762" t="s">
        <v>21</v>
      </c>
      <c r="AR12" s="763"/>
      <c r="AS12" s="763"/>
      <c r="AT12" s="763"/>
      <c r="AU12" s="763"/>
      <c r="AV12" s="763"/>
      <c r="AW12" s="763"/>
      <c r="AX12" s="763"/>
      <c r="AY12" s="763"/>
      <c r="AZ12" s="763"/>
      <c r="BA12" s="763"/>
      <c r="BB12" s="763"/>
      <c r="BC12" s="924"/>
      <c r="BD12" s="64"/>
    </row>
    <row r="13" spans="1:82">
      <c r="A13" s="95" t="s">
        <v>130</v>
      </c>
      <c r="B13" s="9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95"/>
      <c r="B14" s="9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97" t="s">
        <v>33</v>
      </c>
      <c r="B15" s="94" t="s">
        <v>161</v>
      </c>
      <c r="C15" s="1"/>
      <c r="D15" s="420" t="s">
        <v>180</v>
      </c>
      <c r="E15" s="420"/>
      <c r="F15" s="420"/>
      <c r="G15" s="420"/>
      <c r="H15" s="420"/>
      <c r="I15" s="420"/>
      <c r="J15" s="420"/>
      <c r="K15" s="420"/>
      <c r="L15" s="435" t="s">
        <v>2</v>
      </c>
      <c r="M15" s="435"/>
      <c r="N15" s="435"/>
      <c r="O15" s="435"/>
      <c r="P15" s="435"/>
      <c r="Q15" s="433" t="s">
        <v>12</v>
      </c>
      <c r="R15" s="433"/>
      <c r="S15" s="433"/>
      <c r="T15" s="433"/>
      <c r="U15" s="433"/>
      <c r="V15" s="433"/>
      <c r="W15" s="433"/>
      <c r="X15" s="433"/>
      <c r="Y15" s="433"/>
      <c r="Z15" s="433"/>
      <c r="AA15" s="433"/>
      <c r="AB15" s="433"/>
      <c r="AC15" s="433"/>
      <c r="AD15" s="442" t="s">
        <v>1</v>
      </c>
      <c r="AE15" s="442"/>
      <c r="AF15" s="442"/>
      <c r="AG15" s="442"/>
      <c r="AH15" s="442"/>
      <c r="AI15" s="442"/>
      <c r="AJ15" s="442"/>
      <c r="AK15" s="442"/>
      <c r="AL15" s="421" t="s">
        <v>0</v>
      </c>
      <c r="AM15" s="421"/>
      <c r="AN15" s="421"/>
      <c r="AO15" s="421"/>
      <c r="AP15" s="421"/>
      <c r="AQ15" s="441" t="s">
        <v>3</v>
      </c>
      <c r="AR15" s="441"/>
      <c r="AS15" s="441"/>
      <c r="AT15" s="441"/>
      <c r="AU15" s="925" t="s">
        <v>366</v>
      </c>
      <c r="AV15" s="925"/>
      <c r="AW15" s="925"/>
      <c r="AX15" s="925"/>
      <c r="AY15" s="925"/>
      <c r="AZ15" s="925"/>
      <c r="BA15" s="925"/>
      <c r="BB15" s="925"/>
      <c r="BC15" s="925"/>
      <c r="BD15" s="64"/>
      <c r="BE15" t="s">
        <v>296</v>
      </c>
      <c r="BI15">
        <v>12.5</v>
      </c>
      <c r="BJ15" t="s">
        <v>178</v>
      </c>
      <c r="BK15" s="50">
        <v>13</v>
      </c>
      <c r="BL15" s="84">
        <v>8</v>
      </c>
      <c r="BM15" s="84">
        <v>5</v>
      </c>
      <c r="BN15" s="50">
        <v>5</v>
      </c>
      <c r="BO15" s="84">
        <v>8.5</v>
      </c>
      <c r="BP15" s="50">
        <f>SUM(BI15:BO15)</f>
        <v>52</v>
      </c>
    </row>
    <row r="16" spans="1:82">
      <c r="A16" s="95"/>
      <c r="B16" s="94" t="s">
        <v>159</v>
      </c>
      <c r="C16" s="1"/>
      <c r="D16" s="421" t="s">
        <v>0</v>
      </c>
      <c r="E16" s="421"/>
      <c r="F16" s="421"/>
      <c r="G16" s="421"/>
      <c r="H16" s="421"/>
      <c r="I16" s="421"/>
      <c r="J16" s="421"/>
      <c r="K16" s="421"/>
      <c r="L16" s="442" t="s">
        <v>1</v>
      </c>
      <c r="M16" s="442"/>
      <c r="N16" s="442"/>
      <c r="O16" s="442"/>
      <c r="P16" s="442"/>
      <c r="Q16" s="435" t="s">
        <v>2</v>
      </c>
      <c r="R16" s="435"/>
      <c r="S16" s="435"/>
      <c r="T16" s="435"/>
      <c r="U16" s="420" t="s">
        <v>180</v>
      </c>
      <c r="V16" s="420"/>
      <c r="W16" s="420"/>
      <c r="X16" s="420"/>
      <c r="Y16" s="420"/>
      <c r="Z16" s="420"/>
      <c r="AA16" s="420"/>
      <c r="AB16" s="420"/>
      <c r="AC16" s="420"/>
      <c r="AD16" s="433" t="s">
        <v>12</v>
      </c>
      <c r="AE16" s="433"/>
      <c r="AF16" s="433"/>
      <c r="AG16" s="433"/>
      <c r="AH16" s="433"/>
      <c r="AI16" s="433"/>
      <c r="AJ16" s="433"/>
      <c r="AK16" s="433"/>
      <c r="AL16" s="433"/>
      <c r="AM16" s="433"/>
      <c r="AN16" s="433"/>
      <c r="AO16" s="433"/>
      <c r="AP16" s="433"/>
      <c r="AQ16" s="912" t="s">
        <v>366</v>
      </c>
      <c r="AR16" s="912"/>
      <c r="AS16" s="912"/>
      <c r="AT16" s="912"/>
      <c r="AU16" s="912"/>
      <c r="AV16" s="912"/>
      <c r="AW16" s="912"/>
      <c r="AX16" s="912"/>
      <c r="AY16" s="912"/>
      <c r="AZ16" s="441" t="s">
        <v>3</v>
      </c>
      <c r="BA16" s="441"/>
      <c r="BB16" s="441"/>
      <c r="BC16" s="441"/>
      <c r="BD16" s="64"/>
      <c r="BE16" t="s">
        <v>297</v>
      </c>
      <c r="BI16">
        <v>13.5</v>
      </c>
      <c r="BJ16" t="s">
        <v>178</v>
      </c>
      <c r="BK16" s="50">
        <v>13</v>
      </c>
      <c r="BL16" s="50">
        <v>5</v>
      </c>
      <c r="BM16" s="84">
        <v>4</v>
      </c>
      <c r="BN16" s="50">
        <v>8</v>
      </c>
      <c r="BO16" s="84">
        <v>8.5</v>
      </c>
      <c r="BP16" s="50">
        <f>SUM(BI16:BO16)</f>
        <v>52</v>
      </c>
    </row>
    <row r="17" spans="1:75">
      <c r="A17" s="95"/>
      <c r="B17" s="94" t="s">
        <v>160</v>
      </c>
      <c r="C17" s="1"/>
      <c r="D17" s="433" t="s">
        <v>12</v>
      </c>
      <c r="E17" s="433"/>
      <c r="F17" s="433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20" t="s">
        <v>180</v>
      </c>
      <c r="R17" s="420"/>
      <c r="S17" s="420"/>
      <c r="T17" s="420"/>
      <c r="U17" s="420"/>
      <c r="V17" s="420"/>
      <c r="W17" s="420"/>
      <c r="X17" s="420"/>
      <c r="Y17" s="420"/>
      <c r="Z17" s="420"/>
      <c r="AA17" s="420"/>
      <c r="AB17" s="420"/>
      <c r="AC17" s="420"/>
      <c r="AD17" s="421" t="s">
        <v>0</v>
      </c>
      <c r="AE17" s="421"/>
      <c r="AF17" s="421"/>
      <c r="AG17" s="421"/>
      <c r="AH17" s="421"/>
      <c r="AI17" s="421"/>
      <c r="AJ17" s="421"/>
      <c r="AK17" s="421"/>
      <c r="AL17" s="435" t="s">
        <v>2</v>
      </c>
      <c r="AM17" s="435"/>
      <c r="AN17" s="435"/>
      <c r="AO17" s="435"/>
      <c r="AP17" s="435"/>
      <c r="AQ17" s="435"/>
      <c r="AR17" s="435"/>
      <c r="AS17" s="435"/>
      <c r="AT17" s="435"/>
      <c r="AU17" s="442" t="s">
        <v>1</v>
      </c>
      <c r="AV17" s="442"/>
      <c r="AW17" s="442"/>
      <c r="AX17" s="442"/>
      <c r="AY17" s="442"/>
      <c r="AZ17" s="442"/>
      <c r="BA17" s="442"/>
      <c r="BB17" s="442"/>
      <c r="BC17" s="442"/>
      <c r="BD17" s="64"/>
      <c r="BE17" t="s">
        <v>298</v>
      </c>
      <c r="BI17">
        <v>13</v>
      </c>
      <c r="BJ17" t="s">
        <v>178</v>
      </c>
      <c r="BK17" s="50">
        <v>13</v>
      </c>
      <c r="BL17" s="50">
        <v>9</v>
      </c>
      <c r="BM17" s="50">
        <v>9</v>
      </c>
      <c r="BN17" s="50">
        <v>8</v>
      </c>
      <c r="BO17" s="50" t="s">
        <v>178</v>
      </c>
      <c r="BP17" s="50">
        <f>SUM(BI17:BO17)</f>
        <v>52</v>
      </c>
    </row>
    <row r="18" spans="1:75">
      <c r="A18" s="95"/>
      <c r="B18" s="94" t="s">
        <v>201</v>
      </c>
      <c r="C18" s="1"/>
      <c r="D18" s="435" t="s">
        <v>2</v>
      </c>
      <c r="E18" s="435"/>
      <c r="F18" s="435"/>
      <c r="G18" s="435"/>
      <c r="H18" s="435"/>
      <c r="I18" s="435"/>
      <c r="J18" s="435"/>
      <c r="K18" s="435"/>
      <c r="L18" s="421" t="s">
        <v>0</v>
      </c>
      <c r="M18" s="421"/>
      <c r="N18" s="421"/>
      <c r="O18" s="421"/>
      <c r="P18" s="421"/>
      <c r="Q18" s="421"/>
      <c r="R18" s="421"/>
      <c r="S18" s="421"/>
      <c r="T18" s="421"/>
      <c r="U18" s="442" t="s">
        <v>1</v>
      </c>
      <c r="V18" s="442"/>
      <c r="W18" s="442"/>
      <c r="X18" s="442"/>
      <c r="Y18" s="442"/>
      <c r="Z18" s="442"/>
      <c r="AA18" s="442"/>
      <c r="AB18" s="442"/>
      <c r="AC18" s="442"/>
      <c r="AD18" s="420" t="s">
        <v>180</v>
      </c>
      <c r="AE18" s="420"/>
      <c r="AF18" s="420"/>
      <c r="AG18" s="420"/>
      <c r="AH18" s="420"/>
      <c r="AI18" s="420"/>
      <c r="AJ18" s="420"/>
      <c r="AK18" s="420"/>
      <c r="AL18" s="420"/>
      <c r="AM18" s="420"/>
      <c r="AN18" s="420"/>
      <c r="AO18" s="420"/>
      <c r="AP18" s="420"/>
      <c r="AQ18" s="433" t="s">
        <v>12</v>
      </c>
      <c r="AR18" s="433"/>
      <c r="AS18" s="433"/>
      <c r="AT18" s="433"/>
      <c r="AU18" s="433"/>
      <c r="AV18" s="433"/>
      <c r="AW18" s="433"/>
      <c r="AX18" s="433"/>
      <c r="AY18" s="433"/>
      <c r="AZ18" s="433"/>
      <c r="BA18" s="433"/>
      <c r="BB18" s="433"/>
      <c r="BC18" s="433"/>
      <c r="BD18" s="64"/>
      <c r="BE18" t="s">
        <v>298</v>
      </c>
      <c r="BI18">
        <v>13</v>
      </c>
      <c r="BJ18" t="s">
        <v>178</v>
      </c>
      <c r="BK18" s="50">
        <v>13</v>
      </c>
      <c r="BL18" s="50">
        <v>9</v>
      </c>
      <c r="BM18" s="50">
        <v>8</v>
      </c>
      <c r="BN18" s="84">
        <v>9</v>
      </c>
      <c r="BO18" s="50" t="s">
        <v>178</v>
      </c>
      <c r="BP18" s="50">
        <f>SUM(BI18:BO18)</f>
        <v>52</v>
      </c>
    </row>
    <row r="19" spans="1:75" s="1" customFormat="1" ht="17" thickBot="1">
      <c r="A19" s="95"/>
      <c r="B19" s="94"/>
      <c r="AD19" s="21"/>
      <c r="AE19" s="21"/>
      <c r="AF19" s="21"/>
      <c r="AG19" s="21"/>
      <c r="AH19" s="21"/>
      <c r="AI19" s="21"/>
      <c r="AJ19" s="21"/>
      <c r="AK19" s="21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64"/>
      <c r="BI19" s="16"/>
      <c r="BK19" s="54"/>
      <c r="BL19" s="54"/>
      <c r="BM19" s="54"/>
      <c r="BN19" s="83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95"/>
      <c r="B20" s="94"/>
      <c r="D20" s="913" t="s">
        <v>241</v>
      </c>
      <c r="E20" s="914"/>
      <c r="F20" s="914"/>
      <c r="G20" s="914"/>
      <c r="H20" s="914"/>
      <c r="I20" s="914"/>
      <c r="J20" s="915"/>
      <c r="K20" s="915"/>
      <c r="L20" s="917" t="s">
        <v>293</v>
      </c>
      <c r="M20" s="918"/>
      <c r="N20" s="919" t="s">
        <v>230</v>
      </c>
      <c r="O20" s="920"/>
      <c r="P20" s="920"/>
      <c r="Q20" s="920"/>
      <c r="R20" s="920"/>
      <c r="S20" s="920"/>
      <c r="T20" s="921"/>
      <c r="U20" s="501" t="s">
        <v>232</v>
      </c>
      <c r="V20" s="501"/>
      <c r="W20" s="866" t="s">
        <v>233</v>
      </c>
      <c r="X20" s="867"/>
      <c r="Y20" s="867"/>
      <c r="Z20" s="867"/>
      <c r="AA20" s="867"/>
      <c r="AB20" s="867"/>
      <c r="AC20" s="867"/>
      <c r="AD20" s="911" t="s">
        <v>241</v>
      </c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07" t="s">
        <v>295</v>
      </c>
      <c r="AR20" s="908"/>
      <c r="AS20" s="908"/>
      <c r="AT20" s="909"/>
      <c r="AU20" s="913" t="s">
        <v>294</v>
      </c>
      <c r="AV20" s="914"/>
      <c r="AW20" s="914"/>
      <c r="AX20" s="914"/>
      <c r="AY20" s="914"/>
      <c r="AZ20" s="907" t="s">
        <v>295</v>
      </c>
      <c r="BA20" s="908"/>
      <c r="BB20" s="908"/>
      <c r="BC20" s="909"/>
      <c r="BD20" s="64"/>
      <c r="BI20" s="16"/>
      <c r="BK20" s="54"/>
      <c r="BL20" s="54"/>
      <c r="BM20" s="54"/>
      <c r="BN20" s="83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95"/>
      <c r="B21" s="94" t="s">
        <v>243</v>
      </c>
      <c r="D21" s="57"/>
      <c r="E21" s="57"/>
      <c r="F21" s="57"/>
      <c r="G21" s="57"/>
      <c r="H21" s="57"/>
      <c r="I21" s="57"/>
      <c r="J21" s="916" t="s">
        <v>41</v>
      </c>
      <c r="K21" s="916"/>
      <c r="L21" s="797" t="s">
        <v>215</v>
      </c>
      <c r="M21" s="797"/>
      <c r="N21" s="57"/>
      <c r="O21" s="57"/>
      <c r="P21" s="57"/>
      <c r="Q21" s="20"/>
      <c r="R21" s="20"/>
      <c r="S21" s="20"/>
      <c r="T21" s="20"/>
      <c r="U21" s="910" t="s">
        <v>0</v>
      </c>
      <c r="V21" s="910"/>
      <c r="AD21" s="21"/>
      <c r="AE21" s="21"/>
      <c r="AF21" s="21"/>
      <c r="AG21" s="21"/>
      <c r="AH21" s="21"/>
      <c r="AI21" s="21"/>
      <c r="AJ21" s="21"/>
      <c r="AK21" s="21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64"/>
      <c r="BI21" s="16"/>
      <c r="BK21" s="54"/>
      <c r="BL21" s="54"/>
      <c r="BM21" s="54"/>
      <c r="BN21" s="83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s="1" customFormat="1" hidden="1">
      <c r="A22" s="95"/>
      <c r="B22" s="94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20"/>
      <c r="R22" s="20"/>
      <c r="S22" s="20"/>
      <c r="T22" s="20"/>
      <c r="AD22" s="21"/>
      <c r="AE22" s="21"/>
      <c r="AF22" s="21"/>
      <c r="AG22" s="21"/>
      <c r="AH22" s="21"/>
      <c r="AI22" s="21"/>
      <c r="AJ22" s="21"/>
      <c r="AK22" s="21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64"/>
      <c r="BI22" s="16"/>
      <c r="BK22" s="54"/>
      <c r="BL22" s="54"/>
      <c r="BM22" s="54"/>
      <c r="BN22" s="83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1:75" s="1" customFormat="1" ht="7" hidden="1" customHeight="1">
      <c r="A23" s="95"/>
      <c r="B23" s="94"/>
      <c r="D23" s="896" t="s">
        <v>2</v>
      </c>
      <c r="E23" s="896"/>
      <c r="F23" s="896"/>
      <c r="G23" s="896"/>
      <c r="H23" s="896"/>
      <c r="I23" s="896"/>
      <c r="J23" s="896"/>
      <c r="K23" s="896"/>
      <c r="L23" s="747" t="s">
        <v>1</v>
      </c>
      <c r="M23" s="748"/>
      <c r="N23" s="748"/>
      <c r="O23" s="748"/>
      <c r="P23" s="827"/>
      <c r="Q23" s="775" t="s">
        <v>180</v>
      </c>
      <c r="R23" s="776"/>
      <c r="S23" s="776"/>
      <c r="T23" s="776"/>
      <c r="U23" s="776"/>
      <c r="V23" s="776"/>
      <c r="W23" s="776"/>
      <c r="X23" s="776"/>
      <c r="Y23" s="776"/>
      <c r="Z23" s="776"/>
      <c r="AA23" s="776"/>
      <c r="AB23" s="776"/>
      <c r="AC23" s="777"/>
      <c r="AD23" s="772" t="s">
        <v>0</v>
      </c>
      <c r="AE23" s="773"/>
      <c r="AF23" s="773"/>
      <c r="AG23" s="773"/>
      <c r="AH23" s="773"/>
      <c r="AI23" s="773"/>
      <c r="AJ23" s="773"/>
      <c r="AK23" s="774"/>
      <c r="AL23" s="20"/>
      <c r="AM23" s="20"/>
      <c r="AN23" s="20"/>
      <c r="AO23" s="20"/>
      <c r="AP23" s="20"/>
      <c r="AQ23" s="878" t="s">
        <v>12</v>
      </c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64"/>
      <c r="BI23" s="16"/>
      <c r="BK23" s="54"/>
      <c r="BL23" s="54"/>
      <c r="BM23" s="54"/>
      <c r="BN23" s="83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7" hidden="1" customHeight="1">
      <c r="A24" s="95"/>
      <c r="B24" s="94"/>
      <c r="D24" s="772" t="s">
        <v>0</v>
      </c>
      <c r="E24" s="773"/>
      <c r="F24" s="773"/>
      <c r="G24" s="773"/>
      <c r="H24" s="773"/>
      <c r="I24" s="773"/>
      <c r="J24" s="773"/>
      <c r="K24" s="774"/>
      <c r="L24" s="897" t="s">
        <v>2</v>
      </c>
      <c r="M24" s="897"/>
      <c r="N24" s="897"/>
      <c r="O24" s="897"/>
      <c r="P24" s="897"/>
      <c r="Q24" s="897"/>
      <c r="R24" s="897"/>
      <c r="S24" s="897"/>
      <c r="T24" s="898"/>
      <c r="AD24" s="878" t="s">
        <v>12</v>
      </c>
      <c r="AE24" s="878"/>
      <c r="AF24" s="878"/>
      <c r="AG24" s="878"/>
      <c r="AH24" s="878"/>
      <c r="AI24" s="878"/>
      <c r="AJ24" s="878"/>
      <c r="AK24" s="878"/>
      <c r="AL24" s="878"/>
      <c r="AM24" s="878"/>
      <c r="AN24" s="878"/>
      <c r="AO24" s="878"/>
      <c r="AP24" s="878"/>
      <c r="AQ24" s="775" t="s">
        <v>180</v>
      </c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7"/>
      <c r="BD24" s="64"/>
      <c r="BI24" s="16"/>
      <c r="BK24" s="54"/>
      <c r="BL24" s="54"/>
      <c r="BM24" s="54"/>
      <c r="BN24" s="83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7" hidden="1" customHeight="1">
      <c r="A25" s="95"/>
      <c r="B25" s="94"/>
      <c r="D25" s="903" t="s">
        <v>12</v>
      </c>
      <c r="E25" s="904"/>
      <c r="F25" s="904"/>
      <c r="G25" s="904"/>
      <c r="H25" s="904"/>
      <c r="I25" s="904"/>
      <c r="J25" s="904"/>
      <c r="K25" s="905"/>
      <c r="L25" s="772" t="s">
        <v>0</v>
      </c>
      <c r="M25" s="773"/>
      <c r="N25" s="773"/>
      <c r="O25" s="773"/>
      <c r="P25" s="773"/>
      <c r="Q25" s="773"/>
      <c r="R25" s="773"/>
      <c r="S25" s="773"/>
      <c r="T25" s="774"/>
      <c r="AD25" s="813" t="s">
        <v>1</v>
      </c>
      <c r="AE25" s="813"/>
      <c r="AF25" s="813"/>
      <c r="AG25" s="813"/>
      <c r="AH25" s="813"/>
      <c r="AI25" s="813"/>
      <c r="AJ25" s="813"/>
      <c r="AK25" s="813"/>
      <c r="AL25" s="896" t="s">
        <v>2</v>
      </c>
      <c r="AM25" s="896"/>
      <c r="AN25" s="896"/>
      <c r="AO25" s="896"/>
      <c r="AP25" s="896"/>
      <c r="AQ25" s="902" t="s">
        <v>3</v>
      </c>
      <c r="AR25" s="902"/>
      <c r="AS25" s="902"/>
      <c r="AT25" s="902"/>
      <c r="AU25" s="906" t="s">
        <v>250</v>
      </c>
      <c r="AV25" s="906"/>
      <c r="AW25" s="906"/>
      <c r="AX25" s="906"/>
      <c r="AY25" s="906"/>
      <c r="AZ25" s="906"/>
      <c r="BA25" s="906"/>
      <c r="BB25" s="906"/>
      <c r="BC25" s="906"/>
      <c r="BD25" s="64"/>
      <c r="BI25" s="16"/>
      <c r="BK25" s="54"/>
      <c r="BL25" s="54"/>
      <c r="BM25" s="54"/>
      <c r="BN25" s="83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7" hidden="1" customHeight="1">
      <c r="A26" s="95"/>
      <c r="B26" s="94"/>
      <c r="D26" s="775" t="s">
        <v>180</v>
      </c>
      <c r="E26" s="776"/>
      <c r="F26" s="776"/>
      <c r="G26" s="776"/>
      <c r="H26" s="776"/>
      <c r="I26" s="776"/>
      <c r="J26" s="776"/>
      <c r="K26" s="776"/>
      <c r="L26" s="776"/>
      <c r="M26" s="776"/>
      <c r="N26" s="776"/>
      <c r="O26" s="776"/>
      <c r="P26" s="777"/>
      <c r="Q26" s="813" t="s">
        <v>1</v>
      </c>
      <c r="R26" s="813"/>
      <c r="S26" s="813"/>
      <c r="T26" s="813"/>
      <c r="U26" s="813"/>
      <c r="V26" s="813"/>
      <c r="W26" s="813"/>
      <c r="X26" s="813"/>
      <c r="Y26" s="813"/>
      <c r="AD26" s="21"/>
      <c r="AE26" s="21"/>
      <c r="AF26" s="21"/>
      <c r="AG26" s="21"/>
      <c r="AH26" s="21"/>
      <c r="AI26" s="21"/>
      <c r="AJ26" s="21"/>
      <c r="AK26" s="21"/>
      <c r="AL26" s="465" t="s">
        <v>0</v>
      </c>
      <c r="AM26" s="466"/>
      <c r="AN26" s="466"/>
      <c r="AO26" s="466"/>
      <c r="AP26" s="466"/>
      <c r="AQ26" s="896" t="s">
        <v>284</v>
      </c>
      <c r="AR26" s="896"/>
      <c r="AS26" s="896"/>
      <c r="AT26" s="896"/>
      <c r="AU26" s="899" t="s">
        <v>250</v>
      </c>
      <c r="AV26" s="900"/>
      <c r="AW26" s="900"/>
      <c r="AX26" s="900"/>
      <c r="AY26" s="901"/>
      <c r="AZ26" s="902" t="s">
        <v>3</v>
      </c>
      <c r="BA26" s="902"/>
      <c r="BB26" s="902"/>
      <c r="BC26" s="902"/>
      <c r="BD26" s="64"/>
      <c r="BI26" s="16"/>
      <c r="BK26" s="54"/>
      <c r="BL26" s="54"/>
      <c r="BM26" s="54"/>
      <c r="BN26" s="83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7" hidden="1" customHeight="1">
      <c r="A27" s="95"/>
      <c r="B27" s="94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AD27" s="21"/>
      <c r="AE27" s="21"/>
      <c r="AF27" s="21"/>
      <c r="AG27" s="21"/>
      <c r="AH27" s="21"/>
      <c r="AI27" s="21"/>
      <c r="AJ27" s="21"/>
      <c r="AK27" s="21"/>
      <c r="AL27" s="20"/>
      <c r="AM27" s="20"/>
      <c r="AN27" s="20"/>
      <c r="AO27" s="20"/>
      <c r="AP27" s="20"/>
      <c r="BD27" s="64"/>
      <c r="BI27" s="16"/>
      <c r="BK27" s="54"/>
      <c r="BL27" s="54"/>
      <c r="BM27" s="54"/>
      <c r="BN27" s="83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7" hidden="1" customHeight="1">
      <c r="A28" s="95"/>
      <c r="B28" s="94"/>
      <c r="D28" s="775" t="s">
        <v>180</v>
      </c>
      <c r="E28" s="776"/>
      <c r="F28" s="776"/>
      <c r="G28" s="776"/>
      <c r="H28" s="776"/>
      <c r="I28" s="776"/>
      <c r="J28" s="776"/>
      <c r="K28" s="776"/>
      <c r="L28" s="776"/>
      <c r="M28" s="776"/>
      <c r="N28" s="776"/>
      <c r="O28" s="776"/>
      <c r="P28" s="777"/>
      <c r="Q28" s="775" t="s">
        <v>180</v>
      </c>
      <c r="R28" s="776"/>
      <c r="S28" s="776"/>
      <c r="T28" s="776"/>
      <c r="U28" s="776"/>
      <c r="V28" s="776"/>
      <c r="W28" s="776"/>
      <c r="X28" s="776"/>
      <c r="Y28" s="776"/>
      <c r="Z28" s="776"/>
      <c r="AA28" s="776"/>
      <c r="AB28" s="776"/>
      <c r="AC28" s="777"/>
      <c r="AD28" s="775" t="s">
        <v>180</v>
      </c>
      <c r="AE28" s="776"/>
      <c r="AF28" s="776"/>
      <c r="AG28" s="776"/>
      <c r="AH28" s="776"/>
      <c r="AI28" s="776"/>
      <c r="AJ28" s="776"/>
      <c r="AK28" s="776"/>
      <c r="AL28" s="776"/>
      <c r="AM28" s="776"/>
      <c r="AN28" s="776"/>
      <c r="AO28" s="776"/>
      <c r="AP28" s="777"/>
      <c r="AQ28" s="775" t="s">
        <v>180</v>
      </c>
      <c r="AR28" s="776"/>
      <c r="AS28" s="776"/>
      <c r="AT28" s="776"/>
      <c r="AU28" s="776"/>
      <c r="AV28" s="776"/>
      <c r="AW28" s="776"/>
      <c r="AX28" s="776"/>
      <c r="AY28" s="776"/>
      <c r="AZ28" s="776"/>
      <c r="BA28" s="776"/>
      <c r="BB28" s="776"/>
      <c r="BC28" s="777"/>
      <c r="BD28" s="64"/>
      <c r="BI28" s="16"/>
      <c r="BK28" s="54"/>
      <c r="BL28" s="54"/>
      <c r="BM28" s="54"/>
      <c r="BN28" s="83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7" hidden="1" customHeight="1">
      <c r="A29" s="95"/>
      <c r="B29" s="94"/>
      <c r="D29" s="896" t="s">
        <v>2</v>
      </c>
      <c r="E29" s="896"/>
      <c r="F29" s="896"/>
      <c r="G29" s="896"/>
      <c r="H29" s="896"/>
      <c r="I29" s="896"/>
      <c r="J29" s="896"/>
      <c r="K29" s="896"/>
      <c r="L29" s="897" t="s">
        <v>2</v>
      </c>
      <c r="M29" s="897"/>
      <c r="N29" s="897"/>
      <c r="O29" s="897"/>
      <c r="P29" s="897"/>
      <c r="Q29" s="897"/>
      <c r="R29" s="897"/>
      <c r="S29" s="897"/>
      <c r="T29" s="898"/>
      <c r="AD29" s="21"/>
      <c r="AE29" s="21"/>
      <c r="AF29" s="21"/>
      <c r="AG29" s="21"/>
      <c r="AH29" s="21"/>
      <c r="AI29" s="21"/>
      <c r="AJ29" s="21"/>
      <c r="AK29" s="21"/>
      <c r="AL29" s="896" t="s">
        <v>2</v>
      </c>
      <c r="AM29" s="896"/>
      <c r="AN29" s="896"/>
      <c r="AO29" s="896"/>
      <c r="AP29" s="896"/>
      <c r="AQ29" s="896" t="s">
        <v>284</v>
      </c>
      <c r="AR29" s="896"/>
      <c r="AS29" s="896"/>
      <c r="AT29" s="896"/>
      <c r="AU29" s="20"/>
      <c r="AV29" s="20"/>
      <c r="AW29" s="20"/>
      <c r="AX29" s="20"/>
      <c r="AY29" s="20"/>
      <c r="AZ29" s="20"/>
      <c r="BA29" s="20"/>
      <c r="BB29" s="20"/>
      <c r="BC29" s="20"/>
      <c r="BD29" s="64"/>
      <c r="BI29" s="16"/>
      <c r="BK29" s="54"/>
      <c r="BL29" s="54"/>
      <c r="BM29" s="54"/>
      <c r="BN29" s="83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s="1" customFormat="1" ht="7" hidden="1" customHeight="1">
      <c r="A30" s="95"/>
      <c r="B30" s="94"/>
      <c r="D30" s="425" t="s">
        <v>12</v>
      </c>
      <c r="E30" s="426"/>
      <c r="F30" s="426"/>
      <c r="G30" s="426"/>
      <c r="H30" s="426"/>
      <c r="I30" s="426"/>
      <c r="J30" s="426"/>
      <c r="K30" s="427"/>
      <c r="L30" s="57"/>
      <c r="M30" s="57"/>
      <c r="N30" s="57"/>
      <c r="O30" s="57"/>
      <c r="P30" s="57"/>
      <c r="Q30" s="57"/>
      <c r="R30" s="57"/>
      <c r="S30" s="57"/>
      <c r="T30" s="57"/>
      <c r="U30" s="425" t="s">
        <v>12</v>
      </c>
      <c r="V30" s="426"/>
      <c r="W30" s="426"/>
      <c r="X30" s="426"/>
      <c r="Y30" s="426"/>
      <c r="Z30" s="426"/>
      <c r="AA30" s="426"/>
      <c r="AB30" s="426"/>
      <c r="AC30" s="427"/>
      <c r="AD30" s="878" t="s">
        <v>12</v>
      </c>
      <c r="AE30" s="878"/>
      <c r="AF30" s="878"/>
      <c r="AG30" s="878"/>
      <c r="AH30" s="878"/>
      <c r="AI30" s="878"/>
      <c r="AJ30" s="878"/>
      <c r="AK30" s="878"/>
      <c r="AL30" s="878"/>
      <c r="AM30" s="878"/>
      <c r="AN30" s="878"/>
      <c r="AO30" s="878"/>
      <c r="AP30" s="878"/>
      <c r="AQ30" s="878" t="s">
        <v>12</v>
      </c>
      <c r="AR30" s="878"/>
      <c r="AS30" s="878"/>
      <c r="AT30" s="878"/>
      <c r="AU30" s="878"/>
      <c r="AV30" s="878"/>
      <c r="AW30" s="878"/>
      <c r="AX30" s="878"/>
      <c r="AY30" s="878"/>
      <c r="AZ30" s="878"/>
      <c r="BA30" s="878"/>
      <c r="BB30" s="878"/>
      <c r="BC30" s="878"/>
      <c r="BD30" s="64"/>
      <c r="BI30" s="16"/>
      <c r="BK30" s="54"/>
      <c r="BL30" s="54"/>
      <c r="BM30" s="54"/>
      <c r="BN30" s="83"/>
      <c r="BO30" s="54"/>
      <c r="BP30" s="54"/>
      <c r="BQ30" s="54"/>
      <c r="BR30" s="54"/>
      <c r="BS30" s="54"/>
      <c r="BT30" s="54"/>
      <c r="BU30" s="54"/>
      <c r="BV30" s="54"/>
      <c r="BW30" s="54"/>
    </row>
    <row r="31" spans="1:75" s="1" customFormat="1" ht="7" hidden="1" customHeight="1">
      <c r="A31" s="95"/>
      <c r="B31" s="94"/>
      <c r="D31" s="772" t="s">
        <v>0</v>
      </c>
      <c r="E31" s="773"/>
      <c r="F31" s="773"/>
      <c r="G31" s="773"/>
      <c r="H31" s="773"/>
      <c r="I31" s="773"/>
      <c r="J31" s="773"/>
      <c r="K31" s="774"/>
      <c r="L31" s="772" t="s">
        <v>0</v>
      </c>
      <c r="M31" s="773"/>
      <c r="N31" s="773"/>
      <c r="O31" s="773"/>
      <c r="P31" s="773"/>
      <c r="Q31" s="773"/>
      <c r="R31" s="773"/>
      <c r="S31" s="773"/>
      <c r="T31" s="774"/>
      <c r="U31" s="425" t="s">
        <v>12</v>
      </c>
      <c r="V31" s="426"/>
      <c r="W31" s="426"/>
      <c r="X31" s="426"/>
      <c r="Y31" s="426"/>
      <c r="Z31" s="426"/>
      <c r="AA31" s="426"/>
      <c r="AB31" s="426"/>
      <c r="AC31" s="427"/>
      <c r="AD31" s="772" t="s">
        <v>0</v>
      </c>
      <c r="AE31" s="773"/>
      <c r="AF31" s="773"/>
      <c r="AG31" s="773"/>
      <c r="AH31" s="773"/>
      <c r="AI31" s="773"/>
      <c r="AJ31" s="773"/>
      <c r="AK31" s="774"/>
      <c r="AL31" s="465" t="s">
        <v>0</v>
      </c>
      <c r="AM31" s="466"/>
      <c r="AN31" s="466"/>
      <c r="AO31" s="466"/>
      <c r="AP31" s="466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64"/>
      <c r="BI31" s="16"/>
      <c r="BK31" s="54"/>
      <c r="BL31" s="54"/>
      <c r="BM31" s="54"/>
      <c r="BN31" s="83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1:75" s="1" customFormat="1" hidden="1">
      <c r="A32" s="95"/>
      <c r="B32" s="94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20"/>
      <c r="R32" s="20"/>
      <c r="S32" s="20"/>
      <c r="T32" s="20"/>
      <c r="AD32" s="21"/>
      <c r="AE32" s="21"/>
      <c r="AF32" s="21"/>
      <c r="AG32" s="21"/>
      <c r="AH32" s="21"/>
      <c r="AI32" s="21"/>
      <c r="AJ32" s="21"/>
      <c r="AK32" s="21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64"/>
      <c r="BI32" s="16"/>
      <c r="BK32" s="54"/>
      <c r="BL32" s="54"/>
      <c r="BM32" s="54"/>
      <c r="BN32" s="83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1:75" s="1" customFormat="1" ht="17" hidden="1" thickBot="1">
      <c r="A33" s="95"/>
      <c r="B33" s="94"/>
      <c r="Q33" s="1" t="s">
        <v>288</v>
      </c>
      <c r="AD33" s="13" t="s">
        <v>289</v>
      </c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94" t="s">
        <v>286</v>
      </c>
      <c r="AR33" s="73"/>
      <c r="AS33" s="73"/>
      <c r="AT33" s="73"/>
      <c r="AU33" s="73"/>
      <c r="AV33" s="73"/>
      <c r="AW33" s="73"/>
      <c r="AX33" s="94" t="s">
        <v>287</v>
      </c>
      <c r="AY33" s="73"/>
      <c r="AZ33" s="73"/>
      <c r="BA33" s="73"/>
      <c r="BB33" s="73"/>
      <c r="BC33" s="73"/>
      <c r="BD33" s="6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1:75" s="1" customFormat="1" ht="17" hidden="1" thickBot="1">
      <c r="A34" s="95"/>
      <c r="B34" s="94"/>
      <c r="D34" s="887" t="s">
        <v>241</v>
      </c>
      <c r="E34" s="888"/>
      <c r="F34" s="888"/>
      <c r="G34" s="888"/>
      <c r="H34" s="888"/>
      <c r="I34" s="888"/>
      <c r="J34" s="888"/>
      <c r="K34" s="888"/>
      <c r="L34" s="808" t="s">
        <v>53</v>
      </c>
      <c r="M34" s="809"/>
      <c r="N34" s="809"/>
      <c r="O34" s="809"/>
      <c r="P34" s="809"/>
      <c r="Q34" s="809"/>
      <c r="R34" s="809"/>
      <c r="S34" s="809"/>
      <c r="T34" s="891"/>
      <c r="U34" s="888" t="s">
        <v>232</v>
      </c>
      <c r="V34" s="888"/>
      <c r="W34" s="804" t="s">
        <v>251</v>
      </c>
      <c r="X34" s="805"/>
      <c r="Y34" s="805"/>
      <c r="Z34" s="805"/>
      <c r="AA34" s="805"/>
      <c r="AB34" s="805"/>
      <c r="AC34" s="806"/>
      <c r="AD34" s="892" t="s">
        <v>232</v>
      </c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892"/>
      <c r="BB34" s="892"/>
      <c r="BC34" s="893"/>
      <c r="BD34" s="6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1:75" s="1" customFormat="1" hidden="1">
      <c r="A35" s="95"/>
      <c r="B35" s="94" t="s">
        <v>243</v>
      </c>
      <c r="J35" s="546" t="s">
        <v>41</v>
      </c>
      <c r="K35" s="538"/>
      <c r="L35" s="894" t="s">
        <v>1</v>
      </c>
      <c r="M35" s="895"/>
      <c r="U35" s="886" t="s">
        <v>0</v>
      </c>
      <c r="V35" s="886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6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1:75" hidden="1">
      <c r="A36" s="65"/>
      <c r="B36" s="6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75" s="1" customFormat="1" ht="4" hidden="1" customHeight="1">
      <c r="A37" s="8" t="s">
        <v>33</v>
      </c>
      <c r="B37" s="13">
        <v>5</v>
      </c>
      <c r="D37" s="775" t="s">
        <v>180</v>
      </c>
      <c r="E37" s="776"/>
      <c r="F37" s="776"/>
      <c r="G37" s="776"/>
      <c r="H37" s="776"/>
      <c r="I37" s="776"/>
      <c r="J37" s="776"/>
      <c r="K37" s="776"/>
      <c r="L37" s="776"/>
      <c r="M37" s="776"/>
      <c r="N37" s="776"/>
      <c r="O37" s="776"/>
      <c r="P37" s="777"/>
      <c r="Q37" s="878" t="s">
        <v>12</v>
      </c>
      <c r="R37" s="878"/>
      <c r="S37" s="878"/>
      <c r="T37" s="878"/>
      <c r="U37" s="878"/>
      <c r="V37" s="878"/>
      <c r="W37" s="878"/>
      <c r="X37" s="878"/>
      <c r="Y37" s="878"/>
      <c r="Z37" s="878"/>
      <c r="AA37" s="878"/>
      <c r="AB37" s="878"/>
      <c r="AC37" s="878"/>
      <c r="AD37" s="813" t="s">
        <v>1</v>
      </c>
      <c r="AE37" s="813"/>
      <c r="AF37" s="813"/>
      <c r="AG37" s="813"/>
      <c r="AH37" s="813"/>
      <c r="AI37" s="813"/>
      <c r="AJ37" s="813"/>
      <c r="AK37" s="813"/>
      <c r="AL37" s="465" t="s">
        <v>29</v>
      </c>
      <c r="AM37" s="466"/>
      <c r="AN37" s="466"/>
      <c r="AO37" s="466"/>
      <c r="AP37" s="466"/>
      <c r="BD37" s="6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4" hidden="1" customHeight="1">
      <c r="A38" s="65"/>
      <c r="B38" s="13">
        <v>5</v>
      </c>
      <c r="D38" s="878" t="s">
        <v>12</v>
      </c>
      <c r="E38" s="878"/>
      <c r="F38" s="878"/>
      <c r="G38" s="878"/>
      <c r="H38" s="878"/>
      <c r="I38" s="878"/>
      <c r="J38" s="878"/>
      <c r="K38" s="878"/>
      <c r="L38" s="878"/>
      <c r="M38" s="878"/>
      <c r="N38" s="878"/>
      <c r="O38" s="878"/>
      <c r="P38" s="878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90" t="s">
        <v>0</v>
      </c>
      <c r="AE38" s="890"/>
      <c r="AF38" s="890"/>
      <c r="AG38" s="890"/>
      <c r="AH38" s="890"/>
      <c r="AI38" s="890"/>
      <c r="AJ38" s="890"/>
      <c r="AK38" s="890"/>
      <c r="AL38" s="1" t="s">
        <v>2</v>
      </c>
      <c r="AU38" s="813" t="s">
        <v>1</v>
      </c>
      <c r="AV38" s="813"/>
      <c r="AW38" s="813"/>
      <c r="AX38" s="813"/>
      <c r="AY38" s="813"/>
      <c r="AZ38" s="813"/>
      <c r="BA38" s="813"/>
      <c r="BB38" s="813"/>
      <c r="BC38" s="813"/>
      <c r="BD38" s="64"/>
      <c r="BI38" s="16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s="1" customFormat="1" ht="4" hidden="1" customHeight="1">
      <c r="A39" s="65"/>
      <c r="B39" s="13">
        <v>6</v>
      </c>
      <c r="D39" s="480" t="s">
        <v>0</v>
      </c>
      <c r="E39" s="481"/>
      <c r="F39" s="481"/>
      <c r="G39" s="481"/>
      <c r="H39" s="481"/>
      <c r="I39" s="481"/>
      <c r="J39" s="481"/>
      <c r="K39" s="481"/>
      <c r="L39" s="481"/>
      <c r="AD39" s="878" t="s">
        <v>12</v>
      </c>
      <c r="AE39" s="878"/>
      <c r="AF39" s="878"/>
      <c r="AG39" s="878"/>
      <c r="AH39" s="878"/>
      <c r="AI39" s="878"/>
      <c r="AJ39" s="878"/>
      <c r="AK39" s="878"/>
      <c r="AL39" s="878"/>
      <c r="AM39" s="878"/>
      <c r="AN39" s="878"/>
      <c r="AO39" s="878"/>
      <c r="AP39" s="878"/>
      <c r="AQ39" s="775" t="s">
        <v>180</v>
      </c>
      <c r="AR39" s="776"/>
      <c r="AS39" s="776"/>
      <c r="AT39" s="776"/>
      <c r="AU39" s="776"/>
      <c r="AV39" s="776"/>
      <c r="AW39" s="776"/>
      <c r="AX39" s="776"/>
      <c r="AY39" s="776"/>
      <c r="AZ39" s="776"/>
      <c r="BA39" s="776"/>
      <c r="BB39" s="776"/>
      <c r="BC39" s="777"/>
      <c r="BD39" s="64"/>
      <c r="BI39" s="16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75" s="1" customFormat="1" ht="4" hidden="1" customHeight="1">
      <c r="A40" s="65"/>
      <c r="B40" s="13">
        <v>6</v>
      </c>
      <c r="M40" s="480" t="s">
        <v>0</v>
      </c>
      <c r="N40" s="481"/>
      <c r="O40" s="481"/>
      <c r="P40" s="481"/>
      <c r="Q40" s="481"/>
      <c r="R40" s="481"/>
      <c r="S40" s="481"/>
      <c r="T40" s="481"/>
      <c r="U40" s="481"/>
      <c r="AD40" s="474" t="s">
        <v>180</v>
      </c>
      <c r="AE40" s="475"/>
      <c r="AF40" s="475"/>
      <c r="AG40" s="475"/>
      <c r="AH40" s="475"/>
      <c r="AI40" s="475"/>
      <c r="AJ40" s="475"/>
      <c r="AK40" s="475"/>
      <c r="AL40" s="776"/>
      <c r="AM40" s="776"/>
      <c r="AN40" s="776"/>
      <c r="AO40" s="776"/>
      <c r="AP40" s="777"/>
      <c r="AQ40" s="878" t="s">
        <v>12</v>
      </c>
      <c r="AR40" s="878"/>
      <c r="AS40" s="878"/>
      <c r="AT40" s="878"/>
      <c r="AU40" s="878"/>
      <c r="AV40" s="878"/>
      <c r="AW40" s="878"/>
      <c r="AX40" s="878"/>
      <c r="AY40" s="878"/>
      <c r="AZ40" s="878"/>
      <c r="BA40" s="878"/>
      <c r="BB40" s="878"/>
      <c r="BC40" s="878"/>
      <c r="BD40" s="64"/>
      <c r="BI40" s="16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75" s="1" customFormat="1" ht="4" hidden="1" customHeight="1">
      <c r="A41" s="65"/>
      <c r="B41" s="13"/>
      <c r="L41" s="885" t="s">
        <v>225</v>
      </c>
      <c r="M41" s="885"/>
      <c r="N41" s="885"/>
      <c r="O41" s="885"/>
      <c r="P41" s="885"/>
      <c r="U41" s="885" t="s">
        <v>1</v>
      </c>
      <c r="V41" s="885"/>
      <c r="W41" s="885"/>
      <c r="X41" s="885"/>
      <c r="Y41" s="885"/>
      <c r="Z41" s="885"/>
      <c r="AA41" s="885"/>
      <c r="AB41" s="885"/>
      <c r="AC41" s="885"/>
      <c r="AD41" s="885"/>
      <c r="AE41" s="885"/>
      <c r="AF41" s="885"/>
      <c r="AG41" s="885"/>
      <c r="AH41" s="885"/>
      <c r="AI41" s="885"/>
      <c r="AJ41" s="885"/>
      <c r="AK41" s="885"/>
      <c r="AU41" s="885" t="s">
        <v>1</v>
      </c>
      <c r="AV41" s="885"/>
      <c r="AW41" s="885"/>
      <c r="AX41" s="885"/>
      <c r="AY41" s="885"/>
      <c r="AZ41" s="885"/>
      <c r="BA41" s="885"/>
      <c r="BB41" s="885"/>
      <c r="BC41" s="885"/>
      <c r="BD41" s="64"/>
      <c r="BI41" s="16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75" s="1" customFormat="1" ht="4" hidden="1" customHeight="1">
      <c r="A42" s="65"/>
      <c r="B42" s="13"/>
      <c r="E42" s="86"/>
      <c r="F42" s="86"/>
      <c r="G42" s="86"/>
      <c r="H42" s="86"/>
      <c r="I42" s="86"/>
      <c r="J42" s="885" t="s">
        <v>213</v>
      </c>
      <c r="K42" s="885"/>
      <c r="L42" s="885"/>
      <c r="M42" s="885"/>
      <c r="N42" s="885"/>
      <c r="O42" s="885"/>
      <c r="P42" s="885"/>
      <c r="Q42" s="887" t="s">
        <v>234</v>
      </c>
      <c r="R42" s="888"/>
      <c r="S42" s="888"/>
      <c r="T42" s="888"/>
      <c r="U42" s="888"/>
      <c r="V42" s="888"/>
      <c r="W42" s="888"/>
      <c r="X42" s="888"/>
      <c r="Y42" s="888"/>
      <c r="Z42" s="888"/>
      <c r="AA42" s="888"/>
      <c r="AB42" s="888"/>
      <c r="AC42" s="889"/>
      <c r="AD42" s="887" t="s">
        <v>2</v>
      </c>
      <c r="AE42" s="888"/>
      <c r="AF42" s="888"/>
      <c r="AG42" s="888"/>
      <c r="AH42" s="888"/>
      <c r="AI42" s="888"/>
      <c r="AJ42" s="888"/>
      <c r="AK42" s="888"/>
      <c r="AL42" s="888"/>
      <c r="AM42" s="888"/>
      <c r="AN42" s="888"/>
      <c r="AO42" s="888"/>
      <c r="AP42" s="889"/>
      <c r="BD42" s="64"/>
      <c r="BI42" s="16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75" s="1" customFormat="1" ht="4" hidden="1" customHeight="1">
      <c r="A43" s="65"/>
      <c r="B43" s="13"/>
      <c r="D43" s="885" t="s">
        <v>212</v>
      </c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6"/>
      <c r="R43" s="886"/>
      <c r="S43" s="886"/>
      <c r="T43" s="886"/>
      <c r="U43" s="886"/>
      <c r="V43" s="886"/>
      <c r="AD43" s="886" t="s">
        <v>209</v>
      </c>
      <c r="AE43" s="886"/>
      <c r="AF43" s="886"/>
      <c r="AG43" s="886"/>
      <c r="AH43" s="886"/>
      <c r="AI43" s="886"/>
      <c r="AJ43" s="886"/>
      <c r="AK43" s="886"/>
      <c r="AL43" s="886"/>
      <c r="AM43" s="886"/>
      <c r="AN43" s="886"/>
      <c r="AO43" s="886"/>
      <c r="AP43" s="886"/>
      <c r="BD43" s="64"/>
      <c r="BE43" s="1" t="s">
        <v>48</v>
      </c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75" ht="4" hidden="1" customHeight="1">
      <c r="A44" s="65"/>
      <c r="B44" s="1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885" t="s">
        <v>230</v>
      </c>
      <c r="AR44" s="885"/>
      <c r="AS44" s="885"/>
      <c r="AT44" s="885"/>
      <c r="AU44" s="1"/>
      <c r="AV44" s="1"/>
      <c r="AW44" s="1"/>
      <c r="AX44" s="1"/>
      <c r="AY44" s="1"/>
      <c r="AZ44" s="1"/>
      <c r="BA44" s="1"/>
      <c r="BB44" s="1"/>
      <c r="BC44" s="1"/>
      <c r="BD44" s="64"/>
      <c r="BE44">
        <v>29</v>
      </c>
    </row>
    <row r="45" spans="1:75" ht="15" hidden="1" customHeight="1">
      <c r="A45" s="65"/>
      <c r="B45" s="1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64"/>
      <c r="BE45">
        <v>26</v>
      </c>
    </row>
    <row r="46" spans="1:75" ht="1" hidden="1" customHeight="1">
      <c r="A46" s="65" t="s">
        <v>32</v>
      </c>
      <c r="B46" s="66" t="s">
        <v>162</v>
      </c>
      <c r="C46" s="1"/>
      <c r="D46" s="840" t="s">
        <v>2</v>
      </c>
      <c r="E46" s="840"/>
      <c r="F46" s="840"/>
      <c r="G46" s="840"/>
      <c r="H46" s="840"/>
      <c r="I46" s="840"/>
      <c r="J46" s="840"/>
      <c r="K46" s="840"/>
      <c r="L46" s="840"/>
      <c r="M46" s="840"/>
      <c r="N46" s="840"/>
      <c r="O46" s="840"/>
      <c r="P46" s="840"/>
      <c r="Q46" s="775" t="s">
        <v>180</v>
      </c>
      <c r="R46" s="776"/>
      <c r="S46" s="776"/>
      <c r="T46" s="776"/>
      <c r="U46" s="776"/>
      <c r="V46" s="776"/>
      <c r="W46" s="776"/>
      <c r="X46" s="776"/>
      <c r="Y46" s="776"/>
      <c r="Z46" s="776"/>
      <c r="AA46" s="776"/>
      <c r="AB46" s="776"/>
      <c r="AC46" s="777"/>
      <c r="AD46" s="879" t="s">
        <v>12</v>
      </c>
      <c r="AE46" s="880"/>
      <c r="AF46" s="880"/>
      <c r="AG46" s="880"/>
      <c r="AH46" s="880"/>
      <c r="AI46" s="880"/>
      <c r="AJ46" s="880"/>
      <c r="AK46" s="881"/>
      <c r="AL46" s="882" t="s">
        <v>1</v>
      </c>
      <c r="AM46" s="883"/>
      <c r="AN46" s="883"/>
      <c r="AO46" s="883"/>
      <c r="AP46" s="884"/>
      <c r="AQ46" s="814" t="s">
        <v>0</v>
      </c>
      <c r="AR46" s="814"/>
      <c r="AS46" s="814"/>
      <c r="AT46" s="814"/>
      <c r="AU46" s="814"/>
      <c r="AV46" s="814"/>
      <c r="AW46" s="814"/>
      <c r="AX46" s="814"/>
      <c r="AY46" s="814"/>
      <c r="AZ46" s="814"/>
      <c r="BA46" s="814"/>
      <c r="BB46" s="814"/>
      <c r="BC46" s="814"/>
      <c r="BD46" s="64"/>
    </row>
    <row r="47" spans="1:75" ht="1" hidden="1" customHeight="1">
      <c r="A47" s="65"/>
      <c r="B47" s="66" t="s">
        <v>163</v>
      </c>
      <c r="C47" s="1"/>
      <c r="D47" s="814" t="s">
        <v>0</v>
      </c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77" t="s">
        <v>1</v>
      </c>
      <c r="R47" s="877"/>
      <c r="S47" s="877"/>
      <c r="T47" s="877"/>
      <c r="U47" s="878" t="s">
        <v>12</v>
      </c>
      <c r="V47" s="878"/>
      <c r="W47" s="878"/>
      <c r="X47" s="878"/>
      <c r="Y47" s="878"/>
      <c r="Z47" s="878"/>
      <c r="AA47" s="878"/>
      <c r="AB47" s="878"/>
      <c r="AC47" s="878"/>
      <c r="AD47" s="775" t="s">
        <v>180</v>
      </c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7"/>
      <c r="AQ47" s="840" t="s">
        <v>2</v>
      </c>
      <c r="AR47" s="840"/>
      <c r="AS47" s="840"/>
      <c r="AT47" s="840"/>
      <c r="AU47" s="840"/>
      <c r="AV47" s="840"/>
      <c r="AW47" s="840"/>
      <c r="AX47" s="840"/>
      <c r="AY47" s="840"/>
      <c r="AZ47" s="840"/>
      <c r="BA47" s="840"/>
      <c r="BB47" s="840"/>
      <c r="BC47" s="840"/>
      <c r="BD47" s="64"/>
    </row>
    <row r="48" spans="1:75" ht="1" hidden="1" customHeight="1">
      <c r="A48" s="65"/>
      <c r="B48" s="66" t="s">
        <v>164</v>
      </c>
      <c r="C48" s="1"/>
      <c r="D48" s="775" t="s">
        <v>180</v>
      </c>
      <c r="E48" s="776"/>
      <c r="F48" s="776"/>
      <c r="G48" s="776"/>
      <c r="H48" s="776"/>
      <c r="I48" s="776"/>
      <c r="J48" s="776"/>
      <c r="K48" s="776"/>
      <c r="L48" s="776"/>
      <c r="M48" s="776"/>
      <c r="N48" s="776"/>
      <c r="O48" s="776"/>
      <c r="P48" s="777"/>
      <c r="Q48" s="814" t="s">
        <v>0</v>
      </c>
      <c r="R48" s="814"/>
      <c r="S48" s="814"/>
      <c r="T48" s="814"/>
      <c r="U48" s="814"/>
      <c r="V48" s="814"/>
      <c r="W48" s="814"/>
      <c r="X48" s="814"/>
      <c r="Y48" s="814"/>
      <c r="Z48" s="814"/>
      <c r="AA48" s="814"/>
      <c r="AB48" s="814"/>
      <c r="AC48" s="814"/>
      <c r="AD48" s="840" t="s">
        <v>2</v>
      </c>
      <c r="AE48" s="840"/>
      <c r="AF48" s="840"/>
      <c r="AG48" s="840"/>
      <c r="AH48" s="840"/>
      <c r="AI48" s="840"/>
      <c r="AJ48" s="840"/>
      <c r="AK48" s="840"/>
      <c r="AL48" s="840"/>
      <c r="AM48" s="840"/>
      <c r="AN48" s="840"/>
      <c r="AO48" s="840"/>
      <c r="AP48" s="840"/>
      <c r="AQ48" s="877" t="s">
        <v>1</v>
      </c>
      <c r="AR48" s="877"/>
      <c r="AS48" s="877"/>
      <c r="AT48" s="877"/>
      <c r="AU48" s="878" t="s">
        <v>12</v>
      </c>
      <c r="AV48" s="878"/>
      <c r="AW48" s="878"/>
      <c r="AX48" s="878"/>
      <c r="AY48" s="878"/>
      <c r="AZ48" s="878"/>
      <c r="BA48" s="878"/>
      <c r="BB48" s="878"/>
      <c r="BC48" s="878"/>
      <c r="BD48" s="64"/>
    </row>
    <row r="49" spans="1:75" ht="1" hidden="1" customHeight="1">
      <c r="A49" s="65"/>
      <c r="B49" s="1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4"/>
    </row>
    <row r="50" spans="1:75" ht="1" hidden="1" customHeight="1">
      <c r="A50" s="65" t="s">
        <v>32</v>
      </c>
      <c r="B50" s="66" t="s">
        <v>162</v>
      </c>
      <c r="C50" s="1"/>
      <c r="D50" s="775" t="s">
        <v>180</v>
      </c>
      <c r="E50" s="776"/>
      <c r="F50" s="776"/>
      <c r="G50" s="776"/>
      <c r="H50" s="776"/>
      <c r="I50" s="776"/>
      <c r="J50" s="776"/>
      <c r="K50" s="776"/>
      <c r="L50" s="776"/>
      <c r="M50" s="776"/>
      <c r="N50" s="776"/>
      <c r="O50" s="776"/>
      <c r="P50" s="777"/>
      <c r="Q50" s="840" t="s">
        <v>2</v>
      </c>
      <c r="R50" s="840"/>
      <c r="S50" s="840"/>
      <c r="T50" s="840"/>
      <c r="U50" s="840"/>
      <c r="V50" s="840"/>
      <c r="W50" s="840"/>
      <c r="X50" s="840"/>
      <c r="Y50" s="840"/>
      <c r="Z50" s="840"/>
      <c r="AA50" s="840"/>
      <c r="AB50" s="840"/>
      <c r="AC50" s="840"/>
      <c r="AD50" s="879" t="s">
        <v>12</v>
      </c>
      <c r="AE50" s="880"/>
      <c r="AF50" s="880"/>
      <c r="AG50" s="880"/>
      <c r="AH50" s="880"/>
      <c r="AI50" s="880"/>
      <c r="AJ50" s="880"/>
      <c r="AK50" s="881"/>
      <c r="AL50" s="882" t="s">
        <v>1</v>
      </c>
      <c r="AM50" s="883"/>
      <c r="AN50" s="883"/>
      <c r="AO50" s="883"/>
      <c r="AP50" s="884"/>
      <c r="AQ50" s="814" t="s">
        <v>0</v>
      </c>
      <c r="AR50" s="814"/>
      <c r="AS50" s="814"/>
      <c r="AT50" s="814"/>
      <c r="AU50" s="814"/>
      <c r="AV50" s="814"/>
      <c r="AW50" s="814"/>
      <c r="AX50" s="814"/>
      <c r="AY50" s="814"/>
      <c r="AZ50" s="814"/>
      <c r="BA50" s="814"/>
      <c r="BB50" s="814"/>
      <c r="BC50" s="814"/>
      <c r="BD50" s="64"/>
      <c r="BE50">
        <v>19</v>
      </c>
    </row>
    <row r="51" spans="1:75" s="1" customFormat="1" ht="1" hidden="1" customHeight="1">
      <c r="A51" s="65"/>
      <c r="B51" s="66" t="s">
        <v>163</v>
      </c>
      <c r="D51" s="879" t="s">
        <v>12</v>
      </c>
      <c r="E51" s="880"/>
      <c r="F51" s="880"/>
      <c r="G51" s="880"/>
      <c r="H51" s="880"/>
      <c r="I51" s="880"/>
      <c r="J51" s="880"/>
      <c r="K51" s="881"/>
      <c r="L51" s="882" t="s">
        <v>1</v>
      </c>
      <c r="M51" s="883"/>
      <c r="N51" s="883"/>
      <c r="O51" s="883"/>
      <c r="P51" s="884"/>
      <c r="Q51" s="814" t="s">
        <v>0</v>
      </c>
      <c r="R51" s="814"/>
      <c r="S51" s="814"/>
      <c r="T51" s="814"/>
      <c r="U51" s="814"/>
      <c r="V51" s="814"/>
      <c r="W51" s="814"/>
      <c r="X51" s="814"/>
      <c r="Y51" s="814"/>
      <c r="Z51" s="814"/>
      <c r="AA51" s="814"/>
      <c r="AB51" s="814"/>
      <c r="AC51" s="814"/>
      <c r="AD51" s="775" t="s">
        <v>180</v>
      </c>
      <c r="AE51" s="776"/>
      <c r="AF51" s="776"/>
      <c r="AG51" s="776"/>
      <c r="AH51" s="776"/>
      <c r="AI51" s="776"/>
      <c r="AJ51" s="776"/>
      <c r="AK51" s="776"/>
      <c r="AL51" s="776"/>
      <c r="AM51" s="776"/>
      <c r="AN51" s="776"/>
      <c r="AO51" s="776"/>
      <c r="AP51" s="777"/>
      <c r="AQ51" s="840" t="s">
        <v>2</v>
      </c>
      <c r="AR51" s="840"/>
      <c r="AS51" s="840"/>
      <c r="AT51" s="840"/>
      <c r="AU51" s="840"/>
      <c r="AV51" s="840"/>
      <c r="AW51" s="840"/>
      <c r="AX51" s="840"/>
      <c r="AY51" s="840"/>
      <c r="AZ51" s="840"/>
      <c r="BA51" s="840"/>
      <c r="BB51" s="840"/>
      <c r="BC51" s="840"/>
      <c r="BD51" s="64"/>
      <c r="BE51" s="1">
        <v>27</v>
      </c>
      <c r="BF51" s="1">
        <f>SUM(BE44:BE51)</f>
        <v>101</v>
      </c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s="1" customFormat="1" ht="1" hidden="1" customHeight="1">
      <c r="A52" s="65"/>
      <c r="B52" s="66" t="s">
        <v>164</v>
      </c>
      <c r="D52" s="814" t="s">
        <v>0</v>
      </c>
      <c r="E52" s="814"/>
      <c r="F52" s="814"/>
      <c r="G52" s="814"/>
      <c r="H52" s="814"/>
      <c r="I52" s="814"/>
      <c r="J52" s="814"/>
      <c r="K52" s="814"/>
      <c r="L52" s="814"/>
      <c r="M52" s="814"/>
      <c r="N52" s="814"/>
      <c r="O52" s="814"/>
      <c r="P52" s="814"/>
      <c r="Q52" s="775" t="s">
        <v>180</v>
      </c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7"/>
      <c r="AD52" s="840" t="s">
        <v>2</v>
      </c>
      <c r="AE52" s="840"/>
      <c r="AF52" s="840"/>
      <c r="AG52" s="840"/>
      <c r="AH52" s="840"/>
      <c r="AI52" s="840"/>
      <c r="AJ52" s="840"/>
      <c r="AK52" s="840"/>
      <c r="AL52" s="840"/>
      <c r="AM52" s="840"/>
      <c r="AN52" s="840"/>
      <c r="AO52" s="840"/>
      <c r="AP52" s="840"/>
      <c r="AQ52" s="877" t="s">
        <v>1</v>
      </c>
      <c r="AR52" s="877"/>
      <c r="AS52" s="877"/>
      <c r="AT52" s="877"/>
      <c r="AU52" s="878" t="s">
        <v>12</v>
      </c>
      <c r="AV52" s="878"/>
      <c r="AW52" s="878"/>
      <c r="AX52" s="878"/>
      <c r="AY52" s="878"/>
      <c r="AZ52" s="878"/>
      <c r="BA52" s="878"/>
      <c r="BB52" s="878"/>
      <c r="BC52" s="878"/>
      <c r="BD52" s="6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hidden="1">
      <c r="A53" s="65"/>
      <c r="B53" s="6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64"/>
      <c r="BE53" s="1">
        <v>12</v>
      </c>
      <c r="BF53">
        <f>SUM(BE44:BE53)</f>
        <v>113</v>
      </c>
    </row>
    <row r="54" spans="1:75">
      <c r="A54" s="95" t="s">
        <v>32</v>
      </c>
      <c r="B54" s="96" t="s">
        <v>164</v>
      </c>
      <c r="C54" s="16"/>
      <c r="D54" s="840" t="s">
        <v>2</v>
      </c>
      <c r="E54" s="840"/>
      <c r="F54" s="840"/>
      <c r="G54" s="840"/>
      <c r="H54" s="840"/>
      <c r="I54" s="840"/>
      <c r="J54" s="840"/>
      <c r="K54" s="840"/>
      <c r="L54" s="840"/>
      <c r="M54" s="840"/>
      <c r="N54" s="840"/>
      <c r="O54" s="840"/>
      <c r="P54" s="840"/>
      <c r="Q54" s="814" t="s">
        <v>0</v>
      </c>
      <c r="R54" s="814"/>
      <c r="S54" s="814"/>
      <c r="T54" s="814"/>
      <c r="U54" s="814"/>
      <c r="V54" s="814"/>
      <c r="W54" s="814"/>
      <c r="X54" s="814"/>
      <c r="Y54" s="814"/>
      <c r="Z54" s="814"/>
      <c r="AA54" s="814"/>
      <c r="AB54" s="814"/>
      <c r="AC54" s="814"/>
      <c r="AD54" s="775" t="s">
        <v>180</v>
      </c>
      <c r="AE54" s="776"/>
      <c r="AF54" s="776"/>
      <c r="AG54" s="776"/>
      <c r="AH54" s="776"/>
      <c r="AI54" s="776"/>
      <c r="AJ54" s="776"/>
      <c r="AK54" s="776"/>
      <c r="AL54" s="776"/>
      <c r="AM54" s="776"/>
      <c r="AN54" s="776"/>
      <c r="AO54" s="776"/>
      <c r="AP54" s="777"/>
      <c r="AQ54" s="828" t="s">
        <v>1</v>
      </c>
      <c r="AR54" s="828"/>
      <c r="AS54" s="828"/>
      <c r="AT54" s="828"/>
      <c r="AU54" s="823" t="s">
        <v>12</v>
      </c>
      <c r="AV54" s="823"/>
      <c r="AW54" s="823"/>
      <c r="AX54" s="823"/>
      <c r="AY54" s="823"/>
      <c r="AZ54" s="823"/>
      <c r="BA54" s="823"/>
      <c r="BB54" s="823"/>
      <c r="BC54" s="823"/>
      <c r="BD54" s="64"/>
      <c r="BI54">
        <v>13</v>
      </c>
      <c r="BK54" s="50">
        <v>9</v>
      </c>
      <c r="BL54" s="50">
        <v>4</v>
      </c>
      <c r="BM54" s="50">
        <v>13</v>
      </c>
      <c r="BN54" s="50">
        <v>13</v>
      </c>
      <c r="BP54" s="50">
        <f>SUM(BI54:BO54)</f>
        <v>52</v>
      </c>
    </row>
    <row r="55" spans="1:75">
      <c r="A55" s="95"/>
      <c r="B55" s="96" t="s">
        <v>162</v>
      </c>
      <c r="C55" s="16"/>
      <c r="D55" s="814" t="s">
        <v>0</v>
      </c>
      <c r="E55" s="814"/>
      <c r="F55" s="814"/>
      <c r="G55" s="814"/>
      <c r="H55" s="814"/>
      <c r="I55" s="814"/>
      <c r="J55" s="814"/>
      <c r="K55" s="814"/>
      <c r="L55" s="814"/>
      <c r="M55" s="814"/>
      <c r="N55" s="814"/>
      <c r="O55" s="814"/>
      <c r="P55" s="814"/>
      <c r="Q55" s="840" t="s">
        <v>2</v>
      </c>
      <c r="R55" s="840"/>
      <c r="S55" s="840"/>
      <c r="T55" s="840"/>
      <c r="U55" s="840"/>
      <c r="V55" s="840"/>
      <c r="W55" s="840"/>
      <c r="X55" s="840"/>
      <c r="Y55" s="840"/>
      <c r="Z55" s="840"/>
      <c r="AA55" s="840"/>
      <c r="AB55" s="840"/>
      <c r="AC55" s="840"/>
      <c r="AD55" s="817" t="s">
        <v>12</v>
      </c>
      <c r="AE55" s="818"/>
      <c r="AF55" s="818"/>
      <c r="AG55" s="818"/>
      <c r="AH55" s="818"/>
      <c r="AI55" s="818"/>
      <c r="AJ55" s="818"/>
      <c r="AK55" s="819"/>
      <c r="AL55" s="829" t="s">
        <v>1</v>
      </c>
      <c r="AM55" s="830"/>
      <c r="AN55" s="830"/>
      <c r="AO55" s="830"/>
      <c r="AP55" s="831"/>
      <c r="AQ55" s="775" t="s">
        <v>180</v>
      </c>
      <c r="AR55" s="776"/>
      <c r="AS55" s="776"/>
      <c r="AT55" s="776"/>
      <c r="AU55" s="776"/>
      <c r="AV55" s="776"/>
      <c r="AW55" s="776"/>
      <c r="AX55" s="776"/>
      <c r="AY55" s="776"/>
      <c r="AZ55" s="776"/>
      <c r="BA55" s="776"/>
      <c r="BB55" s="776"/>
      <c r="BC55" s="777"/>
      <c r="BD55" s="64"/>
      <c r="BI55">
        <v>13</v>
      </c>
      <c r="BK55" s="50">
        <v>8</v>
      </c>
      <c r="BL55" s="50">
        <v>5</v>
      </c>
      <c r="BM55" s="50">
        <v>13</v>
      </c>
      <c r="BN55" s="50">
        <v>13</v>
      </c>
      <c r="BP55" s="50">
        <f>SUM(BI55:BO55)</f>
        <v>52</v>
      </c>
    </row>
    <row r="56" spans="1:75">
      <c r="A56" s="95"/>
      <c r="B56" s="96" t="s">
        <v>163</v>
      </c>
      <c r="C56" s="16"/>
      <c r="D56" s="775" t="s">
        <v>180</v>
      </c>
      <c r="E56" s="776"/>
      <c r="F56" s="776"/>
      <c r="G56" s="776"/>
      <c r="H56" s="776"/>
      <c r="I56" s="776"/>
      <c r="J56" s="776"/>
      <c r="K56" s="776"/>
      <c r="L56" s="776"/>
      <c r="M56" s="776"/>
      <c r="N56" s="776"/>
      <c r="O56" s="776"/>
      <c r="P56" s="777"/>
      <c r="Q56" s="828" t="s">
        <v>1</v>
      </c>
      <c r="R56" s="828"/>
      <c r="S56" s="828"/>
      <c r="T56" s="828"/>
      <c r="U56" s="903" t="s">
        <v>12</v>
      </c>
      <c r="V56" s="904"/>
      <c r="W56" s="904"/>
      <c r="X56" s="904"/>
      <c r="Y56" s="904"/>
      <c r="Z56" s="904"/>
      <c r="AA56" s="904"/>
      <c r="AB56" s="904"/>
      <c r="AC56" s="905"/>
      <c r="AD56" s="840" t="s">
        <v>2</v>
      </c>
      <c r="AE56" s="840"/>
      <c r="AF56" s="840"/>
      <c r="AG56" s="840"/>
      <c r="AH56" s="840"/>
      <c r="AI56" s="840"/>
      <c r="AJ56" s="840"/>
      <c r="AK56" s="840"/>
      <c r="AL56" s="840"/>
      <c r="AM56" s="840"/>
      <c r="AN56" s="840"/>
      <c r="AO56" s="840"/>
      <c r="AP56" s="840"/>
      <c r="AQ56" s="814" t="s">
        <v>0</v>
      </c>
      <c r="AR56" s="814"/>
      <c r="AS56" s="814"/>
      <c r="AT56" s="814"/>
      <c r="AU56" s="814"/>
      <c r="AV56" s="814"/>
      <c r="AW56" s="814"/>
      <c r="AX56" s="814"/>
      <c r="AY56" s="814"/>
      <c r="AZ56" s="814"/>
      <c r="BA56" s="814"/>
      <c r="BB56" s="814"/>
      <c r="BC56" s="814"/>
      <c r="BD56" s="64"/>
      <c r="BI56">
        <v>13</v>
      </c>
      <c r="BK56" s="50">
        <v>9</v>
      </c>
      <c r="BL56" s="50">
        <v>4</v>
      </c>
      <c r="BM56" s="50">
        <v>13</v>
      </c>
      <c r="BN56" s="50">
        <v>13</v>
      </c>
      <c r="BP56" s="50">
        <f>SUM(BI56:BO56)</f>
        <v>52</v>
      </c>
    </row>
    <row r="57" spans="1:75">
      <c r="A57" s="95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64"/>
    </row>
    <row r="58" spans="1:75">
      <c r="A58" s="95" t="s">
        <v>34</v>
      </c>
      <c r="B58" s="96" t="s">
        <v>305</v>
      </c>
      <c r="C58" s="768" t="s">
        <v>121</v>
      </c>
      <c r="D58" s="768"/>
      <c r="E58" s="768"/>
      <c r="F58" s="768"/>
      <c r="G58" s="768" t="s">
        <v>121</v>
      </c>
      <c r="H58" s="768"/>
      <c r="I58" s="768"/>
      <c r="J58" s="768"/>
      <c r="K58" s="768" t="s">
        <v>119</v>
      </c>
      <c r="L58" s="768"/>
      <c r="M58" s="768"/>
      <c r="N58" s="768"/>
      <c r="O58" s="768" t="s">
        <v>267</v>
      </c>
      <c r="P58" s="768"/>
      <c r="Q58" s="768"/>
      <c r="R58" s="768"/>
      <c r="S58" s="768" t="s">
        <v>117</v>
      </c>
      <c r="T58" s="768"/>
      <c r="U58" s="768"/>
      <c r="V58" s="768"/>
      <c r="W58" s="772" t="s">
        <v>29</v>
      </c>
      <c r="X58" s="773"/>
      <c r="Y58" s="773"/>
      <c r="Z58" s="774"/>
      <c r="AA58" s="772" t="s">
        <v>29</v>
      </c>
      <c r="AB58" s="773"/>
      <c r="AC58" s="773"/>
      <c r="AD58" s="774"/>
      <c r="AE58" s="768" t="s">
        <v>120</v>
      </c>
      <c r="AF58" s="768"/>
      <c r="AG58" s="768"/>
      <c r="AH58" s="768"/>
      <c r="AI58" s="768" t="s">
        <v>118</v>
      </c>
      <c r="AJ58" s="768"/>
      <c r="AK58" s="768"/>
      <c r="AL58" s="768"/>
      <c r="AM58" s="775" t="s">
        <v>98</v>
      </c>
      <c r="AN58" s="776"/>
      <c r="AO58" s="776"/>
      <c r="AP58" s="777"/>
      <c r="AQ58" s="775" t="s">
        <v>99</v>
      </c>
      <c r="AR58" s="776"/>
      <c r="AS58" s="776"/>
      <c r="AT58" s="777"/>
      <c r="AU58" s="768" t="s">
        <v>2</v>
      </c>
      <c r="AV58" s="768"/>
      <c r="AW58" s="768"/>
      <c r="AX58" s="768"/>
      <c r="AY58" s="549" t="s">
        <v>1</v>
      </c>
      <c r="AZ58" s="550"/>
      <c r="BA58" s="550"/>
      <c r="BB58" s="550"/>
      <c r="BC58" s="113" t="s">
        <v>300</v>
      </c>
      <c r="BD58" s="67"/>
      <c r="BJ58">
        <v>8</v>
      </c>
      <c r="BN58" s="50">
        <v>8</v>
      </c>
      <c r="BP58" s="50">
        <f>SUM(BI58:BO58)</f>
        <v>16</v>
      </c>
    </row>
    <row r="59" spans="1:75">
      <c r="A59" s="95"/>
      <c r="B59" s="96" t="s">
        <v>307</v>
      </c>
      <c r="C59" s="768" t="s">
        <v>1</v>
      </c>
      <c r="D59" s="768"/>
      <c r="E59" s="768"/>
      <c r="F59" s="768"/>
      <c r="G59" s="768" t="s">
        <v>265</v>
      </c>
      <c r="H59" s="768"/>
      <c r="I59" s="768"/>
      <c r="J59" s="768"/>
      <c r="K59" s="768" t="s">
        <v>123</v>
      </c>
      <c r="L59" s="768"/>
      <c r="M59" s="768"/>
      <c r="N59" s="768"/>
      <c r="O59" s="768" t="s">
        <v>119</v>
      </c>
      <c r="P59" s="768"/>
      <c r="Q59" s="768"/>
      <c r="R59" s="768"/>
      <c r="S59" s="768" t="s">
        <v>2</v>
      </c>
      <c r="T59" s="768"/>
      <c r="U59" s="768"/>
      <c r="V59" s="768"/>
      <c r="W59" s="775" t="s">
        <v>98</v>
      </c>
      <c r="X59" s="776"/>
      <c r="Y59" s="776"/>
      <c r="Z59" s="777"/>
      <c r="AA59" s="775" t="s">
        <v>99</v>
      </c>
      <c r="AB59" s="776"/>
      <c r="AC59" s="776"/>
      <c r="AD59" s="777"/>
      <c r="AE59" s="768" t="s">
        <v>122</v>
      </c>
      <c r="AF59" s="768"/>
      <c r="AG59" s="768"/>
      <c r="AH59" s="768"/>
      <c r="AI59" s="768" t="s">
        <v>118</v>
      </c>
      <c r="AJ59" s="768"/>
      <c r="AK59" s="768"/>
      <c r="AL59" s="768"/>
      <c r="AM59" s="772" t="s">
        <v>29</v>
      </c>
      <c r="AN59" s="773"/>
      <c r="AO59" s="773"/>
      <c r="AP59" s="774"/>
      <c r="AQ59" s="772" t="s">
        <v>29</v>
      </c>
      <c r="AR59" s="773"/>
      <c r="AS59" s="773"/>
      <c r="AT59" s="774"/>
      <c r="AU59" s="768" t="s">
        <v>121</v>
      </c>
      <c r="AV59" s="768"/>
      <c r="AW59" s="768"/>
      <c r="AX59" s="768"/>
      <c r="AY59" s="549" t="s">
        <v>121</v>
      </c>
      <c r="AZ59" s="550"/>
      <c r="BA59" s="550"/>
      <c r="BB59" s="550"/>
      <c r="BC59" s="113" t="s">
        <v>300</v>
      </c>
      <c r="BD59" s="67"/>
      <c r="BJ59">
        <v>8</v>
      </c>
      <c r="BN59" s="50">
        <v>8</v>
      </c>
      <c r="BP59" s="50">
        <f>SUM(BI59:BO59)</f>
        <v>16</v>
      </c>
    </row>
    <row r="60" spans="1:75">
      <c r="A60" s="95"/>
      <c r="B60" s="96" t="s">
        <v>304</v>
      </c>
      <c r="C60" s="768" t="s">
        <v>120</v>
      </c>
      <c r="D60" s="768"/>
      <c r="E60" s="768"/>
      <c r="F60" s="768"/>
      <c r="G60" s="768" t="s">
        <v>117</v>
      </c>
      <c r="H60" s="768"/>
      <c r="I60" s="768"/>
      <c r="J60" s="768"/>
      <c r="K60" s="768" t="s">
        <v>1</v>
      </c>
      <c r="L60" s="768"/>
      <c r="M60" s="768"/>
      <c r="N60" s="768"/>
      <c r="O60" s="768" t="s">
        <v>118</v>
      </c>
      <c r="P60" s="768"/>
      <c r="Q60" s="768"/>
      <c r="R60" s="768"/>
      <c r="S60" s="768" t="s">
        <v>266</v>
      </c>
      <c r="T60" s="768"/>
      <c r="U60" s="768"/>
      <c r="V60" s="768"/>
      <c r="W60" s="768" t="s">
        <v>2</v>
      </c>
      <c r="X60" s="768"/>
      <c r="Y60" s="768"/>
      <c r="Z60" s="768"/>
      <c r="AA60" s="768" t="s">
        <v>119</v>
      </c>
      <c r="AB60" s="768"/>
      <c r="AC60" s="768"/>
      <c r="AD60" s="768"/>
      <c r="AE60" s="772" t="s">
        <v>29</v>
      </c>
      <c r="AF60" s="773"/>
      <c r="AG60" s="773"/>
      <c r="AH60" s="774"/>
      <c r="AI60" s="772" t="s">
        <v>29</v>
      </c>
      <c r="AJ60" s="773"/>
      <c r="AK60" s="773"/>
      <c r="AL60" s="774"/>
      <c r="AM60" s="768" t="s">
        <v>121</v>
      </c>
      <c r="AN60" s="768"/>
      <c r="AO60" s="768"/>
      <c r="AP60" s="768"/>
      <c r="AQ60" s="768" t="s">
        <v>121</v>
      </c>
      <c r="AR60" s="768"/>
      <c r="AS60" s="768"/>
      <c r="AT60" s="768"/>
      <c r="AU60" s="775" t="s">
        <v>98</v>
      </c>
      <c r="AV60" s="776"/>
      <c r="AW60" s="776"/>
      <c r="AX60" s="777"/>
      <c r="AY60" s="436" t="s">
        <v>99</v>
      </c>
      <c r="AZ60" s="437"/>
      <c r="BA60" s="437"/>
      <c r="BB60" s="437"/>
      <c r="BC60" s="113" t="s">
        <v>300</v>
      </c>
      <c r="BD60" s="67"/>
      <c r="BJ60">
        <v>8</v>
      </c>
      <c r="BN60" s="50">
        <v>8</v>
      </c>
      <c r="BP60" s="50">
        <f>SUM(BI60:BO60)</f>
        <v>16</v>
      </c>
    </row>
    <row r="61" spans="1:75">
      <c r="A61" s="95"/>
      <c r="B61" s="96" t="s">
        <v>306</v>
      </c>
      <c r="C61" s="768" t="s">
        <v>266</v>
      </c>
      <c r="D61" s="768"/>
      <c r="E61" s="768"/>
      <c r="F61" s="768"/>
      <c r="G61" s="768" t="s">
        <v>118</v>
      </c>
      <c r="H61" s="768"/>
      <c r="I61" s="768"/>
      <c r="J61" s="768"/>
      <c r="K61" s="768" t="s">
        <v>120</v>
      </c>
      <c r="L61" s="768"/>
      <c r="M61" s="768"/>
      <c r="N61" s="768"/>
      <c r="O61" s="768" t="s">
        <v>117</v>
      </c>
      <c r="P61" s="768"/>
      <c r="Q61" s="768"/>
      <c r="R61" s="768"/>
      <c r="S61" s="768" t="s">
        <v>121</v>
      </c>
      <c r="T61" s="768"/>
      <c r="U61" s="768"/>
      <c r="V61" s="768"/>
      <c r="W61" s="768" t="s">
        <v>121</v>
      </c>
      <c r="X61" s="768"/>
      <c r="Y61" s="768"/>
      <c r="Z61" s="768"/>
      <c r="AA61" s="768" t="s">
        <v>119</v>
      </c>
      <c r="AB61" s="768"/>
      <c r="AC61" s="768"/>
      <c r="AD61" s="768"/>
      <c r="AE61" s="775" t="s">
        <v>98</v>
      </c>
      <c r="AF61" s="776"/>
      <c r="AG61" s="776"/>
      <c r="AH61" s="777"/>
      <c r="AI61" s="775" t="s">
        <v>99</v>
      </c>
      <c r="AJ61" s="776"/>
      <c r="AK61" s="776"/>
      <c r="AL61" s="777"/>
      <c r="AM61" s="768" t="s">
        <v>2</v>
      </c>
      <c r="AN61" s="768"/>
      <c r="AO61" s="768"/>
      <c r="AP61" s="768"/>
      <c r="AQ61" s="768" t="s">
        <v>119</v>
      </c>
      <c r="AR61" s="768"/>
      <c r="AS61" s="768"/>
      <c r="AT61" s="768"/>
      <c r="AU61" s="772" t="s">
        <v>29</v>
      </c>
      <c r="AV61" s="773"/>
      <c r="AW61" s="773"/>
      <c r="AX61" s="774"/>
      <c r="AY61" s="480" t="s">
        <v>29</v>
      </c>
      <c r="AZ61" s="481"/>
      <c r="BA61" s="481"/>
      <c r="BB61" s="481"/>
      <c r="BC61" s="113" t="s">
        <v>300</v>
      </c>
      <c r="BD61" s="67"/>
      <c r="BJ61">
        <v>8</v>
      </c>
      <c r="BN61" s="50">
        <v>8</v>
      </c>
      <c r="BP61" s="50">
        <f>SUM(BI61:BO61)</f>
        <v>16</v>
      </c>
    </row>
    <row r="62" spans="1:75">
      <c r="A62" s="95"/>
      <c r="B62" s="96"/>
      <c r="C62" s="784" t="s">
        <v>268</v>
      </c>
      <c r="D62" s="784"/>
      <c r="E62" s="784"/>
      <c r="F62" s="784"/>
      <c r="G62" s="785" t="s">
        <v>269</v>
      </c>
      <c r="H62" s="785"/>
      <c r="I62" s="785"/>
      <c r="J62" s="785"/>
      <c r="K62" s="783" t="s">
        <v>270</v>
      </c>
      <c r="L62" s="783"/>
      <c r="M62" s="783"/>
      <c r="N62" s="783"/>
      <c r="O62" s="783" t="s">
        <v>271</v>
      </c>
      <c r="P62" s="783"/>
      <c r="Q62" s="783"/>
      <c r="R62" s="783"/>
      <c r="S62" s="783" t="s">
        <v>272</v>
      </c>
      <c r="T62" s="783"/>
      <c r="U62" s="783"/>
      <c r="V62" s="783"/>
      <c r="W62" s="783" t="s">
        <v>273</v>
      </c>
      <c r="X62" s="783"/>
      <c r="Y62" s="783"/>
      <c r="Z62" s="783"/>
      <c r="AA62" s="783" t="s">
        <v>274</v>
      </c>
      <c r="AB62" s="783"/>
      <c r="AC62" s="783"/>
      <c r="AD62" s="783"/>
      <c r="AE62" s="783" t="s">
        <v>275</v>
      </c>
      <c r="AF62" s="783"/>
      <c r="AG62" s="783"/>
      <c r="AH62" s="783"/>
      <c r="AI62" s="783" t="s">
        <v>276</v>
      </c>
      <c r="AJ62" s="783"/>
      <c r="AK62" s="783"/>
      <c r="AL62" s="783"/>
      <c r="AM62" s="783" t="s">
        <v>277</v>
      </c>
      <c r="AN62" s="783"/>
      <c r="AO62" s="783"/>
      <c r="AP62" s="783"/>
      <c r="AQ62" s="783" t="s">
        <v>278</v>
      </c>
      <c r="AR62" s="783"/>
      <c r="AS62" s="783"/>
      <c r="AT62" s="783"/>
      <c r="AU62" s="783" t="s">
        <v>279</v>
      </c>
      <c r="AV62" s="783"/>
      <c r="AW62" s="783"/>
      <c r="AX62" s="783"/>
      <c r="AY62" s="559" t="s">
        <v>280</v>
      </c>
      <c r="AZ62" s="559"/>
      <c r="BA62" s="559"/>
      <c r="BB62" s="559"/>
      <c r="BC62" s="22"/>
      <c r="BD62" s="67"/>
    </row>
    <row r="63" spans="1:75">
      <c r="A63" s="65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67"/>
    </row>
    <row r="64" spans="1:75">
      <c r="A64" s="6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64"/>
    </row>
    <row r="65" spans="1:75">
      <c r="A65" s="6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64"/>
    </row>
    <row r="66" spans="1:75">
      <c r="A66" s="6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5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64"/>
    </row>
    <row r="67" spans="1:75" s="1" customFormat="1" ht="12" customHeight="1">
      <c r="A67" s="68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69"/>
      <c r="BE67" s="30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ht="13" customHeight="1">
      <c r="A68" s="8"/>
      <c r="B68" s="57"/>
      <c r="C68" s="57"/>
      <c r="D68" s="559" t="s">
        <v>35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v>1</v>
      </c>
      <c r="BG68" s="16"/>
      <c r="BH68" s="1"/>
      <c r="BK68" s="50" t="s">
        <v>40</v>
      </c>
      <c r="BL68" s="50">
        <v>7.18</v>
      </c>
      <c r="BM68" s="50">
        <f>BF76+BF78</f>
        <v>6.273076923076923</v>
      </c>
    </row>
    <row r="69" spans="1:75" ht="13" customHeight="1">
      <c r="A69" s="8"/>
      <c r="B69" s="9" t="s">
        <v>59</v>
      </c>
      <c r="C69" s="9"/>
      <c r="D69" s="31"/>
      <c r="E69" s="31"/>
      <c r="F69" s="31"/>
      <c r="G69" s="31"/>
      <c r="H69" s="31"/>
      <c r="I69" s="31"/>
      <c r="J69" s="31"/>
      <c r="K69" s="31"/>
      <c r="L69" s="778" t="s">
        <v>151</v>
      </c>
      <c r="M69" s="779"/>
      <c r="N69" s="779"/>
      <c r="O69" s="779"/>
      <c r="P69" s="779"/>
      <c r="Q69" s="779"/>
      <c r="R69" s="779"/>
      <c r="S69" s="779"/>
      <c r="T69" s="780"/>
      <c r="U69" s="31"/>
      <c r="V69" s="31"/>
      <c r="W69" s="31"/>
      <c r="X69" s="31"/>
      <c r="Y69" s="31"/>
      <c r="Z69" s="31"/>
      <c r="AA69" s="31"/>
      <c r="AB69" s="31"/>
      <c r="AC69" s="22"/>
      <c r="AD69" s="778" t="s">
        <v>150</v>
      </c>
      <c r="AE69" s="779"/>
      <c r="AF69" s="779"/>
      <c r="AG69" s="779"/>
      <c r="AH69" s="779"/>
      <c r="AI69" s="779"/>
      <c r="AJ69" s="779"/>
      <c r="AK69" s="780"/>
      <c r="AL69" s="31"/>
      <c r="AM69" s="31"/>
      <c r="AN69" s="31"/>
      <c r="AO69" s="31"/>
      <c r="AP69" s="31"/>
      <c r="AQ69" s="31"/>
      <c r="AR69" s="31"/>
      <c r="AS69" s="31"/>
      <c r="AT69" s="31"/>
      <c r="AU69" s="778" t="s">
        <v>17</v>
      </c>
      <c r="AV69" s="779"/>
      <c r="AW69" s="779"/>
      <c r="AX69" s="779"/>
      <c r="AY69" s="779"/>
      <c r="AZ69" s="779"/>
      <c r="BA69" s="779"/>
      <c r="BB69" s="779"/>
      <c r="BC69" s="780"/>
      <c r="BD69" s="24"/>
      <c r="BE69" s="1" t="s">
        <v>60</v>
      </c>
      <c r="BF69" s="16">
        <f>26/52</f>
        <v>0.5</v>
      </c>
      <c r="BG69" s="22" t="s">
        <v>17</v>
      </c>
      <c r="BH69" s="1"/>
      <c r="BK69" s="50" t="s">
        <v>0</v>
      </c>
      <c r="BL69" s="50">
        <v>3.23</v>
      </c>
      <c r="BM69" s="114">
        <f>BF90</f>
        <v>3.1730769230769229</v>
      </c>
    </row>
    <row r="70" spans="1:75" ht="13" customHeight="1">
      <c r="A70" s="8"/>
      <c r="B70" s="9" t="s">
        <v>73</v>
      </c>
      <c r="C70" s="9"/>
      <c r="D70" s="778" t="s">
        <v>186</v>
      </c>
      <c r="E70" s="779"/>
      <c r="F70" s="779"/>
      <c r="G70" s="779"/>
      <c r="H70" s="779"/>
      <c r="I70" s="779"/>
      <c r="J70" s="779"/>
      <c r="K70" s="780"/>
      <c r="L70" s="31"/>
      <c r="M70" s="31"/>
      <c r="N70" s="31"/>
      <c r="O70" s="31"/>
      <c r="P70" s="31"/>
      <c r="Q70" s="31"/>
      <c r="R70" s="31"/>
      <c r="S70" s="31"/>
      <c r="T70" s="31"/>
      <c r="U70" s="781" t="s">
        <v>187</v>
      </c>
      <c r="V70" s="782"/>
      <c r="W70" s="782"/>
      <c r="X70" s="782"/>
      <c r="Y70" s="782"/>
      <c r="Z70" s="782"/>
      <c r="AA70" s="782"/>
      <c r="AB70" s="782"/>
      <c r="AC70" s="782"/>
      <c r="AD70" s="31"/>
      <c r="AE70" s="31"/>
      <c r="AF70" s="31"/>
      <c r="AG70" s="31"/>
      <c r="AH70" s="31"/>
      <c r="AI70" s="31"/>
      <c r="AJ70" s="31"/>
      <c r="AK70" s="31"/>
      <c r="AL70" s="781" t="s">
        <v>18</v>
      </c>
      <c r="AM70" s="782"/>
      <c r="AN70" s="782"/>
      <c r="AO70" s="782"/>
      <c r="AP70" s="782"/>
      <c r="AQ70" s="782"/>
      <c r="AR70" s="782"/>
      <c r="AS70" s="782"/>
      <c r="AT70" s="782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/>
      <c r="BF70" s="16">
        <f>34/52</f>
        <v>0.65384615384615385</v>
      </c>
      <c r="BG70" s="16" t="s">
        <v>309</v>
      </c>
      <c r="BH70" s="1"/>
      <c r="BK70" s="50" t="s">
        <v>1</v>
      </c>
      <c r="BL70" s="50">
        <v>3.06</v>
      </c>
      <c r="BM70" s="50">
        <f>BF98</f>
        <v>2.7692307692307692</v>
      </c>
    </row>
    <row r="71" spans="1:75" ht="13" customHeight="1" thickBot="1">
      <c r="A71" s="8"/>
      <c r="B71" s="9" t="s">
        <v>61</v>
      </c>
      <c r="C71" s="9"/>
      <c r="D71" s="420" t="s">
        <v>161</v>
      </c>
      <c r="E71" s="420"/>
      <c r="F71" s="420"/>
      <c r="G71" s="420"/>
      <c r="H71" s="420"/>
      <c r="I71" s="420"/>
      <c r="J71" s="420"/>
      <c r="K71" s="420"/>
      <c r="L71" s="31"/>
      <c r="M71" s="31"/>
      <c r="N71" s="31"/>
      <c r="O71" s="31"/>
      <c r="P71" s="31"/>
      <c r="Q71" s="775" t="s">
        <v>160</v>
      </c>
      <c r="R71" s="776"/>
      <c r="S71" s="776"/>
      <c r="T71" s="776"/>
      <c r="U71" s="776"/>
      <c r="V71" s="776"/>
      <c r="W71" s="776"/>
      <c r="X71" s="776"/>
      <c r="Y71" s="776"/>
      <c r="Z71" s="776"/>
      <c r="AA71" s="776"/>
      <c r="AB71" s="776"/>
      <c r="AC71" s="777"/>
      <c r="AD71" s="775" t="s">
        <v>201</v>
      </c>
      <c r="AE71" s="776"/>
      <c r="AF71" s="776"/>
      <c r="AG71" s="776"/>
      <c r="AH71" s="776"/>
      <c r="AI71" s="776"/>
      <c r="AJ71" s="776"/>
      <c r="AK71" s="776"/>
      <c r="AL71" s="776"/>
      <c r="AM71" s="776"/>
      <c r="AN71" s="776"/>
      <c r="AO71" s="776"/>
      <c r="AP71" s="437"/>
      <c r="AQ71" s="789" t="s">
        <v>159</v>
      </c>
      <c r="AR71" s="790"/>
      <c r="AS71" s="790"/>
      <c r="AT71" s="790"/>
      <c r="AU71" s="790"/>
      <c r="AV71" s="790"/>
      <c r="AW71" s="790"/>
      <c r="AX71" s="790"/>
      <c r="AY71" s="791"/>
      <c r="AZ71" s="31"/>
      <c r="BA71" s="31"/>
      <c r="BB71" s="31"/>
      <c r="BC71" s="31"/>
      <c r="BD71" s="24"/>
      <c r="BE71" s="1" t="s">
        <v>62</v>
      </c>
      <c r="BF71" s="16">
        <f>16/52</f>
        <v>0.30769230769230771</v>
      </c>
      <c r="BG71" s="16" t="s">
        <v>310</v>
      </c>
      <c r="BH71" s="1"/>
      <c r="BK71" s="50" t="s">
        <v>41</v>
      </c>
      <c r="BL71" s="50">
        <v>2</v>
      </c>
      <c r="BM71" s="50">
        <f>BF104</f>
        <v>1.9615384615384617</v>
      </c>
    </row>
    <row r="72" spans="1:75" ht="13" customHeight="1">
      <c r="A72" s="8"/>
      <c r="B72" s="9"/>
      <c r="C72" s="9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792" t="s">
        <v>161</v>
      </c>
      <c r="AV72" s="792"/>
      <c r="AW72" s="792"/>
      <c r="AX72" s="792"/>
      <c r="AY72" s="792"/>
      <c r="AZ72" s="792"/>
      <c r="BA72" s="792"/>
      <c r="BB72" s="792"/>
      <c r="BC72" s="793"/>
      <c r="BD72" s="24"/>
      <c r="BE72" s="1"/>
      <c r="BF72" s="16"/>
      <c r="BG72" s="16"/>
      <c r="BH72" s="1"/>
    </row>
    <row r="73" spans="1:75" ht="13" customHeight="1">
      <c r="A73" s="8"/>
      <c r="B73" s="9" t="s">
        <v>63</v>
      </c>
      <c r="C73" s="9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24"/>
      <c r="BE73" s="1" t="s">
        <v>64</v>
      </c>
      <c r="BF73" s="16">
        <f>53/52</f>
        <v>1.0192307692307692</v>
      </c>
      <c r="BG73" s="1" t="s">
        <v>311</v>
      </c>
      <c r="BH73" s="1"/>
      <c r="BI73">
        <v>0.62</v>
      </c>
      <c r="BK73" s="50" t="s">
        <v>2</v>
      </c>
      <c r="BL73" s="50">
        <v>2.23</v>
      </c>
      <c r="BM73" s="50">
        <f>BG111</f>
        <v>2.0576923076923075</v>
      </c>
    </row>
    <row r="74" spans="1:75" ht="13" customHeight="1">
      <c r="A74" s="8"/>
      <c r="B74" s="9" t="s">
        <v>65</v>
      </c>
      <c r="C74" s="9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24"/>
      <c r="BE74" s="1" t="s">
        <v>66</v>
      </c>
      <c r="BF74" s="16">
        <f>39/52</f>
        <v>0.75</v>
      </c>
      <c r="BG74" s="1"/>
      <c r="BH74" s="1"/>
      <c r="BK74" s="50" t="s">
        <v>20</v>
      </c>
      <c r="BL74" s="50">
        <v>1</v>
      </c>
      <c r="BM74" s="50">
        <v>0</v>
      </c>
    </row>
    <row r="75" spans="1:75" ht="13" customHeight="1">
      <c r="A75" s="8"/>
      <c r="B75" s="9"/>
      <c r="C75" s="9"/>
      <c r="D75" s="559" t="s">
        <v>15</v>
      </c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559"/>
      <c r="AG75" s="559"/>
      <c r="AH75" s="559"/>
      <c r="AI75" s="559"/>
      <c r="AJ75" s="559"/>
      <c r="AK75" s="559"/>
      <c r="AL75" s="559"/>
      <c r="AM75" s="559"/>
      <c r="AN75" s="559"/>
      <c r="AO75" s="559"/>
      <c r="AP75" s="559"/>
      <c r="AQ75" s="559"/>
      <c r="AR75" s="559"/>
      <c r="AS75" s="559"/>
      <c r="AT75" s="559"/>
      <c r="AU75" s="559"/>
      <c r="AV75" s="559"/>
      <c r="AW75" s="559"/>
      <c r="AX75" s="559"/>
      <c r="AY75" s="559"/>
      <c r="AZ75" s="559"/>
      <c r="BA75" s="559"/>
      <c r="BB75" s="559"/>
      <c r="BC75" s="559"/>
      <c r="BD75" s="24"/>
      <c r="BE75" s="1" t="s">
        <v>67</v>
      </c>
      <c r="BF75" s="26">
        <f>CB118</f>
        <v>1.9230769230769231</v>
      </c>
      <c r="BG75" t="s">
        <v>68</v>
      </c>
      <c r="BH75" s="1"/>
      <c r="BK75" s="50" t="s">
        <v>69</v>
      </c>
      <c r="BL75" s="50" t="s">
        <v>70</v>
      </c>
    </row>
    <row r="76" spans="1:75" ht="13" customHeight="1">
      <c r="A76" s="8"/>
      <c r="B76" s="9" t="s">
        <v>59</v>
      </c>
      <c r="C76" s="31"/>
      <c r="D76" s="775" t="s">
        <v>150</v>
      </c>
      <c r="E76" s="776"/>
      <c r="F76" s="776"/>
      <c r="G76" s="776"/>
      <c r="H76" s="776"/>
      <c r="I76" s="776"/>
      <c r="J76" s="776"/>
      <c r="K76" s="776"/>
      <c r="L76" s="776"/>
      <c r="M76" s="776"/>
      <c r="N76" s="776"/>
      <c r="O76" s="776"/>
      <c r="P76" s="776"/>
      <c r="Q76" s="776"/>
      <c r="R76" s="776"/>
      <c r="S76" s="776"/>
      <c r="T76" s="777"/>
      <c r="U76" s="775" t="s">
        <v>17</v>
      </c>
      <c r="V76" s="776"/>
      <c r="W76" s="776"/>
      <c r="X76" s="776"/>
      <c r="Y76" s="776"/>
      <c r="Z76" s="776"/>
      <c r="AA76" s="776"/>
      <c r="AB76" s="776"/>
      <c r="AC76" s="776"/>
      <c r="AD76" s="776"/>
      <c r="AE76" s="776"/>
      <c r="AF76" s="776"/>
      <c r="AG76" s="776"/>
      <c r="AH76" s="776"/>
      <c r="AI76" s="776"/>
      <c r="AJ76" s="776"/>
      <c r="AK76" s="777"/>
      <c r="AL76" s="786" t="s">
        <v>151</v>
      </c>
      <c r="AM76" s="787"/>
      <c r="AN76" s="787"/>
      <c r="AO76" s="787"/>
      <c r="AP76" s="787"/>
      <c r="AQ76" s="787"/>
      <c r="AR76" s="787"/>
      <c r="AS76" s="787"/>
      <c r="AT76" s="787"/>
      <c r="AU76" s="787"/>
      <c r="AV76" s="787"/>
      <c r="AW76" s="787"/>
      <c r="AX76" s="787"/>
      <c r="AY76" s="787"/>
      <c r="AZ76" s="787"/>
      <c r="BA76" s="787"/>
      <c r="BB76" s="787"/>
      <c r="BC76" s="788"/>
      <c r="BD76" s="25"/>
      <c r="BF76" s="22">
        <f>SUM(BF68:BF75)</f>
        <v>6.1538461538461542</v>
      </c>
      <c r="BH76" s="1"/>
      <c r="BK76" s="50" t="s">
        <v>71</v>
      </c>
      <c r="BL76" s="50">
        <v>1</v>
      </c>
      <c r="BN76" s="50">
        <f>SUM(BL68:BL74)</f>
        <v>18.7</v>
      </c>
      <c r="BO76" s="50" t="s">
        <v>72</v>
      </c>
    </row>
    <row r="77" spans="1:75" ht="13" customHeight="1">
      <c r="A77" s="8"/>
      <c r="B77" s="9" t="s">
        <v>73</v>
      </c>
      <c r="C77" s="31"/>
      <c r="D77" s="786" t="s">
        <v>187</v>
      </c>
      <c r="E77" s="787"/>
      <c r="F77" s="787"/>
      <c r="G77" s="787"/>
      <c r="H77" s="787"/>
      <c r="I77" s="787"/>
      <c r="J77" s="787"/>
      <c r="K77" s="788"/>
      <c r="L77" s="31"/>
      <c r="M77" s="31"/>
      <c r="N77" s="475" t="s">
        <v>18</v>
      </c>
      <c r="O77" s="475"/>
      <c r="P77" s="475"/>
      <c r="Q77" s="475"/>
      <c r="R77" s="475"/>
      <c r="S77" s="475"/>
      <c r="T77" s="476"/>
      <c r="U77" s="775" t="s">
        <v>186</v>
      </c>
      <c r="V77" s="776"/>
      <c r="W77" s="776"/>
      <c r="X77" s="776"/>
      <c r="Y77" s="776"/>
      <c r="Z77" s="776"/>
      <c r="AA77" s="776"/>
      <c r="AB77" s="776"/>
      <c r="AC77" s="777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24"/>
      <c r="BG77" s="1"/>
      <c r="BH77" s="1"/>
      <c r="BN77" s="50">
        <v>0.5</v>
      </c>
      <c r="BO77" s="50" t="s">
        <v>74</v>
      </c>
    </row>
    <row r="78" spans="1:75" s="1" customFormat="1" ht="13" customHeight="1">
      <c r="A78" s="8"/>
      <c r="B78" s="9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24"/>
      <c r="BE78" s="1" t="s">
        <v>185</v>
      </c>
      <c r="BF78" s="16">
        <f>0.1+1/52</f>
        <v>0.11923076923076924</v>
      </c>
      <c r="BG78" s="1" t="s">
        <v>318</v>
      </c>
      <c r="BK78" s="54"/>
      <c r="BL78" s="54"/>
      <c r="BM78" s="54"/>
      <c r="BN78" s="54">
        <f>1.8</f>
        <v>1.8</v>
      </c>
      <c r="BO78" s="54" t="s">
        <v>75</v>
      </c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>
      <c r="A79" s="8"/>
      <c r="B79" s="9" t="s">
        <v>61</v>
      </c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437" t="s">
        <v>159</v>
      </c>
      <c r="V79" s="437"/>
      <c r="W79" s="437"/>
      <c r="X79" s="437"/>
      <c r="Y79" s="437"/>
      <c r="Z79" s="437"/>
      <c r="AA79" s="437"/>
      <c r="AB79" s="437"/>
      <c r="AC79" s="444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24"/>
      <c r="BE79" s="1" t="s">
        <v>185</v>
      </c>
      <c r="BF79" s="1">
        <v>0.1</v>
      </c>
      <c r="BG79" s="1" t="s">
        <v>316</v>
      </c>
      <c r="BH79" s="1"/>
      <c r="BN79" s="44">
        <f>8/52</f>
        <v>0.15384615384615385</v>
      </c>
      <c r="BO79" s="44" t="s">
        <v>76</v>
      </c>
    </row>
    <row r="80" spans="1:75" ht="13" customHeight="1">
      <c r="A80" s="8"/>
      <c r="B80" s="9" t="s">
        <v>63</v>
      </c>
      <c r="C80" s="31"/>
      <c r="D80" s="775" t="s">
        <v>163</v>
      </c>
      <c r="E80" s="776"/>
      <c r="F80" s="776"/>
      <c r="G80" s="776"/>
      <c r="H80" s="776"/>
      <c r="I80" s="776"/>
      <c r="J80" s="776"/>
      <c r="K80" s="776"/>
      <c r="L80" s="776"/>
      <c r="M80" s="776"/>
      <c r="N80" s="776"/>
      <c r="O80" s="776"/>
      <c r="P80" s="777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775" t="s">
        <v>164</v>
      </c>
      <c r="AE80" s="776"/>
      <c r="AF80" s="776"/>
      <c r="AG80" s="776"/>
      <c r="AH80" s="776"/>
      <c r="AI80" s="776"/>
      <c r="AJ80" s="776"/>
      <c r="AK80" s="776"/>
      <c r="AL80" s="776"/>
      <c r="AM80" s="776"/>
      <c r="AN80" s="776"/>
      <c r="AO80" s="776"/>
      <c r="AP80" s="777"/>
      <c r="AQ80" s="775" t="s">
        <v>162</v>
      </c>
      <c r="AR80" s="776"/>
      <c r="AS80" s="776"/>
      <c r="AT80" s="776"/>
      <c r="AU80" s="776"/>
      <c r="AV80" s="776"/>
      <c r="AW80" s="776"/>
      <c r="AX80" s="776"/>
      <c r="AY80" s="776"/>
      <c r="AZ80" s="776"/>
      <c r="BA80" s="776"/>
      <c r="BB80" s="776"/>
      <c r="BC80" s="777"/>
      <c r="BD80" s="24"/>
      <c r="BE80" s="1"/>
      <c r="BF80" s="63">
        <f>SUM(BF76:BF79)</f>
        <v>6.3730769230769226</v>
      </c>
      <c r="BG80" s="16"/>
      <c r="BH80" s="1"/>
      <c r="BN80" s="50">
        <f>SUM(BN76:BN79)</f>
        <v>21.153846153846153</v>
      </c>
      <c r="BO80" s="50" t="s">
        <v>77</v>
      </c>
    </row>
    <row r="81" spans="1:75" s="1" customFormat="1" ht="13" customHeight="1" thickBot="1">
      <c r="A81" s="8"/>
      <c r="B81" s="9" t="s">
        <v>65</v>
      </c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775" t="s">
        <v>307</v>
      </c>
      <c r="X81" s="776"/>
      <c r="Y81" s="776"/>
      <c r="Z81" s="777"/>
      <c r="AA81" s="775" t="s">
        <v>307</v>
      </c>
      <c r="AB81" s="776"/>
      <c r="AC81" s="776"/>
      <c r="AD81" s="777"/>
      <c r="AE81" s="775" t="s">
        <v>306</v>
      </c>
      <c r="AF81" s="776"/>
      <c r="AG81" s="776"/>
      <c r="AH81" s="777"/>
      <c r="AI81" s="775" t="s">
        <v>306</v>
      </c>
      <c r="AJ81" s="776"/>
      <c r="AK81" s="776"/>
      <c r="AL81" s="777"/>
      <c r="AM81" s="775" t="s">
        <v>305</v>
      </c>
      <c r="AN81" s="776"/>
      <c r="AO81" s="776"/>
      <c r="AP81" s="777"/>
      <c r="AQ81" s="775" t="s">
        <v>305</v>
      </c>
      <c r="AR81" s="776"/>
      <c r="AS81" s="776"/>
      <c r="AT81" s="777"/>
      <c r="AU81" s="775" t="s">
        <v>304</v>
      </c>
      <c r="AV81" s="776"/>
      <c r="AW81" s="776"/>
      <c r="AX81" s="777"/>
      <c r="AY81" s="522" t="s">
        <v>304</v>
      </c>
      <c r="AZ81" s="509"/>
      <c r="BA81" s="509"/>
      <c r="BB81" s="509"/>
      <c r="BC81" s="509"/>
      <c r="BD81" s="24"/>
      <c r="BG81" s="16"/>
      <c r="BK81" s="53" t="s">
        <v>130</v>
      </c>
      <c r="BL81" s="54"/>
      <c r="BM81" s="54"/>
      <c r="BN81" s="54"/>
      <c r="BO81" s="54" t="s">
        <v>78</v>
      </c>
      <c r="BP81" s="54"/>
      <c r="BQ81" s="54"/>
      <c r="BR81" s="54"/>
      <c r="BS81" s="54"/>
      <c r="BT81" s="54"/>
      <c r="BU81" s="54"/>
      <c r="BV81" s="54"/>
      <c r="BW81" s="54"/>
    </row>
    <row r="82" spans="1:75" s="1" customFormat="1" ht="13" customHeight="1" thickBot="1">
      <c r="A82" s="8"/>
      <c r="B82" s="94"/>
      <c r="D82" s="801" t="s">
        <v>241</v>
      </c>
      <c r="E82" s="801"/>
      <c r="F82" s="801"/>
      <c r="G82" s="801"/>
      <c r="H82" s="801"/>
      <c r="I82" s="801"/>
      <c r="J82" s="801"/>
      <c r="K82" s="801"/>
      <c r="L82" s="802" t="s">
        <v>293</v>
      </c>
      <c r="M82" s="803"/>
      <c r="N82" s="804" t="s">
        <v>230</v>
      </c>
      <c r="O82" s="805"/>
      <c r="P82" s="805"/>
      <c r="Q82" s="805"/>
      <c r="R82" s="805"/>
      <c r="S82" s="805"/>
      <c r="T82" s="806"/>
      <c r="U82" s="807" t="s">
        <v>232</v>
      </c>
      <c r="V82" s="807"/>
      <c r="W82" s="808" t="s">
        <v>233</v>
      </c>
      <c r="X82" s="809"/>
      <c r="Y82" s="809"/>
      <c r="Z82" s="809"/>
      <c r="AA82" s="809"/>
      <c r="AB82" s="809"/>
      <c r="AC82" s="809"/>
      <c r="AD82" s="810" t="s">
        <v>241</v>
      </c>
      <c r="AE82" s="810"/>
      <c r="AF82" s="810"/>
      <c r="AG82" s="810"/>
      <c r="AH82" s="810"/>
      <c r="AI82" s="810"/>
      <c r="AJ82" s="810"/>
      <c r="AK82" s="810"/>
      <c r="AL82" s="810"/>
      <c r="AM82" s="810"/>
      <c r="AN82" s="810"/>
      <c r="AO82" s="810"/>
      <c r="AP82" s="810"/>
      <c r="AQ82" s="794" t="s">
        <v>295</v>
      </c>
      <c r="AR82" s="795"/>
      <c r="AS82" s="795"/>
      <c r="AT82" s="796"/>
      <c r="AU82" s="811" t="s">
        <v>294</v>
      </c>
      <c r="AV82" s="812"/>
      <c r="AW82" s="812"/>
      <c r="AX82" s="812"/>
      <c r="AY82" s="812"/>
      <c r="AZ82" s="794" t="s">
        <v>295</v>
      </c>
      <c r="BA82" s="795"/>
      <c r="BB82" s="795"/>
      <c r="BC82" s="796"/>
      <c r="BD82" s="24"/>
      <c r="BG82" s="16"/>
      <c r="BK82" s="53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</row>
    <row r="83" spans="1:75" s="1" customFormat="1" ht="13" customHeight="1">
      <c r="A83" s="8"/>
      <c r="B83" s="94" t="s">
        <v>243</v>
      </c>
      <c r="D83" s="73"/>
      <c r="E83" s="73"/>
      <c r="F83" s="73"/>
      <c r="G83" s="73"/>
      <c r="H83" s="73"/>
      <c r="I83" s="73"/>
      <c r="J83" s="73"/>
      <c r="K83" s="73"/>
      <c r="L83" s="797" t="s">
        <v>215</v>
      </c>
      <c r="M83" s="797"/>
      <c r="N83" s="73"/>
      <c r="O83" s="73"/>
      <c r="P83" s="73"/>
      <c r="Q83" s="20"/>
      <c r="R83" s="20"/>
      <c r="S83" s="20"/>
      <c r="T83" s="20"/>
      <c r="U83" s="20"/>
      <c r="V83" s="20"/>
      <c r="W83" s="20"/>
      <c r="X83" s="20"/>
      <c r="Y83" s="16"/>
      <c r="Z83" s="16"/>
      <c r="AA83" s="16"/>
      <c r="AB83" s="16"/>
      <c r="AC83" s="16"/>
      <c r="AD83" s="21"/>
      <c r="AE83" s="21"/>
      <c r="AF83" s="21"/>
      <c r="AG83" s="21"/>
      <c r="AH83" s="21"/>
      <c r="AI83" s="21"/>
      <c r="AJ83" s="21"/>
      <c r="AK83" s="21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4"/>
      <c r="BG83" s="16"/>
      <c r="BK83" s="53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</row>
    <row r="84" spans="1:75" ht="13" customHeight="1">
      <c r="A84" s="8"/>
      <c r="B84" s="9"/>
      <c r="C84" s="9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24"/>
      <c r="BE84" s="1"/>
      <c r="BF84" s="1"/>
      <c r="BG84" s="16"/>
      <c r="BH84" s="1"/>
      <c r="BK84" s="50">
        <v>1.8</v>
      </c>
      <c r="BL84" s="52" t="s">
        <v>131</v>
      </c>
    </row>
    <row r="85" spans="1:75" ht="13" customHeight="1">
      <c r="A85" s="8"/>
      <c r="B85" s="9"/>
      <c r="C85" s="9"/>
      <c r="D85" s="559" t="s">
        <v>0</v>
      </c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559"/>
      <c r="AG85" s="559"/>
      <c r="AH85" s="559"/>
      <c r="AI85" s="559"/>
      <c r="AJ85" s="559"/>
      <c r="AK85" s="559"/>
      <c r="AL85" s="559"/>
      <c r="AM85" s="559"/>
      <c r="AN85" s="559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59"/>
      <c r="BC85" s="559"/>
      <c r="BD85" s="24"/>
      <c r="BE85" s="1" t="s">
        <v>58</v>
      </c>
      <c r="BF85" s="16">
        <f>35/52</f>
        <v>0.67307692307692313</v>
      </c>
      <c r="BG85" s="16"/>
      <c r="BH85" s="1"/>
      <c r="BK85" s="50">
        <f>12/52</f>
        <v>0.23076923076923078</v>
      </c>
      <c r="BL85" s="52" t="s">
        <v>132</v>
      </c>
    </row>
    <row r="86" spans="1:75" ht="13" customHeight="1">
      <c r="A86" s="8"/>
      <c r="B86" s="9" t="s">
        <v>79</v>
      </c>
      <c r="C86" s="9"/>
      <c r="D86" s="772" t="s">
        <v>17</v>
      </c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4"/>
      <c r="U86" s="772" t="s">
        <v>151</v>
      </c>
      <c r="V86" s="773"/>
      <c r="W86" s="773"/>
      <c r="X86" s="773"/>
      <c r="Y86" s="773"/>
      <c r="Z86" s="773"/>
      <c r="AA86" s="773"/>
      <c r="AB86" s="773"/>
      <c r="AC86" s="773"/>
      <c r="AD86" s="773"/>
      <c r="AE86" s="773"/>
      <c r="AF86" s="773"/>
      <c r="AG86" s="773"/>
      <c r="AH86" s="773"/>
      <c r="AI86" s="773"/>
      <c r="AJ86" s="773"/>
      <c r="AK86" s="774"/>
      <c r="AL86" s="798" t="s">
        <v>150</v>
      </c>
      <c r="AM86" s="799"/>
      <c r="AN86" s="799"/>
      <c r="AO86" s="799"/>
      <c r="AP86" s="799"/>
      <c r="AQ86" s="799"/>
      <c r="AR86" s="799"/>
      <c r="AS86" s="799"/>
      <c r="AT86" s="799"/>
      <c r="AU86" s="799"/>
      <c r="AV86" s="799"/>
      <c r="AW86" s="799"/>
      <c r="AX86" s="799"/>
      <c r="AY86" s="799"/>
      <c r="AZ86" s="799"/>
      <c r="BA86" s="799"/>
      <c r="BB86" s="799"/>
      <c r="BC86" s="800"/>
      <c r="BD86" s="24"/>
      <c r="BE86" s="1" t="s">
        <v>60</v>
      </c>
      <c r="BF86" s="16">
        <f>17/52</f>
        <v>0.32692307692307693</v>
      </c>
      <c r="BG86" s="16"/>
      <c r="BH86" s="1"/>
      <c r="BK86" s="50">
        <f>9/52</f>
        <v>0.17307692307692307</v>
      </c>
      <c r="BL86" s="52" t="s">
        <v>317</v>
      </c>
    </row>
    <row r="87" spans="1:75" ht="13" customHeight="1">
      <c r="A87" s="8"/>
      <c r="B87" s="9" t="s">
        <v>61</v>
      </c>
      <c r="C87" s="9"/>
      <c r="D87" s="772" t="s">
        <v>159</v>
      </c>
      <c r="E87" s="773"/>
      <c r="F87" s="773"/>
      <c r="G87" s="773"/>
      <c r="H87" s="773"/>
      <c r="I87" s="773"/>
      <c r="J87" s="773"/>
      <c r="K87" s="774"/>
      <c r="L87" s="772" t="s">
        <v>201</v>
      </c>
      <c r="M87" s="773"/>
      <c r="N87" s="773"/>
      <c r="O87" s="773"/>
      <c r="P87" s="773"/>
      <c r="Q87" s="773"/>
      <c r="R87" s="773"/>
      <c r="S87" s="773"/>
      <c r="T87" s="774"/>
      <c r="U87" s="31"/>
      <c r="V87" s="31"/>
      <c r="W87" s="31"/>
      <c r="X87" s="31"/>
      <c r="Y87" s="31"/>
      <c r="Z87" s="31"/>
      <c r="AA87" s="31"/>
      <c r="AB87" s="31"/>
      <c r="AC87" s="31"/>
      <c r="AD87" s="772" t="s">
        <v>160</v>
      </c>
      <c r="AE87" s="773"/>
      <c r="AF87" s="773"/>
      <c r="AG87" s="773"/>
      <c r="AH87" s="773"/>
      <c r="AI87" s="773"/>
      <c r="AJ87" s="773"/>
      <c r="AK87" s="774"/>
      <c r="AL87" s="798" t="s">
        <v>161</v>
      </c>
      <c r="AM87" s="799"/>
      <c r="AN87" s="799"/>
      <c r="AO87" s="799"/>
      <c r="AP87" s="800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24"/>
      <c r="BE87" s="1" t="s">
        <v>64</v>
      </c>
      <c r="BF87" s="16">
        <f>30/52</f>
        <v>0.57692307692307687</v>
      </c>
      <c r="BG87" s="1"/>
      <c r="BH87" s="1"/>
    </row>
    <row r="88" spans="1:75" ht="13" customHeight="1">
      <c r="A88" s="8"/>
      <c r="B88" s="9" t="s">
        <v>63</v>
      </c>
      <c r="C88" s="9"/>
      <c r="D88" s="814" t="s">
        <v>162</v>
      </c>
      <c r="E88" s="814"/>
      <c r="F88" s="814"/>
      <c r="G88" s="814"/>
      <c r="H88" s="814"/>
      <c r="I88" s="814"/>
      <c r="J88" s="814"/>
      <c r="K88" s="814"/>
      <c r="L88" s="814"/>
      <c r="M88" s="814"/>
      <c r="N88" s="814"/>
      <c r="O88" s="814"/>
      <c r="P88" s="814"/>
      <c r="Q88" s="814" t="s">
        <v>164</v>
      </c>
      <c r="R88" s="814"/>
      <c r="S88" s="814"/>
      <c r="T88" s="814"/>
      <c r="U88" s="814"/>
      <c r="V88" s="814"/>
      <c r="W88" s="814"/>
      <c r="X88" s="814"/>
      <c r="Y88" s="814"/>
      <c r="Z88" s="814"/>
      <c r="AA88" s="814"/>
      <c r="AB88" s="814"/>
      <c r="AC88" s="814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814" t="s">
        <v>163</v>
      </c>
      <c r="AR88" s="814"/>
      <c r="AS88" s="814"/>
      <c r="AT88" s="814"/>
      <c r="AU88" s="814"/>
      <c r="AV88" s="814"/>
      <c r="AW88" s="814"/>
      <c r="AX88" s="814"/>
      <c r="AY88" s="814"/>
      <c r="AZ88" s="814"/>
      <c r="BA88" s="814"/>
      <c r="BB88" s="814"/>
      <c r="BC88" s="814"/>
      <c r="BD88" s="24"/>
      <c r="BE88" s="1" t="s">
        <v>66</v>
      </c>
      <c r="BF88" s="16">
        <f>39/52</f>
        <v>0.75</v>
      </c>
      <c r="BG88" s="1"/>
      <c r="BH88" s="1"/>
      <c r="BK88" s="52" t="s">
        <v>134</v>
      </c>
    </row>
    <row r="89" spans="1:75" ht="13" customHeight="1" thickBot="1">
      <c r="A89" s="8"/>
      <c r="B89" s="9" t="s">
        <v>65</v>
      </c>
      <c r="C89" s="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552" t="s">
        <v>305</v>
      </c>
      <c r="X89" s="553"/>
      <c r="Y89" s="553"/>
      <c r="Z89" s="553"/>
      <c r="AA89" s="553"/>
      <c r="AB89" s="553"/>
      <c r="AC89" s="553"/>
      <c r="AD89" s="554"/>
      <c r="AE89" s="552" t="s">
        <v>304</v>
      </c>
      <c r="AF89" s="553"/>
      <c r="AG89" s="553"/>
      <c r="AH89" s="553"/>
      <c r="AI89" s="553"/>
      <c r="AJ89" s="553"/>
      <c r="AK89" s="553"/>
      <c r="AL89" s="554"/>
      <c r="AM89" s="552" t="s">
        <v>307</v>
      </c>
      <c r="AN89" s="553"/>
      <c r="AO89" s="553"/>
      <c r="AP89" s="553"/>
      <c r="AQ89" s="553"/>
      <c r="AR89" s="553"/>
      <c r="AS89" s="553"/>
      <c r="AT89" s="554"/>
      <c r="AU89" s="480" t="s">
        <v>306</v>
      </c>
      <c r="AV89" s="481"/>
      <c r="AW89" s="481"/>
      <c r="AX89" s="481"/>
      <c r="AY89" s="481"/>
      <c r="AZ89" s="481"/>
      <c r="BA89" s="481"/>
      <c r="BB89" s="481"/>
      <c r="BC89" s="481"/>
      <c r="BD89" s="24"/>
      <c r="BE89" s="1" t="s">
        <v>67</v>
      </c>
      <c r="BF89" s="26">
        <f>BY118</f>
        <v>0.84615384615384615</v>
      </c>
      <c r="BG89" s="1" t="s">
        <v>282</v>
      </c>
      <c r="BH89" s="1"/>
    </row>
    <row r="90" spans="1:75" s="1" customFormat="1" ht="13" customHeight="1" thickBot="1">
      <c r="A90" s="8"/>
      <c r="B90" s="9"/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815" t="s">
        <v>220</v>
      </c>
      <c r="V90" s="816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24"/>
      <c r="BF90" s="26">
        <f>SUM(BF85:BF89)</f>
        <v>3.1730769230769229</v>
      </c>
      <c r="BG90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</row>
    <row r="91" spans="1:75" ht="13" customHeight="1">
      <c r="A91" s="8"/>
      <c r="B91" s="9"/>
      <c r="C91" s="9"/>
      <c r="D91" s="559" t="s">
        <v>80</v>
      </c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  <c r="X91" s="559"/>
      <c r="Y91" s="559"/>
      <c r="Z91" s="559"/>
      <c r="AA91" s="559"/>
      <c r="AB91" s="559"/>
      <c r="AC91" s="559"/>
      <c r="AD91" s="559"/>
      <c r="AE91" s="559"/>
      <c r="AF91" s="559"/>
      <c r="AG91" s="559"/>
      <c r="AH91" s="559"/>
      <c r="AI91" s="559"/>
      <c r="AJ91" s="559"/>
      <c r="AK91" s="559"/>
      <c r="AL91" s="559"/>
      <c r="AM91" s="559"/>
      <c r="AN91" s="559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59"/>
      <c r="BC91" s="559"/>
      <c r="BD91" s="24"/>
      <c r="BG91" s="22"/>
      <c r="BH91" s="1"/>
    </row>
    <row r="92" spans="1:75" ht="13" customHeight="1">
      <c r="A92" s="8"/>
      <c r="B92" s="9" t="s">
        <v>79</v>
      </c>
      <c r="C92" s="9"/>
      <c r="D92" s="813" t="s">
        <v>151</v>
      </c>
      <c r="E92" s="813"/>
      <c r="F92" s="813"/>
      <c r="G92" s="813"/>
      <c r="H92" s="813"/>
      <c r="I92" s="813"/>
      <c r="J92" s="813"/>
      <c r="K92" s="813"/>
      <c r="L92" s="70"/>
      <c r="M92" s="70"/>
      <c r="N92" s="70"/>
      <c r="O92" s="70"/>
      <c r="P92" s="70"/>
      <c r="Q92" s="70"/>
      <c r="R92" s="70"/>
      <c r="S92" s="70"/>
      <c r="T92" s="70"/>
      <c r="U92" s="813" t="s">
        <v>150</v>
      </c>
      <c r="V92" s="813"/>
      <c r="W92" s="813"/>
      <c r="X92" s="813"/>
      <c r="Y92" s="813"/>
      <c r="Z92" s="813"/>
      <c r="AA92" s="813"/>
      <c r="AB92" s="813"/>
      <c r="AC92" s="813"/>
      <c r="AD92" s="70"/>
      <c r="AE92" s="70"/>
      <c r="AF92" s="70"/>
      <c r="AG92" s="70"/>
      <c r="AH92" s="70"/>
      <c r="AI92" s="70"/>
      <c r="AJ92" s="70"/>
      <c r="AK92" s="70"/>
      <c r="AL92" s="813" t="s">
        <v>17</v>
      </c>
      <c r="AM92" s="813"/>
      <c r="AN92" s="813"/>
      <c r="AO92" s="813"/>
      <c r="AP92" s="813"/>
      <c r="AQ92" s="813"/>
      <c r="AR92" s="813"/>
      <c r="AS92" s="813"/>
      <c r="AT92" s="813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58</v>
      </c>
      <c r="BF92" s="16">
        <f>17/52</f>
        <v>0.32692307692307693</v>
      </c>
      <c r="BG92" s="1" t="s">
        <v>312</v>
      </c>
      <c r="BH92" s="1"/>
    </row>
    <row r="93" spans="1:75" ht="13" customHeight="1">
      <c r="A93" s="8"/>
      <c r="B93" s="9" t="s">
        <v>81</v>
      </c>
      <c r="C93" s="9"/>
      <c r="D93" s="70"/>
      <c r="E93" s="70"/>
      <c r="F93" s="70"/>
      <c r="G93" s="70"/>
      <c r="H93" s="70"/>
      <c r="I93" s="70"/>
      <c r="J93" s="70"/>
      <c r="K93" s="70"/>
      <c r="L93" s="442" t="s">
        <v>186</v>
      </c>
      <c r="M93" s="442"/>
      <c r="N93" s="442"/>
      <c r="O93" s="442"/>
      <c r="P93" s="442"/>
      <c r="Q93" s="442"/>
      <c r="R93" s="442"/>
      <c r="S93" s="442"/>
      <c r="T93" s="442"/>
      <c r="U93" s="70"/>
      <c r="V93" s="70"/>
      <c r="W93" s="70"/>
      <c r="X93" s="70"/>
      <c r="Y93" s="70"/>
      <c r="Z93" s="70"/>
      <c r="AA93" s="70"/>
      <c r="AB93" s="70"/>
      <c r="AC93" s="70"/>
      <c r="AD93" s="813" t="s">
        <v>187</v>
      </c>
      <c r="AE93" s="813"/>
      <c r="AF93" s="813"/>
      <c r="AG93" s="813"/>
      <c r="AH93" s="813"/>
      <c r="AI93" s="813"/>
      <c r="AJ93" s="813"/>
      <c r="AK93" s="813"/>
      <c r="AL93" s="70"/>
      <c r="AM93" s="70"/>
      <c r="AN93" s="70"/>
      <c r="AO93" s="70"/>
      <c r="AP93" s="70"/>
      <c r="AQ93" s="70"/>
      <c r="AR93" s="70"/>
      <c r="AS93" s="70"/>
      <c r="AT93" s="70"/>
      <c r="AU93" s="813" t="s">
        <v>18</v>
      </c>
      <c r="AV93" s="813"/>
      <c r="AW93" s="813"/>
      <c r="AX93" s="813"/>
      <c r="AY93" s="813"/>
      <c r="AZ93" s="813"/>
      <c r="BA93" s="813"/>
      <c r="BB93" s="813"/>
      <c r="BC93" s="813"/>
      <c r="BD93" s="24"/>
      <c r="BE93" s="1" t="s">
        <v>60</v>
      </c>
      <c r="BF93" s="16">
        <f>26/52</f>
        <v>0.5</v>
      </c>
      <c r="BG93" t="s">
        <v>313</v>
      </c>
      <c r="BH93" s="1"/>
    </row>
    <row r="94" spans="1:75" ht="13" customHeight="1">
      <c r="A94" s="8"/>
      <c r="B94" s="9" t="s">
        <v>5</v>
      </c>
      <c r="C94" s="9"/>
      <c r="D94" s="825" t="s">
        <v>4</v>
      </c>
      <c r="E94" s="826"/>
      <c r="F94" s="826"/>
      <c r="G94" s="826"/>
      <c r="H94" s="826"/>
      <c r="I94" s="826"/>
      <c r="J94" s="826"/>
      <c r="K94" s="826"/>
      <c r="L94" s="667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62</v>
      </c>
      <c r="BF94" s="16">
        <f>9/52</f>
        <v>0.17307692307692307</v>
      </c>
      <c r="BG94" s="1" t="s">
        <v>314</v>
      </c>
      <c r="BH94" s="1"/>
    </row>
    <row r="95" spans="1:75" s="1" customFormat="1" ht="13" customHeight="1">
      <c r="A95" s="8"/>
      <c r="B95" s="9" t="s">
        <v>61</v>
      </c>
      <c r="C95" s="9"/>
      <c r="D95" s="70"/>
      <c r="E95" s="70"/>
      <c r="F95" s="70"/>
      <c r="G95" s="70"/>
      <c r="H95" s="70"/>
      <c r="I95" s="70"/>
      <c r="J95" s="70"/>
      <c r="K95" s="70"/>
      <c r="L95" s="747" t="s">
        <v>159</v>
      </c>
      <c r="M95" s="748"/>
      <c r="N95" s="748"/>
      <c r="O95" s="748"/>
      <c r="P95" s="827"/>
      <c r="Q95" s="70"/>
      <c r="R95" s="70"/>
      <c r="S95" s="70"/>
      <c r="T95" s="70"/>
      <c r="U95" s="813" t="s">
        <v>201</v>
      </c>
      <c r="V95" s="813"/>
      <c r="W95" s="813"/>
      <c r="X95" s="813"/>
      <c r="Y95" s="813"/>
      <c r="Z95" s="813"/>
      <c r="AA95" s="813"/>
      <c r="AB95" s="813"/>
      <c r="AC95" s="813"/>
      <c r="AD95" s="813" t="s">
        <v>161</v>
      </c>
      <c r="AE95" s="813"/>
      <c r="AF95" s="813"/>
      <c r="AG95" s="813"/>
      <c r="AH95" s="813"/>
      <c r="AI95" s="813"/>
      <c r="AJ95" s="813"/>
      <c r="AK95" s="813"/>
      <c r="AL95" s="70"/>
      <c r="AM95" s="70"/>
      <c r="AN95" s="70"/>
      <c r="AO95" s="70"/>
      <c r="AP95" s="70"/>
      <c r="AQ95" s="70"/>
      <c r="AR95" s="70"/>
      <c r="AS95" s="70"/>
      <c r="AT95" s="70"/>
      <c r="AU95" s="813" t="s">
        <v>160</v>
      </c>
      <c r="AV95" s="813"/>
      <c r="AW95" s="813"/>
      <c r="AX95" s="813"/>
      <c r="AY95" s="813"/>
      <c r="AZ95" s="813"/>
      <c r="BA95" s="813"/>
      <c r="BB95" s="813"/>
      <c r="BC95" s="813"/>
      <c r="BD95" s="24"/>
      <c r="BE95" s="1" t="s">
        <v>64</v>
      </c>
      <c r="BF95" s="16">
        <f>31/52</f>
        <v>0.59615384615384615</v>
      </c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71" t="s">
        <v>63</v>
      </c>
      <c r="C96" s="71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828" t="s">
        <v>163</v>
      </c>
      <c r="R96" s="828"/>
      <c r="S96" s="828"/>
      <c r="T96" s="828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829" t="s">
        <v>162</v>
      </c>
      <c r="AM96" s="830"/>
      <c r="AN96" s="830"/>
      <c r="AO96" s="830"/>
      <c r="AP96" s="831"/>
      <c r="AQ96" s="828" t="s">
        <v>164</v>
      </c>
      <c r="AR96" s="828"/>
      <c r="AS96" s="828"/>
      <c r="AT96" s="828"/>
      <c r="AU96" s="70"/>
      <c r="AV96" s="70"/>
      <c r="AW96" s="70"/>
      <c r="AX96" s="70"/>
      <c r="AY96" s="70"/>
      <c r="AZ96" s="70"/>
      <c r="BA96" s="70"/>
      <c r="BB96" s="70"/>
      <c r="BC96" s="70"/>
      <c r="BD96" s="24"/>
      <c r="BE96" s="1" t="s">
        <v>66</v>
      </c>
      <c r="BF96" s="16">
        <f>13/52</f>
        <v>0.25</v>
      </c>
      <c r="BG96" s="1"/>
      <c r="BH96" s="1"/>
    </row>
    <row r="97" spans="1:90" ht="13" customHeight="1">
      <c r="A97" s="8"/>
      <c r="B97" s="9"/>
      <c r="C97" s="9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24"/>
      <c r="BE97" s="1" t="s">
        <v>67</v>
      </c>
      <c r="BF97" s="26">
        <f>CA118</f>
        <v>0.92307692307692313</v>
      </c>
      <c r="BG97" t="s">
        <v>113</v>
      </c>
      <c r="BH97" s="1"/>
    </row>
    <row r="98" spans="1:90" ht="13" customHeight="1">
      <c r="A98" s="8"/>
      <c r="B98" s="9"/>
      <c r="C98" s="9"/>
      <c r="D98" s="559" t="s">
        <v>82</v>
      </c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>
        <f>SUM(BF92:BF97)</f>
        <v>2.7692307692307692</v>
      </c>
      <c r="BH98" s="1"/>
    </row>
    <row r="99" spans="1:90" ht="13" customHeight="1">
      <c r="A99" s="8"/>
      <c r="B99" s="9" t="s">
        <v>92</v>
      </c>
      <c r="C99" s="9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24"/>
      <c r="BE99" s="1" t="s">
        <v>58</v>
      </c>
      <c r="BG99" s="16"/>
      <c r="BH99" s="1"/>
    </row>
    <row r="100" spans="1:90" ht="13" customHeight="1">
      <c r="A100" s="8"/>
      <c r="B100" s="9" t="s">
        <v>93</v>
      </c>
      <c r="C100" s="9"/>
      <c r="D100" s="817" t="s">
        <v>18</v>
      </c>
      <c r="E100" s="818"/>
      <c r="F100" s="818"/>
      <c r="G100" s="818"/>
      <c r="H100" s="818"/>
      <c r="I100" s="819"/>
      <c r="J100" s="70"/>
      <c r="K100" s="70"/>
      <c r="L100" s="820" t="s">
        <v>187</v>
      </c>
      <c r="M100" s="821"/>
      <c r="N100" s="821"/>
      <c r="O100" s="821"/>
      <c r="P100" s="821"/>
      <c r="Q100" s="821"/>
      <c r="R100" s="821"/>
      <c r="S100" s="821"/>
      <c r="T100" s="822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820" t="s">
        <v>186</v>
      </c>
      <c r="AM100" s="821"/>
      <c r="AN100" s="821"/>
      <c r="AO100" s="821"/>
      <c r="AP100" s="821"/>
      <c r="AQ100" s="821"/>
      <c r="AR100" s="821"/>
      <c r="AS100" s="821"/>
      <c r="AT100" s="822"/>
      <c r="AU100" s="70"/>
      <c r="AV100" s="70"/>
      <c r="AW100" s="70"/>
      <c r="AX100" s="70"/>
      <c r="AY100" s="70"/>
      <c r="AZ100" s="70"/>
      <c r="BA100" s="70"/>
      <c r="BB100" s="70"/>
      <c r="BC100" s="70"/>
      <c r="BD100" s="24"/>
      <c r="BE100" s="1" t="s">
        <v>60</v>
      </c>
      <c r="BF100" s="16">
        <f>18/52</f>
        <v>0.34615384615384615</v>
      </c>
      <c r="BG100" t="s">
        <v>315</v>
      </c>
      <c r="BH100" s="1"/>
    </row>
    <row r="101" spans="1:90" ht="13" customHeight="1">
      <c r="A101" s="8"/>
      <c r="B101" s="9" t="s">
        <v>61</v>
      </c>
      <c r="C101" s="9"/>
      <c r="D101" s="823" t="s">
        <v>160</v>
      </c>
      <c r="E101" s="823"/>
      <c r="F101" s="823"/>
      <c r="G101" s="823"/>
      <c r="H101" s="823"/>
      <c r="I101" s="823"/>
      <c r="J101" s="823"/>
      <c r="K101" s="823"/>
      <c r="L101" s="824"/>
      <c r="M101" s="824"/>
      <c r="N101" s="824"/>
      <c r="O101" s="824"/>
      <c r="P101" s="824"/>
      <c r="Q101" s="824" t="s">
        <v>161</v>
      </c>
      <c r="R101" s="824"/>
      <c r="S101" s="824"/>
      <c r="T101" s="824"/>
      <c r="U101" s="823"/>
      <c r="V101" s="823"/>
      <c r="W101" s="823"/>
      <c r="X101" s="823"/>
      <c r="Y101" s="823"/>
      <c r="Z101" s="823"/>
      <c r="AA101" s="823"/>
      <c r="AB101" s="823"/>
      <c r="AC101" s="823"/>
      <c r="AD101" s="823" t="s">
        <v>159</v>
      </c>
      <c r="AE101" s="823"/>
      <c r="AF101" s="823"/>
      <c r="AG101" s="823"/>
      <c r="AH101" s="823"/>
      <c r="AI101" s="823"/>
      <c r="AJ101" s="823"/>
      <c r="AK101" s="823"/>
      <c r="AL101" s="824"/>
      <c r="AM101" s="824"/>
      <c r="AN101" s="824"/>
      <c r="AO101" s="824"/>
      <c r="AP101" s="824"/>
      <c r="AQ101" s="824" t="s">
        <v>201</v>
      </c>
      <c r="AR101" s="824"/>
      <c r="AS101" s="824"/>
      <c r="AT101" s="824"/>
      <c r="AU101" s="823"/>
      <c r="AV101" s="823"/>
      <c r="AW101" s="823"/>
      <c r="AX101" s="823"/>
      <c r="AY101" s="823"/>
      <c r="AZ101" s="823"/>
      <c r="BA101" s="823"/>
      <c r="BB101" s="823"/>
      <c r="BC101" s="823"/>
      <c r="BD101" s="24"/>
      <c r="BE101" s="1" t="s">
        <v>62</v>
      </c>
      <c r="BF101" s="16">
        <f>6/52</f>
        <v>0.11538461538461539</v>
      </c>
      <c r="BG101" t="s">
        <v>314</v>
      </c>
      <c r="BH101" s="1"/>
    </row>
    <row r="102" spans="1:90" ht="13" customHeight="1" thickBot="1">
      <c r="A102" s="8"/>
      <c r="B102" s="9" t="s">
        <v>63</v>
      </c>
      <c r="C102" s="9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823" t="s">
        <v>163</v>
      </c>
      <c r="V102" s="823"/>
      <c r="W102" s="823"/>
      <c r="X102" s="823"/>
      <c r="Y102" s="823"/>
      <c r="Z102" s="823"/>
      <c r="AA102" s="823"/>
      <c r="AB102" s="823"/>
      <c r="AC102" s="823"/>
      <c r="AD102" s="820" t="s">
        <v>162</v>
      </c>
      <c r="AE102" s="821"/>
      <c r="AF102" s="821"/>
      <c r="AG102" s="821"/>
      <c r="AH102" s="821"/>
      <c r="AI102" s="821"/>
      <c r="AJ102" s="821"/>
      <c r="AK102" s="822"/>
      <c r="AL102" s="70"/>
      <c r="AM102" s="70"/>
      <c r="AN102" s="70"/>
      <c r="AO102" s="70"/>
      <c r="AP102" s="70"/>
      <c r="AQ102" s="70"/>
      <c r="AR102" s="70"/>
      <c r="AS102" s="70"/>
      <c r="AT102" s="70"/>
      <c r="AU102" s="823" t="s">
        <v>164</v>
      </c>
      <c r="AV102" s="823"/>
      <c r="AW102" s="823"/>
      <c r="AX102" s="823"/>
      <c r="AY102" s="823"/>
      <c r="AZ102" s="823"/>
      <c r="BA102" s="823"/>
      <c r="BB102" s="823"/>
      <c r="BC102" s="823"/>
      <c r="BD102" s="24"/>
      <c r="BE102" s="1" t="s">
        <v>64</v>
      </c>
      <c r="BF102" s="16">
        <v>1</v>
      </c>
      <c r="BG102" s="16"/>
      <c r="BH102" s="1"/>
    </row>
    <row r="103" spans="1:90" ht="13" customHeight="1" thickBot="1">
      <c r="A103" s="8"/>
      <c r="B103" s="9"/>
      <c r="C103" s="9"/>
      <c r="D103" s="70"/>
      <c r="E103" s="70"/>
      <c r="F103" s="70"/>
      <c r="G103" s="70"/>
      <c r="H103" s="70"/>
      <c r="I103" s="70"/>
      <c r="J103" s="815" t="s">
        <v>220</v>
      </c>
      <c r="K103" s="816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24"/>
      <c r="BE103" s="1" t="s">
        <v>66</v>
      </c>
      <c r="BF103" s="16">
        <f>26/52</f>
        <v>0.5</v>
      </c>
      <c r="BG103" s="1"/>
      <c r="BH103" s="1"/>
    </row>
    <row r="104" spans="1:90" ht="13" customHeight="1">
      <c r="A104" s="8"/>
      <c r="B104" s="9"/>
      <c r="C104" s="9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24"/>
      <c r="BE104" s="1"/>
      <c r="BF104" s="16">
        <f>SUM(BF99:BF103)</f>
        <v>1.9615384615384617</v>
      </c>
      <c r="BG104" s="1"/>
      <c r="BH104" s="1"/>
    </row>
    <row r="105" spans="1:90" s="1" customFormat="1" ht="13" customHeight="1">
      <c r="A105" s="8"/>
      <c r="B105" s="9"/>
      <c r="C105" s="9"/>
      <c r="D105" s="559" t="s">
        <v>83</v>
      </c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  <c r="X105" s="559"/>
      <c r="Y105" s="559"/>
      <c r="Z105" s="559"/>
      <c r="AA105" s="559"/>
      <c r="AB105" s="559"/>
      <c r="AC105" s="559"/>
      <c r="AD105" s="559"/>
      <c r="AE105" s="559"/>
      <c r="AF105" s="559"/>
      <c r="AG105" s="559"/>
      <c r="AH105" s="559"/>
      <c r="AI105" s="559"/>
      <c r="AJ105" s="559"/>
      <c r="AK105" s="559"/>
      <c r="AL105" s="559"/>
      <c r="AM105" s="559"/>
      <c r="AN105" s="559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59"/>
      <c r="BC105" s="559"/>
      <c r="BD105" s="24"/>
      <c r="BF105" s="16"/>
      <c r="BG105" s="16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</row>
    <row r="106" spans="1:90" ht="13" customHeight="1">
      <c r="A106" s="8"/>
      <c r="B106" s="9" t="s">
        <v>81</v>
      </c>
      <c r="C106" s="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841" t="s">
        <v>18</v>
      </c>
      <c r="V106" s="842"/>
      <c r="W106" s="842"/>
      <c r="X106" s="842"/>
      <c r="Y106" s="842"/>
      <c r="Z106" s="842"/>
      <c r="AA106" s="842"/>
      <c r="AB106" s="842"/>
      <c r="AC106" s="843"/>
      <c r="AD106" s="841" t="s">
        <v>186</v>
      </c>
      <c r="AE106" s="842"/>
      <c r="AF106" s="842"/>
      <c r="AG106" s="842"/>
      <c r="AH106" s="842"/>
      <c r="AI106" s="842"/>
      <c r="AJ106" s="842"/>
      <c r="AK106" s="843"/>
      <c r="AL106" s="70"/>
      <c r="AM106" s="70"/>
      <c r="AN106" s="70"/>
      <c r="AO106" s="70"/>
      <c r="AP106" s="70"/>
      <c r="AQ106" s="70"/>
      <c r="AR106" s="70"/>
      <c r="AS106" s="70"/>
      <c r="AT106" s="70"/>
      <c r="AU106" s="841" t="s">
        <v>187</v>
      </c>
      <c r="AV106" s="842"/>
      <c r="AW106" s="842"/>
      <c r="AX106" s="842"/>
      <c r="AY106" s="842"/>
      <c r="AZ106" s="842"/>
      <c r="BA106" s="842"/>
      <c r="BB106" s="842"/>
      <c r="BC106" s="843"/>
      <c r="BD106" s="24"/>
      <c r="BE106" s="1"/>
      <c r="BF106" s="16"/>
      <c r="BG106" s="16"/>
      <c r="BH106" s="1"/>
    </row>
    <row r="107" spans="1:90" ht="13" customHeight="1">
      <c r="A107" s="8"/>
      <c r="B107" s="9" t="s">
        <v>5</v>
      </c>
      <c r="C107" s="9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832" t="s">
        <v>5</v>
      </c>
      <c r="AR107" s="833"/>
      <c r="AS107" s="833"/>
      <c r="AT107" s="833"/>
      <c r="AU107" s="833"/>
      <c r="AV107" s="833"/>
      <c r="AW107" s="833"/>
      <c r="AX107" s="833"/>
      <c r="AY107" s="833"/>
      <c r="AZ107" s="833"/>
      <c r="BA107" s="833"/>
      <c r="BB107" s="833"/>
      <c r="BC107" s="834"/>
      <c r="BD107" s="24"/>
      <c r="BE107" s="1" t="s">
        <v>60</v>
      </c>
      <c r="BF107" s="16">
        <f>17/52</f>
        <v>0.32692307692307693</v>
      </c>
      <c r="BG107" t="s">
        <v>315</v>
      </c>
      <c r="BH107" s="1"/>
    </row>
    <row r="108" spans="1:90" ht="13" customHeight="1">
      <c r="A108" s="8"/>
      <c r="B108" s="9" t="s">
        <v>61</v>
      </c>
      <c r="C108" s="9"/>
      <c r="D108" s="835" t="s">
        <v>201</v>
      </c>
      <c r="E108" s="835"/>
      <c r="F108" s="835"/>
      <c r="G108" s="835"/>
      <c r="H108" s="835"/>
      <c r="I108" s="835"/>
      <c r="J108" s="835"/>
      <c r="K108" s="835"/>
      <c r="L108" s="836" t="s">
        <v>161</v>
      </c>
      <c r="M108" s="837"/>
      <c r="N108" s="837"/>
      <c r="O108" s="837"/>
      <c r="P108" s="837"/>
      <c r="Q108" s="838" t="s">
        <v>159</v>
      </c>
      <c r="R108" s="838"/>
      <c r="S108" s="838"/>
      <c r="T108" s="838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836" t="s">
        <v>160</v>
      </c>
      <c r="AM108" s="837"/>
      <c r="AN108" s="837"/>
      <c r="AO108" s="837"/>
      <c r="AP108" s="837"/>
      <c r="AQ108" s="837"/>
      <c r="AR108" s="837"/>
      <c r="AS108" s="837"/>
      <c r="AT108" s="839"/>
      <c r="AU108" s="70"/>
      <c r="AV108" s="70"/>
      <c r="AW108" s="70"/>
      <c r="AX108" s="70"/>
      <c r="AY108" s="70"/>
      <c r="AZ108" s="70"/>
      <c r="BA108" s="70"/>
      <c r="BB108" s="70"/>
      <c r="BC108" s="70"/>
      <c r="BD108" s="25"/>
      <c r="BE108" s="1" t="s">
        <v>62</v>
      </c>
      <c r="BF108" s="22">
        <f>9/52</f>
        <v>0.17307692307692307</v>
      </c>
      <c r="BG108" t="s">
        <v>314</v>
      </c>
      <c r="BH108" s="1"/>
    </row>
    <row r="109" spans="1:90" ht="13" customHeight="1">
      <c r="A109" s="8"/>
      <c r="B109" s="71" t="s">
        <v>63</v>
      </c>
      <c r="C109" s="71"/>
      <c r="D109" s="840" t="s">
        <v>164</v>
      </c>
      <c r="E109" s="840"/>
      <c r="F109" s="840"/>
      <c r="G109" s="840"/>
      <c r="H109" s="840"/>
      <c r="I109" s="840"/>
      <c r="J109" s="840"/>
      <c r="K109" s="840"/>
      <c r="L109" s="840"/>
      <c r="M109" s="840"/>
      <c r="N109" s="840"/>
      <c r="O109" s="840"/>
      <c r="P109" s="840"/>
      <c r="Q109" s="840" t="s">
        <v>162</v>
      </c>
      <c r="R109" s="840"/>
      <c r="S109" s="840"/>
      <c r="T109" s="840"/>
      <c r="U109" s="840"/>
      <c r="V109" s="840"/>
      <c r="W109" s="840"/>
      <c r="X109" s="840"/>
      <c r="Y109" s="840"/>
      <c r="Z109" s="840"/>
      <c r="AA109" s="840"/>
      <c r="AB109" s="840"/>
      <c r="AC109" s="840"/>
      <c r="AD109" s="840" t="s">
        <v>163</v>
      </c>
      <c r="AE109" s="840"/>
      <c r="AF109" s="840"/>
      <c r="AG109" s="840"/>
      <c r="AH109" s="840"/>
      <c r="AI109" s="840"/>
      <c r="AJ109" s="840"/>
      <c r="AK109" s="840"/>
      <c r="AL109" s="840"/>
      <c r="AM109" s="840"/>
      <c r="AN109" s="840"/>
      <c r="AO109" s="840"/>
      <c r="AP109" s="84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24"/>
      <c r="BE109" s="1" t="s">
        <v>64</v>
      </c>
      <c r="BF109" s="16">
        <f>26/52</f>
        <v>0.5</v>
      </c>
      <c r="BG109" s="16"/>
      <c r="BH109" s="1"/>
    </row>
    <row r="110" spans="1:90" ht="13" customHeight="1">
      <c r="A110" s="8"/>
      <c r="B110" s="9"/>
      <c r="C110" s="9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24"/>
      <c r="BE110" s="1" t="s">
        <v>66</v>
      </c>
      <c r="BF110" s="16">
        <f>39/52</f>
        <v>0.75</v>
      </c>
      <c r="BG110" s="16"/>
      <c r="BH110" s="1"/>
    </row>
    <row r="111" spans="1:90" ht="13" customHeight="1" thickBot="1">
      <c r="A111" s="8"/>
      <c r="B111" s="9"/>
      <c r="C111" s="9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24"/>
      <c r="BE111" s="1" t="s">
        <v>105</v>
      </c>
      <c r="BF111" s="26">
        <f>BZ118</f>
        <v>0.30769230769230771</v>
      </c>
      <c r="BG111" s="22">
        <f>SUM(BF107:BF111)</f>
        <v>2.0576923076923075</v>
      </c>
      <c r="BH111" s="1"/>
      <c r="BY111" s="733" t="s">
        <v>115</v>
      </c>
      <c r="BZ111" s="733"/>
      <c r="CA111" s="733"/>
      <c r="CB111" s="733"/>
      <c r="CD111" s="733" t="s">
        <v>116</v>
      </c>
      <c r="CE111" s="733"/>
      <c r="CF111" s="733"/>
      <c r="CG111" s="733"/>
    </row>
    <row r="112" spans="1:90" s="1" customFormat="1" ht="13" customHeight="1">
      <c r="A112" s="8"/>
      <c r="B112" s="9"/>
      <c r="C112" s="9"/>
      <c r="D112" s="559" t="s">
        <v>84</v>
      </c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  <c r="X112" s="559"/>
      <c r="Y112" s="559"/>
      <c r="Z112" s="559"/>
      <c r="AA112" s="559"/>
      <c r="AB112" s="559"/>
      <c r="AC112" s="559"/>
      <c r="AD112" s="559"/>
      <c r="AE112" s="559"/>
      <c r="AF112" s="559"/>
      <c r="AG112" s="559"/>
      <c r="AH112" s="559"/>
      <c r="AI112" s="559"/>
      <c r="AJ112" s="559"/>
      <c r="AK112" s="559"/>
      <c r="AL112" s="559"/>
      <c r="AM112" s="559"/>
      <c r="AN112" s="559"/>
      <c r="AO112" s="559"/>
      <c r="AP112" s="559"/>
      <c r="AQ112" s="559"/>
      <c r="AR112" s="559"/>
      <c r="AS112" s="559"/>
      <c r="AT112" s="559"/>
      <c r="AU112" s="559"/>
      <c r="AV112" s="559"/>
      <c r="AW112" s="559"/>
      <c r="AX112" s="559"/>
      <c r="AY112" s="559"/>
      <c r="AZ112" s="559"/>
      <c r="BA112" s="559"/>
      <c r="BB112" s="559"/>
      <c r="BC112" s="559"/>
      <c r="BD112" s="24"/>
      <c r="BF112" s="22"/>
      <c r="BG112" s="22"/>
      <c r="BK112" s="102">
        <v>44736</v>
      </c>
      <c r="BL112" s="45">
        <f>BK112+27</f>
        <v>44763</v>
      </c>
      <c r="BM112" s="45">
        <f t="shared" ref="BM112:BW112" si="0">BL112+28</f>
        <v>44791</v>
      </c>
      <c r="BN112" s="45">
        <f t="shared" si="0"/>
        <v>44819</v>
      </c>
      <c r="BO112" s="45">
        <f t="shared" si="0"/>
        <v>44847</v>
      </c>
      <c r="BP112" s="45">
        <f t="shared" si="0"/>
        <v>44875</v>
      </c>
      <c r="BQ112" s="45">
        <f t="shared" si="0"/>
        <v>44903</v>
      </c>
      <c r="BR112" s="45">
        <f t="shared" si="0"/>
        <v>44931</v>
      </c>
      <c r="BS112" s="45">
        <f t="shared" si="0"/>
        <v>44959</v>
      </c>
      <c r="BT112" s="45">
        <f t="shared" si="0"/>
        <v>44987</v>
      </c>
      <c r="BU112" s="45">
        <f t="shared" si="0"/>
        <v>45015</v>
      </c>
      <c r="BV112" s="45">
        <f t="shared" si="0"/>
        <v>45043</v>
      </c>
      <c r="BW112" s="45">
        <f t="shared" si="0"/>
        <v>45071</v>
      </c>
      <c r="BX112"/>
      <c r="BY112" s="34" t="s">
        <v>0</v>
      </c>
      <c r="BZ112" s="35" t="s">
        <v>2</v>
      </c>
      <c r="CA112" s="35" t="s">
        <v>1</v>
      </c>
      <c r="CB112" s="36" t="s">
        <v>40</v>
      </c>
      <c r="CC112"/>
      <c r="CD112" s="50" t="s">
        <v>0</v>
      </c>
      <c r="CE112" s="50" t="s">
        <v>2</v>
      </c>
      <c r="CF112" s="50" t="s">
        <v>1</v>
      </c>
      <c r="CG112" s="50" t="s">
        <v>40</v>
      </c>
      <c r="CI112"/>
      <c r="CJ112"/>
      <c r="CK112"/>
      <c r="CL112"/>
    </row>
    <row r="113" spans="1:85" ht="13" customHeight="1">
      <c r="A113" s="8"/>
      <c r="B113" s="9" t="s">
        <v>73</v>
      </c>
      <c r="C113" s="9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844" t="s">
        <v>18</v>
      </c>
      <c r="AE113" s="844"/>
      <c r="AF113" s="844"/>
      <c r="AG113" s="844"/>
      <c r="AH113" s="844"/>
      <c r="AI113" s="844"/>
      <c r="AJ113" s="844"/>
      <c r="AK113" s="844"/>
      <c r="AL113" s="845" t="s">
        <v>187</v>
      </c>
      <c r="AM113" s="846"/>
      <c r="AN113" s="846"/>
      <c r="AO113" s="846"/>
      <c r="AP113" s="846"/>
      <c r="AQ113" s="846"/>
      <c r="AR113" s="846"/>
      <c r="AS113" s="846"/>
      <c r="AT113" s="846"/>
      <c r="AU113" s="845" t="s">
        <v>186</v>
      </c>
      <c r="AV113" s="846"/>
      <c r="AW113" s="846"/>
      <c r="AX113" s="846"/>
      <c r="AY113" s="846"/>
      <c r="AZ113" s="846"/>
      <c r="BA113" s="846"/>
      <c r="BB113" s="846"/>
      <c r="BC113" s="846"/>
      <c r="BD113" s="24"/>
      <c r="BE113" s="1" t="s">
        <v>60</v>
      </c>
      <c r="BF113" s="26">
        <f>18/52</f>
        <v>0.34615384615384615</v>
      </c>
      <c r="BG113" t="s">
        <v>315</v>
      </c>
      <c r="BH113" s="1"/>
      <c r="BK113" s="103" t="s">
        <v>121</v>
      </c>
      <c r="BL113" s="103" t="s">
        <v>121</v>
      </c>
      <c r="BM113" s="104" t="s">
        <v>119</v>
      </c>
      <c r="BN113" s="104" t="s">
        <v>267</v>
      </c>
      <c r="BO113" s="105" t="s">
        <v>117</v>
      </c>
      <c r="BP113" s="99" t="s">
        <v>29</v>
      </c>
      <c r="BQ113" s="99" t="s">
        <v>29</v>
      </c>
      <c r="BR113" s="104" t="s">
        <v>120</v>
      </c>
      <c r="BS113" s="103" t="s">
        <v>118</v>
      </c>
      <c r="BT113" s="98" t="s">
        <v>98</v>
      </c>
      <c r="BU113" s="98" t="s">
        <v>99</v>
      </c>
      <c r="BV113" s="106" t="s">
        <v>2</v>
      </c>
      <c r="BW113" s="107" t="s">
        <v>1</v>
      </c>
      <c r="BY113" s="38">
        <v>12</v>
      </c>
      <c r="BZ113" s="50">
        <v>4</v>
      </c>
      <c r="CA113" s="50">
        <v>16</v>
      </c>
      <c r="CB113" s="39">
        <v>20</v>
      </c>
      <c r="CD113" s="50">
        <v>3</v>
      </c>
      <c r="CE113" s="50">
        <v>1</v>
      </c>
      <c r="CF113" s="50">
        <v>4</v>
      </c>
      <c r="CG113" s="50">
        <v>5</v>
      </c>
    </row>
    <row r="114" spans="1:85" ht="13" customHeight="1">
      <c r="A114" s="8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24"/>
      <c r="BE114" s="1" t="s">
        <v>102</v>
      </c>
      <c r="BF114" s="16">
        <f>8/52</f>
        <v>0.15384615384615385</v>
      </c>
      <c r="BG114" t="s">
        <v>314</v>
      </c>
      <c r="BH114" s="1"/>
      <c r="BK114" s="104" t="s">
        <v>1</v>
      </c>
      <c r="BL114" s="103" t="s">
        <v>265</v>
      </c>
      <c r="BM114" s="103" t="s">
        <v>123</v>
      </c>
      <c r="BN114" s="104" t="s">
        <v>119</v>
      </c>
      <c r="BO114" s="106" t="s">
        <v>2</v>
      </c>
      <c r="BP114" s="98" t="s">
        <v>98</v>
      </c>
      <c r="BQ114" s="98" t="s">
        <v>99</v>
      </c>
      <c r="BR114" s="108" t="s">
        <v>122</v>
      </c>
      <c r="BS114" s="103" t="s">
        <v>118</v>
      </c>
      <c r="BT114" s="99" t="s">
        <v>29</v>
      </c>
      <c r="BU114" s="99" t="s">
        <v>29</v>
      </c>
      <c r="BV114" s="103" t="s">
        <v>121</v>
      </c>
      <c r="BW114" s="109" t="s">
        <v>121</v>
      </c>
      <c r="BY114" s="38">
        <v>8</v>
      </c>
      <c r="BZ114" s="50">
        <v>4</v>
      </c>
      <c r="CA114" s="50">
        <v>8</v>
      </c>
      <c r="CB114" s="39">
        <v>32</v>
      </c>
      <c r="CD114" s="50">
        <v>2</v>
      </c>
      <c r="CE114" s="50">
        <v>1</v>
      </c>
      <c r="CF114" s="50">
        <v>2</v>
      </c>
      <c r="CG114" s="50">
        <v>8</v>
      </c>
    </row>
    <row r="115" spans="1:85" ht="13" customHeight="1">
      <c r="A115" s="8"/>
      <c r="B115" s="9"/>
      <c r="C115" s="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559"/>
      <c r="AG115" s="559"/>
      <c r="AH115" s="559"/>
      <c r="AI115" s="559"/>
      <c r="AJ115" s="559"/>
      <c r="AK115" s="559"/>
      <c r="AL115" s="559"/>
      <c r="AM115" s="559"/>
      <c r="AN115" s="559"/>
      <c r="AO115" s="559"/>
      <c r="AP115" s="559"/>
      <c r="AQ115" s="559"/>
      <c r="AR115" s="559"/>
      <c r="AS115" s="559"/>
      <c r="AT115" s="559"/>
      <c r="AU115" s="559"/>
      <c r="AV115" s="559"/>
      <c r="AW115" s="559"/>
      <c r="AX115" s="559"/>
      <c r="AY115" s="559"/>
      <c r="AZ115" s="559"/>
      <c r="BA115" s="559"/>
      <c r="BB115" s="559"/>
      <c r="BC115" s="559"/>
      <c r="BD115" s="24"/>
      <c r="BE115" s="1"/>
      <c r="BF115" s="26">
        <f>SUM(BF113:BF114)</f>
        <v>0.5</v>
      </c>
      <c r="BG115" s="16"/>
      <c r="BH115" s="1"/>
      <c r="BK115" s="110" t="s">
        <v>120</v>
      </c>
      <c r="BL115" s="105" t="s">
        <v>117</v>
      </c>
      <c r="BM115" s="110" t="s">
        <v>1</v>
      </c>
      <c r="BN115" s="108" t="s">
        <v>118</v>
      </c>
      <c r="BO115" s="108" t="s">
        <v>266</v>
      </c>
      <c r="BP115" s="106" t="s">
        <v>2</v>
      </c>
      <c r="BQ115" s="110" t="s">
        <v>119</v>
      </c>
      <c r="BR115" s="99" t="s">
        <v>29</v>
      </c>
      <c r="BS115" s="99" t="s">
        <v>29</v>
      </c>
      <c r="BT115" s="108" t="s">
        <v>121</v>
      </c>
      <c r="BU115" s="108" t="s">
        <v>121</v>
      </c>
      <c r="BV115" s="98" t="s">
        <v>98</v>
      </c>
      <c r="BW115" s="101" t="s">
        <v>99</v>
      </c>
      <c r="BY115" s="38">
        <v>12</v>
      </c>
      <c r="BZ115" s="50">
        <v>4</v>
      </c>
      <c r="CA115" s="50">
        <v>12</v>
      </c>
      <c r="CB115" s="39">
        <v>24</v>
      </c>
      <c r="CD115" s="50">
        <v>3</v>
      </c>
      <c r="CE115" s="50">
        <v>1</v>
      </c>
      <c r="CF115" s="50">
        <v>3</v>
      </c>
      <c r="CG115" s="50">
        <v>6</v>
      </c>
    </row>
    <row r="116" spans="1:85" ht="13" customHeight="1" thickBot="1">
      <c r="A116" s="1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BK116" s="108" t="s">
        <v>266</v>
      </c>
      <c r="BL116" s="108" t="s">
        <v>118</v>
      </c>
      <c r="BM116" s="110" t="s">
        <v>120</v>
      </c>
      <c r="BN116" s="105" t="s">
        <v>117</v>
      </c>
      <c r="BO116" s="108" t="s">
        <v>121</v>
      </c>
      <c r="BP116" s="108" t="s">
        <v>121</v>
      </c>
      <c r="BQ116" s="110" t="s">
        <v>119</v>
      </c>
      <c r="BR116" s="98" t="s">
        <v>98</v>
      </c>
      <c r="BS116" s="98" t="s">
        <v>99</v>
      </c>
      <c r="BT116" s="106" t="s">
        <v>2</v>
      </c>
      <c r="BU116" s="110" t="s">
        <v>119</v>
      </c>
      <c r="BV116" s="99" t="s">
        <v>29</v>
      </c>
      <c r="BW116" s="100" t="s">
        <v>29</v>
      </c>
      <c r="BY116" s="40">
        <v>12</v>
      </c>
      <c r="BZ116" s="41">
        <v>4</v>
      </c>
      <c r="CA116" s="41">
        <v>12</v>
      </c>
      <c r="CB116" s="42">
        <v>24</v>
      </c>
      <c r="CD116" s="50">
        <v>3</v>
      </c>
      <c r="CE116" s="50">
        <v>1</v>
      </c>
      <c r="CF116" s="50">
        <v>3</v>
      </c>
      <c r="CG116" s="50">
        <v>6</v>
      </c>
    </row>
    <row r="117" spans="1:85" ht="13" customHeight="1">
      <c r="A117" s="1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BY117">
        <f>SUM(BY113:BY116)</f>
        <v>44</v>
      </c>
      <c r="BZ117">
        <f>SUM(BZ113:BZ116)</f>
        <v>16</v>
      </c>
      <c r="CA117">
        <f>SUM(CA113:CA116)</f>
        <v>48</v>
      </c>
      <c r="CB117">
        <f>SUM(CB113:CB116)</f>
        <v>100</v>
      </c>
    </row>
    <row r="118" spans="1:85" ht="13" customHeight="1">
      <c r="A118" s="1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BY118" s="26">
        <f>BY117/52</f>
        <v>0.84615384615384615</v>
      </c>
      <c r="BZ118" s="26">
        <f>BZ117/52</f>
        <v>0.30769230769230771</v>
      </c>
      <c r="CA118" s="26">
        <f>CA117/52</f>
        <v>0.92307692307692313</v>
      </c>
      <c r="CB118" s="26">
        <f>CB117/52</f>
        <v>1.9230769230769231</v>
      </c>
      <c r="CC118">
        <f>SUM(BY118:CB118)</f>
        <v>4</v>
      </c>
    </row>
    <row r="119" spans="1:85" ht="17" thickBot="1">
      <c r="BJ119" t="s">
        <v>114</v>
      </c>
      <c r="BY119" s="733" t="s">
        <v>115</v>
      </c>
      <c r="BZ119" s="733"/>
      <c r="CA119" s="733"/>
      <c r="CB119" s="733"/>
      <c r="CD119" s="733" t="s">
        <v>116</v>
      </c>
      <c r="CE119" s="733"/>
      <c r="CF119" s="733"/>
      <c r="CG119" s="733"/>
    </row>
    <row r="120" spans="1:85">
      <c r="BJ120" s="33"/>
      <c r="BK120" s="102">
        <v>44736</v>
      </c>
      <c r="BL120" s="45">
        <f>BK120+27</f>
        <v>44763</v>
      </c>
      <c r="BM120" s="45">
        <f t="shared" ref="BM120:BW120" si="1">BL120+28</f>
        <v>44791</v>
      </c>
      <c r="BN120" s="45">
        <f t="shared" si="1"/>
        <v>44819</v>
      </c>
      <c r="BO120" s="45">
        <f t="shared" si="1"/>
        <v>44847</v>
      </c>
      <c r="BP120" s="45">
        <f t="shared" si="1"/>
        <v>44875</v>
      </c>
      <c r="BQ120" s="45">
        <f t="shared" si="1"/>
        <v>44903</v>
      </c>
      <c r="BR120" s="45">
        <f t="shared" si="1"/>
        <v>44931</v>
      </c>
      <c r="BS120" s="45">
        <f t="shared" si="1"/>
        <v>44959</v>
      </c>
      <c r="BT120" s="45">
        <f t="shared" si="1"/>
        <v>44987</v>
      </c>
      <c r="BU120" s="45">
        <f t="shared" si="1"/>
        <v>45015</v>
      </c>
      <c r="BV120" s="45">
        <f t="shared" si="1"/>
        <v>45043</v>
      </c>
      <c r="BW120" s="45">
        <f t="shared" si="1"/>
        <v>45071</v>
      </c>
      <c r="BY120" s="34" t="s">
        <v>0</v>
      </c>
      <c r="BZ120" s="35" t="s">
        <v>2</v>
      </c>
      <c r="CA120" s="35" t="s">
        <v>1</v>
      </c>
      <c r="CB120" s="36" t="s">
        <v>40</v>
      </c>
      <c r="CD120" s="50" t="s">
        <v>0</v>
      </c>
      <c r="CE120" s="50" t="s">
        <v>2</v>
      </c>
      <c r="CF120" s="50" t="s">
        <v>1</v>
      </c>
      <c r="CG120" s="50" t="s">
        <v>40</v>
      </c>
    </row>
    <row r="121" spans="1:85">
      <c r="BJ121" s="37">
        <v>1</v>
      </c>
      <c r="BK121" s="49" t="s">
        <v>123</v>
      </c>
      <c r="BL121" s="48" t="s">
        <v>1</v>
      </c>
      <c r="BM121" s="49" t="s">
        <v>124</v>
      </c>
      <c r="BN121" s="48" t="s">
        <v>119</v>
      </c>
      <c r="BO121" s="46" t="s">
        <v>2</v>
      </c>
      <c r="BP121" s="49" t="s">
        <v>121</v>
      </c>
      <c r="BQ121" s="49" t="s">
        <v>121</v>
      </c>
      <c r="BR121" s="48" t="s">
        <v>120</v>
      </c>
      <c r="BS121" s="47" t="s">
        <v>117</v>
      </c>
      <c r="BT121" s="47" t="s">
        <v>29</v>
      </c>
      <c r="BU121" s="47" t="s">
        <v>29</v>
      </c>
      <c r="BV121" s="49" t="s">
        <v>28</v>
      </c>
      <c r="BW121" s="49" t="s">
        <v>28</v>
      </c>
      <c r="BY121" s="38">
        <v>12</v>
      </c>
      <c r="BZ121" s="50">
        <f>CE121*4</f>
        <v>4</v>
      </c>
      <c r="CA121" s="50">
        <v>12</v>
      </c>
      <c r="CB121" s="39">
        <v>24</v>
      </c>
      <c r="CC121" s="50"/>
      <c r="CD121" s="50">
        <v>3</v>
      </c>
      <c r="CE121" s="50">
        <v>1</v>
      </c>
      <c r="CF121" s="50">
        <v>3</v>
      </c>
      <c r="CG121" s="50">
        <v>6</v>
      </c>
    </row>
    <row r="122" spans="1:85">
      <c r="BJ122" s="37">
        <v>2</v>
      </c>
      <c r="BK122" s="48" t="s">
        <v>1</v>
      </c>
      <c r="BL122" s="49" t="s">
        <v>121</v>
      </c>
      <c r="BM122" s="49" t="s">
        <v>121</v>
      </c>
      <c r="BN122" s="46" t="s">
        <v>2</v>
      </c>
      <c r="BO122" s="47" t="s">
        <v>117</v>
      </c>
      <c r="BP122" s="48" t="s">
        <v>120</v>
      </c>
      <c r="BQ122" s="48" t="s">
        <v>119</v>
      </c>
      <c r="BR122" s="47" t="s">
        <v>29</v>
      </c>
      <c r="BS122" s="47" t="s">
        <v>29</v>
      </c>
      <c r="BT122" s="49" t="s">
        <v>28</v>
      </c>
      <c r="BU122" s="49" t="s">
        <v>28</v>
      </c>
      <c r="BV122" s="49" t="s">
        <v>118</v>
      </c>
      <c r="BW122" s="49" t="s">
        <v>123</v>
      </c>
      <c r="BY122" s="38">
        <v>12</v>
      </c>
      <c r="BZ122" s="50">
        <f>CE122*4</f>
        <v>4</v>
      </c>
      <c r="CA122" s="50">
        <v>12</v>
      </c>
      <c r="CB122" s="39">
        <v>24</v>
      </c>
      <c r="CC122" s="50"/>
      <c r="CD122" s="50">
        <v>3</v>
      </c>
      <c r="CE122" s="50">
        <v>1</v>
      </c>
      <c r="CF122" s="50">
        <v>3</v>
      </c>
      <c r="CG122" s="50">
        <v>6</v>
      </c>
    </row>
    <row r="123" spans="1:85" ht="17" thickBot="1">
      <c r="BJ123" s="37">
        <v>3</v>
      </c>
      <c r="BK123" s="46" t="s">
        <v>2</v>
      </c>
      <c r="BL123" s="48" t="s">
        <v>120</v>
      </c>
      <c r="BM123" s="49" t="s">
        <v>118</v>
      </c>
      <c r="BN123" s="48" t="s">
        <v>119</v>
      </c>
      <c r="BO123" s="49" t="s">
        <v>124</v>
      </c>
      <c r="BP123" s="47" t="s">
        <v>29</v>
      </c>
      <c r="BQ123" s="47" t="s">
        <v>29</v>
      </c>
      <c r="BR123" s="49" t="s">
        <v>28</v>
      </c>
      <c r="BS123" s="49" t="s">
        <v>28</v>
      </c>
      <c r="BT123" s="47" t="s">
        <v>117</v>
      </c>
      <c r="BU123" s="49" t="s">
        <v>121</v>
      </c>
      <c r="BV123" s="49" t="s">
        <v>121</v>
      </c>
      <c r="BW123" s="48" t="s">
        <v>1</v>
      </c>
      <c r="BY123" s="40">
        <v>12</v>
      </c>
      <c r="BZ123" s="41">
        <f>CE123*4</f>
        <v>4</v>
      </c>
      <c r="CA123" s="41">
        <v>12</v>
      </c>
      <c r="CB123" s="42">
        <v>24</v>
      </c>
      <c r="CC123" s="50"/>
      <c r="CD123" s="50">
        <v>3</v>
      </c>
      <c r="CE123" s="50">
        <v>1</v>
      </c>
      <c r="CF123" s="50">
        <v>3</v>
      </c>
      <c r="CG123" s="50">
        <v>6</v>
      </c>
    </row>
    <row r="124" spans="1:85">
      <c r="BY124">
        <f>SUM(BY121:BY123)</f>
        <v>36</v>
      </c>
      <c r="BZ124">
        <f>SUM(BZ121:BZ123)</f>
        <v>12</v>
      </c>
      <c r="CA124">
        <f>SUM(CA121:CA123)</f>
        <v>36</v>
      </c>
      <c r="CB124">
        <f>SUM(CB121:CB123)</f>
        <v>72</v>
      </c>
    </row>
    <row r="125" spans="1:85">
      <c r="BY125" s="51">
        <f>BY124/52</f>
        <v>0.69230769230769229</v>
      </c>
      <c r="BZ125" s="51">
        <f>BZ124/52</f>
        <v>0.23076923076923078</v>
      </c>
      <c r="CA125" s="51">
        <f>CA124/52</f>
        <v>0.69230769230769229</v>
      </c>
      <c r="CB125" s="51">
        <f>CB124/52</f>
        <v>1.3846153846153846</v>
      </c>
      <c r="CC125">
        <f>SUM(BY125:CB125)</f>
        <v>3</v>
      </c>
    </row>
    <row r="127" spans="1:85">
      <c r="BJ127" t="s">
        <v>184</v>
      </c>
      <c r="BK127" t="s">
        <v>165</v>
      </c>
      <c r="BL127"/>
      <c r="BM127"/>
      <c r="BN127"/>
      <c r="BO127"/>
      <c r="BP127"/>
      <c r="BQ127"/>
      <c r="BR127"/>
      <c r="BS127"/>
      <c r="BT127"/>
      <c r="BU127"/>
      <c r="BV127"/>
      <c r="BW127"/>
      <c r="BZ127" t="s">
        <v>166</v>
      </c>
    </row>
    <row r="128" spans="1:85">
      <c r="BK128"/>
      <c r="BL128"/>
      <c r="BM128"/>
      <c r="BN128"/>
      <c r="BO128"/>
      <c r="BP128"/>
      <c r="BQ128"/>
      <c r="BR128"/>
      <c r="BS128"/>
      <c r="BT128"/>
      <c r="BU128"/>
      <c r="BV128"/>
      <c r="BW128"/>
    </row>
    <row r="129" spans="62:90">
      <c r="BK129" t="s">
        <v>91</v>
      </c>
      <c r="BL129" t="s">
        <v>167</v>
      </c>
      <c r="BM129" t="s">
        <v>168</v>
      </c>
      <c r="BN129" t="s">
        <v>88</v>
      </c>
      <c r="BO129" t="s">
        <v>169</v>
      </c>
      <c r="BP129" t="s">
        <v>170</v>
      </c>
      <c r="BQ129" t="s">
        <v>171</v>
      </c>
      <c r="BR129" t="s">
        <v>172</v>
      </c>
      <c r="BS129" t="s">
        <v>173</v>
      </c>
      <c r="BT129" t="s">
        <v>174</v>
      </c>
      <c r="BU129"/>
      <c r="BV129" t="s">
        <v>175</v>
      </c>
      <c r="BW129" t="s">
        <v>176</v>
      </c>
      <c r="BY129" s="58" t="s">
        <v>184</v>
      </c>
      <c r="BZ129" s="58" t="s">
        <v>91</v>
      </c>
      <c r="CA129" s="58" t="s">
        <v>167</v>
      </c>
      <c r="CB129" s="58" t="s">
        <v>168</v>
      </c>
      <c r="CC129" s="58" t="s">
        <v>88</v>
      </c>
      <c r="CD129" s="58" t="s">
        <v>169</v>
      </c>
      <c r="CE129" s="58" t="s">
        <v>170</v>
      </c>
      <c r="CF129" s="58" t="s">
        <v>171</v>
      </c>
      <c r="CG129" s="58" t="s">
        <v>172</v>
      </c>
      <c r="CH129" s="58" t="s">
        <v>173</v>
      </c>
      <c r="CI129" s="58" t="s">
        <v>174</v>
      </c>
      <c r="CJ129" s="59"/>
      <c r="CK129" s="59" t="s">
        <v>175</v>
      </c>
      <c r="CL129" s="59" t="s">
        <v>176</v>
      </c>
    </row>
    <row r="130" spans="62:90">
      <c r="BJ130" t="s">
        <v>177</v>
      </c>
      <c r="BK130" s="61" t="s">
        <v>178</v>
      </c>
      <c r="BL130" s="61"/>
      <c r="BM130" s="60">
        <f>0.08+0.08+0.18</f>
        <v>0.33999999999999997</v>
      </c>
      <c r="BN130" s="60">
        <f>0.9+0.9+0.08+0.15-BN134</f>
        <v>1.0300000000000002</v>
      </c>
      <c r="BO130" s="60">
        <v>0.35</v>
      </c>
      <c r="BP130" s="61"/>
      <c r="BQ130" s="61" t="s">
        <v>178</v>
      </c>
      <c r="BR130" s="61" t="s">
        <v>178</v>
      </c>
      <c r="BS130" s="61">
        <f t="shared" ref="BS130:BS137" si="2">SUM(BK130:BR130)</f>
        <v>1.7200000000000002</v>
      </c>
      <c r="BT130" s="61">
        <v>1</v>
      </c>
      <c r="BU130"/>
      <c r="BV130">
        <v>1.63</v>
      </c>
      <c r="BW130">
        <f t="shared" ref="BW130:BW137" si="3">BV130-BS130</f>
        <v>-9.0000000000000302E-2</v>
      </c>
      <c r="BY130" s="62" t="s">
        <v>177</v>
      </c>
      <c r="BZ130" s="60" t="s">
        <v>178</v>
      </c>
      <c r="CA130" s="60"/>
      <c r="CB130" s="60">
        <v>0.34</v>
      </c>
      <c r="CC130" s="60">
        <v>1.03</v>
      </c>
      <c r="CD130" s="60">
        <v>0.35</v>
      </c>
      <c r="CE130" s="60"/>
      <c r="CF130" s="61" t="s">
        <v>178</v>
      </c>
      <c r="CG130" s="61" t="s">
        <v>178</v>
      </c>
      <c r="CH130" s="61">
        <f>SUM(BZ130:CG130)</f>
        <v>1.7200000000000002</v>
      </c>
      <c r="CI130" s="61">
        <v>1</v>
      </c>
      <c r="CJ130" s="59"/>
      <c r="CK130" s="59">
        <v>1.63</v>
      </c>
      <c r="CL130" s="59">
        <f t="shared" ref="CL130:CL138" si="4">CK130-CH130</f>
        <v>-9.0000000000000302E-2</v>
      </c>
    </row>
    <row r="131" spans="62:90">
      <c r="BJ131" t="s">
        <v>1</v>
      </c>
      <c r="BK131" s="115">
        <f>BF97</f>
        <v>0.92307692307692313</v>
      </c>
      <c r="BL131" s="60">
        <f>BF96</f>
        <v>0.25</v>
      </c>
      <c r="BM131" s="60">
        <f>BF95</f>
        <v>0.59615384615384615</v>
      </c>
      <c r="BN131" s="60">
        <f>BF94</f>
        <v>0.17307692307692307</v>
      </c>
      <c r="BO131" s="60">
        <f>BF93</f>
        <v>0.5</v>
      </c>
      <c r="BP131" s="60">
        <f>BF92</f>
        <v>0.32692307692307693</v>
      </c>
      <c r="BQ131" s="60" t="s">
        <v>178</v>
      </c>
      <c r="BR131" s="60" t="s">
        <v>178</v>
      </c>
      <c r="BS131" s="60">
        <f t="shared" si="2"/>
        <v>2.7692307692307696</v>
      </c>
      <c r="BT131" s="61">
        <v>1</v>
      </c>
      <c r="BU131"/>
      <c r="BV131">
        <v>3.06</v>
      </c>
      <c r="BW131">
        <f t="shared" si="3"/>
        <v>0.29076923076923045</v>
      </c>
      <c r="BY131" s="62" t="s">
        <v>1</v>
      </c>
      <c r="BZ131" s="60">
        <v>0.95</v>
      </c>
      <c r="CA131" s="60">
        <v>0.3</v>
      </c>
      <c r="CB131" s="60">
        <v>0.65</v>
      </c>
      <c r="CC131" s="60">
        <v>0.3</v>
      </c>
      <c r="CD131" s="60">
        <v>0.5</v>
      </c>
      <c r="CE131" s="60">
        <v>0.36</v>
      </c>
      <c r="CF131" s="60" t="s">
        <v>178</v>
      </c>
      <c r="CG131" s="60" t="s">
        <v>178</v>
      </c>
      <c r="CH131" s="60">
        <f t="shared" ref="CH131:CH137" si="5">SUM(BZ131:CG131)</f>
        <v>3.0599999999999996</v>
      </c>
      <c r="CI131" s="61">
        <v>1</v>
      </c>
      <c r="CJ131" s="59"/>
      <c r="CK131" s="59">
        <v>3.06</v>
      </c>
      <c r="CL131" s="59">
        <f t="shared" si="4"/>
        <v>0</v>
      </c>
    </row>
    <row r="132" spans="62:90">
      <c r="BJ132" t="s">
        <v>41</v>
      </c>
      <c r="BK132" s="61" t="s">
        <v>178</v>
      </c>
      <c r="BL132" s="60">
        <f>BF103</f>
        <v>0.5</v>
      </c>
      <c r="BM132" s="60">
        <f>BF102</f>
        <v>1</v>
      </c>
      <c r="BN132" s="60">
        <f>BF101</f>
        <v>0.11538461538461539</v>
      </c>
      <c r="BO132" s="60">
        <f>BF100</f>
        <v>0.34615384615384615</v>
      </c>
      <c r="BP132" s="61"/>
      <c r="BQ132" s="60" t="s">
        <v>178</v>
      </c>
      <c r="BR132" s="60" t="s">
        <v>178</v>
      </c>
      <c r="BS132" s="60">
        <f t="shared" si="2"/>
        <v>1.9615384615384617</v>
      </c>
      <c r="BT132" s="61"/>
      <c r="BU132"/>
      <c r="BV132">
        <v>2</v>
      </c>
      <c r="BW132">
        <f t="shared" si="3"/>
        <v>3.8461538461538325E-2</v>
      </c>
      <c r="BY132" s="62" t="s">
        <v>41</v>
      </c>
      <c r="BZ132" s="60" t="s">
        <v>178</v>
      </c>
      <c r="CA132" s="60">
        <v>0.5</v>
      </c>
      <c r="CB132" s="60">
        <v>1</v>
      </c>
      <c r="CC132" s="60">
        <v>0.15</v>
      </c>
      <c r="CD132" s="60">
        <v>0.35</v>
      </c>
      <c r="CE132" s="60"/>
      <c r="CF132" s="60" t="s">
        <v>178</v>
      </c>
      <c r="CG132" s="60" t="s">
        <v>178</v>
      </c>
      <c r="CH132" s="60">
        <f t="shared" si="5"/>
        <v>2</v>
      </c>
      <c r="CI132" s="61"/>
      <c r="CJ132" s="59"/>
      <c r="CK132" s="59">
        <v>2</v>
      </c>
      <c r="CL132" s="59">
        <f t="shared" si="4"/>
        <v>0</v>
      </c>
    </row>
    <row r="133" spans="62:90">
      <c r="BJ133" t="s">
        <v>2</v>
      </c>
      <c r="BK133" s="115">
        <f>BF111</f>
        <v>0.30769230769230771</v>
      </c>
      <c r="BL133" s="60">
        <f>BF110</f>
        <v>0.75</v>
      </c>
      <c r="BM133" s="60">
        <f>BF109</f>
        <v>0.5</v>
      </c>
      <c r="BN133" s="60">
        <f>BF108</f>
        <v>0.17307692307692307</v>
      </c>
      <c r="BO133" s="60">
        <f>BF107</f>
        <v>0.32692307692307693</v>
      </c>
      <c r="BP133" s="61"/>
      <c r="BQ133" s="60" t="s">
        <v>178</v>
      </c>
      <c r="BR133" s="60" t="s">
        <v>178</v>
      </c>
      <c r="BS133" s="60">
        <f t="shared" si="2"/>
        <v>2.0576923076923079</v>
      </c>
      <c r="BT133" s="61"/>
      <c r="BU133"/>
      <c r="BV133">
        <v>2.23</v>
      </c>
      <c r="BW133">
        <f t="shared" si="3"/>
        <v>0.17230769230769205</v>
      </c>
      <c r="BY133" s="62" t="s">
        <v>2</v>
      </c>
      <c r="BZ133" s="60">
        <v>0.33</v>
      </c>
      <c r="CA133" s="60">
        <v>0.75</v>
      </c>
      <c r="CB133" s="60">
        <v>0.5</v>
      </c>
      <c r="CC133" s="60">
        <v>0.3</v>
      </c>
      <c r="CD133" s="60">
        <v>0.35</v>
      </c>
      <c r="CE133" s="60"/>
      <c r="CF133" s="60" t="s">
        <v>178</v>
      </c>
      <c r="CG133" s="60" t="s">
        <v>178</v>
      </c>
      <c r="CH133" s="60">
        <f t="shared" si="5"/>
        <v>2.23</v>
      </c>
      <c r="CI133" s="61"/>
      <c r="CJ133" s="59"/>
      <c r="CK133" s="59">
        <v>2.23</v>
      </c>
      <c r="CL133" s="59">
        <f t="shared" si="4"/>
        <v>0</v>
      </c>
    </row>
    <row r="134" spans="62:90">
      <c r="BJ134" t="s">
        <v>179</v>
      </c>
      <c r="BK134" s="61" t="s">
        <v>178</v>
      </c>
      <c r="BL134" s="61"/>
      <c r="BM134" s="61"/>
      <c r="BN134" s="60">
        <v>1</v>
      </c>
      <c r="BO134" s="61"/>
      <c r="BP134" s="61"/>
      <c r="BQ134" s="61" t="s">
        <v>178</v>
      </c>
      <c r="BR134" s="61" t="s">
        <v>178</v>
      </c>
      <c r="BS134" s="61">
        <f t="shared" si="2"/>
        <v>1</v>
      </c>
      <c r="BT134" s="61"/>
      <c r="BU134"/>
      <c r="BV134">
        <v>1</v>
      </c>
      <c r="BW134">
        <f t="shared" si="3"/>
        <v>0</v>
      </c>
      <c r="BY134" s="62" t="s">
        <v>179</v>
      </c>
      <c r="BZ134" s="60" t="s">
        <v>178</v>
      </c>
      <c r="CA134" s="60"/>
      <c r="CB134" s="60"/>
      <c r="CC134" s="60">
        <v>1</v>
      </c>
      <c r="CD134" s="60"/>
      <c r="CE134" s="60"/>
      <c r="CF134" s="61" t="s">
        <v>178</v>
      </c>
      <c r="CG134" s="61" t="s">
        <v>178</v>
      </c>
      <c r="CH134" s="61">
        <f t="shared" si="5"/>
        <v>1</v>
      </c>
      <c r="CI134" s="61"/>
      <c r="CJ134" s="59"/>
      <c r="CK134" s="59">
        <v>1</v>
      </c>
      <c r="CL134" s="59">
        <f t="shared" si="4"/>
        <v>0</v>
      </c>
    </row>
    <row r="135" spans="62:90">
      <c r="BJ135" t="s">
        <v>180</v>
      </c>
      <c r="BK135" s="115">
        <f>BF75</f>
        <v>1.9230769230769231</v>
      </c>
      <c r="BL135" s="60">
        <f>BF74</f>
        <v>0.75</v>
      </c>
      <c r="BM135" s="60">
        <f>BF73</f>
        <v>1.0192307692307692</v>
      </c>
      <c r="BN135" s="61">
        <f>SUM(BF78,BF71)</f>
        <v>0.42692307692307696</v>
      </c>
      <c r="BO135" s="60">
        <f>SUM(BF69:BF70)</f>
        <v>1.1538461538461537</v>
      </c>
      <c r="BP135" s="60">
        <f>BF68</f>
        <v>1</v>
      </c>
      <c r="BQ135" s="60" t="s">
        <v>178</v>
      </c>
      <c r="BR135" s="60" t="s">
        <v>178</v>
      </c>
      <c r="BS135" s="60">
        <f t="shared" si="2"/>
        <v>6.273076923076923</v>
      </c>
      <c r="BT135" s="60">
        <v>1</v>
      </c>
      <c r="BU135"/>
      <c r="BV135">
        <v>7.18</v>
      </c>
      <c r="BW135">
        <f t="shared" si="3"/>
        <v>0.90692307692307672</v>
      </c>
      <c r="BY135" s="62" t="s">
        <v>180</v>
      </c>
      <c r="BZ135" s="60">
        <v>2</v>
      </c>
      <c r="CA135" s="60">
        <v>1</v>
      </c>
      <c r="CB135" s="60">
        <v>1.1200000000000001</v>
      </c>
      <c r="CC135" s="60">
        <v>0.76</v>
      </c>
      <c r="CD135" s="60">
        <v>1.2</v>
      </c>
      <c r="CE135" s="60">
        <v>1.1000000000000001</v>
      </c>
      <c r="CF135" s="60" t="s">
        <v>178</v>
      </c>
      <c r="CG135" s="60" t="s">
        <v>178</v>
      </c>
      <c r="CH135" s="60">
        <f t="shared" si="5"/>
        <v>7.18</v>
      </c>
      <c r="CI135" s="60">
        <v>1</v>
      </c>
      <c r="CJ135" s="59"/>
      <c r="CK135" s="59">
        <v>7.18</v>
      </c>
      <c r="CL135" s="59">
        <f t="shared" si="4"/>
        <v>0</v>
      </c>
    </row>
    <row r="136" spans="62:90">
      <c r="BJ136" t="s">
        <v>181</v>
      </c>
      <c r="BK136" s="115">
        <f>BF89</f>
        <v>0.84615384615384615</v>
      </c>
      <c r="BL136" s="60">
        <f>BF88</f>
        <v>0.75</v>
      </c>
      <c r="BM136" s="60">
        <f>BF87</f>
        <v>0.57692307692307687</v>
      </c>
      <c r="BN136" s="61"/>
      <c r="BO136" s="60">
        <f>BF86</f>
        <v>0.32692307692307693</v>
      </c>
      <c r="BP136" s="60">
        <f>BF85</f>
        <v>0.67307692307692313</v>
      </c>
      <c r="BQ136" s="60" t="s">
        <v>178</v>
      </c>
      <c r="BR136" s="60" t="s">
        <v>178</v>
      </c>
      <c r="BS136" s="60">
        <f t="shared" si="2"/>
        <v>3.1730769230769234</v>
      </c>
      <c r="BT136" s="61"/>
      <c r="BU136"/>
      <c r="BV136">
        <v>3.23</v>
      </c>
      <c r="BW136">
        <f t="shared" si="3"/>
        <v>5.6923076923076632E-2</v>
      </c>
      <c r="BY136" s="62" t="s">
        <v>181</v>
      </c>
      <c r="BZ136" s="60">
        <v>0.85</v>
      </c>
      <c r="CA136" s="60">
        <v>0.75</v>
      </c>
      <c r="CB136" s="60">
        <v>0.6</v>
      </c>
      <c r="CC136" s="60">
        <v>0.02</v>
      </c>
      <c r="CD136" s="60">
        <v>0.33</v>
      </c>
      <c r="CE136" s="60">
        <v>0.68</v>
      </c>
      <c r="CF136" s="60" t="s">
        <v>178</v>
      </c>
      <c r="CG136" s="60" t="s">
        <v>178</v>
      </c>
      <c r="CH136" s="60">
        <f t="shared" si="5"/>
        <v>3.2300000000000004</v>
      </c>
      <c r="CI136" s="61"/>
      <c r="CJ136" s="59"/>
      <c r="CK136" s="59">
        <v>3.23</v>
      </c>
      <c r="CL136" s="59">
        <f t="shared" si="4"/>
        <v>0</v>
      </c>
    </row>
    <row r="137" spans="62:90">
      <c r="BJ137" t="s">
        <v>182</v>
      </c>
      <c r="BK137" s="61" t="s">
        <v>178</v>
      </c>
      <c r="BL137" s="61"/>
      <c r="BM137" s="61"/>
      <c r="BN137" s="61"/>
      <c r="BO137" s="61"/>
      <c r="BP137" s="61"/>
      <c r="BQ137" s="60" t="s">
        <v>178</v>
      </c>
      <c r="BR137" s="60" t="s">
        <v>178</v>
      </c>
      <c r="BS137" s="60">
        <f t="shared" si="2"/>
        <v>0</v>
      </c>
      <c r="BT137" s="61"/>
      <c r="BU137"/>
      <c r="BV137">
        <v>1</v>
      </c>
      <c r="BW137">
        <f t="shared" si="3"/>
        <v>1</v>
      </c>
      <c r="BY137" s="62" t="s">
        <v>182</v>
      </c>
      <c r="BZ137" s="60" t="s">
        <v>178</v>
      </c>
      <c r="CA137" s="60"/>
      <c r="CB137" s="60"/>
      <c r="CC137" s="60"/>
      <c r="CD137" s="60"/>
      <c r="CE137" s="60"/>
      <c r="CF137" s="60" t="s">
        <v>178</v>
      </c>
      <c r="CG137" s="60" t="s">
        <v>178</v>
      </c>
      <c r="CH137" s="60">
        <f t="shared" si="5"/>
        <v>0</v>
      </c>
      <c r="CI137" s="61"/>
      <c r="CJ137" s="59"/>
      <c r="CK137" s="59">
        <v>1</v>
      </c>
      <c r="CL137" s="59">
        <f t="shared" si="4"/>
        <v>1</v>
      </c>
    </row>
    <row r="138" spans="62:90">
      <c r="BK138" s="61">
        <f t="shared" ref="BK138:BP138" si="6">SUM(BK130:BK137)</f>
        <v>4</v>
      </c>
      <c r="BL138" s="61">
        <f t="shared" si="6"/>
        <v>3</v>
      </c>
      <c r="BM138" s="61">
        <f t="shared" si="6"/>
        <v>4.0323076923076924</v>
      </c>
      <c r="BN138" s="61">
        <f t="shared" si="6"/>
        <v>2.9184615384615391</v>
      </c>
      <c r="BO138" s="61">
        <f t="shared" si="6"/>
        <v>3.0038461538461538</v>
      </c>
      <c r="BP138" s="61">
        <f t="shared" si="6"/>
        <v>2</v>
      </c>
      <c r="BQ138" s="61"/>
      <c r="BR138" s="61"/>
      <c r="BS138" s="61">
        <f>SUM(BS130:BS137)</f>
        <v>18.954615384615387</v>
      </c>
      <c r="BT138" s="61"/>
      <c r="BU138"/>
      <c r="BV138">
        <f>SUM(BV130:BV137)</f>
        <v>21.330000000000002</v>
      </c>
      <c r="BW138"/>
      <c r="BY138" s="58" t="s">
        <v>173</v>
      </c>
      <c r="BZ138" s="58">
        <f t="shared" ref="BZ138:CE138" si="7">SUM(BZ130:BZ137)</f>
        <v>4.13</v>
      </c>
      <c r="CA138" s="58">
        <f t="shared" si="7"/>
        <v>3.3</v>
      </c>
      <c r="CB138" s="58">
        <f t="shared" si="7"/>
        <v>4.21</v>
      </c>
      <c r="CC138" s="58">
        <f t="shared" si="7"/>
        <v>3.56</v>
      </c>
      <c r="CD138" s="58">
        <f t="shared" si="7"/>
        <v>3.08</v>
      </c>
      <c r="CE138" s="58">
        <f t="shared" si="7"/>
        <v>2.14</v>
      </c>
      <c r="CF138" s="58"/>
      <c r="CG138" s="58"/>
      <c r="CH138" s="58">
        <f>SUM(CH130:CH137)</f>
        <v>20.419999999999998</v>
      </c>
      <c r="CI138" s="58"/>
      <c r="CJ138" s="59"/>
      <c r="CK138" s="59"/>
      <c r="CL138" s="59">
        <f t="shared" si="4"/>
        <v>-20.419999999999998</v>
      </c>
    </row>
    <row r="139" spans="62:90">
      <c r="BJ139" t="s">
        <v>183</v>
      </c>
      <c r="BK139">
        <v>4</v>
      </c>
      <c r="BL139">
        <v>3</v>
      </c>
      <c r="BM139">
        <v>4</v>
      </c>
      <c r="BN139">
        <v>3</v>
      </c>
      <c r="BO139">
        <v>3</v>
      </c>
      <c r="BP139">
        <v>2</v>
      </c>
      <c r="BQ139">
        <v>0</v>
      </c>
      <c r="BR139">
        <v>0</v>
      </c>
      <c r="BS139"/>
      <c r="BT139"/>
      <c r="BU139"/>
      <c r="BV139"/>
      <c r="BW139"/>
      <c r="BY139" s="59" t="s">
        <v>183</v>
      </c>
      <c r="BZ139" s="59">
        <v>3</v>
      </c>
      <c r="CA139" s="59">
        <v>4</v>
      </c>
      <c r="CB139" s="59">
        <v>3</v>
      </c>
      <c r="CC139" s="59">
        <v>3</v>
      </c>
      <c r="CD139" s="59">
        <v>4</v>
      </c>
      <c r="CE139" s="59">
        <v>2</v>
      </c>
      <c r="CF139" s="59">
        <v>0</v>
      </c>
      <c r="CG139" s="59">
        <v>0</v>
      </c>
      <c r="CH139" s="59"/>
      <c r="CI139" s="59"/>
      <c r="CJ139" s="59"/>
      <c r="CK139" s="59"/>
      <c r="CL139" s="59"/>
    </row>
    <row r="140" spans="62:90">
      <c r="BN140" s="52" t="s">
        <v>319</v>
      </c>
    </row>
    <row r="141" spans="62:90">
      <c r="BM141" s="52" t="s">
        <v>320</v>
      </c>
    </row>
    <row r="142" spans="62:90">
      <c r="BO142" s="52" t="s">
        <v>192</v>
      </c>
    </row>
    <row r="143" spans="62:90">
      <c r="BN143" s="52" t="s">
        <v>191</v>
      </c>
    </row>
  </sheetData>
  <mergeCells count="356">
    <mergeCell ref="AY58:BB58"/>
    <mergeCell ref="AY59:BB59"/>
    <mergeCell ref="AY60:BB60"/>
    <mergeCell ref="AY61:BB61"/>
    <mergeCell ref="D9:K9"/>
    <mergeCell ref="AL10:AT10"/>
    <mergeCell ref="A2:B2"/>
    <mergeCell ref="A3:B3"/>
    <mergeCell ref="D4:T4"/>
    <mergeCell ref="U4:AK4"/>
    <mergeCell ref="AL4:AT4"/>
    <mergeCell ref="AU4:BC4"/>
    <mergeCell ref="AD8:AK8"/>
    <mergeCell ref="AL9:AT9"/>
    <mergeCell ref="AU10:BC10"/>
    <mergeCell ref="D8:K8"/>
    <mergeCell ref="U10:AC10"/>
    <mergeCell ref="U8:AC8"/>
    <mergeCell ref="AL8:AT8"/>
    <mergeCell ref="AU8:BC8"/>
    <mergeCell ref="D5:K5"/>
    <mergeCell ref="L5:T5"/>
    <mergeCell ref="U5:AK5"/>
    <mergeCell ref="AL5:BC5"/>
    <mergeCell ref="L15:P15"/>
    <mergeCell ref="J11:M11"/>
    <mergeCell ref="D12:L12"/>
    <mergeCell ref="Q15:AC15"/>
    <mergeCell ref="AD15:AK15"/>
    <mergeCell ref="AL15:AP15"/>
    <mergeCell ref="U16:AC16"/>
    <mergeCell ref="D6:T6"/>
    <mergeCell ref="U6:AC6"/>
    <mergeCell ref="AD6:AK6"/>
    <mergeCell ref="AL6:BC6"/>
    <mergeCell ref="AU9:BC9"/>
    <mergeCell ref="L9:T9"/>
    <mergeCell ref="U9:AC9"/>
    <mergeCell ref="D15:K15"/>
    <mergeCell ref="Q16:T16"/>
    <mergeCell ref="AZ16:BC16"/>
    <mergeCell ref="AQ12:BC12"/>
    <mergeCell ref="AQ15:AT15"/>
    <mergeCell ref="AU15:BC15"/>
    <mergeCell ref="D10:I10"/>
    <mergeCell ref="J10:M10"/>
    <mergeCell ref="AD10:AK10"/>
    <mergeCell ref="D34:K34"/>
    <mergeCell ref="L34:T34"/>
    <mergeCell ref="U34:V34"/>
    <mergeCell ref="W34:AC34"/>
    <mergeCell ref="AD34:BC34"/>
    <mergeCell ref="J35:K35"/>
    <mergeCell ref="L35:M35"/>
    <mergeCell ref="U35:V35"/>
    <mergeCell ref="D17:P17"/>
    <mergeCell ref="AQ18:BC18"/>
    <mergeCell ref="AQ24:BC24"/>
    <mergeCell ref="D24:K24"/>
    <mergeCell ref="D26:P26"/>
    <mergeCell ref="L23:P23"/>
    <mergeCell ref="L25:T25"/>
    <mergeCell ref="D25:K25"/>
    <mergeCell ref="AQ25:AT25"/>
    <mergeCell ref="AU25:BC25"/>
    <mergeCell ref="AQ26:AT26"/>
    <mergeCell ref="AU26:AY26"/>
    <mergeCell ref="AZ26:BC26"/>
    <mergeCell ref="AQ23:BC23"/>
    <mergeCell ref="U31:AC31"/>
    <mergeCell ref="D31:K31"/>
    <mergeCell ref="AU38:BC38"/>
    <mergeCell ref="D39:L39"/>
    <mergeCell ref="AD39:AP39"/>
    <mergeCell ref="AQ39:BC39"/>
    <mergeCell ref="M40:U40"/>
    <mergeCell ref="AD40:AP40"/>
    <mergeCell ref="AQ40:BC40"/>
    <mergeCell ref="D37:P37"/>
    <mergeCell ref="Q37:AC37"/>
    <mergeCell ref="AD37:AK37"/>
    <mergeCell ref="AL37:AP37"/>
    <mergeCell ref="D38:P38"/>
    <mergeCell ref="Q38:AC38"/>
    <mergeCell ref="AD38:AK38"/>
    <mergeCell ref="D43:V43"/>
    <mergeCell ref="AD43:AP43"/>
    <mergeCell ref="AQ44:AT44"/>
    <mergeCell ref="D46:P46"/>
    <mergeCell ref="Q46:AC46"/>
    <mergeCell ref="AD46:AK46"/>
    <mergeCell ref="AL46:AP46"/>
    <mergeCell ref="AQ46:BC46"/>
    <mergeCell ref="L41:P41"/>
    <mergeCell ref="U41:AK41"/>
    <mergeCell ref="AU41:BC41"/>
    <mergeCell ref="J42:P42"/>
    <mergeCell ref="Q42:AC42"/>
    <mergeCell ref="AD42:AP42"/>
    <mergeCell ref="D47:P47"/>
    <mergeCell ref="Q47:T47"/>
    <mergeCell ref="U47:AC47"/>
    <mergeCell ref="AD47:AP47"/>
    <mergeCell ref="AQ47:BC47"/>
    <mergeCell ref="D48:P48"/>
    <mergeCell ref="Q48:AC48"/>
    <mergeCell ref="AD48:AP48"/>
    <mergeCell ref="AQ48:AT48"/>
    <mergeCell ref="AU48:BC48"/>
    <mergeCell ref="D50:P50"/>
    <mergeCell ref="Q50:AC50"/>
    <mergeCell ref="AD50:AK50"/>
    <mergeCell ref="AL50:AP50"/>
    <mergeCell ref="AQ50:BC50"/>
    <mergeCell ref="D51:K51"/>
    <mergeCell ref="L51:P51"/>
    <mergeCell ref="Q51:AC51"/>
    <mergeCell ref="AD51:AP51"/>
    <mergeCell ref="AQ51:BC51"/>
    <mergeCell ref="D52:P52"/>
    <mergeCell ref="Q52:AC52"/>
    <mergeCell ref="AD52:AP52"/>
    <mergeCell ref="AQ52:AT52"/>
    <mergeCell ref="AU52:BC52"/>
    <mergeCell ref="D54:P54"/>
    <mergeCell ref="Q54:AC54"/>
    <mergeCell ref="AD54:AP54"/>
    <mergeCell ref="AQ54:AT54"/>
    <mergeCell ref="AU54:BC54"/>
    <mergeCell ref="D55:P55"/>
    <mergeCell ref="Q55:AC55"/>
    <mergeCell ref="AD55:AK55"/>
    <mergeCell ref="AL55:AP55"/>
    <mergeCell ref="AQ55:BC55"/>
    <mergeCell ref="D56:P56"/>
    <mergeCell ref="Q56:T56"/>
    <mergeCell ref="AD56:AP56"/>
    <mergeCell ref="AQ56:BC56"/>
    <mergeCell ref="AA58:AD58"/>
    <mergeCell ref="AE58:AH58"/>
    <mergeCell ref="AI58:AL58"/>
    <mergeCell ref="AM58:AP58"/>
    <mergeCell ref="AQ58:AT58"/>
    <mergeCell ref="AU58:AX58"/>
    <mergeCell ref="C58:F58"/>
    <mergeCell ref="G58:J58"/>
    <mergeCell ref="K58:N58"/>
    <mergeCell ref="O58:R58"/>
    <mergeCell ref="S58:V58"/>
    <mergeCell ref="W58:Z58"/>
    <mergeCell ref="AM59:AP59"/>
    <mergeCell ref="AQ59:AT59"/>
    <mergeCell ref="AU59:AX59"/>
    <mergeCell ref="C60:F60"/>
    <mergeCell ref="G60:J60"/>
    <mergeCell ref="K60:N60"/>
    <mergeCell ref="O60:R60"/>
    <mergeCell ref="S60:V60"/>
    <mergeCell ref="W60:Z60"/>
    <mergeCell ref="AA60:AD60"/>
    <mergeCell ref="AE60:AH60"/>
    <mergeCell ref="AI60:AL60"/>
    <mergeCell ref="AM60:AP60"/>
    <mergeCell ref="AQ60:AT60"/>
    <mergeCell ref="AU60:AX60"/>
    <mergeCell ref="C59:F59"/>
    <mergeCell ref="G59:J59"/>
    <mergeCell ref="K59:N59"/>
    <mergeCell ref="O59:R59"/>
    <mergeCell ref="S59:V59"/>
    <mergeCell ref="W59:Z59"/>
    <mergeCell ref="AA59:AD59"/>
    <mergeCell ref="AE59:AH59"/>
    <mergeCell ref="AI59:AL59"/>
    <mergeCell ref="AM61:AP61"/>
    <mergeCell ref="AQ61:AT61"/>
    <mergeCell ref="AU61:AX61"/>
    <mergeCell ref="C62:F62"/>
    <mergeCell ref="G62:J62"/>
    <mergeCell ref="K62:N62"/>
    <mergeCell ref="O62:R62"/>
    <mergeCell ref="S62:V62"/>
    <mergeCell ref="W62:Z62"/>
    <mergeCell ref="C61:F61"/>
    <mergeCell ref="G61:J61"/>
    <mergeCell ref="K61:N61"/>
    <mergeCell ref="O61:R61"/>
    <mergeCell ref="S61:V61"/>
    <mergeCell ref="W61:Z61"/>
    <mergeCell ref="AA61:AD61"/>
    <mergeCell ref="AE61:AH61"/>
    <mergeCell ref="AI61:AL61"/>
    <mergeCell ref="D68:BC68"/>
    <mergeCell ref="L69:T69"/>
    <mergeCell ref="AD69:AK69"/>
    <mergeCell ref="AU69:BC69"/>
    <mergeCell ref="D70:K70"/>
    <mergeCell ref="U70:AC70"/>
    <mergeCell ref="AL70:AT70"/>
    <mergeCell ref="AA62:AD62"/>
    <mergeCell ref="AE62:AH62"/>
    <mergeCell ref="AI62:AL62"/>
    <mergeCell ref="AM62:AP62"/>
    <mergeCell ref="AQ62:AT62"/>
    <mergeCell ref="AU62:AX62"/>
    <mergeCell ref="AY62:BB62"/>
    <mergeCell ref="D77:K77"/>
    <mergeCell ref="U77:AC77"/>
    <mergeCell ref="D80:P80"/>
    <mergeCell ref="AD80:AP80"/>
    <mergeCell ref="Q71:AC71"/>
    <mergeCell ref="AD71:AP71"/>
    <mergeCell ref="D75:BC75"/>
    <mergeCell ref="D76:T76"/>
    <mergeCell ref="U76:AK76"/>
    <mergeCell ref="AL76:BC76"/>
    <mergeCell ref="D85:BC85"/>
    <mergeCell ref="D86:T86"/>
    <mergeCell ref="U86:AK86"/>
    <mergeCell ref="AL86:BC86"/>
    <mergeCell ref="D87:K87"/>
    <mergeCell ref="L87:T87"/>
    <mergeCell ref="AD87:AK87"/>
    <mergeCell ref="AL87:AP87"/>
    <mergeCell ref="AQ80:BC80"/>
    <mergeCell ref="W81:Z81"/>
    <mergeCell ref="AA81:AD81"/>
    <mergeCell ref="AE81:AH81"/>
    <mergeCell ref="AI81:AL81"/>
    <mergeCell ref="AM81:AP81"/>
    <mergeCell ref="AQ81:AT81"/>
    <mergeCell ref="AU81:AX81"/>
    <mergeCell ref="AY81:BC81"/>
    <mergeCell ref="AQ82:AT82"/>
    <mergeCell ref="AU82:AY82"/>
    <mergeCell ref="AZ82:BC82"/>
    <mergeCell ref="L83:M83"/>
    <mergeCell ref="D82:K82"/>
    <mergeCell ref="L82:M82"/>
    <mergeCell ref="N82:T82"/>
    <mergeCell ref="U90:V90"/>
    <mergeCell ref="D91:BC91"/>
    <mergeCell ref="D92:K92"/>
    <mergeCell ref="U92:AC92"/>
    <mergeCell ref="AL92:AT92"/>
    <mergeCell ref="D88:P88"/>
    <mergeCell ref="Q88:AC88"/>
    <mergeCell ref="AQ88:BC88"/>
    <mergeCell ref="W89:AD89"/>
    <mergeCell ref="AE89:AL89"/>
    <mergeCell ref="AM89:AT89"/>
    <mergeCell ref="AU89:BC89"/>
    <mergeCell ref="L100:T100"/>
    <mergeCell ref="AL100:AT100"/>
    <mergeCell ref="AD93:AK93"/>
    <mergeCell ref="AU93:BC93"/>
    <mergeCell ref="D94:L94"/>
    <mergeCell ref="L95:P95"/>
    <mergeCell ref="U95:AC95"/>
    <mergeCell ref="AD95:AK95"/>
    <mergeCell ref="AU95:BC95"/>
    <mergeCell ref="L93:T93"/>
    <mergeCell ref="BY119:CB119"/>
    <mergeCell ref="CD119:CG119"/>
    <mergeCell ref="N10:T10"/>
    <mergeCell ref="L8:T8"/>
    <mergeCell ref="AD9:AK9"/>
    <mergeCell ref="D23:K23"/>
    <mergeCell ref="L24:T24"/>
    <mergeCell ref="AL25:AP25"/>
    <mergeCell ref="BY111:CB111"/>
    <mergeCell ref="CD111:CG111"/>
    <mergeCell ref="D112:BC112"/>
    <mergeCell ref="AD113:AK113"/>
    <mergeCell ref="AL113:AT113"/>
    <mergeCell ref="AU113:BC113"/>
    <mergeCell ref="D108:K108"/>
    <mergeCell ref="D109:P109"/>
    <mergeCell ref="Q109:AC109"/>
    <mergeCell ref="AD109:AP109"/>
    <mergeCell ref="L108:P108"/>
    <mergeCell ref="Q108:T108"/>
    <mergeCell ref="AL108:AT108"/>
    <mergeCell ref="J103:K103"/>
    <mergeCell ref="D105:BC105"/>
    <mergeCell ref="U106:AC106"/>
    <mergeCell ref="AQ30:BC30"/>
    <mergeCell ref="D30:K30"/>
    <mergeCell ref="U30:AC30"/>
    <mergeCell ref="AQ28:BC28"/>
    <mergeCell ref="D29:K29"/>
    <mergeCell ref="L29:T29"/>
    <mergeCell ref="AL29:AP29"/>
    <mergeCell ref="AQ29:AT29"/>
    <mergeCell ref="D115:BC115"/>
    <mergeCell ref="AD106:AK106"/>
    <mergeCell ref="AU106:BC106"/>
    <mergeCell ref="AQ107:BC107"/>
    <mergeCell ref="D101:P101"/>
    <mergeCell ref="Q101:AC101"/>
    <mergeCell ref="AD101:AP101"/>
    <mergeCell ref="AQ101:BC101"/>
    <mergeCell ref="U102:AC102"/>
    <mergeCell ref="AD102:AK102"/>
    <mergeCell ref="AU102:BC102"/>
    <mergeCell ref="Q96:T96"/>
    <mergeCell ref="AL96:AP96"/>
    <mergeCell ref="AQ96:AT96"/>
    <mergeCell ref="D98:BC98"/>
    <mergeCell ref="D100:I100"/>
    <mergeCell ref="U20:V20"/>
    <mergeCell ref="W20:AC20"/>
    <mergeCell ref="AD20:AP20"/>
    <mergeCell ref="AL17:AT17"/>
    <mergeCell ref="AQ16:AY16"/>
    <mergeCell ref="AQ20:AT20"/>
    <mergeCell ref="D20:K20"/>
    <mergeCell ref="J21:K21"/>
    <mergeCell ref="L21:M21"/>
    <mergeCell ref="L20:M20"/>
    <mergeCell ref="N20:T20"/>
    <mergeCell ref="AU17:BC17"/>
    <mergeCell ref="AD17:AK17"/>
    <mergeCell ref="AD18:AP18"/>
    <mergeCell ref="AU20:AY20"/>
    <mergeCell ref="D18:K18"/>
    <mergeCell ref="L18:T18"/>
    <mergeCell ref="U18:AC18"/>
    <mergeCell ref="D16:K16"/>
    <mergeCell ref="L16:P16"/>
    <mergeCell ref="Q17:AC17"/>
    <mergeCell ref="AD16:AP16"/>
    <mergeCell ref="U82:V82"/>
    <mergeCell ref="W82:AC82"/>
    <mergeCell ref="AD82:AP82"/>
    <mergeCell ref="AZ20:BC20"/>
    <mergeCell ref="U21:V21"/>
    <mergeCell ref="N77:T77"/>
    <mergeCell ref="D71:K71"/>
    <mergeCell ref="U79:AC79"/>
    <mergeCell ref="AQ71:AY71"/>
    <mergeCell ref="AU72:BC72"/>
    <mergeCell ref="AD28:AP28"/>
    <mergeCell ref="AD24:AP24"/>
    <mergeCell ref="Q23:AC23"/>
    <mergeCell ref="Q26:Y26"/>
    <mergeCell ref="AD23:AK23"/>
    <mergeCell ref="AL26:AP26"/>
    <mergeCell ref="AD25:AK25"/>
    <mergeCell ref="D28:P28"/>
    <mergeCell ref="Q28:AC28"/>
    <mergeCell ref="L31:T31"/>
    <mergeCell ref="AD31:AK31"/>
    <mergeCell ref="AL31:AP31"/>
    <mergeCell ref="U56:AC56"/>
    <mergeCell ref="AD30:AP30"/>
  </mergeCells>
  <pageMargins left="0.2" right="0.2" top="0.25" bottom="0.25" header="0.3" footer="0.3"/>
  <pageSetup scale="56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55E6B-DAA9-8F45-9374-BB12BE8D3148}">
  <sheetPr>
    <pageSetUpPr fitToPage="1"/>
  </sheetPr>
  <dimension ref="A1:CL125"/>
  <sheetViews>
    <sheetView topLeftCell="A4" workbookViewId="0">
      <selection activeCell="AQ16" sqref="AQ16:AT16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283</v>
      </c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260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261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262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 ht="17" thickBo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 ht="17" thickBot="1">
      <c r="A8" s="97" t="s">
        <v>24</v>
      </c>
      <c r="B8" s="96" t="s">
        <v>263</v>
      </c>
      <c r="C8" s="66"/>
      <c r="D8" s="954" t="s">
        <v>210</v>
      </c>
      <c r="E8" s="954"/>
      <c r="F8" s="954"/>
      <c r="G8" s="954"/>
      <c r="H8" s="954"/>
      <c r="I8" s="954"/>
      <c r="J8" s="954"/>
      <c r="K8" s="778"/>
      <c r="L8" s="959" t="s">
        <v>37</v>
      </c>
      <c r="M8" s="598"/>
      <c r="N8" s="598"/>
      <c r="O8" s="598"/>
      <c r="P8" s="598"/>
      <c r="Q8" s="598"/>
      <c r="R8" s="598"/>
      <c r="S8" s="598"/>
      <c r="T8" s="598"/>
      <c r="U8" s="775" t="s">
        <v>180</v>
      </c>
      <c r="V8" s="776"/>
      <c r="W8" s="776"/>
      <c r="X8" s="776"/>
      <c r="Y8" s="776"/>
      <c r="Z8" s="776"/>
      <c r="AA8" s="776"/>
      <c r="AB8" s="776"/>
      <c r="AC8" s="777"/>
      <c r="AD8" s="960" t="s">
        <v>38</v>
      </c>
      <c r="AE8" s="679"/>
      <c r="AF8" s="679"/>
      <c r="AG8" s="679"/>
      <c r="AH8" s="679"/>
      <c r="AI8" s="679"/>
      <c r="AJ8" s="679"/>
      <c r="AK8" s="680"/>
      <c r="AL8" s="881" t="s">
        <v>12</v>
      </c>
      <c r="AM8" s="878"/>
      <c r="AN8" s="878"/>
      <c r="AO8" s="878"/>
      <c r="AP8" s="878"/>
      <c r="AQ8" s="878"/>
      <c r="AR8" s="878"/>
      <c r="AS8" s="878"/>
      <c r="AT8" s="878"/>
      <c r="AU8" s="961" t="s">
        <v>43</v>
      </c>
      <c r="AV8" s="961"/>
      <c r="AW8" s="961"/>
      <c r="AX8" s="961"/>
      <c r="AY8" s="961"/>
      <c r="AZ8" s="961"/>
      <c r="BA8" s="961"/>
      <c r="BB8" s="961"/>
      <c r="BC8" s="961"/>
      <c r="BD8" s="64"/>
      <c r="BE8" s="1" t="s">
        <v>217</v>
      </c>
      <c r="BI8">
        <v>17</v>
      </c>
      <c r="BJ8">
        <v>9</v>
      </c>
      <c r="BK8" s="50">
        <v>9</v>
      </c>
      <c r="BL8" s="50">
        <v>8</v>
      </c>
      <c r="BM8" s="50">
        <v>9</v>
      </c>
      <c r="BN8" s="50" t="s">
        <v>178</v>
      </c>
      <c r="BO8" s="50" t="s">
        <v>178</v>
      </c>
      <c r="BP8" s="50">
        <f>SUM(BI8:BO8)</f>
        <v>52</v>
      </c>
    </row>
    <row r="9" spans="1:82" ht="17" thickBot="1">
      <c r="A9" s="95"/>
      <c r="B9" s="96" t="s">
        <v>264</v>
      </c>
      <c r="C9" s="66"/>
      <c r="D9" s="474" t="s">
        <v>180</v>
      </c>
      <c r="E9" s="475"/>
      <c r="F9" s="475"/>
      <c r="G9" s="475"/>
      <c r="H9" s="475"/>
      <c r="I9" s="475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3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598" t="s">
        <v>37</v>
      </c>
      <c r="AE9" s="598"/>
      <c r="AF9" s="598"/>
      <c r="AG9" s="598"/>
      <c r="AH9" s="598"/>
      <c r="AI9" s="598"/>
      <c r="AJ9" s="598"/>
      <c r="AK9" s="599"/>
      <c r="AL9" s="956" t="s">
        <v>43</v>
      </c>
      <c r="AM9" s="957"/>
      <c r="AN9" s="957"/>
      <c r="AO9" s="957"/>
      <c r="AP9" s="957"/>
      <c r="AQ9" s="957"/>
      <c r="AR9" s="957"/>
      <c r="AS9" s="957"/>
      <c r="AT9" s="958"/>
      <c r="AU9" s="678" t="s">
        <v>38</v>
      </c>
      <c r="AV9" s="679"/>
      <c r="AW9" s="679"/>
      <c r="AX9" s="679"/>
      <c r="AY9" s="679"/>
      <c r="AZ9" s="679"/>
      <c r="BA9" s="679"/>
      <c r="BB9" s="679"/>
      <c r="BC9" s="680"/>
      <c r="BD9" s="64"/>
      <c r="BE9" s="1"/>
      <c r="BI9">
        <v>17</v>
      </c>
      <c r="BJ9">
        <v>9</v>
      </c>
      <c r="BK9" s="50">
        <v>9</v>
      </c>
      <c r="BL9" s="50">
        <v>9</v>
      </c>
      <c r="BM9" s="50">
        <v>8</v>
      </c>
      <c r="BN9" s="50" t="s">
        <v>178</v>
      </c>
      <c r="BO9" s="50" t="s">
        <v>178</v>
      </c>
      <c r="BP9" s="50">
        <f>SUM(BI9:BO9)</f>
        <v>52</v>
      </c>
    </row>
    <row r="10" spans="1:82" ht="17" thickBot="1">
      <c r="A10" s="95"/>
      <c r="B10" s="96" t="s">
        <v>18</v>
      </c>
      <c r="C10" s="66"/>
      <c r="D10" s="879" t="s">
        <v>12</v>
      </c>
      <c r="E10" s="880"/>
      <c r="F10" s="880"/>
      <c r="G10" s="880"/>
      <c r="H10" s="880"/>
      <c r="I10" s="881"/>
      <c r="J10" s="949" t="s">
        <v>3</v>
      </c>
      <c r="K10" s="949"/>
      <c r="L10" s="949"/>
      <c r="M10" s="949"/>
      <c r="N10" s="950" t="s">
        <v>38</v>
      </c>
      <c r="O10" s="951"/>
      <c r="P10" s="951"/>
      <c r="Q10" s="951"/>
      <c r="R10" s="951"/>
      <c r="S10" s="951"/>
      <c r="T10" s="951"/>
      <c r="U10" s="775" t="s">
        <v>180</v>
      </c>
      <c r="V10" s="776"/>
      <c r="W10" s="776"/>
      <c r="X10" s="776"/>
      <c r="Y10" s="776"/>
      <c r="Z10" s="776"/>
      <c r="AA10" s="776"/>
      <c r="AB10" s="776"/>
      <c r="AC10" s="777"/>
      <c r="AD10" s="952" t="s">
        <v>43</v>
      </c>
      <c r="AE10" s="953"/>
      <c r="AF10" s="953"/>
      <c r="AG10" s="953"/>
      <c r="AH10" s="953"/>
      <c r="AI10" s="953"/>
      <c r="AJ10" s="953"/>
      <c r="AK10" s="953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778"/>
      <c r="AU10" s="946" t="s">
        <v>37</v>
      </c>
      <c r="AV10" s="947"/>
      <c r="AW10" s="947"/>
      <c r="AX10" s="947"/>
      <c r="AY10" s="947"/>
      <c r="AZ10" s="947"/>
      <c r="BA10" s="947"/>
      <c r="BB10" s="947"/>
      <c r="BC10" s="948"/>
      <c r="BD10" s="64"/>
      <c r="BI10">
        <v>18</v>
      </c>
      <c r="BJ10" s="1">
        <v>8</v>
      </c>
      <c r="BK10" s="83">
        <v>6</v>
      </c>
      <c r="BL10" s="54">
        <v>7</v>
      </c>
      <c r="BM10" s="54">
        <v>9</v>
      </c>
      <c r="BN10" s="50" t="s">
        <v>178</v>
      </c>
      <c r="BO10" s="54">
        <v>4</v>
      </c>
      <c r="BP10" s="50">
        <f>SUM(BI10:BO10)</f>
        <v>52</v>
      </c>
    </row>
    <row r="11" spans="1:82">
      <c r="A11" s="95"/>
      <c r="B11" s="96"/>
      <c r="C11" s="66"/>
      <c r="D11" s="66"/>
      <c r="E11" s="66"/>
      <c r="F11" s="66"/>
      <c r="G11" s="66"/>
      <c r="H11" s="66"/>
      <c r="I11" s="66"/>
      <c r="J11" s="887" t="s">
        <v>256</v>
      </c>
      <c r="K11" s="888"/>
      <c r="L11" s="888"/>
      <c r="M11" s="88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97"/>
      <c r="B12" s="94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95" t="s">
        <v>130</v>
      </c>
      <c r="B13" s="9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95"/>
      <c r="B14" s="96"/>
      <c r="C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97" t="s">
        <v>33</v>
      </c>
      <c r="B15" s="94">
        <v>5</v>
      </c>
      <c r="C15" s="1"/>
      <c r="D15" s="878" t="s">
        <v>12</v>
      </c>
      <c r="E15" s="878"/>
      <c r="F15" s="878"/>
      <c r="G15" s="878"/>
      <c r="H15" s="878"/>
      <c r="I15" s="878"/>
      <c r="J15" s="878"/>
      <c r="K15" s="878"/>
      <c r="L15" s="878"/>
      <c r="M15" s="878"/>
      <c r="N15" s="878"/>
      <c r="O15" s="878"/>
      <c r="P15" s="878"/>
      <c r="Q15" s="775" t="s">
        <v>180</v>
      </c>
      <c r="R15" s="776"/>
      <c r="S15" s="776"/>
      <c r="T15" s="776"/>
      <c r="U15" s="897" t="s">
        <v>2</v>
      </c>
      <c r="V15" s="897"/>
      <c r="W15" s="897"/>
      <c r="X15" s="897"/>
      <c r="Y15" s="897"/>
      <c r="Z15" s="897"/>
      <c r="AA15" s="897"/>
      <c r="AB15" s="897"/>
      <c r="AC15" s="898"/>
      <c r="AD15" s="813" t="s">
        <v>1</v>
      </c>
      <c r="AE15" s="813"/>
      <c r="AF15" s="813"/>
      <c r="AG15" s="813"/>
      <c r="AH15" s="813"/>
      <c r="AI15" s="813"/>
      <c r="AJ15" s="813"/>
      <c r="AK15" s="813"/>
      <c r="AL15" s="465" t="s">
        <v>0</v>
      </c>
      <c r="AM15" s="466"/>
      <c r="AN15" s="466"/>
      <c r="AO15" s="466"/>
      <c r="AP15" s="466"/>
      <c r="AQ15" s="111" t="s">
        <v>180</v>
      </c>
      <c r="AR15" s="112"/>
      <c r="AS15" s="112"/>
      <c r="AT15" s="112"/>
      <c r="AU15" s="112"/>
      <c r="AV15" s="112"/>
      <c r="AW15" s="112"/>
      <c r="AX15" s="112"/>
      <c r="AY15" s="112"/>
      <c r="AZ15" s="902" t="s">
        <v>3</v>
      </c>
      <c r="BA15" s="902"/>
      <c r="BB15" s="902"/>
      <c r="BC15" s="902"/>
      <c r="BD15" s="64"/>
      <c r="BE15" t="s">
        <v>253</v>
      </c>
      <c r="BI15">
        <v>13</v>
      </c>
      <c r="BJ15" t="s">
        <v>178</v>
      </c>
      <c r="BK15" s="50">
        <v>13</v>
      </c>
      <c r="BL15" s="84">
        <v>4.5</v>
      </c>
      <c r="BM15" s="84">
        <v>5</v>
      </c>
      <c r="BN15" s="50">
        <v>8</v>
      </c>
      <c r="BO15" s="84">
        <v>8.5</v>
      </c>
      <c r="BP15" s="50">
        <f>SUM(BI15:BO15)</f>
        <v>52</v>
      </c>
    </row>
    <row r="16" spans="1:82">
      <c r="A16" s="95"/>
      <c r="B16" s="94">
        <v>5</v>
      </c>
      <c r="C16" s="1"/>
      <c r="D16" s="772" t="s">
        <v>0</v>
      </c>
      <c r="E16" s="773"/>
      <c r="F16" s="773"/>
      <c r="G16" s="773"/>
      <c r="H16" s="773"/>
      <c r="I16" s="773"/>
      <c r="J16" s="773"/>
      <c r="K16" s="774"/>
      <c r="L16" s="747" t="s">
        <v>1</v>
      </c>
      <c r="M16" s="748"/>
      <c r="N16" s="748"/>
      <c r="O16" s="748"/>
      <c r="P16" s="827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878" t="s">
        <v>12</v>
      </c>
      <c r="AE16" s="878"/>
      <c r="AF16" s="878"/>
      <c r="AG16" s="878"/>
      <c r="AH16" s="878"/>
      <c r="AI16" s="878"/>
      <c r="AJ16" s="878"/>
      <c r="AK16" s="878"/>
      <c r="AL16" s="878"/>
      <c r="AM16" s="878"/>
      <c r="AN16" s="878"/>
      <c r="AO16" s="878"/>
      <c r="AP16" s="878"/>
      <c r="AQ16" s="896" t="s">
        <v>2</v>
      </c>
      <c r="AR16" s="896"/>
      <c r="AS16" s="896"/>
      <c r="AT16" s="896"/>
      <c r="AU16" s="902" t="s">
        <v>3</v>
      </c>
      <c r="AV16" s="902"/>
      <c r="AW16" s="902"/>
      <c r="AX16" s="902"/>
      <c r="BD16" s="64"/>
      <c r="BE16" t="s">
        <v>285</v>
      </c>
      <c r="BI16">
        <v>13</v>
      </c>
      <c r="BJ16" t="s">
        <v>178</v>
      </c>
      <c r="BK16" s="50">
        <v>13</v>
      </c>
      <c r="BL16" s="50">
        <v>7.5</v>
      </c>
      <c r="BM16" s="84">
        <v>4</v>
      </c>
      <c r="BN16" s="50">
        <v>8</v>
      </c>
      <c r="BO16" s="84">
        <v>6.5</v>
      </c>
      <c r="BP16" s="50">
        <f>SUM(BI16:BO16)</f>
        <v>52</v>
      </c>
    </row>
    <row r="17" spans="1:75">
      <c r="A17" s="95"/>
      <c r="B17" s="94">
        <v>6</v>
      </c>
      <c r="C17" s="1"/>
      <c r="D17" s="775" t="s">
        <v>180</v>
      </c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7"/>
      <c r="Q17" s="878" t="s">
        <v>12</v>
      </c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772" t="s">
        <v>0</v>
      </c>
      <c r="AE17" s="773"/>
      <c r="AF17" s="773"/>
      <c r="AG17" s="773"/>
      <c r="AH17" s="773"/>
      <c r="AI17" s="773"/>
      <c r="AJ17" s="773"/>
      <c r="AK17" s="774"/>
      <c r="AL17" s="896" t="s">
        <v>2</v>
      </c>
      <c r="AM17" s="896"/>
      <c r="AN17" s="896"/>
      <c r="AO17" s="896"/>
      <c r="AP17" s="896"/>
      <c r="AU17" s="813" t="s">
        <v>1</v>
      </c>
      <c r="AV17" s="813"/>
      <c r="AW17" s="813"/>
      <c r="AX17" s="813"/>
      <c r="AY17" s="813"/>
      <c r="AZ17" s="813"/>
      <c r="BA17" s="813"/>
      <c r="BB17" s="813"/>
      <c r="BC17" s="813"/>
      <c r="BD17" s="64"/>
      <c r="BI17">
        <v>13</v>
      </c>
      <c r="BJ17" t="s">
        <v>178</v>
      </c>
      <c r="BK17" s="50">
        <v>13</v>
      </c>
      <c r="BL17" s="50">
        <v>9</v>
      </c>
      <c r="BM17" s="50">
        <v>8</v>
      </c>
      <c r="BN17" s="50">
        <v>9</v>
      </c>
      <c r="BO17" s="50" t="s">
        <v>178</v>
      </c>
      <c r="BP17" s="50">
        <f>SUM(BI17:BO17)</f>
        <v>52</v>
      </c>
    </row>
    <row r="18" spans="1:75">
      <c r="A18" s="95"/>
      <c r="B18" s="94">
        <v>6</v>
      </c>
      <c r="C18" s="1"/>
      <c r="D18" s="896" t="s">
        <v>2</v>
      </c>
      <c r="E18" s="896"/>
      <c r="F18" s="896"/>
      <c r="G18" s="896"/>
      <c r="H18" s="896"/>
      <c r="I18" s="896"/>
      <c r="J18" s="896"/>
      <c r="K18" s="896"/>
      <c r="L18" s="772" t="s">
        <v>0</v>
      </c>
      <c r="M18" s="773"/>
      <c r="N18" s="773"/>
      <c r="O18" s="773"/>
      <c r="P18" s="773"/>
      <c r="Q18" s="773"/>
      <c r="R18" s="773"/>
      <c r="S18" s="773"/>
      <c r="T18" s="774"/>
      <c r="U18" s="813" t="s">
        <v>1</v>
      </c>
      <c r="V18" s="813"/>
      <c r="W18" s="813"/>
      <c r="X18" s="813"/>
      <c r="Y18" s="813"/>
      <c r="Z18" s="813"/>
      <c r="AA18" s="813"/>
      <c r="AB18" s="813"/>
      <c r="AC18" s="813"/>
      <c r="AD18" s="775" t="s">
        <v>180</v>
      </c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7"/>
      <c r="AQ18" s="878" t="s">
        <v>12</v>
      </c>
      <c r="AR18" s="878"/>
      <c r="AS18" s="878"/>
      <c r="AT18" s="878"/>
      <c r="AU18" s="878"/>
      <c r="AV18" s="878"/>
      <c r="AW18" s="878"/>
      <c r="AX18" s="878"/>
      <c r="AY18" s="878"/>
      <c r="AZ18" s="878"/>
      <c r="BA18" s="878"/>
      <c r="BB18" s="878"/>
      <c r="BC18" s="878"/>
      <c r="BD18" s="64"/>
      <c r="BE18" t="s">
        <v>252</v>
      </c>
      <c r="BI18" s="22">
        <v>17</v>
      </c>
      <c r="BJ18" t="s">
        <v>178</v>
      </c>
      <c r="BK18" s="50">
        <v>13</v>
      </c>
      <c r="BL18" s="50">
        <v>8</v>
      </c>
      <c r="BM18" s="50">
        <v>9</v>
      </c>
      <c r="BN18" s="84">
        <v>5</v>
      </c>
      <c r="BO18" s="50" t="s">
        <v>178</v>
      </c>
      <c r="BP18" s="50">
        <f>SUM(BI18:BO18)</f>
        <v>52</v>
      </c>
    </row>
    <row r="19" spans="1:75" s="1" customFormat="1" ht="17" thickBot="1">
      <c r="A19" s="95"/>
      <c r="B19" s="94"/>
      <c r="Q19" s="1" t="s">
        <v>247</v>
      </c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95"/>
      <c r="B20" s="94"/>
      <c r="D20" s="887" t="s">
        <v>241</v>
      </c>
      <c r="E20" s="888"/>
      <c r="F20" s="888"/>
      <c r="G20" s="888"/>
      <c r="H20" s="888"/>
      <c r="I20" s="888"/>
      <c r="J20" s="888"/>
      <c r="K20" s="888"/>
      <c r="L20" s="808" t="s">
        <v>53</v>
      </c>
      <c r="M20" s="809"/>
      <c r="N20" s="809"/>
      <c r="O20" s="809"/>
      <c r="P20" s="809"/>
      <c r="Q20" s="809"/>
      <c r="R20" s="809"/>
      <c r="S20" s="809"/>
      <c r="T20" s="891"/>
      <c r="U20" s="888" t="s">
        <v>232</v>
      </c>
      <c r="V20" s="888"/>
      <c r="W20" s="804" t="s">
        <v>251</v>
      </c>
      <c r="X20" s="805"/>
      <c r="Y20" s="805"/>
      <c r="Z20" s="805"/>
      <c r="AA20" s="805"/>
      <c r="AB20" s="805"/>
      <c r="AC20" s="806"/>
      <c r="AD20" s="892" t="s">
        <v>232</v>
      </c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  <c r="BB20" s="892"/>
      <c r="BC20" s="89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95"/>
      <c r="B21" s="94" t="s">
        <v>243</v>
      </c>
      <c r="J21" s="546" t="s">
        <v>41</v>
      </c>
      <c r="K21" s="538"/>
      <c r="L21" s="894" t="s">
        <v>1</v>
      </c>
      <c r="M21" s="895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idden="1">
      <c r="A22" s="65"/>
      <c r="B22" s="6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1:75" s="1" customFormat="1" ht="4" hidden="1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hidden="1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hidden="1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hidden="1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hidden="1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hidden="1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hidden="1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hidden="1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hidden="1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26</v>
      </c>
    </row>
    <row r="32" spans="1:75" ht="1" hidden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hidden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hidden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hidden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hidden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hidden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101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hidden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hidden="1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>
        <v>12</v>
      </c>
      <c r="BF39">
        <f>SUM(BE30:BE39)</f>
        <v>113</v>
      </c>
    </row>
    <row r="40" spans="1:75">
      <c r="A40" s="95" t="s">
        <v>32</v>
      </c>
      <c r="B40" s="96" t="s">
        <v>167</v>
      </c>
      <c r="C40" s="16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0"/>
      <c r="Q40" s="814" t="s">
        <v>0</v>
      </c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14"/>
      <c r="AD40" s="775" t="s">
        <v>180</v>
      </c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7"/>
      <c r="AQ40" s="828" t="s">
        <v>1</v>
      </c>
      <c r="AR40" s="828"/>
      <c r="AS40" s="828"/>
      <c r="AT40" s="828"/>
      <c r="AU40" s="823" t="s">
        <v>12</v>
      </c>
      <c r="AV40" s="823"/>
      <c r="AW40" s="823"/>
      <c r="AX40" s="823"/>
      <c r="AY40" s="823"/>
      <c r="AZ40" s="823"/>
      <c r="BA40" s="823"/>
      <c r="BB40" s="823"/>
      <c r="BC40" s="823"/>
      <c r="BD40" s="64"/>
      <c r="BI40">
        <v>13</v>
      </c>
      <c r="BK40" s="50">
        <v>9</v>
      </c>
      <c r="BL40" s="50">
        <v>4</v>
      </c>
      <c r="BM40" s="50">
        <v>13</v>
      </c>
      <c r="BN40" s="50">
        <v>13</v>
      </c>
      <c r="BP40" s="50">
        <f>SUM(BI40:BO40)</f>
        <v>52</v>
      </c>
    </row>
    <row r="41" spans="1:75">
      <c r="A41" s="95"/>
      <c r="B41" s="96" t="s">
        <v>167</v>
      </c>
      <c r="C41" s="16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40" t="s">
        <v>2</v>
      </c>
      <c r="R41" s="840"/>
      <c r="S41" s="840"/>
      <c r="T41" s="840"/>
      <c r="U41" s="840"/>
      <c r="V41" s="840"/>
      <c r="W41" s="840"/>
      <c r="X41" s="840"/>
      <c r="Y41" s="840"/>
      <c r="Z41" s="840"/>
      <c r="AA41" s="840"/>
      <c r="AB41" s="840"/>
      <c r="AC41" s="840"/>
      <c r="AD41" s="817" t="s">
        <v>12</v>
      </c>
      <c r="AE41" s="818"/>
      <c r="AF41" s="818"/>
      <c r="AG41" s="818"/>
      <c r="AH41" s="818"/>
      <c r="AI41" s="818"/>
      <c r="AJ41" s="818"/>
      <c r="AK41" s="819"/>
      <c r="AL41" s="829" t="s">
        <v>1</v>
      </c>
      <c r="AM41" s="830"/>
      <c r="AN41" s="830"/>
      <c r="AO41" s="830"/>
      <c r="AP41" s="831"/>
      <c r="AQ41" s="775" t="s">
        <v>180</v>
      </c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7"/>
      <c r="BD41" s="64"/>
      <c r="BI41">
        <v>13</v>
      </c>
      <c r="BK41" s="50">
        <v>8</v>
      </c>
      <c r="BL41" s="50">
        <v>5</v>
      </c>
      <c r="BM41" s="50">
        <v>13</v>
      </c>
      <c r="BN41" s="50">
        <v>13</v>
      </c>
      <c r="BP41" s="50">
        <f>SUM(BI41:BO41)</f>
        <v>52</v>
      </c>
    </row>
    <row r="42" spans="1:75">
      <c r="A42" s="95"/>
      <c r="B42" s="96" t="s">
        <v>167</v>
      </c>
      <c r="C42" s="16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828" t="s">
        <v>1</v>
      </c>
      <c r="R42" s="828"/>
      <c r="S42" s="828"/>
      <c r="T42" s="828"/>
      <c r="U42" s="823" t="s">
        <v>12</v>
      </c>
      <c r="V42" s="823"/>
      <c r="W42" s="823"/>
      <c r="X42" s="823"/>
      <c r="Y42" s="823"/>
      <c r="Z42" s="823"/>
      <c r="AA42" s="823"/>
      <c r="AB42" s="823"/>
      <c r="AC42" s="823"/>
      <c r="AD42" s="840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14" t="s">
        <v>0</v>
      </c>
      <c r="AR42" s="814"/>
      <c r="AS42" s="814"/>
      <c r="AT42" s="814"/>
      <c r="AU42" s="814"/>
      <c r="AV42" s="814"/>
      <c r="AW42" s="814"/>
      <c r="AX42" s="814"/>
      <c r="AY42" s="814"/>
      <c r="AZ42" s="814"/>
      <c r="BA42" s="814"/>
      <c r="BB42" s="814"/>
      <c r="BC42" s="814"/>
      <c r="BD42" s="64"/>
      <c r="BI42">
        <v>13</v>
      </c>
      <c r="BK42" s="50">
        <v>9</v>
      </c>
      <c r="BL42" s="50">
        <v>4</v>
      </c>
      <c r="BM42" s="50">
        <v>13</v>
      </c>
      <c r="BN42" s="50">
        <v>13</v>
      </c>
      <c r="BP42" s="50">
        <f>SUM(BI42:BO42)</f>
        <v>52</v>
      </c>
    </row>
    <row r="43" spans="1:75">
      <c r="A43" s="95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64"/>
    </row>
    <row r="44" spans="1:75">
      <c r="A44" s="95" t="s">
        <v>34</v>
      </c>
      <c r="B44" s="96" t="s">
        <v>204</v>
      </c>
      <c r="C44" s="768" t="s">
        <v>121</v>
      </c>
      <c r="D44" s="768"/>
      <c r="E44" s="768"/>
      <c r="F44" s="768"/>
      <c r="G44" s="768" t="s">
        <v>121</v>
      </c>
      <c r="H44" s="768"/>
      <c r="I44" s="768"/>
      <c r="J44" s="768"/>
      <c r="K44" s="768" t="s">
        <v>119</v>
      </c>
      <c r="L44" s="768"/>
      <c r="M44" s="768"/>
      <c r="N44" s="768"/>
      <c r="O44" s="768" t="s">
        <v>267</v>
      </c>
      <c r="P44" s="768"/>
      <c r="Q44" s="768"/>
      <c r="R44" s="768"/>
      <c r="S44" s="768" t="s">
        <v>117</v>
      </c>
      <c r="T44" s="768"/>
      <c r="U44" s="768"/>
      <c r="V44" s="768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68" t="s">
        <v>120</v>
      </c>
      <c r="AF44" s="768"/>
      <c r="AG44" s="768"/>
      <c r="AH44" s="768"/>
      <c r="AI44" s="768" t="s">
        <v>118</v>
      </c>
      <c r="AJ44" s="768"/>
      <c r="AK44" s="768"/>
      <c r="AL44" s="768"/>
      <c r="AM44" s="775" t="s">
        <v>98</v>
      </c>
      <c r="AN44" s="776"/>
      <c r="AO44" s="776"/>
      <c r="AP44" s="777"/>
      <c r="AQ44" s="775" t="s">
        <v>99</v>
      </c>
      <c r="AR44" s="776"/>
      <c r="AS44" s="776"/>
      <c r="AT44" s="777"/>
      <c r="AU44" s="768" t="s">
        <v>2</v>
      </c>
      <c r="AV44" s="768"/>
      <c r="AW44" s="768"/>
      <c r="AX44" s="768"/>
      <c r="AY44" s="943" t="s">
        <v>1</v>
      </c>
      <c r="AZ44" s="944"/>
      <c r="BA44" s="944"/>
      <c r="BB44" s="944"/>
      <c r="BC44" s="945"/>
      <c r="BD44" s="67" t="s">
        <v>281</v>
      </c>
      <c r="BJ44">
        <v>8</v>
      </c>
      <c r="BN44" s="50">
        <v>8</v>
      </c>
      <c r="BP44" s="50">
        <f>SUM(BI44:BO44)</f>
        <v>16</v>
      </c>
    </row>
    <row r="45" spans="1:75">
      <c r="A45" s="95"/>
      <c r="B45" s="96" t="s">
        <v>205</v>
      </c>
      <c r="C45" s="768" t="s">
        <v>1</v>
      </c>
      <c r="D45" s="768"/>
      <c r="E45" s="768"/>
      <c r="F45" s="768"/>
      <c r="G45" s="768" t="s">
        <v>265</v>
      </c>
      <c r="H45" s="768"/>
      <c r="I45" s="768"/>
      <c r="J45" s="768"/>
      <c r="K45" s="768" t="s">
        <v>123</v>
      </c>
      <c r="L45" s="768"/>
      <c r="M45" s="768"/>
      <c r="N45" s="768"/>
      <c r="O45" s="768" t="s">
        <v>119</v>
      </c>
      <c r="P45" s="768"/>
      <c r="Q45" s="768"/>
      <c r="R45" s="768"/>
      <c r="S45" s="768" t="s">
        <v>2</v>
      </c>
      <c r="T45" s="768"/>
      <c r="U45" s="768"/>
      <c r="V45" s="768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68" t="s">
        <v>122</v>
      </c>
      <c r="AF45" s="768"/>
      <c r="AG45" s="768"/>
      <c r="AH45" s="768"/>
      <c r="AI45" s="768" t="s">
        <v>118</v>
      </c>
      <c r="AJ45" s="768"/>
      <c r="AK45" s="768"/>
      <c r="AL45" s="768"/>
      <c r="AM45" s="772" t="s">
        <v>29</v>
      </c>
      <c r="AN45" s="773"/>
      <c r="AO45" s="773"/>
      <c r="AP45" s="774"/>
      <c r="AQ45" s="772" t="s">
        <v>29</v>
      </c>
      <c r="AR45" s="773"/>
      <c r="AS45" s="773"/>
      <c r="AT45" s="774"/>
      <c r="AU45" s="768" t="s">
        <v>121</v>
      </c>
      <c r="AV45" s="768"/>
      <c r="AW45" s="768"/>
      <c r="AX45" s="768"/>
      <c r="AY45" s="943" t="s">
        <v>121</v>
      </c>
      <c r="AZ45" s="944"/>
      <c r="BA45" s="944"/>
      <c r="BB45" s="944"/>
      <c r="BC45" s="945"/>
      <c r="BD45" s="67" t="s">
        <v>281</v>
      </c>
      <c r="BJ45">
        <v>8</v>
      </c>
      <c r="BN45" s="50">
        <v>8</v>
      </c>
      <c r="BP45" s="50">
        <f>SUM(BI45:BO45)</f>
        <v>16</v>
      </c>
    </row>
    <row r="46" spans="1:75">
      <c r="A46" s="95"/>
      <c r="B46" s="96" t="s">
        <v>206</v>
      </c>
      <c r="C46" s="768" t="s">
        <v>120</v>
      </c>
      <c r="D46" s="768"/>
      <c r="E46" s="768"/>
      <c r="F46" s="768"/>
      <c r="G46" s="768" t="s">
        <v>117</v>
      </c>
      <c r="H46" s="768"/>
      <c r="I46" s="768"/>
      <c r="J46" s="768"/>
      <c r="K46" s="768" t="s">
        <v>1</v>
      </c>
      <c r="L46" s="768"/>
      <c r="M46" s="768"/>
      <c r="N46" s="768"/>
      <c r="O46" s="768" t="s">
        <v>118</v>
      </c>
      <c r="P46" s="768"/>
      <c r="Q46" s="768"/>
      <c r="R46" s="768"/>
      <c r="S46" s="768" t="s">
        <v>266</v>
      </c>
      <c r="T46" s="768"/>
      <c r="U46" s="768"/>
      <c r="V46" s="768"/>
      <c r="W46" s="768" t="s">
        <v>2</v>
      </c>
      <c r="X46" s="768"/>
      <c r="Y46" s="768"/>
      <c r="Z46" s="768"/>
      <c r="AA46" s="768" t="s">
        <v>119</v>
      </c>
      <c r="AB46" s="768"/>
      <c r="AC46" s="768"/>
      <c r="AD46" s="768"/>
      <c r="AE46" s="772" t="s">
        <v>29</v>
      </c>
      <c r="AF46" s="773"/>
      <c r="AG46" s="773"/>
      <c r="AH46" s="774"/>
      <c r="AI46" s="772" t="s">
        <v>29</v>
      </c>
      <c r="AJ46" s="773"/>
      <c r="AK46" s="773"/>
      <c r="AL46" s="774"/>
      <c r="AM46" s="768" t="s">
        <v>121</v>
      </c>
      <c r="AN46" s="768"/>
      <c r="AO46" s="768"/>
      <c r="AP46" s="768"/>
      <c r="AQ46" s="768" t="s">
        <v>121</v>
      </c>
      <c r="AR46" s="768"/>
      <c r="AS46" s="768"/>
      <c r="AT46" s="768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 t="s">
        <v>281</v>
      </c>
      <c r="BJ46">
        <v>8</v>
      </c>
      <c r="BN46" s="50">
        <v>8</v>
      </c>
      <c r="BP46" s="50">
        <f>SUM(BI46:BO46)</f>
        <v>16</v>
      </c>
    </row>
    <row r="47" spans="1:75">
      <c r="A47" s="95"/>
      <c r="B47" s="96" t="s">
        <v>207</v>
      </c>
      <c r="C47" s="768" t="s">
        <v>266</v>
      </c>
      <c r="D47" s="768"/>
      <c r="E47" s="768"/>
      <c r="F47" s="768"/>
      <c r="G47" s="768" t="s">
        <v>118</v>
      </c>
      <c r="H47" s="768"/>
      <c r="I47" s="768"/>
      <c r="J47" s="768"/>
      <c r="K47" s="768" t="s">
        <v>120</v>
      </c>
      <c r="L47" s="768"/>
      <c r="M47" s="768"/>
      <c r="N47" s="768"/>
      <c r="O47" s="768" t="s">
        <v>117</v>
      </c>
      <c r="P47" s="768"/>
      <c r="Q47" s="768"/>
      <c r="R47" s="768"/>
      <c r="S47" s="768" t="s">
        <v>121</v>
      </c>
      <c r="T47" s="768"/>
      <c r="U47" s="768"/>
      <c r="V47" s="768"/>
      <c r="W47" s="768" t="s">
        <v>121</v>
      </c>
      <c r="X47" s="768"/>
      <c r="Y47" s="768"/>
      <c r="Z47" s="768"/>
      <c r="AA47" s="768" t="s">
        <v>119</v>
      </c>
      <c r="AB47" s="768"/>
      <c r="AC47" s="768"/>
      <c r="AD47" s="768"/>
      <c r="AE47" s="775" t="s">
        <v>98</v>
      </c>
      <c r="AF47" s="776"/>
      <c r="AG47" s="776"/>
      <c r="AH47" s="777"/>
      <c r="AI47" s="775" t="s">
        <v>99</v>
      </c>
      <c r="AJ47" s="776"/>
      <c r="AK47" s="776"/>
      <c r="AL47" s="777"/>
      <c r="AM47" s="768" t="s">
        <v>2</v>
      </c>
      <c r="AN47" s="768"/>
      <c r="AO47" s="768"/>
      <c r="AP47" s="768"/>
      <c r="AQ47" s="768" t="s">
        <v>119</v>
      </c>
      <c r="AR47" s="768"/>
      <c r="AS47" s="768"/>
      <c r="AT47" s="768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281</v>
      </c>
      <c r="BJ47">
        <v>8</v>
      </c>
      <c r="BN47" s="50">
        <v>8</v>
      </c>
      <c r="BP47" s="50">
        <f>SUM(BI47:BO47)</f>
        <v>16</v>
      </c>
    </row>
    <row r="48" spans="1:75">
      <c r="A48" s="95"/>
      <c r="B48" s="96"/>
      <c r="C48" s="784" t="s">
        <v>268</v>
      </c>
      <c r="D48" s="784"/>
      <c r="E48" s="784"/>
      <c r="F48" s="784"/>
      <c r="G48" s="785" t="s">
        <v>269</v>
      </c>
      <c r="H48" s="785"/>
      <c r="I48" s="785"/>
      <c r="J48" s="785"/>
      <c r="K48" s="783" t="s">
        <v>270</v>
      </c>
      <c r="L48" s="783"/>
      <c r="M48" s="783"/>
      <c r="N48" s="783"/>
      <c r="O48" s="783" t="s">
        <v>271</v>
      </c>
      <c r="P48" s="783"/>
      <c r="Q48" s="783"/>
      <c r="R48" s="783"/>
      <c r="S48" s="783" t="s">
        <v>272</v>
      </c>
      <c r="T48" s="783"/>
      <c r="U48" s="783"/>
      <c r="V48" s="783"/>
      <c r="W48" s="783" t="s">
        <v>273</v>
      </c>
      <c r="X48" s="783"/>
      <c r="Y48" s="783"/>
      <c r="Z48" s="783"/>
      <c r="AA48" s="783" t="s">
        <v>274</v>
      </c>
      <c r="AB48" s="783"/>
      <c r="AC48" s="783"/>
      <c r="AD48" s="783"/>
      <c r="AE48" s="783" t="s">
        <v>275</v>
      </c>
      <c r="AF48" s="783"/>
      <c r="AG48" s="783"/>
      <c r="AH48" s="783"/>
      <c r="AI48" s="783" t="s">
        <v>276</v>
      </c>
      <c r="AJ48" s="783"/>
      <c r="AK48" s="783"/>
      <c r="AL48" s="783"/>
      <c r="AM48" s="783" t="s">
        <v>277</v>
      </c>
      <c r="AN48" s="783"/>
      <c r="AO48" s="783"/>
      <c r="AP48" s="783"/>
      <c r="AQ48" s="783" t="s">
        <v>278</v>
      </c>
      <c r="AR48" s="783"/>
      <c r="AS48" s="783"/>
      <c r="AT48" s="783"/>
      <c r="AU48" s="783" t="s">
        <v>279</v>
      </c>
      <c r="AV48" s="783"/>
      <c r="AW48" s="783"/>
      <c r="AX48" s="783"/>
      <c r="AY48" s="559" t="s">
        <v>280</v>
      </c>
      <c r="AZ48" s="559"/>
      <c r="BA48" s="559"/>
      <c r="BB48" s="559"/>
      <c r="BC48" s="22"/>
      <c r="BD48" s="67"/>
    </row>
    <row r="49" spans="1:75">
      <c r="A49" s="65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775" t="s">
        <v>180</v>
      </c>
      <c r="E57" s="776"/>
      <c r="F57" s="776"/>
      <c r="G57" s="776"/>
      <c r="H57" s="776"/>
      <c r="I57" s="776"/>
      <c r="J57" s="776"/>
      <c r="K57" s="776"/>
      <c r="L57" s="776"/>
      <c r="M57" s="776"/>
      <c r="N57" s="776"/>
      <c r="O57" s="776"/>
      <c r="P57" s="777"/>
      <c r="Q57" s="775" t="s">
        <v>180</v>
      </c>
      <c r="R57" s="776"/>
      <c r="S57" s="776"/>
      <c r="T57" s="776"/>
      <c r="U57" s="776"/>
      <c r="V57" s="776"/>
      <c r="W57" s="776"/>
      <c r="X57" s="776"/>
      <c r="Y57" s="776"/>
      <c r="Z57" s="776"/>
      <c r="AA57" s="776"/>
      <c r="AB57" s="776"/>
      <c r="AC57" s="777"/>
      <c r="AD57" s="775" t="s">
        <v>180</v>
      </c>
      <c r="AE57" s="776"/>
      <c r="AF57" s="776"/>
      <c r="AG57" s="776"/>
      <c r="AH57" s="776"/>
      <c r="AI57" s="776"/>
      <c r="AJ57" s="776"/>
      <c r="AK57" s="776"/>
      <c r="AL57" s="776"/>
      <c r="AM57" s="776"/>
      <c r="AN57" s="776"/>
      <c r="AO57" s="776"/>
      <c r="AP57" s="777"/>
      <c r="AQ57" s="775" t="s">
        <v>180</v>
      </c>
      <c r="AR57" s="776"/>
      <c r="AS57" s="776"/>
      <c r="AT57" s="776"/>
      <c r="AU57" s="776"/>
      <c r="AV57" s="776"/>
      <c r="AW57" s="776"/>
      <c r="AX57" s="776"/>
      <c r="AY57" s="776"/>
      <c r="AZ57" s="776"/>
      <c r="BA57" s="776"/>
      <c r="BB57" s="776"/>
      <c r="BC57" s="777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v>1.93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786" t="s">
        <v>208</v>
      </c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8"/>
      <c r="BD61" s="25"/>
      <c r="BF61" s="22">
        <f>SUM(BF54:BF60)</f>
        <v>6.5261538461538455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786" t="s">
        <v>180</v>
      </c>
      <c r="E62" s="787"/>
      <c r="F62" s="787"/>
      <c r="G62" s="787"/>
      <c r="H62" s="787"/>
      <c r="I62" s="787"/>
      <c r="J62" s="787"/>
      <c r="K62" s="788"/>
      <c r="L62" s="31"/>
      <c r="M62" s="31"/>
      <c r="N62" s="31"/>
      <c r="O62" s="31"/>
      <c r="P62" s="31"/>
      <c r="Q62" s="31"/>
      <c r="R62" s="31"/>
      <c r="S62" s="31"/>
      <c r="T62" s="31"/>
      <c r="U62" s="775" t="s">
        <v>180</v>
      </c>
      <c r="V62" s="776"/>
      <c r="W62" s="776"/>
      <c r="X62" s="776"/>
      <c r="Y62" s="776"/>
      <c r="Z62" s="776"/>
      <c r="AA62" s="776"/>
      <c r="AB62" s="776"/>
      <c r="AC62" s="777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775" t="s">
        <v>18</v>
      </c>
      <c r="V63" s="776"/>
      <c r="W63" s="776"/>
      <c r="X63" s="776"/>
      <c r="Y63" s="776"/>
      <c r="Z63" s="776"/>
      <c r="AA63" s="776"/>
      <c r="AB63" s="776"/>
      <c r="AC63" s="777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775" t="s">
        <v>180</v>
      </c>
      <c r="R64" s="776"/>
      <c r="S64" s="776"/>
      <c r="T64" s="776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775" t="s">
        <v>180</v>
      </c>
      <c r="E65" s="776"/>
      <c r="F65" s="776"/>
      <c r="G65" s="776"/>
      <c r="H65" s="776"/>
      <c r="I65" s="776"/>
      <c r="J65" s="776"/>
      <c r="K65" s="776"/>
      <c r="L65" s="776"/>
      <c r="M65" s="776"/>
      <c r="N65" s="776"/>
      <c r="O65" s="776"/>
      <c r="P65" s="777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775" t="s">
        <v>180</v>
      </c>
      <c r="AR65" s="776"/>
      <c r="AS65" s="776"/>
      <c r="AT65" s="776"/>
      <c r="AU65" s="776"/>
      <c r="AV65" s="776"/>
      <c r="AW65" s="776"/>
      <c r="AX65" s="776"/>
      <c r="AY65" s="776"/>
      <c r="AZ65" s="776"/>
      <c r="BA65" s="776"/>
      <c r="BB65" s="776"/>
      <c r="BC65" s="777"/>
      <c r="BD65" s="24"/>
      <c r="BE65" s="1"/>
      <c r="BF65" s="63">
        <f>SUM(BF62:BF64,BF60,BF59,BI57:BI58,BF54:BF56)</f>
        <v>7.0338461538461541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775" t="s">
        <v>207</v>
      </c>
      <c r="X66" s="776"/>
      <c r="Y66" s="776"/>
      <c r="Z66" s="777"/>
      <c r="AA66" s="775" t="s">
        <v>206</v>
      </c>
      <c r="AB66" s="776"/>
      <c r="AC66" s="776"/>
      <c r="AD66" s="777"/>
      <c r="AE66" s="775" t="s">
        <v>205</v>
      </c>
      <c r="AF66" s="776"/>
      <c r="AG66" s="776"/>
      <c r="AH66" s="777"/>
      <c r="AI66" s="775" t="s">
        <v>204</v>
      </c>
      <c r="AJ66" s="776"/>
      <c r="AK66" s="776"/>
      <c r="AL66" s="777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34/52</f>
        <v>0.65384615384615385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798" t="s">
        <v>208</v>
      </c>
      <c r="AM69" s="799"/>
      <c r="AN69" s="799"/>
      <c r="AO69" s="799"/>
      <c r="AP69" s="799"/>
      <c r="AQ69" s="799"/>
      <c r="AR69" s="799"/>
      <c r="AS69" s="799"/>
      <c r="AT69" s="799"/>
      <c r="AU69" s="799"/>
      <c r="AV69" s="799"/>
      <c r="AW69" s="799"/>
      <c r="AX69" s="799"/>
      <c r="AY69" s="799"/>
      <c r="AZ69" s="799"/>
      <c r="BA69" s="799"/>
      <c r="BB69" s="799"/>
      <c r="BC69" s="800"/>
      <c r="BD69" s="24"/>
      <c r="BE69" s="1" t="s">
        <v>60</v>
      </c>
      <c r="BF69" s="16">
        <f>17/52</f>
        <v>0.32692307692307693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772" t="s">
        <v>168</v>
      </c>
      <c r="E70" s="773"/>
      <c r="F70" s="773"/>
      <c r="G70" s="773"/>
      <c r="H70" s="773"/>
      <c r="I70" s="773"/>
      <c r="J70" s="773"/>
      <c r="K70" s="774"/>
      <c r="L70" s="772" t="s">
        <v>168</v>
      </c>
      <c r="M70" s="773"/>
      <c r="N70" s="773"/>
      <c r="O70" s="773"/>
      <c r="P70" s="773"/>
      <c r="Q70" s="773"/>
      <c r="R70" s="773"/>
      <c r="S70" s="773"/>
      <c r="T70" s="774"/>
      <c r="U70" s="31"/>
      <c r="V70" s="31"/>
      <c r="W70" s="31"/>
      <c r="X70" s="31"/>
      <c r="Y70" s="31"/>
      <c r="Z70" s="31"/>
      <c r="AA70" s="31"/>
      <c r="AB70" s="31"/>
      <c r="AC70" s="31"/>
      <c r="AD70" s="772" t="s">
        <v>168</v>
      </c>
      <c r="AE70" s="773"/>
      <c r="AF70" s="773"/>
      <c r="AG70" s="773"/>
      <c r="AH70" s="773"/>
      <c r="AI70" s="773"/>
      <c r="AJ70" s="773"/>
      <c r="AK70" s="774"/>
      <c r="AL70" s="798" t="s">
        <v>168</v>
      </c>
      <c r="AM70" s="799"/>
      <c r="AN70" s="799"/>
      <c r="AO70" s="799"/>
      <c r="AP70" s="800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30/52</f>
        <v>0.57692307692307687</v>
      </c>
      <c r="BG70" s="16"/>
      <c r="BH70" s="1"/>
    </row>
    <row r="71" spans="1:75" ht="13" customHeight="1">
      <c r="A71" s="8"/>
      <c r="B71" s="9" t="s">
        <v>63</v>
      </c>
      <c r="C71" s="9"/>
      <c r="D71" s="814" t="s">
        <v>167</v>
      </c>
      <c r="E71" s="814"/>
      <c r="F71" s="814"/>
      <c r="G71" s="814"/>
      <c r="H71" s="814"/>
      <c r="I71" s="814"/>
      <c r="J71" s="814"/>
      <c r="K71" s="814"/>
      <c r="L71" s="814"/>
      <c r="M71" s="814"/>
      <c r="N71" s="814"/>
      <c r="O71" s="814"/>
      <c r="P71" s="814"/>
      <c r="Q71" s="814" t="s">
        <v>167</v>
      </c>
      <c r="R71" s="814"/>
      <c r="S71" s="814"/>
      <c r="T71" s="814"/>
      <c r="U71" s="814"/>
      <c r="V71" s="814"/>
      <c r="W71" s="814"/>
      <c r="X71" s="814"/>
      <c r="Y71" s="814"/>
      <c r="Z71" s="814"/>
      <c r="AA71" s="814"/>
      <c r="AB71" s="814"/>
      <c r="AC71" s="814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814" t="s">
        <v>167</v>
      </c>
      <c r="AR71" s="814"/>
      <c r="AS71" s="814"/>
      <c r="AT71" s="814"/>
      <c r="AU71" s="814"/>
      <c r="AV71" s="814"/>
      <c r="AW71" s="814"/>
      <c r="AX71" s="814"/>
      <c r="AY71" s="814"/>
      <c r="AZ71" s="814"/>
      <c r="BA71" s="814"/>
      <c r="BB71" s="814"/>
      <c r="BC71" s="814"/>
      <c r="BD71" s="24"/>
      <c r="BE71" s="1" t="s">
        <v>66</v>
      </c>
      <c r="BF71" s="16">
        <f>39/52</f>
        <v>0.75</v>
      </c>
      <c r="BG71" s="16"/>
      <c r="BH71" s="1"/>
      <c r="BK71" s="52" t="s">
        <v>134</v>
      </c>
    </row>
    <row r="72" spans="1:75" ht="13" customHeight="1" thickBo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6">
        <f>BY101</f>
        <v>0.84615384615384615</v>
      </c>
      <c r="BG72" s="16" t="s">
        <v>282</v>
      </c>
      <c r="BH72" s="1"/>
    </row>
    <row r="73" spans="1:75" s="1" customFormat="1" ht="13" customHeight="1" thickBo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815" t="s">
        <v>220</v>
      </c>
      <c r="V73" s="816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3.1538461538461537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  <c r="BL75" s="50">
        <f>40/52</f>
        <v>0.76923076923076927</v>
      </c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M76" s="70"/>
      <c r="N76" s="825" t="s">
        <v>38</v>
      </c>
      <c r="O76" s="826"/>
      <c r="P76" s="826"/>
      <c r="Q76" s="826"/>
      <c r="R76" s="826"/>
      <c r="S76" s="826"/>
      <c r="T76" s="942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825" t="s">
        <v>4</v>
      </c>
      <c r="E77" s="826"/>
      <c r="F77" s="826"/>
      <c r="G77" s="826"/>
      <c r="H77" s="826"/>
      <c r="I77" s="826"/>
      <c r="J77" s="826"/>
      <c r="K77" s="826"/>
      <c r="L77" s="942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47" t="s">
        <v>168</v>
      </c>
      <c r="M78" s="748"/>
      <c r="N78" s="748"/>
      <c r="O78" s="748"/>
      <c r="P78" s="827"/>
      <c r="Q78" s="70"/>
      <c r="R78" s="70"/>
      <c r="S78" s="70"/>
      <c r="T78" s="70"/>
      <c r="U78" s="813" t="s">
        <v>168</v>
      </c>
      <c r="V78" s="813"/>
      <c r="W78" s="813"/>
      <c r="X78" s="813"/>
      <c r="Y78" s="813"/>
      <c r="Z78" s="813"/>
      <c r="AA78" s="813"/>
      <c r="AB78" s="813"/>
      <c r="AC78" s="813"/>
      <c r="AD78" s="813" t="s">
        <v>168</v>
      </c>
      <c r="AE78" s="813"/>
      <c r="AF78" s="813"/>
      <c r="AG78" s="813"/>
      <c r="AH78" s="813"/>
      <c r="AI78" s="813"/>
      <c r="AJ78" s="813"/>
      <c r="AK78" s="813"/>
      <c r="AL78" s="70"/>
      <c r="AM78" s="70"/>
      <c r="AN78" s="70"/>
      <c r="AO78" s="70"/>
      <c r="AP78" s="70"/>
      <c r="AQ78" s="70"/>
      <c r="AR78" s="70"/>
      <c r="AS78" s="70"/>
      <c r="AT78" s="70"/>
      <c r="AU78" s="906" t="s">
        <v>250</v>
      </c>
      <c r="AV78" s="906"/>
      <c r="AW78" s="906"/>
      <c r="AX78" s="906"/>
      <c r="AY78" s="906"/>
      <c r="AZ78" s="906"/>
      <c r="BA78" s="906"/>
      <c r="BB78" s="906"/>
      <c r="BC78" s="906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 thickBo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828" t="s">
        <v>167</v>
      </c>
      <c r="R79" s="828"/>
      <c r="S79" s="828"/>
      <c r="T79" s="828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829" t="s">
        <v>167</v>
      </c>
      <c r="AM79" s="830"/>
      <c r="AN79" s="830"/>
      <c r="AO79" s="830"/>
      <c r="AP79" s="831"/>
      <c r="AQ79" s="828" t="s">
        <v>167</v>
      </c>
      <c r="AR79" s="828"/>
      <c r="AS79" s="828"/>
      <c r="AT79" s="828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 thickBot="1">
      <c r="A80" s="8"/>
      <c r="B80" s="9"/>
      <c r="C80" s="9"/>
      <c r="D80" s="9"/>
      <c r="E80" s="9"/>
      <c r="F80" s="9"/>
      <c r="G80" s="9"/>
      <c r="H80" s="9"/>
      <c r="I80" s="9"/>
      <c r="J80" s="9"/>
      <c r="K80" s="70"/>
      <c r="L80" s="815" t="s">
        <v>220</v>
      </c>
      <c r="M80" s="816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0.93</v>
      </c>
      <c r="BG80" s="22" t="s">
        <v>113</v>
      </c>
      <c r="BH80" s="1"/>
    </row>
    <row r="81" spans="1:90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2.8146153846153847</v>
      </c>
      <c r="BG81" s="22"/>
      <c r="BH81" s="1"/>
    </row>
    <row r="82" spans="1:90" ht="13" customHeight="1">
      <c r="A82" s="8"/>
      <c r="B82" s="9" t="s">
        <v>92</v>
      </c>
      <c r="C82" s="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90" ht="13" customHeight="1">
      <c r="A83" s="8"/>
      <c r="B83" s="9" t="s">
        <v>93</v>
      </c>
      <c r="C83" s="9"/>
      <c r="D83" s="879" t="s">
        <v>18</v>
      </c>
      <c r="E83" s="880"/>
      <c r="F83" s="880"/>
      <c r="G83" s="880"/>
      <c r="H83" s="880"/>
      <c r="I83" s="881"/>
      <c r="J83" s="70"/>
      <c r="K83" s="70"/>
      <c r="L83" s="939" t="s">
        <v>90</v>
      </c>
      <c r="M83" s="940"/>
      <c r="N83" s="940"/>
      <c r="O83" s="940"/>
      <c r="P83" s="940"/>
      <c r="Q83" s="940"/>
      <c r="R83" s="940"/>
      <c r="S83" s="940"/>
      <c r="T83" s="941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939" t="s">
        <v>90</v>
      </c>
      <c r="AM83" s="940"/>
      <c r="AN83" s="940"/>
      <c r="AO83" s="940"/>
      <c r="AP83" s="940"/>
      <c r="AQ83" s="940"/>
      <c r="AR83" s="940"/>
      <c r="AS83" s="940"/>
      <c r="AT83" s="941"/>
      <c r="AU83" s="70"/>
      <c r="AV83" s="70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90" ht="13" customHeight="1">
      <c r="A84" s="8"/>
      <c r="B84" s="9" t="s">
        <v>61</v>
      </c>
      <c r="C84" s="9"/>
      <c r="D84" s="878" t="s">
        <v>168</v>
      </c>
      <c r="E84" s="878"/>
      <c r="F84" s="878"/>
      <c r="G84" s="878"/>
      <c r="H84" s="878"/>
      <c r="I84" s="878"/>
      <c r="J84" s="878"/>
      <c r="K84" s="878"/>
      <c r="L84" s="938"/>
      <c r="M84" s="938"/>
      <c r="N84" s="938"/>
      <c r="O84" s="938"/>
      <c r="P84" s="938"/>
      <c r="Q84" s="938" t="s">
        <v>168</v>
      </c>
      <c r="R84" s="938"/>
      <c r="S84" s="938"/>
      <c r="T84" s="938"/>
      <c r="U84" s="878"/>
      <c r="V84" s="878"/>
      <c r="W84" s="878"/>
      <c r="X84" s="878"/>
      <c r="Y84" s="878"/>
      <c r="Z84" s="878"/>
      <c r="AA84" s="878"/>
      <c r="AB84" s="878"/>
      <c r="AC84" s="878"/>
      <c r="AD84" s="878" t="s">
        <v>168</v>
      </c>
      <c r="AE84" s="878"/>
      <c r="AF84" s="878"/>
      <c r="AG84" s="878"/>
      <c r="AH84" s="878"/>
      <c r="AI84" s="878"/>
      <c r="AJ84" s="878"/>
      <c r="AK84" s="878"/>
      <c r="AL84" s="938"/>
      <c r="AM84" s="938"/>
      <c r="AN84" s="938"/>
      <c r="AO84" s="938"/>
      <c r="AP84" s="938"/>
      <c r="AQ84" s="938" t="s">
        <v>168</v>
      </c>
      <c r="AR84" s="938"/>
      <c r="AS84" s="938"/>
      <c r="AT84" s="938"/>
      <c r="AU84" s="878"/>
      <c r="AV84" s="878"/>
      <c r="AW84" s="878"/>
      <c r="AX84" s="878"/>
      <c r="AY84" s="878"/>
      <c r="AZ84" s="878"/>
      <c r="BA84" s="878"/>
      <c r="BB84" s="878"/>
      <c r="BC84" s="878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90" ht="13" customHeight="1" thickBot="1">
      <c r="A85" s="8"/>
      <c r="B85" s="9" t="s">
        <v>63</v>
      </c>
      <c r="C85" s="9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823" t="s">
        <v>167</v>
      </c>
      <c r="V85" s="823"/>
      <c r="W85" s="823"/>
      <c r="X85" s="823"/>
      <c r="Y85" s="823"/>
      <c r="Z85" s="823"/>
      <c r="AA85" s="823"/>
      <c r="AB85" s="823"/>
      <c r="AC85" s="823"/>
      <c r="AD85" s="820" t="s">
        <v>167</v>
      </c>
      <c r="AE85" s="821"/>
      <c r="AF85" s="821"/>
      <c r="AG85" s="821"/>
      <c r="AH85" s="821"/>
      <c r="AI85" s="821"/>
      <c r="AJ85" s="821"/>
      <c r="AK85" s="822"/>
      <c r="AL85" s="70"/>
      <c r="AM85" s="70"/>
      <c r="AN85" s="70"/>
      <c r="AO85" s="70"/>
      <c r="AP85" s="70"/>
      <c r="AQ85" s="70"/>
      <c r="AR85" s="70"/>
      <c r="AS85" s="70"/>
      <c r="AT85" s="70"/>
      <c r="AU85" s="823" t="s">
        <v>167</v>
      </c>
      <c r="AV85" s="823"/>
      <c r="AW85" s="823"/>
      <c r="AX85" s="823"/>
      <c r="AY85" s="823"/>
      <c r="AZ85" s="823"/>
      <c r="BA85" s="823"/>
      <c r="BB85" s="823"/>
      <c r="BC85" s="823"/>
      <c r="BD85" s="24"/>
      <c r="BE85" s="1" t="s">
        <v>64</v>
      </c>
      <c r="BF85" s="16">
        <f>24/52</f>
        <v>0.46153846153846156</v>
      </c>
      <c r="BG85" s="16"/>
      <c r="BH85" s="1"/>
    </row>
    <row r="86" spans="1:90" ht="13" customHeight="1" thickBot="1">
      <c r="A86" s="8"/>
      <c r="B86" s="9"/>
      <c r="C86" s="9"/>
      <c r="D86" s="70"/>
      <c r="E86" s="70"/>
      <c r="F86" s="70"/>
      <c r="G86" s="70"/>
      <c r="H86" s="70"/>
      <c r="I86" s="70"/>
      <c r="J86" s="815" t="s">
        <v>220</v>
      </c>
      <c r="K86" s="816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90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90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90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932" t="s">
        <v>37</v>
      </c>
      <c r="M89" s="933"/>
      <c r="N89" s="933"/>
      <c r="O89" s="933"/>
      <c r="P89" s="933"/>
      <c r="Q89" s="933"/>
      <c r="R89" s="933"/>
      <c r="S89" s="933"/>
      <c r="T89" s="934"/>
      <c r="U89" s="70"/>
      <c r="V89" s="70"/>
      <c r="W89" s="70"/>
      <c r="X89" s="70"/>
      <c r="Y89" s="70"/>
      <c r="Z89" s="70"/>
      <c r="AA89" s="70"/>
      <c r="AB89" s="70"/>
      <c r="AC89" s="70"/>
      <c r="AD89" s="932" t="s">
        <v>37</v>
      </c>
      <c r="AE89" s="933"/>
      <c r="AF89" s="933"/>
      <c r="AG89" s="933"/>
      <c r="AH89" s="933"/>
      <c r="AI89" s="933"/>
      <c r="AJ89" s="933"/>
      <c r="AK89" s="934"/>
      <c r="AL89" s="70"/>
      <c r="AM89" s="70"/>
      <c r="AN89" s="70"/>
      <c r="AO89" s="70"/>
      <c r="AP89" s="70"/>
      <c r="AQ89" s="70"/>
      <c r="AR89" s="70"/>
      <c r="AS89" s="70"/>
      <c r="AT89" s="70"/>
      <c r="AU89" s="932" t="s">
        <v>37</v>
      </c>
      <c r="AV89" s="933"/>
      <c r="AW89" s="933"/>
      <c r="AX89" s="933"/>
      <c r="AY89" s="933"/>
      <c r="AZ89" s="933"/>
      <c r="BA89" s="933"/>
      <c r="BB89" s="933"/>
      <c r="BC89" s="934"/>
      <c r="BD89" s="24"/>
      <c r="BE89" s="1"/>
      <c r="BF89" s="16"/>
      <c r="BG89" s="16"/>
      <c r="BH89" s="1"/>
    </row>
    <row r="90" spans="1:90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90" ht="13" customHeight="1">
      <c r="A91" s="8"/>
      <c r="B91" s="9" t="s">
        <v>61</v>
      </c>
      <c r="C91" s="9"/>
      <c r="D91" s="896" t="s">
        <v>168</v>
      </c>
      <c r="E91" s="896"/>
      <c r="F91" s="896"/>
      <c r="G91" s="896"/>
      <c r="H91" s="896"/>
      <c r="I91" s="896"/>
      <c r="J91" s="896"/>
      <c r="K91" s="896"/>
      <c r="L91" s="70"/>
      <c r="M91" s="70"/>
      <c r="N91" s="70"/>
      <c r="O91" s="70"/>
      <c r="P91" s="70"/>
      <c r="Q91" s="70"/>
      <c r="R91" s="70"/>
      <c r="S91" s="70"/>
      <c r="T91" s="70"/>
      <c r="U91" s="932" t="s">
        <v>168</v>
      </c>
      <c r="V91" s="933"/>
      <c r="W91" s="933"/>
      <c r="X91" s="933"/>
      <c r="Y91" s="933"/>
      <c r="Z91" s="933"/>
      <c r="AA91" s="933"/>
      <c r="AB91" s="933"/>
      <c r="AC91" s="934"/>
      <c r="AD91" s="70"/>
      <c r="AE91" s="70"/>
      <c r="AF91" s="70"/>
      <c r="AG91" s="70"/>
      <c r="AH91" s="70"/>
      <c r="AI91" s="70"/>
      <c r="AJ91" s="70"/>
      <c r="AK91" s="70"/>
      <c r="AL91" s="935" t="s">
        <v>168</v>
      </c>
      <c r="AM91" s="936"/>
      <c r="AN91" s="936"/>
      <c r="AO91" s="936"/>
      <c r="AP91" s="936"/>
      <c r="AQ91" s="935" t="s">
        <v>219</v>
      </c>
      <c r="AR91" s="936"/>
      <c r="AS91" s="936"/>
      <c r="AT91" s="937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90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90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90" ht="13" customHeight="1" thickBo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0.31</v>
      </c>
      <c r="BG94" s="22">
        <f>SUM(BF90:BF94)</f>
        <v>2.0215384615384617</v>
      </c>
      <c r="BH94" s="1"/>
      <c r="BY94" s="733" t="s">
        <v>115</v>
      </c>
      <c r="BZ94" s="733"/>
      <c r="CA94" s="733"/>
      <c r="CB94" s="733"/>
      <c r="CD94" s="733" t="s">
        <v>116</v>
      </c>
      <c r="CE94" s="733"/>
      <c r="CF94" s="733"/>
      <c r="CG94" s="733"/>
    </row>
    <row r="95" spans="1:90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102">
        <v>44736</v>
      </c>
      <c r="BL95" s="45">
        <f>BK95+27</f>
        <v>44763</v>
      </c>
      <c r="BM95" s="45">
        <f t="shared" ref="BM95:BW95" si="1">BL95+28</f>
        <v>44791</v>
      </c>
      <c r="BN95" s="45">
        <f t="shared" si="1"/>
        <v>44819</v>
      </c>
      <c r="BO95" s="45">
        <f t="shared" si="1"/>
        <v>44847</v>
      </c>
      <c r="BP95" s="45">
        <f t="shared" si="1"/>
        <v>44875</v>
      </c>
      <c r="BQ95" s="45">
        <f t="shared" si="1"/>
        <v>44903</v>
      </c>
      <c r="BR95" s="45">
        <f t="shared" si="1"/>
        <v>44931</v>
      </c>
      <c r="BS95" s="45">
        <f t="shared" si="1"/>
        <v>44959</v>
      </c>
      <c r="BT95" s="45">
        <f t="shared" si="1"/>
        <v>44987</v>
      </c>
      <c r="BU95" s="45">
        <f t="shared" si="1"/>
        <v>45015</v>
      </c>
      <c r="BV95" s="45">
        <f t="shared" si="1"/>
        <v>45043</v>
      </c>
      <c r="BW95" s="45">
        <f t="shared" si="1"/>
        <v>45071</v>
      </c>
      <c r="BX95"/>
      <c r="BY95" s="34" t="s">
        <v>0</v>
      </c>
      <c r="BZ95" s="35" t="s">
        <v>2</v>
      </c>
      <c r="CA95" s="35" t="s">
        <v>1</v>
      </c>
      <c r="CB95" s="36" t="s">
        <v>40</v>
      </c>
      <c r="CC95"/>
      <c r="CD95" s="50" t="s">
        <v>0</v>
      </c>
      <c r="CE95" s="50" t="s">
        <v>2</v>
      </c>
      <c r="CF95" s="50" t="s">
        <v>1</v>
      </c>
      <c r="CG95" s="50" t="s">
        <v>40</v>
      </c>
      <c r="CI95"/>
      <c r="CJ95"/>
      <c r="CK95"/>
      <c r="CL95"/>
    </row>
    <row r="96" spans="1:90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18</v>
      </c>
      <c r="AE96" s="929"/>
      <c r="AF96" s="929"/>
      <c r="AG96" s="929"/>
      <c r="AH96" s="929"/>
      <c r="AI96" s="929"/>
      <c r="AJ96" s="929"/>
      <c r="AK96" s="929"/>
      <c r="AL96" s="930" t="s">
        <v>88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88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  <c r="BK96" s="103" t="s">
        <v>121</v>
      </c>
      <c r="BL96" s="103" t="s">
        <v>121</v>
      </c>
      <c r="BM96" s="104" t="s">
        <v>119</v>
      </c>
      <c r="BN96" s="104" t="s">
        <v>267</v>
      </c>
      <c r="BO96" s="105" t="s">
        <v>117</v>
      </c>
      <c r="BP96" s="99" t="s">
        <v>29</v>
      </c>
      <c r="BQ96" s="99" t="s">
        <v>29</v>
      </c>
      <c r="BR96" s="104" t="s">
        <v>120</v>
      </c>
      <c r="BS96" s="103" t="s">
        <v>118</v>
      </c>
      <c r="BT96" s="98" t="s">
        <v>98</v>
      </c>
      <c r="BU96" s="98" t="s">
        <v>99</v>
      </c>
      <c r="BV96" s="106" t="s">
        <v>2</v>
      </c>
      <c r="BW96" s="107" t="s">
        <v>1</v>
      </c>
      <c r="BY96" s="38">
        <v>12</v>
      </c>
      <c r="BZ96" s="50">
        <v>4</v>
      </c>
      <c r="CA96" s="50">
        <v>16</v>
      </c>
      <c r="CB96" s="39">
        <v>20</v>
      </c>
      <c r="CD96" s="50">
        <v>3</v>
      </c>
      <c r="CE96" s="50">
        <v>1</v>
      </c>
      <c r="CF96" s="50">
        <v>4</v>
      </c>
      <c r="CG96" s="50">
        <v>5</v>
      </c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  <c r="BK97" s="104" t="s">
        <v>1</v>
      </c>
      <c r="BL97" s="103" t="s">
        <v>265</v>
      </c>
      <c r="BM97" s="103" t="s">
        <v>123</v>
      </c>
      <c r="BN97" s="104" t="s">
        <v>119</v>
      </c>
      <c r="BO97" s="106" t="s">
        <v>2</v>
      </c>
      <c r="BP97" s="98" t="s">
        <v>98</v>
      </c>
      <c r="BQ97" s="98" t="s">
        <v>99</v>
      </c>
      <c r="BR97" s="108" t="s">
        <v>122</v>
      </c>
      <c r="BS97" s="103" t="s">
        <v>118</v>
      </c>
      <c r="BT97" s="99" t="s">
        <v>29</v>
      </c>
      <c r="BU97" s="99" t="s">
        <v>29</v>
      </c>
      <c r="BV97" s="103" t="s">
        <v>121</v>
      </c>
      <c r="BW97" s="109" t="s">
        <v>121</v>
      </c>
      <c r="BY97" s="38">
        <v>8</v>
      </c>
      <c r="BZ97" s="50">
        <v>4</v>
      </c>
      <c r="CA97" s="50">
        <v>8</v>
      </c>
      <c r="CB97" s="39">
        <v>32</v>
      </c>
      <c r="CD97" s="50">
        <v>2</v>
      </c>
      <c r="CE97" s="50">
        <v>1</v>
      </c>
      <c r="CF97" s="50">
        <v>2</v>
      </c>
      <c r="CG97" s="50">
        <v>8</v>
      </c>
    </row>
    <row r="98" spans="1:90" ht="13" customHeight="1">
      <c r="A98" s="8"/>
      <c r="B98" s="9"/>
      <c r="C98" s="9"/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  <c r="BK98" s="110" t="s">
        <v>120</v>
      </c>
      <c r="BL98" s="105" t="s">
        <v>117</v>
      </c>
      <c r="BM98" s="110" t="s">
        <v>1</v>
      </c>
      <c r="BN98" s="108" t="s">
        <v>118</v>
      </c>
      <c r="BO98" s="108" t="s">
        <v>266</v>
      </c>
      <c r="BP98" s="106" t="s">
        <v>2</v>
      </c>
      <c r="BQ98" s="110" t="s">
        <v>119</v>
      </c>
      <c r="BR98" s="99" t="s">
        <v>29</v>
      </c>
      <c r="BS98" s="99" t="s">
        <v>29</v>
      </c>
      <c r="BT98" s="108" t="s">
        <v>121</v>
      </c>
      <c r="BU98" s="108" t="s">
        <v>121</v>
      </c>
      <c r="BV98" s="98" t="s">
        <v>98</v>
      </c>
      <c r="BW98" s="101" t="s">
        <v>99</v>
      </c>
      <c r="BY98" s="38">
        <v>12</v>
      </c>
      <c r="BZ98" s="50">
        <v>4</v>
      </c>
      <c r="CA98" s="50">
        <v>12</v>
      </c>
      <c r="CB98" s="39">
        <v>24</v>
      </c>
      <c r="CD98" s="50">
        <v>3</v>
      </c>
      <c r="CE98" s="50">
        <v>1</v>
      </c>
      <c r="CF98" s="50">
        <v>3</v>
      </c>
      <c r="CG98" s="50">
        <v>6</v>
      </c>
    </row>
    <row r="99" spans="1:90" ht="13" customHeight="1" thickBot="1">
      <c r="A99" s="1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BK99" s="108" t="s">
        <v>266</v>
      </c>
      <c r="BL99" s="108" t="s">
        <v>118</v>
      </c>
      <c r="BM99" s="110" t="s">
        <v>120</v>
      </c>
      <c r="BN99" s="105" t="s">
        <v>117</v>
      </c>
      <c r="BO99" s="108" t="s">
        <v>121</v>
      </c>
      <c r="BP99" s="108" t="s">
        <v>121</v>
      </c>
      <c r="BQ99" s="110" t="s">
        <v>119</v>
      </c>
      <c r="BR99" s="98" t="s">
        <v>98</v>
      </c>
      <c r="BS99" s="98" t="s">
        <v>99</v>
      </c>
      <c r="BT99" s="106" t="s">
        <v>2</v>
      </c>
      <c r="BU99" s="110" t="s">
        <v>119</v>
      </c>
      <c r="BV99" s="99" t="s">
        <v>29</v>
      </c>
      <c r="BW99" s="100" t="s">
        <v>29</v>
      </c>
      <c r="BY99" s="40">
        <v>12</v>
      </c>
      <c r="BZ99" s="41">
        <v>4</v>
      </c>
      <c r="CA99" s="41">
        <v>12</v>
      </c>
      <c r="CB99" s="42">
        <v>24</v>
      </c>
      <c r="CD99" s="50">
        <v>3</v>
      </c>
      <c r="CE99" s="50">
        <v>1</v>
      </c>
      <c r="CF99" s="50">
        <v>3</v>
      </c>
      <c r="CG99" s="50">
        <v>6</v>
      </c>
    </row>
    <row r="100" spans="1:90" ht="13" customHeight="1">
      <c r="A100" s="1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BY100">
        <f>SUM(BY96:BY99)</f>
        <v>44</v>
      </c>
      <c r="BZ100">
        <f>SUM(BZ96:BZ99)</f>
        <v>16</v>
      </c>
      <c r="CA100">
        <f>SUM(CA96:CA99)</f>
        <v>48</v>
      </c>
      <c r="CB100">
        <f>SUM(CB96:CB99)</f>
        <v>100</v>
      </c>
    </row>
    <row r="101" spans="1:90" ht="13" customHeight="1">
      <c r="A101" s="1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BY101" s="26">
        <f>BY100/52</f>
        <v>0.84615384615384615</v>
      </c>
      <c r="BZ101" s="51">
        <f>BZ100/52</f>
        <v>0.30769230769230771</v>
      </c>
      <c r="CA101" s="51">
        <f>CA100/52</f>
        <v>0.92307692307692313</v>
      </c>
      <c r="CB101" s="51">
        <f>CB100/52</f>
        <v>1.9230769230769231</v>
      </c>
      <c r="CC101">
        <f>SUM(BY101:CB101)</f>
        <v>4</v>
      </c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102">
        <v>44736</v>
      </c>
      <c r="BL103" s="45">
        <f>BK103+27</f>
        <v>44763</v>
      </c>
      <c r="BM103" s="45">
        <f t="shared" ref="BM103:BW103" si="2">BL103+28</f>
        <v>44791</v>
      </c>
      <c r="BN103" s="45">
        <f t="shared" si="2"/>
        <v>44819</v>
      </c>
      <c r="BO103" s="45">
        <f t="shared" si="2"/>
        <v>44847</v>
      </c>
      <c r="BP103" s="45">
        <f t="shared" si="2"/>
        <v>44875</v>
      </c>
      <c r="BQ103" s="45">
        <f t="shared" si="2"/>
        <v>44903</v>
      </c>
      <c r="BR103" s="45">
        <f t="shared" si="2"/>
        <v>44931</v>
      </c>
      <c r="BS103" s="45">
        <f t="shared" si="2"/>
        <v>44959</v>
      </c>
      <c r="BT103" s="45">
        <f t="shared" si="2"/>
        <v>44987</v>
      </c>
      <c r="BU103" s="45">
        <f t="shared" si="2"/>
        <v>45015</v>
      </c>
      <c r="BV103" s="45">
        <f t="shared" si="2"/>
        <v>45043</v>
      </c>
      <c r="BW103" s="45">
        <f t="shared" si="2"/>
        <v>45071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 s="50">
        <v>3</v>
      </c>
      <c r="CE106" s="50">
        <v>1</v>
      </c>
      <c r="CF106" s="50">
        <v>3</v>
      </c>
      <c r="CG106" s="50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 t="shared" ref="BS113:BS120" si="3">SUM(BK113:BR113)</f>
        <v>1.46</v>
      </c>
      <c r="BT113" s="61">
        <v>1</v>
      </c>
      <c r="BU113"/>
      <c r="BV113">
        <v>1.63</v>
      </c>
      <c r="BW113">
        <f t="shared" ref="BW113:BW120" si="4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5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si="3"/>
        <v>2.57</v>
      </c>
      <c r="BT114" s="61">
        <v>1</v>
      </c>
      <c r="BU114"/>
      <c r="BV114">
        <v>3.06</v>
      </c>
      <c r="BW114">
        <f t="shared" si="4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6">SUM(BZ114:CG114)</f>
        <v>3.06</v>
      </c>
      <c r="CI114" s="61">
        <v>1</v>
      </c>
      <c r="CJ114" s="59"/>
      <c r="CK114" s="59">
        <v>3.06</v>
      </c>
      <c r="CL114" s="59">
        <f t="shared" si="5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3"/>
        <v>2</v>
      </c>
      <c r="BT115" s="61"/>
      <c r="BU115"/>
      <c r="BV115">
        <v>2</v>
      </c>
      <c r="BW115">
        <f t="shared" si="4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6"/>
        <v>2</v>
      </c>
      <c r="CI115" s="61"/>
      <c r="CJ115" s="59"/>
      <c r="CK115" s="59">
        <v>2</v>
      </c>
      <c r="CL115" s="59">
        <f t="shared" si="5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3"/>
        <v>1.94</v>
      </c>
      <c r="BT116" s="61"/>
      <c r="BU116"/>
      <c r="BV116">
        <v>2.23</v>
      </c>
      <c r="BW116">
        <f t="shared" si="4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6"/>
        <v>2.23</v>
      </c>
      <c r="CI116" s="61"/>
      <c r="CJ116" s="59"/>
      <c r="CK116" s="59">
        <v>2.23</v>
      </c>
      <c r="CL116" s="59">
        <f t="shared" si="5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3"/>
        <v>1</v>
      </c>
      <c r="BT117" s="61"/>
      <c r="BU117"/>
      <c r="BV117">
        <v>1</v>
      </c>
      <c r="BW117">
        <f t="shared" si="4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6"/>
        <v>1</v>
      </c>
      <c r="CI117" s="61"/>
      <c r="CJ117" s="59"/>
      <c r="CK117" s="59">
        <v>1</v>
      </c>
      <c r="CL117" s="59">
        <f t="shared" si="5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3"/>
        <v>6.52</v>
      </c>
      <c r="BT118" s="60">
        <v>1</v>
      </c>
      <c r="BU118"/>
      <c r="BV118">
        <v>7.18</v>
      </c>
      <c r="BW118">
        <f t="shared" si="4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6"/>
        <v>7.18</v>
      </c>
      <c r="CI118" s="60">
        <v>1</v>
      </c>
      <c r="CJ118" s="59"/>
      <c r="CK118" s="59">
        <v>7.18</v>
      </c>
      <c r="CL118" s="59">
        <f t="shared" si="5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3"/>
        <v>3.14</v>
      </c>
      <c r="BT119" s="61"/>
      <c r="BU119"/>
      <c r="BV119">
        <v>3.23</v>
      </c>
      <c r="BW119">
        <f t="shared" si="4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6"/>
        <v>3.23</v>
      </c>
      <c r="CI119" s="61"/>
      <c r="CJ119" s="59"/>
      <c r="CK119" s="59">
        <v>3.23</v>
      </c>
      <c r="CL119" s="59">
        <f t="shared" si="5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3"/>
        <v>0.38</v>
      </c>
      <c r="BT120" s="61"/>
      <c r="BU120"/>
      <c r="BV120">
        <v>1</v>
      </c>
      <c r="BW120">
        <f t="shared" si="4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6"/>
        <v>1</v>
      </c>
      <c r="CI120" s="61"/>
      <c r="CJ120" s="59"/>
      <c r="CK120" s="59">
        <v>1</v>
      </c>
      <c r="CL120" s="59">
        <f t="shared" si="5"/>
        <v>0</v>
      </c>
    </row>
    <row r="121" spans="62:90">
      <c r="BK121" s="61">
        <f t="shared" ref="BK121:BP121" si="7">SUM(BK113:BK120)</f>
        <v>3</v>
      </c>
      <c r="BL121" s="61">
        <f t="shared" si="7"/>
        <v>4</v>
      </c>
      <c r="BM121" s="61">
        <f t="shared" si="7"/>
        <v>2.9899999999999998</v>
      </c>
      <c r="BN121" s="61">
        <f t="shared" si="7"/>
        <v>2.99</v>
      </c>
      <c r="BO121" s="61">
        <f t="shared" si="7"/>
        <v>4.0299999999999994</v>
      </c>
      <c r="BP121" s="61">
        <f t="shared" si="7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8">SUM(BZ113:BZ120)</f>
        <v>3.1500000000000004</v>
      </c>
      <c r="CA121" s="58">
        <f t="shared" si="8"/>
        <v>4.2700000000000005</v>
      </c>
      <c r="CB121" s="58">
        <f t="shared" si="8"/>
        <v>3.4</v>
      </c>
      <c r="CC121" s="58">
        <f t="shared" si="8"/>
        <v>3.67</v>
      </c>
      <c r="CD121" s="58">
        <f t="shared" si="8"/>
        <v>4.4700000000000006</v>
      </c>
      <c r="CE121" s="58">
        <f t="shared" si="8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5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298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D9:K9"/>
    <mergeCell ref="L9:T9"/>
    <mergeCell ref="U9:AC9"/>
    <mergeCell ref="AD9:AK9"/>
    <mergeCell ref="AL9:AT9"/>
    <mergeCell ref="AU9:BC9"/>
    <mergeCell ref="D8:K8"/>
    <mergeCell ref="L8:T8"/>
    <mergeCell ref="U8:AC8"/>
    <mergeCell ref="AD8:AK8"/>
    <mergeCell ref="AL8:AT8"/>
    <mergeCell ref="AU8:BC8"/>
    <mergeCell ref="AU10:BC10"/>
    <mergeCell ref="J11:M11"/>
    <mergeCell ref="D12:L12"/>
    <mergeCell ref="AQ12:BC12"/>
    <mergeCell ref="D17:P17"/>
    <mergeCell ref="Q17:AC17"/>
    <mergeCell ref="AU16:AX16"/>
    <mergeCell ref="AU17:BC17"/>
    <mergeCell ref="D10:I10"/>
    <mergeCell ref="J10:M10"/>
    <mergeCell ref="N10:T10"/>
    <mergeCell ref="U10:AC10"/>
    <mergeCell ref="AD10:AK10"/>
    <mergeCell ref="AL10:AT10"/>
    <mergeCell ref="D20:K20"/>
    <mergeCell ref="L20:T20"/>
    <mergeCell ref="U20:V20"/>
    <mergeCell ref="W20:AC20"/>
    <mergeCell ref="AD20:BC20"/>
    <mergeCell ref="J21:K21"/>
    <mergeCell ref="L21:M21"/>
    <mergeCell ref="U21:V21"/>
    <mergeCell ref="D15:P15"/>
    <mergeCell ref="Q15:T15"/>
    <mergeCell ref="U15:AC15"/>
    <mergeCell ref="AD15:AK15"/>
    <mergeCell ref="AL15:AP15"/>
    <mergeCell ref="AZ15:BC15"/>
    <mergeCell ref="D18:K18"/>
    <mergeCell ref="L18:T18"/>
    <mergeCell ref="U18:AC18"/>
    <mergeCell ref="AD18:AP18"/>
    <mergeCell ref="AQ18:BC18"/>
    <mergeCell ref="D16:K16"/>
    <mergeCell ref="L16:P16"/>
    <mergeCell ref="AQ16:AT16"/>
    <mergeCell ref="AU24:BC24"/>
    <mergeCell ref="D25:L25"/>
    <mergeCell ref="AD25:AP25"/>
    <mergeCell ref="AQ25:BC25"/>
    <mergeCell ref="M26:U26"/>
    <mergeCell ref="AD26:AP26"/>
    <mergeCell ref="AQ26:BC26"/>
    <mergeCell ref="D23:P23"/>
    <mergeCell ref="Q23:AC23"/>
    <mergeCell ref="AD23:AK23"/>
    <mergeCell ref="AL23:AP23"/>
    <mergeCell ref="D24:P24"/>
    <mergeCell ref="Q24:AC24"/>
    <mergeCell ref="AD24:AK24"/>
    <mergeCell ref="D29:V29"/>
    <mergeCell ref="AD29:AP29"/>
    <mergeCell ref="AQ30:AT30"/>
    <mergeCell ref="D32:P32"/>
    <mergeCell ref="Q32:AC32"/>
    <mergeCell ref="AD32:AK32"/>
    <mergeCell ref="AL32:AP32"/>
    <mergeCell ref="AQ32:BC32"/>
    <mergeCell ref="L27:P27"/>
    <mergeCell ref="U27:AK27"/>
    <mergeCell ref="AU27:BC27"/>
    <mergeCell ref="J28:P28"/>
    <mergeCell ref="Q28:AC28"/>
    <mergeCell ref="AD28:AP28"/>
    <mergeCell ref="D33:P33"/>
    <mergeCell ref="Q33:T33"/>
    <mergeCell ref="U33:AC33"/>
    <mergeCell ref="AD33:AP33"/>
    <mergeCell ref="AQ33:BC33"/>
    <mergeCell ref="D34:P34"/>
    <mergeCell ref="Q34:AC34"/>
    <mergeCell ref="AD34:AP34"/>
    <mergeCell ref="AQ34:AT34"/>
    <mergeCell ref="AU34:BC34"/>
    <mergeCell ref="D36:P36"/>
    <mergeCell ref="Q36:AC36"/>
    <mergeCell ref="AD36:AK36"/>
    <mergeCell ref="AL36:AP36"/>
    <mergeCell ref="AQ36:BC36"/>
    <mergeCell ref="D37:K37"/>
    <mergeCell ref="L37:P37"/>
    <mergeCell ref="Q37:AC37"/>
    <mergeCell ref="AD37:AP37"/>
    <mergeCell ref="AQ37:BC37"/>
    <mergeCell ref="D38:P38"/>
    <mergeCell ref="Q38:AC38"/>
    <mergeCell ref="AD38:AP38"/>
    <mergeCell ref="AQ38:AT38"/>
    <mergeCell ref="AU38:BC38"/>
    <mergeCell ref="D40:P40"/>
    <mergeCell ref="Q40:AC40"/>
    <mergeCell ref="AD40:AP40"/>
    <mergeCell ref="AQ40:AT40"/>
    <mergeCell ref="AU40:BC40"/>
    <mergeCell ref="D41:P41"/>
    <mergeCell ref="Q41:AC41"/>
    <mergeCell ref="AD41:AK41"/>
    <mergeCell ref="AL41:AP41"/>
    <mergeCell ref="AQ41:BC41"/>
    <mergeCell ref="D42:P42"/>
    <mergeCell ref="Q42:T42"/>
    <mergeCell ref="U42:AC42"/>
    <mergeCell ref="AD42:AP42"/>
    <mergeCell ref="AQ42:BC42"/>
    <mergeCell ref="AY44:BC44"/>
    <mergeCell ref="C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AA44:AD44"/>
    <mergeCell ref="AE44:AH44"/>
    <mergeCell ref="AI44:AL44"/>
    <mergeCell ref="AM44:AP44"/>
    <mergeCell ref="AQ44:AT44"/>
    <mergeCell ref="AU44:AX44"/>
    <mergeCell ref="C44:F44"/>
    <mergeCell ref="G44:J44"/>
    <mergeCell ref="K44:N44"/>
    <mergeCell ref="O44:R44"/>
    <mergeCell ref="S44:V44"/>
    <mergeCell ref="W44:Z44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W46:Z46"/>
    <mergeCell ref="AY46:BC46"/>
    <mergeCell ref="AA46:AD46"/>
    <mergeCell ref="AE46:AH46"/>
    <mergeCell ref="AI46:AL46"/>
    <mergeCell ref="AM46:AP46"/>
    <mergeCell ref="AQ46:AT46"/>
    <mergeCell ref="AU46:AX46"/>
    <mergeCell ref="AM47:AP47"/>
    <mergeCell ref="AQ47:AT47"/>
    <mergeCell ref="AU47:AX47"/>
    <mergeCell ref="AY47:BC47"/>
    <mergeCell ref="C48:F48"/>
    <mergeCell ref="G48:J48"/>
    <mergeCell ref="K48:N48"/>
    <mergeCell ref="O48:R48"/>
    <mergeCell ref="S48:V48"/>
    <mergeCell ref="W48:Z48"/>
    <mergeCell ref="C47:F47"/>
    <mergeCell ref="G47:J47"/>
    <mergeCell ref="K47:N47"/>
    <mergeCell ref="O47:R47"/>
    <mergeCell ref="S47:V47"/>
    <mergeCell ref="W47:Z47"/>
    <mergeCell ref="AA47:AD47"/>
    <mergeCell ref="AE47:AH47"/>
    <mergeCell ref="AI47:AL47"/>
    <mergeCell ref="AQ57:BC57"/>
    <mergeCell ref="D60:BC60"/>
    <mergeCell ref="D61:T61"/>
    <mergeCell ref="U61:AK61"/>
    <mergeCell ref="AL61:BC61"/>
    <mergeCell ref="AY48:BB48"/>
    <mergeCell ref="D54:BC54"/>
    <mergeCell ref="L55:T55"/>
    <mergeCell ref="AD55:AK55"/>
    <mergeCell ref="AU55:BC55"/>
    <mergeCell ref="D56:K56"/>
    <mergeCell ref="U56:AC56"/>
    <mergeCell ref="AL56:AT56"/>
    <mergeCell ref="AA48:AD48"/>
    <mergeCell ref="AE48:AH48"/>
    <mergeCell ref="AI48:AL48"/>
    <mergeCell ref="AM48:AP48"/>
    <mergeCell ref="AQ48:AT48"/>
    <mergeCell ref="AU48:AX48"/>
    <mergeCell ref="D62:K62"/>
    <mergeCell ref="U62:AC62"/>
    <mergeCell ref="U63:AC63"/>
    <mergeCell ref="Q64:T64"/>
    <mergeCell ref="D65:P65"/>
    <mergeCell ref="AD65:AP65"/>
    <mergeCell ref="D57:P57"/>
    <mergeCell ref="Q57:AC57"/>
    <mergeCell ref="AD57:AP57"/>
    <mergeCell ref="D68:BC68"/>
    <mergeCell ref="D69:T69"/>
    <mergeCell ref="U69:AK69"/>
    <mergeCell ref="AL69:BC69"/>
    <mergeCell ref="D70:K70"/>
    <mergeCell ref="L70:T70"/>
    <mergeCell ref="AD70:AK70"/>
    <mergeCell ref="AL70:AP70"/>
    <mergeCell ref="AQ65:BC65"/>
    <mergeCell ref="W66:Z66"/>
    <mergeCell ref="AA66:AD66"/>
    <mergeCell ref="AE66:AH66"/>
    <mergeCell ref="AI66:AL66"/>
    <mergeCell ref="AM66:AP66"/>
    <mergeCell ref="AQ66:AT66"/>
    <mergeCell ref="AU66:AX66"/>
    <mergeCell ref="AY66:BC66"/>
    <mergeCell ref="AY72:BC72"/>
    <mergeCell ref="U73:V73"/>
    <mergeCell ref="D74:BC74"/>
    <mergeCell ref="D75:K75"/>
    <mergeCell ref="U75:AC75"/>
    <mergeCell ref="AL75:AT75"/>
    <mergeCell ref="D71:P71"/>
    <mergeCell ref="Q71:AC71"/>
    <mergeCell ref="AQ71:BC71"/>
    <mergeCell ref="W72:Z72"/>
    <mergeCell ref="AA72:AD72"/>
    <mergeCell ref="AE72:AH72"/>
    <mergeCell ref="AI72:AL72"/>
    <mergeCell ref="AM72:AP72"/>
    <mergeCell ref="AQ72:AT72"/>
    <mergeCell ref="AU72:AX72"/>
    <mergeCell ref="Q79:T79"/>
    <mergeCell ref="AL79:AP79"/>
    <mergeCell ref="AQ79:AT79"/>
    <mergeCell ref="L80:M80"/>
    <mergeCell ref="D81:BC81"/>
    <mergeCell ref="D83:I83"/>
    <mergeCell ref="L83:T83"/>
    <mergeCell ref="AL83:AT83"/>
    <mergeCell ref="N76:T76"/>
    <mergeCell ref="AD76:AK76"/>
    <mergeCell ref="AU76:BC76"/>
    <mergeCell ref="D77:L77"/>
    <mergeCell ref="L78:P78"/>
    <mergeCell ref="U78:AC78"/>
    <mergeCell ref="AD78:AK78"/>
    <mergeCell ref="AU78:BC78"/>
    <mergeCell ref="AU89:BC89"/>
    <mergeCell ref="AQ90:BC90"/>
    <mergeCell ref="D84:P84"/>
    <mergeCell ref="Q84:AC84"/>
    <mergeCell ref="AD84:AP84"/>
    <mergeCell ref="AQ84:BC84"/>
    <mergeCell ref="U85:AC85"/>
    <mergeCell ref="AD85:AK85"/>
    <mergeCell ref="AU85:BC85"/>
    <mergeCell ref="D98:BC98"/>
    <mergeCell ref="BY102:CB102"/>
    <mergeCell ref="CD102:CG102"/>
    <mergeCell ref="Q16:AC16"/>
    <mergeCell ref="AD17:AK17"/>
    <mergeCell ref="AL17:AP17"/>
    <mergeCell ref="AD16:AP16"/>
    <mergeCell ref="BY94:CB94"/>
    <mergeCell ref="CD94:CG94"/>
    <mergeCell ref="D95:BC95"/>
    <mergeCell ref="AD96:AK96"/>
    <mergeCell ref="AL96:AT96"/>
    <mergeCell ref="AU96:BC96"/>
    <mergeCell ref="D91:K91"/>
    <mergeCell ref="U91:AC91"/>
    <mergeCell ref="AL91:AP91"/>
    <mergeCell ref="AQ91:AT91"/>
    <mergeCell ref="D92:P92"/>
    <mergeCell ref="Q92:AC92"/>
    <mergeCell ref="AD92:AP92"/>
    <mergeCell ref="J86:K86"/>
    <mergeCell ref="D88:BC88"/>
    <mergeCell ref="L89:T89"/>
    <mergeCell ref="AD89:AK89"/>
  </mergeCells>
  <pageMargins left="0.2" right="0.2" top="0.25" bottom="0.25" header="0.3" footer="0.3"/>
  <pageSetup scale="56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CD68-2DCE-EE4A-BDC2-D3A763310302}">
  <sheetPr>
    <pageSetUpPr fitToPage="1"/>
  </sheetPr>
  <dimension ref="A1:CL125"/>
  <sheetViews>
    <sheetView workbookViewId="0">
      <selection activeCell="AD18" sqref="AD15:AP18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283</v>
      </c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260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261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262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 ht="17" thickBo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 ht="17" thickBot="1">
      <c r="A8" s="97" t="s">
        <v>24</v>
      </c>
      <c r="B8" s="96" t="s">
        <v>263</v>
      </c>
      <c r="C8" s="66"/>
      <c r="D8" s="954" t="s">
        <v>210</v>
      </c>
      <c r="E8" s="954"/>
      <c r="F8" s="954"/>
      <c r="G8" s="954"/>
      <c r="H8" s="954"/>
      <c r="I8" s="954"/>
      <c r="J8" s="954"/>
      <c r="K8" s="778"/>
      <c r="L8" s="959" t="s">
        <v>37</v>
      </c>
      <c r="M8" s="598"/>
      <c r="N8" s="598"/>
      <c r="O8" s="598"/>
      <c r="P8" s="598"/>
      <c r="Q8" s="598"/>
      <c r="R8" s="598"/>
      <c r="S8" s="598"/>
      <c r="T8" s="598"/>
      <c r="U8" s="775" t="s">
        <v>180</v>
      </c>
      <c r="V8" s="776"/>
      <c r="W8" s="776"/>
      <c r="X8" s="776"/>
      <c r="Y8" s="776"/>
      <c r="Z8" s="776"/>
      <c r="AA8" s="776"/>
      <c r="AB8" s="776"/>
      <c r="AC8" s="777"/>
      <c r="AD8" s="960" t="s">
        <v>38</v>
      </c>
      <c r="AE8" s="679"/>
      <c r="AF8" s="679"/>
      <c r="AG8" s="679"/>
      <c r="AH8" s="679"/>
      <c r="AI8" s="679"/>
      <c r="AJ8" s="679"/>
      <c r="AK8" s="680"/>
      <c r="AL8" s="881" t="s">
        <v>12</v>
      </c>
      <c r="AM8" s="878"/>
      <c r="AN8" s="878"/>
      <c r="AO8" s="878"/>
      <c r="AP8" s="878"/>
      <c r="AQ8" s="878"/>
      <c r="AR8" s="878"/>
      <c r="AS8" s="878"/>
      <c r="AT8" s="878"/>
      <c r="AU8" s="961" t="s">
        <v>43</v>
      </c>
      <c r="AV8" s="961"/>
      <c r="AW8" s="961"/>
      <c r="AX8" s="961"/>
      <c r="AY8" s="961"/>
      <c r="AZ8" s="961"/>
      <c r="BA8" s="961"/>
      <c r="BB8" s="961"/>
      <c r="BC8" s="961"/>
      <c r="BD8" s="64"/>
      <c r="BE8" s="1" t="s">
        <v>217</v>
      </c>
      <c r="BI8">
        <v>17</v>
      </c>
      <c r="BJ8">
        <v>9</v>
      </c>
      <c r="BK8" s="50">
        <v>9</v>
      </c>
      <c r="BL8" s="50">
        <v>8</v>
      </c>
      <c r="BM8" s="50">
        <v>9</v>
      </c>
      <c r="BN8" s="50" t="s">
        <v>178</v>
      </c>
      <c r="BO8" s="50" t="s">
        <v>178</v>
      </c>
      <c r="BP8" s="50">
        <f>SUM(BI8:BO8)</f>
        <v>52</v>
      </c>
    </row>
    <row r="9" spans="1:82" ht="17" thickBot="1">
      <c r="A9" s="95"/>
      <c r="B9" s="96" t="s">
        <v>264</v>
      </c>
      <c r="C9" s="66"/>
      <c r="D9" s="474" t="s">
        <v>180</v>
      </c>
      <c r="E9" s="475"/>
      <c r="F9" s="475"/>
      <c r="G9" s="475"/>
      <c r="H9" s="475"/>
      <c r="I9" s="475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3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598" t="s">
        <v>37</v>
      </c>
      <c r="AE9" s="598"/>
      <c r="AF9" s="598"/>
      <c r="AG9" s="598"/>
      <c r="AH9" s="598"/>
      <c r="AI9" s="598"/>
      <c r="AJ9" s="598"/>
      <c r="AK9" s="599"/>
      <c r="AL9" s="956" t="s">
        <v>43</v>
      </c>
      <c r="AM9" s="957"/>
      <c r="AN9" s="957"/>
      <c r="AO9" s="957"/>
      <c r="AP9" s="957"/>
      <c r="AQ9" s="957"/>
      <c r="AR9" s="957"/>
      <c r="AS9" s="957"/>
      <c r="AT9" s="958"/>
      <c r="AU9" s="678" t="s">
        <v>38</v>
      </c>
      <c r="AV9" s="679"/>
      <c r="AW9" s="679"/>
      <c r="AX9" s="679"/>
      <c r="AY9" s="679"/>
      <c r="AZ9" s="679"/>
      <c r="BA9" s="679"/>
      <c r="BB9" s="679"/>
      <c r="BC9" s="680"/>
      <c r="BD9" s="64"/>
      <c r="BE9" s="1"/>
      <c r="BI9">
        <v>17</v>
      </c>
      <c r="BJ9">
        <v>9</v>
      </c>
      <c r="BK9" s="50">
        <v>9</v>
      </c>
      <c r="BL9" s="50">
        <v>9</v>
      </c>
      <c r="BM9" s="50">
        <v>8</v>
      </c>
      <c r="BN9" s="50" t="s">
        <v>178</v>
      </c>
      <c r="BO9" s="50" t="s">
        <v>178</v>
      </c>
      <c r="BP9" s="50">
        <f>SUM(BI9:BO9)</f>
        <v>52</v>
      </c>
    </row>
    <row r="10" spans="1:82" ht="17" thickBot="1">
      <c r="A10" s="95"/>
      <c r="B10" s="96" t="s">
        <v>18</v>
      </c>
      <c r="C10" s="66"/>
      <c r="D10" s="879" t="s">
        <v>12</v>
      </c>
      <c r="E10" s="880"/>
      <c r="F10" s="880"/>
      <c r="G10" s="880"/>
      <c r="H10" s="880"/>
      <c r="I10" s="881"/>
      <c r="J10" s="949" t="s">
        <v>3</v>
      </c>
      <c r="K10" s="949"/>
      <c r="L10" s="949"/>
      <c r="M10" s="949"/>
      <c r="N10" s="950" t="s">
        <v>38</v>
      </c>
      <c r="O10" s="951"/>
      <c r="P10" s="951"/>
      <c r="Q10" s="951"/>
      <c r="R10" s="951"/>
      <c r="S10" s="951"/>
      <c r="T10" s="951"/>
      <c r="U10" s="775" t="s">
        <v>180</v>
      </c>
      <c r="V10" s="776"/>
      <c r="W10" s="776"/>
      <c r="X10" s="776"/>
      <c r="Y10" s="776"/>
      <c r="Z10" s="776"/>
      <c r="AA10" s="776"/>
      <c r="AB10" s="776"/>
      <c r="AC10" s="777"/>
      <c r="AD10" s="952" t="s">
        <v>43</v>
      </c>
      <c r="AE10" s="953"/>
      <c r="AF10" s="953"/>
      <c r="AG10" s="953"/>
      <c r="AH10" s="953"/>
      <c r="AI10" s="953"/>
      <c r="AJ10" s="953"/>
      <c r="AK10" s="953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778"/>
      <c r="AU10" s="946" t="s">
        <v>37</v>
      </c>
      <c r="AV10" s="947"/>
      <c r="AW10" s="947"/>
      <c r="AX10" s="947"/>
      <c r="AY10" s="947"/>
      <c r="AZ10" s="947"/>
      <c r="BA10" s="947"/>
      <c r="BB10" s="947"/>
      <c r="BC10" s="948"/>
      <c r="BD10" s="64"/>
      <c r="BI10">
        <v>18</v>
      </c>
      <c r="BJ10" s="1">
        <v>8</v>
      </c>
      <c r="BK10" s="83">
        <v>6</v>
      </c>
      <c r="BL10" s="54">
        <v>7</v>
      </c>
      <c r="BM10" s="54">
        <v>9</v>
      </c>
      <c r="BN10" s="50" t="s">
        <v>178</v>
      </c>
      <c r="BO10" s="54">
        <v>4</v>
      </c>
      <c r="BP10" s="50">
        <f>SUM(BI10:BO10)</f>
        <v>52</v>
      </c>
    </row>
    <row r="11" spans="1:82">
      <c r="A11" s="95"/>
      <c r="B11" s="96"/>
      <c r="C11" s="66"/>
      <c r="D11" s="66"/>
      <c r="E11" s="66"/>
      <c r="F11" s="66"/>
      <c r="G11" s="66"/>
      <c r="H11" s="66"/>
      <c r="I11" s="66"/>
      <c r="J11" s="887" t="s">
        <v>256</v>
      </c>
      <c r="K11" s="888"/>
      <c r="L11" s="888"/>
      <c r="M11" s="88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97"/>
      <c r="B12" s="94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95" t="s">
        <v>130</v>
      </c>
      <c r="B13" s="9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 ht="17" thickBot="1">
      <c r="A14" s="95"/>
      <c r="B14" s="9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 t="s">
        <v>292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97" t="s">
        <v>33</v>
      </c>
      <c r="B15" s="94">
        <v>5</v>
      </c>
      <c r="C15" s="1"/>
      <c r="D15" s="878" t="s">
        <v>12</v>
      </c>
      <c r="E15" s="878"/>
      <c r="F15" s="878"/>
      <c r="G15" s="878"/>
      <c r="H15" s="878"/>
      <c r="I15" s="878"/>
      <c r="J15" s="878"/>
      <c r="K15" s="878"/>
      <c r="L15" s="878"/>
      <c r="M15" s="878"/>
      <c r="N15" s="878"/>
      <c r="O15" s="878"/>
      <c r="P15" s="878"/>
      <c r="Q15" s="775" t="s">
        <v>180</v>
      </c>
      <c r="R15" s="776"/>
      <c r="S15" s="776"/>
      <c r="T15" s="776"/>
      <c r="U15" s="897" t="s">
        <v>2</v>
      </c>
      <c r="V15" s="897"/>
      <c r="W15" s="897"/>
      <c r="X15" s="897"/>
      <c r="Y15" s="897"/>
      <c r="Z15" s="897"/>
      <c r="AA15" s="897"/>
      <c r="AB15" s="897"/>
      <c r="AC15" s="898"/>
      <c r="AD15" s="813" t="s">
        <v>1</v>
      </c>
      <c r="AE15" s="813"/>
      <c r="AF15" s="813"/>
      <c r="AG15" s="813"/>
      <c r="AH15" s="813"/>
      <c r="AI15" s="813"/>
      <c r="AJ15" s="813"/>
      <c r="AK15" s="813"/>
      <c r="AL15" s="465" t="s">
        <v>0</v>
      </c>
      <c r="AM15" s="466"/>
      <c r="AN15" s="466"/>
      <c r="AO15" s="466"/>
      <c r="AP15" s="466"/>
      <c r="AQ15" s="972" t="s">
        <v>3</v>
      </c>
      <c r="AR15" s="973"/>
      <c r="AS15" s="973"/>
      <c r="AT15" s="973"/>
      <c r="AU15" s="970" t="s">
        <v>290</v>
      </c>
      <c r="AV15" s="970"/>
      <c r="AW15" s="970"/>
      <c r="AX15" s="970"/>
      <c r="AY15" s="970"/>
      <c r="AZ15" s="970"/>
      <c r="BA15" s="970"/>
      <c r="BB15" s="970"/>
      <c r="BC15" s="971"/>
      <c r="BD15" s="64"/>
      <c r="BE15" t="s">
        <v>253</v>
      </c>
      <c r="BI15">
        <v>13</v>
      </c>
      <c r="BJ15" t="s">
        <v>178</v>
      </c>
      <c r="BK15" s="50">
        <v>13</v>
      </c>
      <c r="BL15" s="84">
        <v>4.5</v>
      </c>
      <c r="BM15" s="84">
        <v>5</v>
      </c>
      <c r="BN15" s="50">
        <v>8</v>
      </c>
      <c r="BO15" s="84">
        <v>8.5</v>
      </c>
      <c r="BP15" s="50">
        <f>SUM(BI15:BO15)</f>
        <v>52</v>
      </c>
    </row>
    <row r="16" spans="1:82">
      <c r="A16" s="95"/>
      <c r="B16" s="94">
        <v>5</v>
      </c>
      <c r="C16" s="1"/>
      <c r="D16" s="772" t="s">
        <v>0</v>
      </c>
      <c r="E16" s="773"/>
      <c r="F16" s="773"/>
      <c r="G16" s="773"/>
      <c r="H16" s="773"/>
      <c r="I16" s="773"/>
      <c r="J16" s="773"/>
      <c r="K16" s="774"/>
      <c r="L16" s="747" t="s">
        <v>1</v>
      </c>
      <c r="M16" s="748"/>
      <c r="N16" s="748"/>
      <c r="O16" s="748"/>
      <c r="P16" s="827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425" t="s">
        <v>12</v>
      </c>
      <c r="AE16" s="426"/>
      <c r="AF16" s="426"/>
      <c r="AG16" s="426"/>
      <c r="AH16" s="426"/>
      <c r="AI16" s="426"/>
      <c r="AJ16" s="426"/>
      <c r="AK16" s="426"/>
      <c r="AL16" s="426"/>
      <c r="AM16" s="427"/>
      <c r="AN16" s="903" t="s">
        <v>291</v>
      </c>
      <c r="AO16" s="904"/>
      <c r="AP16" s="904"/>
      <c r="AQ16" s="966" t="s">
        <v>2</v>
      </c>
      <c r="AR16" s="435"/>
      <c r="AS16" s="435"/>
      <c r="AT16" s="435"/>
      <c r="AU16" s="967" t="s">
        <v>290</v>
      </c>
      <c r="AV16" s="967"/>
      <c r="AW16" s="967"/>
      <c r="AX16" s="967"/>
      <c r="AY16" s="967"/>
      <c r="AZ16" s="441" t="s">
        <v>3</v>
      </c>
      <c r="BA16" s="441"/>
      <c r="BB16" s="441"/>
      <c r="BC16" s="962"/>
      <c r="BD16" s="64"/>
      <c r="BE16" t="s">
        <v>285</v>
      </c>
      <c r="BI16">
        <v>13</v>
      </c>
      <c r="BJ16" t="s">
        <v>178</v>
      </c>
      <c r="BK16" s="50">
        <v>13</v>
      </c>
      <c r="BL16" s="50">
        <v>7.5</v>
      </c>
      <c r="BM16" s="84">
        <v>4</v>
      </c>
      <c r="BN16" s="50">
        <v>8</v>
      </c>
      <c r="BO16" s="84">
        <v>6.5</v>
      </c>
      <c r="BP16" s="50">
        <f>SUM(BI16:BO16)</f>
        <v>52</v>
      </c>
    </row>
    <row r="17" spans="1:75">
      <c r="A17" s="95"/>
      <c r="B17" s="94">
        <v>6</v>
      </c>
      <c r="C17" s="1"/>
      <c r="D17" s="775" t="s">
        <v>180</v>
      </c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7"/>
      <c r="Q17" s="878" t="s">
        <v>12</v>
      </c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772" t="s">
        <v>0</v>
      </c>
      <c r="AE17" s="773"/>
      <c r="AF17" s="773"/>
      <c r="AG17" s="773"/>
      <c r="AH17" s="773"/>
      <c r="AI17" s="773"/>
      <c r="AJ17" s="773"/>
      <c r="AK17" s="774"/>
      <c r="AL17" s="896" t="s">
        <v>2</v>
      </c>
      <c r="AM17" s="896"/>
      <c r="AN17" s="896"/>
      <c r="AO17" s="896"/>
      <c r="AP17" s="607"/>
      <c r="AQ17" s="968" t="s">
        <v>180</v>
      </c>
      <c r="AR17" s="420"/>
      <c r="AS17" s="420"/>
      <c r="AT17" s="420"/>
      <c r="AU17" s="442" t="s">
        <v>1</v>
      </c>
      <c r="AV17" s="442"/>
      <c r="AW17" s="442"/>
      <c r="AX17" s="442"/>
      <c r="AY17" s="442"/>
      <c r="AZ17" s="442"/>
      <c r="BA17" s="442"/>
      <c r="BB17" s="442"/>
      <c r="BC17" s="969"/>
      <c r="BD17" s="64"/>
      <c r="BI17">
        <v>13</v>
      </c>
      <c r="BJ17" t="s">
        <v>178</v>
      </c>
      <c r="BK17" s="50">
        <v>13</v>
      </c>
      <c r="BL17" s="50">
        <v>9</v>
      </c>
      <c r="BM17" s="50">
        <v>8</v>
      </c>
      <c r="BN17" s="50">
        <v>9</v>
      </c>
      <c r="BO17" s="50" t="s">
        <v>178</v>
      </c>
      <c r="BP17" s="50">
        <f>SUM(BI17:BO17)</f>
        <v>52</v>
      </c>
    </row>
    <row r="18" spans="1:75" ht="17" thickBot="1">
      <c r="A18" s="95"/>
      <c r="B18" s="94">
        <v>6</v>
      </c>
      <c r="C18" s="1"/>
      <c r="D18" s="896" t="s">
        <v>2</v>
      </c>
      <c r="E18" s="896"/>
      <c r="F18" s="896"/>
      <c r="G18" s="896"/>
      <c r="H18" s="896"/>
      <c r="I18" s="896"/>
      <c r="J18" s="896"/>
      <c r="K18" s="896"/>
      <c r="L18" s="772" t="s">
        <v>0</v>
      </c>
      <c r="M18" s="773"/>
      <c r="N18" s="773"/>
      <c r="O18" s="773"/>
      <c r="P18" s="773"/>
      <c r="Q18" s="773"/>
      <c r="R18" s="773"/>
      <c r="S18" s="773"/>
      <c r="T18" s="774"/>
      <c r="U18" s="813" t="s">
        <v>1</v>
      </c>
      <c r="V18" s="813"/>
      <c r="W18" s="813"/>
      <c r="X18" s="813"/>
      <c r="Y18" s="813"/>
      <c r="Z18" s="813"/>
      <c r="AA18" s="813"/>
      <c r="AB18" s="813"/>
      <c r="AC18" s="813"/>
      <c r="AD18" s="775" t="s">
        <v>180</v>
      </c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437"/>
      <c r="AQ18" s="963" t="s">
        <v>12</v>
      </c>
      <c r="AR18" s="964"/>
      <c r="AS18" s="964"/>
      <c r="AT18" s="964"/>
      <c r="AU18" s="964"/>
      <c r="AV18" s="964"/>
      <c r="AW18" s="964"/>
      <c r="AX18" s="964"/>
      <c r="AY18" s="964"/>
      <c r="AZ18" s="964"/>
      <c r="BA18" s="964"/>
      <c r="BB18" s="964"/>
      <c r="BC18" s="965"/>
      <c r="BD18" s="64"/>
      <c r="BE18" t="s">
        <v>252</v>
      </c>
      <c r="BI18" s="22">
        <v>17</v>
      </c>
      <c r="BJ18" t="s">
        <v>178</v>
      </c>
      <c r="BK18" s="50">
        <v>13</v>
      </c>
      <c r="BL18" s="50">
        <v>8</v>
      </c>
      <c r="BM18" s="50">
        <v>9</v>
      </c>
      <c r="BN18" s="84">
        <v>5</v>
      </c>
      <c r="BO18" s="50" t="s">
        <v>178</v>
      </c>
      <c r="BP18" s="50">
        <f>SUM(BI18:BO18)</f>
        <v>52</v>
      </c>
    </row>
    <row r="19" spans="1:75" s="1" customFormat="1" ht="17" thickBot="1">
      <c r="A19" s="95"/>
      <c r="B19" s="94"/>
      <c r="Q19" s="1" t="s">
        <v>247</v>
      </c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94" t="s">
        <v>286</v>
      </c>
      <c r="AR19" s="73"/>
      <c r="AS19" s="73"/>
      <c r="AT19" s="73"/>
      <c r="AU19" s="73"/>
      <c r="AV19" s="73"/>
      <c r="AW19" s="73"/>
      <c r="AX19" s="94" t="s">
        <v>287</v>
      </c>
      <c r="AY19" s="73"/>
      <c r="AZ19" s="73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95"/>
      <c r="B20" s="94"/>
      <c r="D20" s="887" t="s">
        <v>241</v>
      </c>
      <c r="E20" s="888"/>
      <c r="F20" s="888"/>
      <c r="G20" s="888"/>
      <c r="H20" s="888"/>
      <c r="I20" s="888"/>
      <c r="J20" s="888"/>
      <c r="K20" s="888"/>
      <c r="L20" s="808" t="s">
        <v>53</v>
      </c>
      <c r="M20" s="809"/>
      <c r="N20" s="809"/>
      <c r="O20" s="809"/>
      <c r="P20" s="809"/>
      <c r="Q20" s="809"/>
      <c r="R20" s="809"/>
      <c r="S20" s="809"/>
      <c r="T20" s="891"/>
      <c r="U20" s="888" t="s">
        <v>232</v>
      </c>
      <c r="V20" s="888"/>
      <c r="W20" s="804" t="s">
        <v>251</v>
      </c>
      <c r="X20" s="805"/>
      <c r="Y20" s="805"/>
      <c r="Z20" s="805"/>
      <c r="AA20" s="805"/>
      <c r="AB20" s="805"/>
      <c r="AC20" s="806"/>
      <c r="AD20" s="892" t="s">
        <v>232</v>
      </c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  <c r="BB20" s="892"/>
      <c r="BC20" s="89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95"/>
      <c r="B21" s="94" t="s">
        <v>243</v>
      </c>
      <c r="J21" s="546" t="s">
        <v>41</v>
      </c>
      <c r="K21" s="538"/>
      <c r="L21" s="894" t="s">
        <v>1</v>
      </c>
      <c r="M21" s="895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idden="1">
      <c r="A22" s="65"/>
      <c r="B22" s="6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1:75" s="1" customFormat="1" ht="4" hidden="1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hidden="1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hidden="1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hidden="1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hidden="1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hidden="1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hidden="1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hidden="1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hidden="1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26</v>
      </c>
    </row>
    <row r="32" spans="1:75" ht="1" hidden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hidden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hidden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hidden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hidden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hidden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101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hidden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hidden="1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>
        <v>12</v>
      </c>
      <c r="BF39">
        <f>SUM(BE30:BE39)</f>
        <v>113</v>
      </c>
    </row>
    <row r="40" spans="1:75">
      <c r="A40" s="95" t="s">
        <v>32</v>
      </c>
      <c r="B40" s="96" t="s">
        <v>167</v>
      </c>
      <c r="C40" s="16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0"/>
      <c r="Q40" s="814" t="s">
        <v>0</v>
      </c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14"/>
      <c r="AD40" s="775" t="s">
        <v>180</v>
      </c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7"/>
      <c r="AQ40" s="828" t="s">
        <v>1</v>
      </c>
      <c r="AR40" s="828"/>
      <c r="AS40" s="828"/>
      <c r="AT40" s="828"/>
      <c r="AU40" s="823" t="s">
        <v>12</v>
      </c>
      <c r="AV40" s="823"/>
      <c r="AW40" s="823"/>
      <c r="AX40" s="823"/>
      <c r="AY40" s="823"/>
      <c r="AZ40" s="823"/>
      <c r="BA40" s="823"/>
      <c r="BB40" s="823"/>
      <c r="BC40" s="823"/>
      <c r="BD40" s="64"/>
      <c r="BI40">
        <v>13</v>
      </c>
      <c r="BK40" s="50">
        <v>9</v>
      </c>
      <c r="BL40" s="50">
        <v>4</v>
      </c>
      <c r="BM40" s="50">
        <v>13</v>
      </c>
      <c r="BN40" s="50">
        <v>13</v>
      </c>
      <c r="BP40" s="50">
        <f>SUM(BI40:BO40)</f>
        <v>52</v>
      </c>
    </row>
    <row r="41" spans="1:75">
      <c r="A41" s="95"/>
      <c r="B41" s="96" t="s">
        <v>167</v>
      </c>
      <c r="C41" s="16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40" t="s">
        <v>2</v>
      </c>
      <c r="R41" s="840"/>
      <c r="S41" s="840"/>
      <c r="T41" s="840"/>
      <c r="U41" s="840"/>
      <c r="V41" s="840"/>
      <c r="W41" s="840"/>
      <c r="X41" s="840"/>
      <c r="Y41" s="840"/>
      <c r="Z41" s="840"/>
      <c r="AA41" s="840"/>
      <c r="AB41" s="840"/>
      <c r="AC41" s="840"/>
      <c r="AD41" s="817" t="s">
        <v>12</v>
      </c>
      <c r="AE41" s="818"/>
      <c r="AF41" s="818"/>
      <c r="AG41" s="818"/>
      <c r="AH41" s="818"/>
      <c r="AI41" s="818"/>
      <c r="AJ41" s="818"/>
      <c r="AK41" s="819"/>
      <c r="AL41" s="829" t="s">
        <v>1</v>
      </c>
      <c r="AM41" s="830"/>
      <c r="AN41" s="830"/>
      <c r="AO41" s="830"/>
      <c r="AP41" s="831"/>
      <c r="AQ41" s="775" t="s">
        <v>180</v>
      </c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7"/>
      <c r="BD41" s="64"/>
      <c r="BI41">
        <v>13</v>
      </c>
      <c r="BK41" s="50">
        <v>8</v>
      </c>
      <c r="BL41" s="50">
        <v>5</v>
      </c>
      <c r="BM41" s="50">
        <v>13</v>
      </c>
      <c r="BN41" s="50">
        <v>13</v>
      </c>
      <c r="BP41" s="50">
        <f>SUM(BI41:BO41)</f>
        <v>52</v>
      </c>
    </row>
    <row r="42" spans="1:75">
      <c r="A42" s="95"/>
      <c r="B42" s="96" t="s">
        <v>167</v>
      </c>
      <c r="C42" s="16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828" t="s">
        <v>1</v>
      </c>
      <c r="R42" s="828"/>
      <c r="S42" s="828"/>
      <c r="T42" s="828"/>
      <c r="U42" s="823" t="s">
        <v>12</v>
      </c>
      <c r="V42" s="823"/>
      <c r="W42" s="823"/>
      <c r="X42" s="823"/>
      <c r="Y42" s="823"/>
      <c r="Z42" s="823"/>
      <c r="AA42" s="823"/>
      <c r="AB42" s="823"/>
      <c r="AC42" s="823"/>
      <c r="AD42" s="840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14" t="s">
        <v>0</v>
      </c>
      <c r="AR42" s="814"/>
      <c r="AS42" s="814"/>
      <c r="AT42" s="814"/>
      <c r="AU42" s="814"/>
      <c r="AV42" s="814"/>
      <c r="AW42" s="814"/>
      <c r="AX42" s="814"/>
      <c r="AY42" s="814"/>
      <c r="AZ42" s="814"/>
      <c r="BA42" s="814"/>
      <c r="BB42" s="814"/>
      <c r="BC42" s="814"/>
      <c r="BD42" s="64"/>
      <c r="BI42">
        <v>13</v>
      </c>
      <c r="BK42" s="50">
        <v>9</v>
      </c>
      <c r="BL42" s="50">
        <v>4</v>
      </c>
      <c r="BM42" s="50">
        <v>13</v>
      </c>
      <c r="BN42" s="50">
        <v>13</v>
      </c>
      <c r="BP42" s="50">
        <f>SUM(BI42:BO42)</f>
        <v>52</v>
      </c>
    </row>
    <row r="43" spans="1:75">
      <c r="A43" s="95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64"/>
    </row>
    <row r="44" spans="1:75">
      <c r="A44" s="95" t="s">
        <v>34</v>
      </c>
      <c r="B44" s="96" t="s">
        <v>204</v>
      </c>
      <c r="C44" s="768" t="s">
        <v>121</v>
      </c>
      <c r="D44" s="768"/>
      <c r="E44" s="768"/>
      <c r="F44" s="768"/>
      <c r="G44" s="768" t="s">
        <v>121</v>
      </c>
      <c r="H44" s="768"/>
      <c r="I44" s="768"/>
      <c r="J44" s="768"/>
      <c r="K44" s="768" t="s">
        <v>119</v>
      </c>
      <c r="L44" s="768"/>
      <c r="M44" s="768"/>
      <c r="N44" s="768"/>
      <c r="O44" s="768" t="s">
        <v>267</v>
      </c>
      <c r="P44" s="768"/>
      <c r="Q44" s="768"/>
      <c r="R44" s="768"/>
      <c r="S44" s="768" t="s">
        <v>117</v>
      </c>
      <c r="T44" s="768"/>
      <c r="U44" s="768"/>
      <c r="V44" s="768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68" t="s">
        <v>120</v>
      </c>
      <c r="AF44" s="768"/>
      <c r="AG44" s="768"/>
      <c r="AH44" s="768"/>
      <c r="AI44" s="768" t="s">
        <v>118</v>
      </c>
      <c r="AJ44" s="768"/>
      <c r="AK44" s="768"/>
      <c r="AL44" s="768"/>
      <c r="AM44" s="775" t="s">
        <v>98</v>
      </c>
      <c r="AN44" s="776"/>
      <c r="AO44" s="776"/>
      <c r="AP44" s="777"/>
      <c r="AQ44" s="775" t="s">
        <v>99</v>
      </c>
      <c r="AR44" s="776"/>
      <c r="AS44" s="776"/>
      <c r="AT44" s="777"/>
      <c r="AU44" s="768" t="s">
        <v>2</v>
      </c>
      <c r="AV44" s="768"/>
      <c r="AW44" s="768"/>
      <c r="AX44" s="768"/>
      <c r="AY44" s="943" t="s">
        <v>1</v>
      </c>
      <c r="AZ44" s="944"/>
      <c r="BA44" s="944"/>
      <c r="BB44" s="944"/>
      <c r="BC44" s="945"/>
      <c r="BD44" s="67" t="s">
        <v>281</v>
      </c>
      <c r="BJ44">
        <v>8</v>
      </c>
      <c r="BN44" s="50">
        <v>8</v>
      </c>
      <c r="BP44" s="50">
        <f>SUM(BI44:BO44)</f>
        <v>16</v>
      </c>
    </row>
    <row r="45" spans="1:75">
      <c r="A45" s="95"/>
      <c r="B45" s="96" t="s">
        <v>205</v>
      </c>
      <c r="C45" s="768" t="s">
        <v>1</v>
      </c>
      <c r="D45" s="768"/>
      <c r="E45" s="768"/>
      <c r="F45" s="768"/>
      <c r="G45" s="768" t="s">
        <v>265</v>
      </c>
      <c r="H45" s="768"/>
      <c r="I45" s="768"/>
      <c r="J45" s="768"/>
      <c r="K45" s="768" t="s">
        <v>123</v>
      </c>
      <c r="L45" s="768"/>
      <c r="M45" s="768"/>
      <c r="N45" s="768"/>
      <c r="O45" s="768" t="s">
        <v>119</v>
      </c>
      <c r="P45" s="768"/>
      <c r="Q45" s="768"/>
      <c r="R45" s="768"/>
      <c r="S45" s="768" t="s">
        <v>2</v>
      </c>
      <c r="T45" s="768"/>
      <c r="U45" s="768"/>
      <c r="V45" s="768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68" t="s">
        <v>122</v>
      </c>
      <c r="AF45" s="768"/>
      <c r="AG45" s="768"/>
      <c r="AH45" s="768"/>
      <c r="AI45" s="768" t="s">
        <v>118</v>
      </c>
      <c r="AJ45" s="768"/>
      <c r="AK45" s="768"/>
      <c r="AL45" s="768"/>
      <c r="AM45" s="772" t="s">
        <v>29</v>
      </c>
      <c r="AN45" s="773"/>
      <c r="AO45" s="773"/>
      <c r="AP45" s="774"/>
      <c r="AQ45" s="772" t="s">
        <v>29</v>
      </c>
      <c r="AR45" s="773"/>
      <c r="AS45" s="773"/>
      <c r="AT45" s="774"/>
      <c r="AU45" s="768" t="s">
        <v>121</v>
      </c>
      <c r="AV45" s="768"/>
      <c r="AW45" s="768"/>
      <c r="AX45" s="768"/>
      <c r="AY45" s="943" t="s">
        <v>121</v>
      </c>
      <c r="AZ45" s="944"/>
      <c r="BA45" s="944"/>
      <c r="BB45" s="944"/>
      <c r="BC45" s="945"/>
      <c r="BD45" s="67" t="s">
        <v>281</v>
      </c>
      <c r="BJ45">
        <v>8</v>
      </c>
      <c r="BN45" s="50">
        <v>8</v>
      </c>
      <c r="BP45" s="50">
        <f>SUM(BI45:BO45)</f>
        <v>16</v>
      </c>
    </row>
    <row r="46" spans="1:75">
      <c r="A46" s="95"/>
      <c r="B46" s="96" t="s">
        <v>206</v>
      </c>
      <c r="C46" s="768" t="s">
        <v>120</v>
      </c>
      <c r="D46" s="768"/>
      <c r="E46" s="768"/>
      <c r="F46" s="768"/>
      <c r="G46" s="768" t="s">
        <v>117</v>
      </c>
      <c r="H46" s="768"/>
      <c r="I46" s="768"/>
      <c r="J46" s="768"/>
      <c r="K46" s="768" t="s">
        <v>1</v>
      </c>
      <c r="L46" s="768"/>
      <c r="M46" s="768"/>
      <c r="N46" s="768"/>
      <c r="O46" s="768" t="s">
        <v>118</v>
      </c>
      <c r="P46" s="768"/>
      <c r="Q46" s="768"/>
      <c r="R46" s="768"/>
      <c r="S46" s="768" t="s">
        <v>266</v>
      </c>
      <c r="T46" s="768"/>
      <c r="U46" s="768"/>
      <c r="V46" s="768"/>
      <c r="W46" s="768" t="s">
        <v>2</v>
      </c>
      <c r="X46" s="768"/>
      <c r="Y46" s="768"/>
      <c r="Z46" s="768"/>
      <c r="AA46" s="768" t="s">
        <v>119</v>
      </c>
      <c r="AB46" s="768"/>
      <c r="AC46" s="768"/>
      <c r="AD46" s="768"/>
      <c r="AE46" s="772" t="s">
        <v>29</v>
      </c>
      <c r="AF46" s="773"/>
      <c r="AG46" s="773"/>
      <c r="AH46" s="774"/>
      <c r="AI46" s="772" t="s">
        <v>29</v>
      </c>
      <c r="AJ46" s="773"/>
      <c r="AK46" s="773"/>
      <c r="AL46" s="774"/>
      <c r="AM46" s="768" t="s">
        <v>121</v>
      </c>
      <c r="AN46" s="768"/>
      <c r="AO46" s="768"/>
      <c r="AP46" s="768"/>
      <c r="AQ46" s="768" t="s">
        <v>121</v>
      </c>
      <c r="AR46" s="768"/>
      <c r="AS46" s="768"/>
      <c r="AT46" s="768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 t="s">
        <v>281</v>
      </c>
      <c r="BJ46">
        <v>8</v>
      </c>
      <c r="BN46" s="50">
        <v>8</v>
      </c>
      <c r="BP46" s="50">
        <f>SUM(BI46:BO46)</f>
        <v>16</v>
      </c>
    </row>
    <row r="47" spans="1:75">
      <c r="A47" s="95"/>
      <c r="B47" s="96" t="s">
        <v>207</v>
      </c>
      <c r="C47" s="768" t="s">
        <v>266</v>
      </c>
      <c r="D47" s="768"/>
      <c r="E47" s="768"/>
      <c r="F47" s="768"/>
      <c r="G47" s="768" t="s">
        <v>118</v>
      </c>
      <c r="H47" s="768"/>
      <c r="I47" s="768"/>
      <c r="J47" s="768"/>
      <c r="K47" s="768" t="s">
        <v>120</v>
      </c>
      <c r="L47" s="768"/>
      <c r="M47" s="768"/>
      <c r="N47" s="768"/>
      <c r="O47" s="768" t="s">
        <v>117</v>
      </c>
      <c r="P47" s="768"/>
      <c r="Q47" s="768"/>
      <c r="R47" s="768"/>
      <c r="S47" s="768" t="s">
        <v>121</v>
      </c>
      <c r="T47" s="768"/>
      <c r="U47" s="768"/>
      <c r="V47" s="768"/>
      <c r="W47" s="768" t="s">
        <v>121</v>
      </c>
      <c r="X47" s="768"/>
      <c r="Y47" s="768"/>
      <c r="Z47" s="768"/>
      <c r="AA47" s="768" t="s">
        <v>119</v>
      </c>
      <c r="AB47" s="768"/>
      <c r="AC47" s="768"/>
      <c r="AD47" s="768"/>
      <c r="AE47" s="775" t="s">
        <v>98</v>
      </c>
      <c r="AF47" s="776"/>
      <c r="AG47" s="776"/>
      <c r="AH47" s="777"/>
      <c r="AI47" s="775" t="s">
        <v>99</v>
      </c>
      <c r="AJ47" s="776"/>
      <c r="AK47" s="776"/>
      <c r="AL47" s="777"/>
      <c r="AM47" s="768" t="s">
        <v>2</v>
      </c>
      <c r="AN47" s="768"/>
      <c r="AO47" s="768"/>
      <c r="AP47" s="768"/>
      <c r="AQ47" s="768" t="s">
        <v>119</v>
      </c>
      <c r="AR47" s="768"/>
      <c r="AS47" s="768"/>
      <c r="AT47" s="768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281</v>
      </c>
      <c r="BJ47">
        <v>8</v>
      </c>
      <c r="BN47" s="50">
        <v>8</v>
      </c>
      <c r="BP47" s="50">
        <f>SUM(BI47:BO47)</f>
        <v>16</v>
      </c>
    </row>
    <row r="48" spans="1:75">
      <c r="A48" s="95"/>
      <c r="B48" s="96"/>
      <c r="C48" s="784" t="s">
        <v>268</v>
      </c>
      <c r="D48" s="784"/>
      <c r="E48" s="784"/>
      <c r="F48" s="784"/>
      <c r="G48" s="785" t="s">
        <v>269</v>
      </c>
      <c r="H48" s="785"/>
      <c r="I48" s="785"/>
      <c r="J48" s="785"/>
      <c r="K48" s="783" t="s">
        <v>270</v>
      </c>
      <c r="L48" s="783"/>
      <c r="M48" s="783"/>
      <c r="N48" s="783"/>
      <c r="O48" s="783" t="s">
        <v>271</v>
      </c>
      <c r="P48" s="783"/>
      <c r="Q48" s="783"/>
      <c r="R48" s="783"/>
      <c r="S48" s="783" t="s">
        <v>272</v>
      </c>
      <c r="T48" s="783"/>
      <c r="U48" s="783"/>
      <c r="V48" s="783"/>
      <c r="W48" s="783" t="s">
        <v>273</v>
      </c>
      <c r="X48" s="783"/>
      <c r="Y48" s="783"/>
      <c r="Z48" s="783"/>
      <c r="AA48" s="783" t="s">
        <v>274</v>
      </c>
      <c r="AB48" s="783"/>
      <c r="AC48" s="783"/>
      <c r="AD48" s="783"/>
      <c r="AE48" s="783" t="s">
        <v>275</v>
      </c>
      <c r="AF48" s="783"/>
      <c r="AG48" s="783"/>
      <c r="AH48" s="783"/>
      <c r="AI48" s="783" t="s">
        <v>276</v>
      </c>
      <c r="AJ48" s="783"/>
      <c r="AK48" s="783"/>
      <c r="AL48" s="783"/>
      <c r="AM48" s="783" t="s">
        <v>277</v>
      </c>
      <c r="AN48" s="783"/>
      <c r="AO48" s="783"/>
      <c r="AP48" s="783"/>
      <c r="AQ48" s="783" t="s">
        <v>278</v>
      </c>
      <c r="AR48" s="783"/>
      <c r="AS48" s="783"/>
      <c r="AT48" s="783"/>
      <c r="AU48" s="783" t="s">
        <v>279</v>
      </c>
      <c r="AV48" s="783"/>
      <c r="AW48" s="783"/>
      <c r="AX48" s="783"/>
      <c r="AY48" s="559" t="s">
        <v>280</v>
      </c>
      <c r="AZ48" s="559"/>
      <c r="BA48" s="559"/>
      <c r="BB48" s="559"/>
      <c r="BC48" s="22"/>
      <c r="BD48" s="67"/>
    </row>
    <row r="49" spans="1:75">
      <c r="A49" s="65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775" t="s">
        <v>180</v>
      </c>
      <c r="E57" s="776"/>
      <c r="F57" s="776"/>
      <c r="G57" s="776"/>
      <c r="H57" s="776"/>
      <c r="I57" s="776"/>
      <c r="J57" s="776"/>
      <c r="K57" s="776"/>
      <c r="L57" s="776"/>
      <c r="M57" s="776"/>
      <c r="N57" s="776"/>
      <c r="O57" s="776"/>
      <c r="P57" s="777"/>
      <c r="Q57" s="775" t="s">
        <v>180</v>
      </c>
      <c r="R57" s="776"/>
      <c r="S57" s="776"/>
      <c r="T57" s="776"/>
      <c r="U57" s="776"/>
      <c r="V57" s="776"/>
      <c r="W57" s="776"/>
      <c r="X57" s="776"/>
      <c r="Y57" s="776"/>
      <c r="Z57" s="776"/>
      <c r="AA57" s="776"/>
      <c r="AB57" s="776"/>
      <c r="AC57" s="777"/>
      <c r="AD57" s="775" t="s">
        <v>180</v>
      </c>
      <c r="AE57" s="776"/>
      <c r="AF57" s="776"/>
      <c r="AG57" s="776"/>
      <c r="AH57" s="776"/>
      <c r="AI57" s="776"/>
      <c r="AJ57" s="776"/>
      <c r="AK57" s="776"/>
      <c r="AL57" s="776"/>
      <c r="AM57" s="776"/>
      <c r="AN57" s="776"/>
      <c r="AO57" s="776"/>
      <c r="AP57" s="777"/>
      <c r="AQ57" s="775" t="s">
        <v>180</v>
      </c>
      <c r="AR57" s="776"/>
      <c r="AS57" s="776"/>
      <c r="AT57" s="776"/>
      <c r="AU57" s="776"/>
      <c r="AV57" s="776"/>
      <c r="AW57" s="776"/>
      <c r="AX57" s="776"/>
      <c r="AY57" s="776"/>
      <c r="AZ57" s="776"/>
      <c r="BA57" s="776"/>
      <c r="BB57" s="776"/>
      <c r="BC57" s="777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v>1.93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786" t="s">
        <v>208</v>
      </c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8"/>
      <c r="BD61" s="25"/>
      <c r="BF61" s="22">
        <f>SUM(BF54:BF60)</f>
        <v>6.5261538461538455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786" t="s">
        <v>180</v>
      </c>
      <c r="E62" s="787"/>
      <c r="F62" s="787"/>
      <c r="G62" s="787"/>
      <c r="H62" s="787"/>
      <c r="I62" s="787"/>
      <c r="J62" s="787"/>
      <c r="K62" s="788"/>
      <c r="L62" s="31"/>
      <c r="M62" s="31"/>
      <c r="N62" s="31"/>
      <c r="O62" s="31"/>
      <c r="P62" s="31"/>
      <c r="Q62" s="31"/>
      <c r="R62" s="31"/>
      <c r="S62" s="31"/>
      <c r="T62" s="31"/>
      <c r="U62" s="775" t="s">
        <v>180</v>
      </c>
      <c r="V62" s="776"/>
      <c r="W62" s="776"/>
      <c r="X62" s="776"/>
      <c r="Y62" s="776"/>
      <c r="Z62" s="776"/>
      <c r="AA62" s="776"/>
      <c r="AB62" s="776"/>
      <c r="AC62" s="777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775" t="s">
        <v>18</v>
      </c>
      <c r="V63" s="776"/>
      <c r="W63" s="776"/>
      <c r="X63" s="776"/>
      <c r="Y63" s="776"/>
      <c r="Z63" s="776"/>
      <c r="AA63" s="776"/>
      <c r="AB63" s="776"/>
      <c r="AC63" s="777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775" t="s">
        <v>180</v>
      </c>
      <c r="R64" s="776"/>
      <c r="S64" s="776"/>
      <c r="T64" s="776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775" t="s">
        <v>180</v>
      </c>
      <c r="E65" s="776"/>
      <c r="F65" s="776"/>
      <c r="G65" s="776"/>
      <c r="H65" s="776"/>
      <c r="I65" s="776"/>
      <c r="J65" s="776"/>
      <c r="K65" s="776"/>
      <c r="L65" s="776"/>
      <c r="M65" s="776"/>
      <c r="N65" s="776"/>
      <c r="O65" s="776"/>
      <c r="P65" s="777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775" t="s">
        <v>180</v>
      </c>
      <c r="AR65" s="776"/>
      <c r="AS65" s="776"/>
      <c r="AT65" s="776"/>
      <c r="AU65" s="776"/>
      <c r="AV65" s="776"/>
      <c r="AW65" s="776"/>
      <c r="AX65" s="776"/>
      <c r="AY65" s="776"/>
      <c r="AZ65" s="776"/>
      <c r="BA65" s="776"/>
      <c r="BB65" s="776"/>
      <c r="BC65" s="777"/>
      <c r="BD65" s="24"/>
      <c r="BE65" s="1"/>
      <c r="BF65" s="63">
        <f>SUM(BF62:BF64,BF60,BF59,BI57:BI58,BF54:BF56)</f>
        <v>7.0338461538461541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775" t="s">
        <v>207</v>
      </c>
      <c r="X66" s="776"/>
      <c r="Y66" s="776"/>
      <c r="Z66" s="777"/>
      <c r="AA66" s="775" t="s">
        <v>206</v>
      </c>
      <c r="AB66" s="776"/>
      <c r="AC66" s="776"/>
      <c r="AD66" s="777"/>
      <c r="AE66" s="775" t="s">
        <v>205</v>
      </c>
      <c r="AF66" s="776"/>
      <c r="AG66" s="776"/>
      <c r="AH66" s="777"/>
      <c r="AI66" s="775" t="s">
        <v>204</v>
      </c>
      <c r="AJ66" s="776"/>
      <c r="AK66" s="776"/>
      <c r="AL66" s="777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34/52</f>
        <v>0.65384615384615385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798" t="s">
        <v>208</v>
      </c>
      <c r="AM69" s="799"/>
      <c r="AN69" s="799"/>
      <c r="AO69" s="799"/>
      <c r="AP69" s="799"/>
      <c r="AQ69" s="799"/>
      <c r="AR69" s="799"/>
      <c r="AS69" s="799"/>
      <c r="AT69" s="799"/>
      <c r="AU69" s="799"/>
      <c r="AV69" s="799"/>
      <c r="AW69" s="799"/>
      <c r="AX69" s="799"/>
      <c r="AY69" s="799"/>
      <c r="AZ69" s="799"/>
      <c r="BA69" s="799"/>
      <c r="BB69" s="799"/>
      <c r="BC69" s="800"/>
      <c r="BD69" s="24"/>
      <c r="BE69" s="1" t="s">
        <v>60</v>
      </c>
      <c r="BF69" s="16">
        <f>17/52</f>
        <v>0.32692307692307693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772" t="s">
        <v>168</v>
      </c>
      <c r="E70" s="773"/>
      <c r="F70" s="773"/>
      <c r="G70" s="773"/>
      <c r="H70" s="773"/>
      <c r="I70" s="773"/>
      <c r="J70" s="773"/>
      <c r="K70" s="774"/>
      <c r="L70" s="772" t="s">
        <v>168</v>
      </c>
      <c r="M70" s="773"/>
      <c r="N70" s="773"/>
      <c r="O70" s="773"/>
      <c r="P70" s="773"/>
      <c r="Q70" s="773"/>
      <c r="R70" s="773"/>
      <c r="S70" s="773"/>
      <c r="T70" s="774"/>
      <c r="U70" s="31"/>
      <c r="V70" s="31"/>
      <c r="W70" s="31"/>
      <c r="X70" s="31"/>
      <c r="Y70" s="31"/>
      <c r="Z70" s="31"/>
      <c r="AA70" s="31"/>
      <c r="AB70" s="31"/>
      <c r="AC70" s="31"/>
      <c r="AD70" s="772" t="s">
        <v>168</v>
      </c>
      <c r="AE70" s="773"/>
      <c r="AF70" s="773"/>
      <c r="AG70" s="773"/>
      <c r="AH70" s="773"/>
      <c r="AI70" s="773"/>
      <c r="AJ70" s="773"/>
      <c r="AK70" s="774"/>
      <c r="AL70" s="798" t="s">
        <v>168</v>
      </c>
      <c r="AM70" s="799"/>
      <c r="AN70" s="799"/>
      <c r="AO70" s="799"/>
      <c r="AP70" s="800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30/52</f>
        <v>0.57692307692307687</v>
      </c>
      <c r="BG70" s="16"/>
      <c r="BH70" s="1"/>
    </row>
    <row r="71" spans="1:75" ht="13" customHeight="1">
      <c r="A71" s="8"/>
      <c r="B71" s="9" t="s">
        <v>63</v>
      </c>
      <c r="C71" s="9"/>
      <c r="D71" s="814" t="s">
        <v>167</v>
      </c>
      <c r="E71" s="814"/>
      <c r="F71" s="814"/>
      <c r="G71" s="814"/>
      <c r="H71" s="814"/>
      <c r="I71" s="814"/>
      <c r="J71" s="814"/>
      <c r="K71" s="814"/>
      <c r="L71" s="814"/>
      <c r="M71" s="814"/>
      <c r="N71" s="814"/>
      <c r="O71" s="814"/>
      <c r="P71" s="814"/>
      <c r="Q71" s="814" t="s">
        <v>167</v>
      </c>
      <c r="R71" s="814"/>
      <c r="S71" s="814"/>
      <c r="T71" s="814"/>
      <c r="U71" s="814"/>
      <c r="V71" s="814"/>
      <c r="W71" s="814"/>
      <c r="X71" s="814"/>
      <c r="Y71" s="814"/>
      <c r="Z71" s="814"/>
      <c r="AA71" s="814"/>
      <c r="AB71" s="814"/>
      <c r="AC71" s="814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814" t="s">
        <v>167</v>
      </c>
      <c r="AR71" s="814"/>
      <c r="AS71" s="814"/>
      <c r="AT71" s="814"/>
      <c r="AU71" s="814"/>
      <c r="AV71" s="814"/>
      <c r="AW71" s="814"/>
      <c r="AX71" s="814"/>
      <c r="AY71" s="814"/>
      <c r="AZ71" s="814"/>
      <c r="BA71" s="814"/>
      <c r="BB71" s="814"/>
      <c r="BC71" s="814"/>
      <c r="BD71" s="24"/>
      <c r="BE71" s="1" t="s">
        <v>66</v>
      </c>
      <c r="BF71" s="16">
        <f>39/52</f>
        <v>0.75</v>
      </c>
      <c r="BG71" s="16"/>
      <c r="BH71" s="1"/>
      <c r="BK71" s="52" t="s">
        <v>134</v>
      </c>
    </row>
    <row r="72" spans="1:75" ht="13" customHeight="1" thickBo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6">
        <f>BY101</f>
        <v>0.84615384615384615</v>
      </c>
      <c r="BG72" s="16" t="s">
        <v>282</v>
      </c>
      <c r="BH72" s="1"/>
    </row>
    <row r="73" spans="1:75" s="1" customFormat="1" ht="13" customHeight="1" thickBo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815" t="s">
        <v>220</v>
      </c>
      <c r="V73" s="816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3.1538461538461537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  <c r="BL75" s="50">
        <f>40/52</f>
        <v>0.76923076923076927</v>
      </c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M76" s="70"/>
      <c r="N76" s="825" t="s">
        <v>38</v>
      </c>
      <c r="O76" s="826"/>
      <c r="P76" s="826"/>
      <c r="Q76" s="826"/>
      <c r="R76" s="826"/>
      <c r="S76" s="826"/>
      <c r="T76" s="942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825" t="s">
        <v>4</v>
      </c>
      <c r="E77" s="826"/>
      <c r="F77" s="826"/>
      <c r="G77" s="826"/>
      <c r="H77" s="826"/>
      <c r="I77" s="826"/>
      <c r="J77" s="826"/>
      <c r="K77" s="826"/>
      <c r="L77" s="942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47" t="s">
        <v>168</v>
      </c>
      <c r="M78" s="748"/>
      <c r="N78" s="748"/>
      <c r="O78" s="748"/>
      <c r="P78" s="827"/>
      <c r="Q78" s="70"/>
      <c r="R78" s="70"/>
      <c r="S78" s="70"/>
      <c r="T78" s="70"/>
      <c r="U78" s="813" t="s">
        <v>168</v>
      </c>
      <c r="V78" s="813"/>
      <c r="W78" s="813"/>
      <c r="X78" s="813"/>
      <c r="Y78" s="813"/>
      <c r="Z78" s="813"/>
      <c r="AA78" s="813"/>
      <c r="AB78" s="813"/>
      <c r="AC78" s="813"/>
      <c r="AD78" s="813" t="s">
        <v>168</v>
      </c>
      <c r="AE78" s="813"/>
      <c r="AF78" s="813"/>
      <c r="AG78" s="813"/>
      <c r="AH78" s="813"/>
      <c r="AI78" s="813"/>
      <c r="AJ78" s="813"/>
      <c r="AK78" s="813"/>
      <c r="AL78" s="70"/>
      <c r="AM78" s="70"/>
      <c r="AN78" s="70"/>
      <c r="AO78" s="70"/>
      <c r="AP78" s="70"/>
      <c r="AQ78" s="70"/>
      <c r="AR78" s="70"/>
      <c r="AS78" s="70"/>
      <c r="AT78" s="70"/>
      <c r="AU78" s="906" t="s">
        <v>250</v>
      </c>
      <c r="AV78" s="906"/>
      <c r="AW78" s="906"/>
      <c r="AX78" s="906"/>
      <c r="AY78" s="906"/>
      <c r="AZ78" s="906"/>
      <c r="BA78" s="906"/>
      <c r="BB78" s="906"/>
      <c r="BC78" s="906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 thickBo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828" t="s">
        <v>167</v>
      </c>
      <c r="R79" s="828"/>
      <c r="S79" s="828"/>
      <c r="T79" s="828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829" t="s">
        <v>167</v>
      </c>
      <c r="AM79" s="830"/>
      <c r="AN79" s="830"/>
      <c r="AO79" s="830"/>
      <c r="AP79" s="831"/>
      <c r="AQ79" s="828" t="s">
        <v>167</v>
      </c>
      <c r="AR79" s="828"/>
      <c r="AS79" s="828"/>
      <c r="AT79" s="828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 thickBot="1">
      <c r="A80" s="8"/>
      <c r="B80" s="9"/>
      <c r="C80" s="9"/>
      <c r="D80" s="9"/>
      <c r="E80" s="9"/>
      <c r="F80" s="9"/>
      <c r="G80" s="9"/>
      <c r="H80" s="9"/>
      <c r="I80" s="9"/>
      <c r="J80" s="9"/>
      <c r="K80" s="70"/>
      <c r="L80" s="815" t="s">
        <v>220</v>
      </c>
      <c r="M80" s="816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0.93</v>
      </c>
      <c r="BG80" s="22" t="s">
        <v>113</v>
      </c>
      <c r="BH80" s="1"/>
    </row>
    <row r="81" spans="1:90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2.8146153846153847</v>
      </c>
      <c r="BG81" s="22"/>
      <c r="BH81" s="1"/>
    </row>
    <row r="82" spans="1:90" ht="13" customHeight="1">
      <c r="A82" s="8"/>
      <c r="B82" s="9" t="s">
        <v>92</v>
      </c>
      <c r="C82" s="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90" ht="13" customHeight="1">
      <c r="A83" s="8"/>
      <c r="B83" s="9" t="s">
        <v>93</v>
      </c>
      <c r="C83" s="9"/>
      <c r="D83" s="879" t="s">
        <v>18</v>
      </c>
      <c r="E83" s="880"/>
      <c r="F83" s="880"/>
      <c r="G83" s="880"/>
      <c r="H83" s="880"/>
      <c r="I83" s="881"/>
      <c r="J83" s="70"/>
      <c r="K83" s="70"/>
      <c r="L83" s="939" t="s">
        <v>90</v>
      </c>
      <c r="M83" s="940"/>
      <c r="N83" s="940"/>
      <c r="O83" s="940"/>
      <c r="P83" s="940"/>
      <c r="Q83" s="940"/>
      <c r="R83" s="940"/>
      <c r="S83" s="940"/>
      <c r="T83" s="941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939" t="s">
        <v>90</v>
      </c>
      <c r="AM83" s="940"/>
      <c r="AN83" s="940"/>
      <c r="AO83" s="940"/>
      <c r="AP83" s="940"/>
      <c r="AQ83" s="940"/>
      <c r="AR83" s="940"/>
      <c r="AS83" s="940"/>
      <c r="AT83" s="941"/>
      <c r="AU83" s="70"/>
      <c r="AV83" s="70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90" ht="13" customHeight="1">
      <c r="A84" s="8"/>
      <c r="B84" s="9" t="s">
        <v>61</v>
      </c>
      <c r="C84" s="9"/>
      <c r="D84" s="878" t="s">
        <v>168</v>
      </c>
      <c r="E84" s="878"/>
      <c r="F84" s="878"/>
      <c r="G84" s="878"/>
      <c r="H84" s="878"/>
      <c r="I84" s="878"/>
      <c r="J84" s="878"/>
      <c r="K84" s="878"/>
      <c r="L84" s="938"/>
      <c r="M84" s="938"/>
      <c r="N84" s="938"/>
      <c r="O84" s="938"/>
      <c r="P84" s="938"/>
      <c r="Q84" s="938" t="s">
        <v>168</v>
      </c>
      <c r="R84" s="938"/>
      <c r="S84" s="938"/>
      <c r="T84" s="938"/>
      <c r="U84" s="878"/>
      <c r="V84" s="878"/>
      <c r="W84" s="878"/>
      <c r="X84" s="878"/>
      <c r="Y84" s="878"/>
      <c r="Z84" s="878"/>
      <c r="AA84" s="878"/>
      <c r="AB84" s="878"/>
      <c r="AC84" s="878"/>
      <c r="AD84" s="878" t="s">
        <v>168</v>
      </c>
      <c r="AE84" s="878"/>
      <c r="AF84" s="878"/>
      <c r="AG84" s="878"/>
      <c r="AH84" s="878"/>
      <c r="AI84" s="878"/>
      <c r="AJ84" s="878"/>
      <c r="AK84" s="878"/>
      <c r="AL84" s="938"/>
      <c r="AM84" s="938"/>
      <c r="AN84" s="938"/>
      <c r="AO84" s="938"/>
      <c r="AP84" s="938"/>
      <c r="AQ84" s="938" t="s">
        <v>168</v>
      </c>
      <c r="AR84" s="938"/>
      <c r="AS84" s="938"/>
      <c r="AT84" s="938"/>
      <c r="AU84" s="878"/>
      <c r="AV84" s="878"/>
      <c r="AW84" s="878"/>
      <c r="AX84" s="878"/>
      <c r="AY84" s="878"/>
      <c r="AZ84" s="878"/>
      <c r="BA84" s="878"/>
      <c r="BB84" s="878"/>
      <c r="BC84" s="878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90" ht="13" customHeight="1" thickBot="1">
      <c r="A85" s="8"/>
      <c r="B85" s="9" t="s">
        <v>63</v>
      </c>
      <c r="C85" s="9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823" t="s">
        <v>167</v>
      </c>
      <c r="V85" s="823"/>
      <c r="W85" s="823"/>
      <c r="X85" s="823"/>
      <c r="Y85" s="823"/>
      <c r="Z85" s="823"/>
      <c r="AA85" s="823"/>
      <c r="AB85" s="823"/>
      <c r="AC85" s="823"/>
      <c r="AD85" s="820" t="s">
        <v>167</v>
      </c>
      <c r="AE85" s="821"/>
      <c r="AF85" s="821"/>
      <c r="AG85" s="821"/>
      <c r="AH85" s="821"/>
      <c r="AI85" s="821"/>
      <c r="AJ85" s="821"/>
      <c r="AK85" s="822"/>
      <c r="AL85" s="70"/>
      <c r="AM85" s="70"/>
      <c r="AN85" s="70"/>
      <c r="AO85" s="70"/>
      <c r="AP85" s="70"/>
      <c r="AQ85" s="70"/>
      <c r="AR85" s="70"/>
      <c r="AS85" s="70"/>
      <c r="AT85" s="70"/>
      <c r="AU85" s="823" t="s">
        <v>167</v>
      </c>
      <c r="AV85" s="823"/>
      <c r="AW85" s="823"/>
      <c r="AX85" s="823"/>
      <c r="AY85" s="823"/>
      <c r="AZ85" s="823"/>
      <c r="BA85" s="823"/>
      <c r="BB85" s="823"/>
      <c r="BC85" s="823"/>
      <c r="BD85" s="24"/>
      <c r="BE85" s="1" t="s">
        <v>64</v>
      </c>
      <c r="BF85" s="16">
        <f>24/52</f>
        <v>0.46153846153846156</v>
      </c>
      <c r="BG85" s="16"/>
      <c r="BH85" s="1"/>
    </row>
    <row r="86" spans="1:90" ht="13" customHeight="1" thickBot="1">
      <c r="A86" s="8"/>
      <c r="B86" s="9"/>
      <c r="C86" s="9"/>
      <c r="D86" s="70"/>
      <c r="E86" s="70"/>
      <c r="F86" s="70"/>
      <c r="G86" s="70"/>
      <c r="H86" s="70"/>
      <c r="I86" s="70"/>
      <c r="J86" s="815" t="s">
        <v>220</v>
      </c>
      <c r="K86" s="816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90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90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90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932" t="s">
        <v>37</v>
      </c>
      <c r="M89" s="933"/>
      <c r="N89" s="933"/>
      <c r="O89" s="933"/>
      <c r="P89" s="933"/>
      <c r="Q89" s="933"/>
      <c r="R89" s="933"/>
      <c r="S89" s="933"/>
      <c r="T89" s="934"/>
      <c r="U89" s="70"/>
      <c r="V89" s="70"/>
      <c r="W89" s="70"/>
      <c r="X89" s="70"/>
      <c r="Y89" s="70"/>
      <c r="Z89" s="70"/>
      <c r="AA89" s="70"/>
      <c r="AB89" s="70"/>
      <c r="AC89" s="70"/>
      <c r="AD89" s="932" t="s">
        <v>37</v>
      </c>
      <c r="AE89" s="933"/>
      <c r="AF89" s="933"/>
      <c r="AG89" s="933"/>
      <c r="AH89" s="933"/>
      <c r="AI89" s="933"/>
      <c r="AJ89" s="933"/>
      <c r="AK89" s="934"/>
      <c r="AL89" s="70"/>
      <c r="AM89" s="70"/>
      <c r="AN89" s="70"/>
      <c r="AO89" s="70"/>
      <c r="AP89" s="70"/>
      <c r="AQ89" s="70"/>
      <c r="AR89" s="70"/>
      <c r="AS89" s="70"/>
      <c r="AT89" s="70"/>
      <c r="AU89" s="932" t="s">
        <v>37</v>
      </c>
      <c r="AV89" s="933"/>
      <c r="AW89" s="933"/>
      <c r="AX89" s="933"/>
      <c r="AY89" s="933"/>
      <c r="AZ89" s="933"/>
      <c r="BA89" s="933"/>
      <c r="BB89" s="933"/>
      <c r="BC89" s="934"/>
      <c r="BD89" s="24"/>
      <c r="BE89" s="1"/>
      <c r="BF89" s="16"/>
      <c r="BG89" s="16"/>
      <c r="BH89" s="1"/>
    </row>
    <row r="90" spans="1:90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90" ht="13" customHeight="1">
      <c r="A91" s="8"/>
      <c r="B91" s="9" t="s">
        <v>61</v>
      </c>
      <c r="C91" s="9"/>
      <c r="D91" s="896" t="s">
        <v>168</v>
      </c>
      <c r="E91" s="896"/>
      <c r="F91" s="896"/>
      <c r="G91" s="896"/>
      <c r="H91" s="896"/>
      <c r="I91" s="896"/>
      <c r="J91" s="896"/>
      <c r="K91" s="896"/>
      <c r="L91" s="70"/>
      <c r="M91" s="70"/>
      <c r="N91" s="70"/>
      <c r="O91" s="70"/>
      <c r="P91" s="70"/>
      <c r="Q91" s="70"/>
      <c r="R91" s="70"/>
      <c r="S91" s="70"/>
      <c r="T91" s="70"/>
      <c r="U91" s="932" t="s">
        <v>168</v>
      </c>
      <c r="V91" s="933"/>
      <c r="W91" s="933"/>
      <c r="X91" s="933"/>
      <c r="Y91" s="933"/>
      <c r="Z91" s="933"/>
      <c r="AA91" s="933"/>
      <c r="AB91" s="933"/>
      <c r="AC91" s="934"/>
      <c r="AD91" s="70"/>
      <c r="AE91" s="70"/>
      <c r="AF91" s="70"/>
      <c r="AG91" s="70"/>
      <c r="AH91" s="70"/>
      <c r="AI91" s="70"/>
      <c r="AJ91" s="70"/>
      <c r="AK91" s="70"/>
      <c r="AL91" s="935" t="s">
        <v>168</v>
      </c>
      <c r="AM91" s="936"/>
      <c r="AN91" s="936"/>
      <c r="AO91" s="936"/>
      <c r="AP91" s="936"/>
      <c r="AQ91" s="935" t="s">
        <v>219</v>
      </c>
      <c r="AR91" s="936"/>
      <c r="AS91" s="936"/>
      <c r="AT91" s="937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90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90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90" ht="13" customHeight="1" thickBo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0.31</v>
      </c>
      <c r="BG94" s="22">
        <f>SUM(BF90:BF94)</f>
        <v>2.0215384615384617</v>
      </c>
      <c r="BH94" s="1"/>
      <c r="BY94" s="733" t="s">
        <v>115</v>
      </c>
      <c r="BZ94" s="733"/>
      <c r="CA94" s="733"/>
      <c r="CB94" s="733"/>
      <c r="CD94" s="733" t="s">
        <v>116</v>
      </c>
      <c r="CE94" s="733"/>
      <c r="CF94" s="733"/>
      <c r="CG94" s="733"/>
    </row>
    <row r="95" spans="1:90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102">
        <v>44736</v>
      </c>
      <c r="BL95" s="45">
        <f>BK95+27</f>
        <v>44763</v>
      </c>
      <c r="BM95" s="45">
        <f t="shared" ref="BM95:BW95" si="1">BL95+28</f>
        <v>44791</v>
      </c>
      <c r="BN95" s="45">
        <f t="shared" si="1"/>
        <v>44819</v>
      </c>
      <c r="BO95" s="45">
        <f t="shared" si="1"/>
        <v>44847</v>
      </c>
      <c r="BP95" s="45">
        <f t="shared" si="1"/>
        <v>44875</v>
      </c>
      <c r="BQ95" s="45">
        <f t="shared" si="1"/>
        <v>44903</v>
      </c>
      <c r="BR95" s="45">
        <f t="shared" si="1"/>
        <v>44931</v>
      </c>
      <c r="BS95" s="45">
        <f t="shared" si="1"/>
        <v>44959</v>
      </c>
      <c r="BT95" s="45">
        <f t="shared" si="1"/>
        <v>44987</v>
      </c>
      <c r="BU95" s="45">
        <f t="shared" si="1"/>
        <v>45015</v>
      </c>
      <c r="BV95" s="45">
        <f t="shared" si="1"/>
        <v>45043</v>
      </c>
      <c r="BW95" s="45">
        <f t="shared" si="1"/>
        <v>45071</v>
      </c>
      <c r="BX95"/>
      <c r="BY95" s="34" t="s">
        <v>0</v>
      </c>
      <c r="BZ95" s="35" t="s">
        <v>2</v>
      </c>
      <c r="CA95" s="35" t="s">
        <v>1</v>
      </c>
      <c r="CB95" s="36" t="s">
        <v>40</v>
      </c>
      <c r="CC95"/>
      <c r="CD95" s="50" t="s">
        <v>0</v>
      </c>
      <c r="CE95" s="50" t="s">
        <v>2</v>
      </c>
      <c r="CF95" s="50" t="s">
        <v>1</v>
      </c>
      <c r="CG95" s="50" t="s">
        <v>40</v>
      </c>
      <c r="CI95"/>
      <c r="CJ95"/>
      <c r="CK95"/>
      <c r="CL95"/>
    </row>
    <row r="96" spans="1:90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18</v>
      </c>
      <c r="AE96" s="929"/>
      <c r="AF96" s="929"/>
      <c r="AG96" s="929"/>
      <c r="AH96" s="929"/>
      <c r="AI96" s="929"/>
      <c r="AJ96" s="929"/>
      <c r="AK96" s="929"/>
      <c r="AL96" s="930" t="s">
        <v>88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88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  <c r="BK96" s="103" t="s">
        <v>121</v>
      </c>
      <c r="BL96" s="103" t="s">
        <v>121</v>
      </c>
      <c r="BM96" s="104" t="s">
        <v>119</v>
      </c>
      <c r="BN96" s="104" t="s">
        <v>267</v>
      </c>
      <c r="BO96" s="105" t="s">
        <v>117</v>
      </c>
      <c r="BP96" s="99" t="s">
        <v>29</v>
      </c>
      <c r="BQ96" s="99" t="s">
        <v>29</v>
      </c>
      <c r="BR96" s="104" t="s">
        <v>120</v>
      </c>
      <c r="BS96" s="103" t="s">
        <v>118</v>
      </c>
      <c r="BT96" s="98" t="s">
        <v>98</v>
      </c>
      <c r="BU96" s="98" t="s">
        <v>99</v>
      </c>
      <c r="BV96" s="106" t="s">
        <v>2</v>
      </c>
      <c r="BW96" s="107" t="s">
        <v>1</v>
      </c>
      <c r="BY96" s="38">
        <v>12</v>
      </c>
      <c r="BZ96" s="50">
        <v>4</v>
      </c>
      <c r="CA96" s="50">
        <v>16</v>
      </c>
      <c r="CB96" s="39">
        <v>20</v>
      </c>
      <c r="CD96" s="50">
        <v>3</v>
      </c>
      <c r="CE96" s="50">
        <v>1</v>
      </c>
      <c r="CF96" s="50">
        <v>4</v>
      </c>
      <c r="CG96" s="50">
        <v>5</v>
      </c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  <c r="BK97" s="104" t="s">
        <v>1</v>
      </c>
      <c r="BL97" s="103" t="s">
        <v>265</v>
      </c>
      <c r="BM97" s="103" t="s">
        <v>123</v>
      </c>
      <c r="BN97" s="104" t="s">
        <v>119</v>
      </c>
      <c r="BO97" s="106" t="s">
        <v>2</v>
      </c>
      <c r="BP97" s="98" t="s">
        <v>98</v>
      </c>
      <c r="BQ97" s="98" t="s">
        <v>99</v>
      </c>
      <c r="BR97" s="108" t="s">
        <v>122</v>
      </c>
      <c r="BS97" s="103" t="s">
        <v>118</v>
      </c>
      <c r="BT97" s="99" t="s">
        <v>29</v>
      </c>
      <c r="BU97" s="99" t="s">
        <v>29</v>
      </c>
      <c r="BV97" s="103" t="s">
        <v>121</v>
      </c>
      <c r="BW97" s="109" t="s">
        <v>121</v>
      </c>
      <c r="BY97" s="38">
        <v>8</v>
      </c>
      <c r="BZ97" s="50">
        <v>4</v>
      </c>
      <c r="CA97" s="50">
        <v>8</v>
      </c>
      <c r="CB97" s="39">
        <v>32</v>
      </c>
      <c r="CD97" s="50">
        <v>2</v>
      </c>
      <c r="CE97" s="50">
        <v>1</v>
      </c>
      <c r="CF97" s="50">
        <v>2</v>
      </c>
      <c r="CG97" s="50">
        <v>8</v>
      </c>
    </row>
    <row r="98" spans="1:90" ht="13" customHeight="1">
      <c r="A98" s="8"/>
      <c r="B98" s="9"/>
      <c r="C98" s="9"/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  <c r="BK98" s="110" t="s">
        <v>120</v>
      </c>
      <c r="BL98" s="105" t="s">
        <v>117</v>
      </c>
      <c r="BM98" s="110" t="s">
        <v>1</v>
      </c>
      <c r="BN98" s="108" t="s">
        <v>118</v>
      </c>
      <c r="BO98" s="108" t="s">
        <v>266</v>
      </c>
      <c r="BP98" s="106" t="s">
        <v>2</v>
      </c>
      <c r="BQ98" s="110" t="s">
        <v>119</v>
      </c>
      <c r="BR98" s="99" t="s">
        <v>29</v>
      </c>
      <c r="BS98" s="99" t="s">
        <v>29</v>
      </c>
      <c r="BT98" s="108" t="s">
        <v>121</v>
      </c>
      <c r="BU98" s="108" t="s">
        <v>121</v>
      </c>
      <c r="BV98" s="98" t="s">
        <v>98</v>
      </c>
      <c r="BW98" s="101" t="s">
        <v>99</v>
      </c>
      <c r="BY98" s="38">
        <v>12</v>
      </c>
      <c r="BZ98" s="50">
        <v>4</v>
      </c>
      <c r="CA98" s="50">
        <v>12</v>
      </c>
      <c r="CB98" s="39">
        <v>24</v>
      </c>
      <c r="CD98" s="50">
        <v>3</v>
      </c>
      <c r="CE98" s="50">
        <v>1</v>
      </c>
      <c r="CF98" s="50">
        <v>3</v>
      </c>
      <c r="CG98" s="50">
        <v>6</v>
      </c>
    </row>
    <row r="99" spans="1:90" ht="13" customHeight="1" thickBot="1">
      <c r="A99" s="1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BK99" s="108" t="s">
        <v>266</v>
      </c>
      <c r="BL99" s="108" t="s">
        <v>118</v>
      </c>
      <c r="BM99" s="110" t="s">
        <v>120</v>
      </c>
      <c r="BN99" s="105" t="s">
        <v>117</v>
      </c>
      <c r="BO99" s="108" t="s">
        <v>121</v>
      </c>
      <c r="BP99" s="108" t="s">
        <v>121</v>
      </c>
      <c r="BQ99" s="110" t="s">
        <v>119</v>
      </c>
      <c r="BR99" s="98" t="s">
        <v>98</v>
      </c>
      <c r="BS99" s="98" t="s">
        <v>99</v>
      </c>
      <c r="BT99" s="106" t="s">
        <v>2</v>
      </c>
      <c r="BU99" s="110" t="s">
        <v>119</v>
      </c>
      <c r="BV99" s="99" t="s">
        <v>29</v>
      </c>
      <c r="BW99" s="100" t="s">
        <v>29</v>
      </c>
      <c r="BY99" s="40">
        <v>12</v>
      </c>
      <c r="BZ99" s="41">
        <v>4</v>
      </c>
      <c r="CA99" s="41">
        <v>12</v>
      </c>
      <c r="CB99" s="42">
        <v>24</v>
      </c>
      <c r="CD99" s="50">
        <v>3</v>
      </c>
      <c r="CE99" s="50">
        <v>1</v>
      </c>
      <c r="CF99" s="50">
        <v>3</v>
      </c>
      <c r="CG99" s="50">
        <v>6</v>
      </c>
    </row>
    <row r="100" spans="1:90" ht="13" customHeight="1">
      <c r="A100" s="1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BY100">
        <f>SUM(BY96:BY99)</f>
        <v>44</v>
      </c>
      <c r="BZ100">
        <f>SUM(BZ96:BZ99)</f>
        <v>16</v>
      </c>
      <c r="CA100">
        <f>SUM(CA96:CA99)</f>
        <v>48</v>
      </c>
      <c r="CB100">
        <f>SUM(CB96:CB99)</f>
        <v>100</v>
      </c>
    </row>
    <row r="101" spans="1:90" ht="13" customHeight="1">
      <c r="A101" s="1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BY101" s="26">
        <f>BY100/52</f>
        <v>0.84615384615384615</v>
      </c>
      <c r="BZ101" s="51">
        <f>BZ100/52</f>
        <v>0.30769230769230771</v>
      </c>
      <c r="CA101" s="51">
        <f>CA100/52</f>
        <v>0.92307692307692313</v>
      </c>
      <c r="CB101" s="51">
        <f>CB100/52</f>
        <v>1.9230769230769231</v>
      </c>
      <c r="CC101">
        <f>SUM(BY101:CB101)</f>
        <v>4</v>
      </c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102">
        <v>44736</v>
      </c>
      <c r="BL103" s="45">
        <f>BK103+27</f>
        <v>44763</v>
      </c>
      <c r="BM103" s="45">
        <f t="shared" ref="BM103:BW103" si="2">BL103+28</f>
        <v>44791</v>
      </c>
      <c r="BN103" s="45">
        <f t="shared" si="2"/>
        <v>44819</v>
      </c>
      <c r="BO103" s="45">
        <f t="shared" si="2"/>
        <v>44847</v>
      </c>
      <c r="BP103" s="45">
        <f t="shared" si="2"/>
        <v>44875</v>
      </c>
      <c r="BQ103" s="45">
        <f t="shared" si="2"/>
        <v>44903</v>
      </c>
      <c r="BR103" s="45">
        <f t="shared" si="2"/>
        <v>44931</v>
      </c>
      <c r="BS103" s="45">
        <f t="shared" si="2"/>
        <v>44959</v>
      </c>
      <c r="BT103" s="45">
        <f t="shared" si="2"/>
        <v>44987</v>
      </c>
      <c r="BU103" s="45">
        <f t="shared" si="2"/>
        <v>45015</v>
      </c>
      <c r="BV103" s="45">
        <f t="shared" si="2"/>
        <v>45043</v>
      </c>
      <c r="BW103" s="45">
        <f t="shared" si="2"/>
        <v>45071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 s="50">
        <v>3</v>
      </c>
      <c r="CE106" s="50">
        <v>1</v>
      </c>
      <c r="CF106" s="50">
        <v>3</v>
      </c>
      <c r="CG106" s="50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 t="shared" ref="BS113:BS120" si="3">SUM(BK113:BR113)</f>
        <v>1.46</v>
      </c>
      <c r="BT113" s="61">
        <v>1</v>
      </c>
      <c r="BU113"/>
      <c r="BV113">
        <v>1.63</v>
      </c>
      <c r="BW113">
        <f t="shared" ref="BW113:BW120" si="4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5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si="3"/>
        <v>2.57</v>
      </c>
      <c r="BT114" s="61">
        <v>1</v>
      </c>
      <c r="BU114"/>
      <c r="BV114">
        <v>3.06</v>
      </c>
      <c r="BW114">
        <f t="shared" si="4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6">SUM(BZ114:CG114)</f>
        <v>3.06</v>
      </c>
      <c r="CI114" s="61">
        <v>1</v>
      </c>
      <c r="CJ114" s="59"/>
      <c r="CK114" s="59">
        <v>3.06</v>
      </c>
      <c r="CL114" s="59">
        <f t="shared" si="5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3"/>
        <v>2</v>
      </c>
      <c r="BT115" s="61"/>
      <c r="BU115"/>
      <c r="BV115">
        <v>2</v>
      </c>
      <c r="BW115">
        <f t="shared" si="4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6"/>
        <v>2</v>
      </c>
      <c r="CI115" s="61"/>
      <c r="CJ115" s="59"/>
      <c r="CK115" s="59">
        <v>2</v>
      </c>
      <c r="CL115" s="59">
        <f t="shared" si="5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3"/>
        <v>1.94</v>
      </c>
      <c r="BT116" s="61"/>
      <c r="BU116"/>
      <c r="BV116">
        <v>2.23</v>
      </c>
      <c r="BW116">
        <f t="shared" si="4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6"/>
        <v>2.23</v>
      </c>
      <c r="CI116" s="61"/>
      <c r="CJ116" s="59"/>
      <c r="CK116" s="59">
        <v>2.23</v>
      </c>
      <c r="CL116" s="59">
        <f t="shared" si="5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3"/>
        <v>1</v>
      </c>
      <c r="BT117" s="61"/>
      <c r="BU117"/>
      <c r="BV117">
        <v>1</v>
      </c>
      <c r="BW117">
        <f t="shared" si="4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6"/>
        <v>1</v>
      </c>
      <c r="CI117" s="61"/>
      <c r="CJ117" s="59"/>
      <c r="CK117" s="59">
        <v>1</v>
      </c>
      <c r="CL117" s="59">
        <f t="shared" si="5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3"/>
        <v>6.52</v>
      </c>
      <c r="BT118" s="60">
        <v>1</v>
      </c>
      <c r="BU118"/>
      <c r="BV118">
        <v>7.18</v>
      </c>
      <c r="BW118">
        <f t="shared" si="4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6"/>
        <v>7.18</v>
      </c>
      <c r="CI118" s="60">
        <v>1</v>
      </c>
      <c r="CJ118" s="59"/>
      <c r="CK118" s="59">
        <v>7.18</v>
      </c>
      <c r="CL118" s="59">
        <f t="shared" si="5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3"/>
        <v>3.14</v>
      </c>
      <c r="BT119" s="61"/>
      <c r="BU119"/>
      <c r="BV119">
        <v>3.23</v>
      </c>
      <c r="BW119">
        <f t="shared" si="4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6"/>
        <v>3.23</v>
      </c>
      <c r="CI119" s="61"/>
      <c r="CJ119" s="59"/>
      <c r="CK119" s="59">
        <v>3.23</v>
      </c>
      <c r="CL119" s="59">
        <f t="shared" si="5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3"/>
        <v>0.38</v>
      </c>
      <c r="BT120" s="61"/>
      <c r="BU120"/>
      <c r="BV120">
        <v>1</v>
      </c>
      <c r="BW120">
        <f t="shared" si="4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6"/>
        <v>1</v>
      </c>
      <c r="CI120" s="61"/>
      <c r="CJ120" s="59"/>
      <c r="CK120" s="59">
        <v>1</v>
      </c>
      <c r="CL120" s="59">
        <f t="shared" si="5"/>
        <v>0</v>
      </c>
    </row>
    <row r="121" spans="62:90">
      <c r="BK121" s="61">
        <f t="shared" ref="BK121:BP121" si="7">SUM(BK113:BK120)</f>
        <v>3</v>
      </c>
      <c r="BL121" s="61">
        <f t="shared" si="7"/>
        <v>4</v>
      </c>
      <c r="BM121" s="61">
        <f t="shared" si="7"/>
        <v>2.9899999999999998</v>
      </c>
      <c r="BN121" s="61">
        <f t="shared" si="7"/>
        <v>2.99</v>
      </c>
      <c r="BO121" s="61">
        <f t="shared" si="7"/>
        <v>4.0299999999999994</v>
      </c>
      <c r="BP121" s="61">
        <f t="shared" si="7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8">SUM(BZ113:BZ120)</f>
        <v>3.1500000000000004</v>
      </c>
      <c r="CA121" s="58">
        <f t="shared" si="8"/>
        <v>4.2700000000000005</v>
      </c>
      <c r="CB121" s="58">
        <f t="shared" si="8"/>
        <v>3.4</v>
      </c>
      <c r="CC121" s="58">
        <f t="shared" si="8"/>
        <v>3.67</v>
      </c>
      <c r="CD121" s="58">
        <f t="shared" si="8"/>
        <v>4.4700000000000006</v>
      </c>
      <c r="CE121" s="58">
        <f t="shared" si="8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5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302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D9:K9"/>
    <mergeCell ref="L9:T9"/>
    <mergeCell ref="U9:AC9"/>
    <mergeCell ref="AD9:AK9"/>
    <mergeCell ref="AL9:AT9"/>
    <mergeCell ref="AU9:BC9"/>
    <mergeCell ref="D8:K8"/>
    <mergeCell ref="L8:T8"/>
    <mergeCell ref="U8:AC8"/>
    <mergeCell ref="AD8:AK8"/>
    <mergeCell ref="AL8:AT8"/>
    <mergeCell ref="AU8:BC8"/>
    <mergeCell ref="AU10:BC10"/>
    <mergeCell ref="J11:M11"/>
    <mergeCell ref="D12:L12"/>
    <mergeCell ref="AQ12:BC12"/>
    <mergeCell ref="D17:P17"/>
    <mergeCell ref="Q17:AC17"/>
    <mergeCell ref="AD17:AK17"/>
    <mergeCell ref="AL17:AP17"/>
    <mergeCell ref="AQ17:AT17"/>
    <mergeCell ref="AU17:BC17"/>
    <mergeCell ref="D10:I10"/>
    <mergeCell ref="J10:M10"/>
    <mergeCell ref="N10:T10"/>
    <mergeCell ref="U10:AC10"/>
    <mergeCell ref="AD10:AK10"/>
    <mergeCell ref="AL10:AT10"/>
    <mergeCell ref="AU15:BC15"/>
    <mergeCell ref="D15:P15"/>
    <mergeCell ref="Q15:T15"/>
    <mergeCell ref="U15:AC15"/>
    <mergeCell ref="AD15:AK15"/>
    <mergeCell ref="AL15:AP15"/>
    <mergeCell ref="AQ15:AT15"/>
    <mergeCell ref="D20:K20"/>
    <mergeCell ref="L20:T20"/>
    <mergeCell ref="U20:V20"/>
    <mergeCell ref="W20:AC20"/>
    <mergeCell ref="AD20:BC20"/>
    <mergeCell ref="J21:K21"/>
    <mergeCell ref="L21:M21"/>
    <mergeCell ref="U21:V21"/>
    <mergeCell ref="AZ16:BC16"/>
    <mergeCell ref="D18:K18"/>
    <mergeCell ref="L18:T18"/>
    <mergeCell ref="U18:AC18"/>
    <mergeCell ref="AD18:AP18"/>
    <mergeCell ref="AQ18:BC18"/>
    <mergeCell ref="D16:K16"/>
    <mergeCell ref="L16:P16"/>
    <mergeCell ref="Q16:AC16"/>
    <mergeCell ref="AQ16:AT16"/>
    <mergeCell ref="AU16:AY16"/>
    <mergeCell ref="AU24:BC24"/>
    <mergeCell ref="D25:L25"/>
    <mergeCell ref="AD25:AP25"/>
    <mergeCell ref="AQ25:BC25"/>
    <mergeCell ref="M26:U26"/>
    <mergeCell ref="AD26:AP26"/>
    <mergeCell ref="AQ26:BC26"/>
    <mergeCell ref="D23:P23"/>
    <mergeCell ref="Q23:AC23"/>
    <mergeCell ref="AD23:AK23"/>
    <mergeCell ref="AL23:AP23"/>
    <mergeCell ref="D24:P24"/>
    <mergeCell ref="Q24:AC24"/>
    <mergeCell ref="AD24:AK24"/>
    <mergeCell ref="D29:V29"/>
    <mergeCell ref="AD29:AP29"/>
    <mergeCell ref="AQ30:AT30"/>
    <mergeCell ref="D32:P32"/>
    <mergeCell ref="Q32:AC32"/>
    <mergeCell ref="AD32:AK32"/>
    <mergeCell ref="AL32:AP32"/>
    <mergeCell ref="AQ32:BC32"/>
    <mergeCell ref="L27:P27"/>
    <mergeCell ref="U27:AK27"/>
    <mergeCell ref="AU27:BC27"/>
    <mergeCell ref="J28:P28"/>
    <mergeCell ref="Q28:AC28"/>
    <mergeCell ref="AD28:AP28"/>
    <mergeCell ref="D33:P33"/>
    <mergeCell ref="Q33:T33"/>
    <mergeCell ref="U33:AC33"/>
    <mergeCell ref="AD33:AP33"/>
    <mergeCell ref="AQ33:BC33"/>
    <mergeCell ref="D34:P34"/>
    <mergeCell ref="Q34:AC34"/>
    <mergeCell ref="AD34:AP34"/>
    <mergeCell ref="AQ34:AT34"/>
    <mergeCell ref="AU34:BC34"/>
    <mergeCell ref="D36:P36"/>
    <mergeCell ref="Q36:AC36"/>
    <mergeCell ref="AD36:AK36"/>
    <mergeCell ref="AL36:AP36"/>
    <mergeCell ref="AQ36:BC36"/>
    <mergeCell ref="D37:K37"/>
    <mergeCell ref="L37:P37"/>
    <mergeCell ref="Q37:AC37"/>
    <mergeCell ref="AD37:AP37"/>
    <mergeCell ref="AQ37:BC37"/>
    <mergeCell ref="D38:P38"/>
    <mergeCell ref="Q38:AC38"/>
    <mergeCell ref="AD38:AP38"/>
    <mergeCell ref="AQ38:AT38"/>
    <mergeCell ref="AU38:BC38"/>
    <mergeCell ref="D40:P40"/>
    <mergeCell ref="Q40:AC40"/>
    <mergeCell ref="AD40:AP40"/>
    <mergeCell ref="AQ40:AT40"/>
    <mergeCell ref="AU40:BC40"/>
    <mergeCell ref="D41:P41"/>
    <mergeCell ref="Q41:AC41"/>
    <mergeCell ref="AD41:AK41"/>
    <mergeCell ref="AL41:AP41"/>
    <mergeCell ref="AQ41:BC41"/>
    <mergeCell ref="D42:P42"/>
    <mergeCell ref="Q42:T42"/>
    <mergeCell ref="U42:AC42"/>
    <mergeCell ref="AD42:AP42"/>
    <mergeCell ref="AQ42:BC42"/>
    <mergeCell ref="AY44:BC44"/>
    <mergeCell ref="C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AA44:AD44"/>
    <mergeCell ref="AE44:AH44"/>
    <mergeCell ref="AI44:AL44"/>
    <mergeCell ref="AM44:AP44"/>
    <mergeCell ref="AQ44:AT44"/>
    <mergeCell ref="AU44:AX44"/>
    <mergeCell ref="C44:F44"/>
    <mergeCell ref="G44:J44"/>
    <mergeCell ref="K44:N44"/>
    <mergeCell ref="O44:R44"/>
    <mergeCell ref="S44:V44"/>
    <mergeCell ref="W44:Z44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W46:Z46"/>
    <mergeCell ref="AY46:BC46"/>
    <mergeCell ref="AA46:AD46"/>
    <mergeCell ref="AE46:AH46"/>
    <mergeCell ref="AI46:AL46"/>
    <mergeCell ref="AM46:AP46"/>
    <mergeCell ref="AQ46:AT46"/>
    <mergeCell ref="AU46:AX46"/>
    <mergeCell ref="AM47:AP47"/>
    <mergeCell ref="AQ47:AT47"/>
    <mergeCell ref="AU47:AX47"/>
    <mergeCell ref="AY47:BC47"/>
    <mergeCell ref="C48:F48"/>
    <mergeCell ref="G48:J48"/>
    <mergeCell ref="K48:N48"/>
    <mergeCell ref="O48:R48"/>
    <mergeCell ref="S48:V48"/>
    <mergeCell ref="W48:Z48"/>
    <mergeCell ref="C47:F47"/>
    <mergeCell ref="G47:J47"/>
    <mergeCell ref="K47:N47"/>
    <mergeCell ref="O47:R47"/>
    <mergeCell ref="S47:V47"/>
    <mergeCell ref="W47:Z47"/>
    <mergeCell ref="AA47:AD47"/>
    <mergeCell ref="AE47:AH47"/>
    <mergeCell ref="AI47:AL47"/>
    <mergeCell ref="AQ57:BC57"/>
    <mergeCell ref="D60:BC60"/>
    <mergeCell ref="D61:T61"/>
    <mergeCell ref="U61:AK61"/>
    <mergeCell ref="AL61:BC61"/>
    <mergeCell ref="AY48:BB48"/>
    <mergeCell ref="D54:BC54"/>
    <mergeCell ref="L55:T55"/>
    <mergeCell ref="AD55:AK55"/>
    <mergeCell ref="AU55:BC55"/>
    <mergeCell ref="D56:K56"/>
    <mergeCell ref="U56:AC56"/>
    <mergeCell ref="AL56:AT56"/>
    <mergeCell ref="AA48:AD48"/>
    <mergeCell ref="AE48:AH48"/>
    <mergeCell ref="AI48:AL48"/>
    <mergeCell ref="AM48:AP48"/>
    <mergeCell ref="AQ48:AT48"/>
    <mergeCell ref="AU48:AX48"/>
    <mergeCell ref="D62:K62"/>
    <mergeCell ref="U62:AC62"/>
    <mergeCell ref="U63:AC63"/>
    <mergeCell ref="Q64:T64"/>
    <mergeCell ref="D65:P65"/>
    <mergeCell ref="AD65:AP65"/>
    <mergeCell ref="D57:P57"/>
    <mergeCell ref="Q57:AC57"/>
    <mergeCell ref="AD57:AP57"/>
    <mergeCell ref="D68:BC68"/>
    <mergeCell ref="D69:T69"/>
    <mergeCell ref="U69:AK69"/>
    <mergeCell ref="AL69:BC69"/>
    <mergeCell ref="D70:K70"/>
    <mergeCell ref="L70:T70"/>
    <mergeCell ref="AD70:AK70"/>
    <mergeCell ref="AL70:AP70"/>
    <mergeCell ref="AQ65:BC65"/>
    <mergeCell ref="W66:Z66"/>
    <mergeCell ref="AA66:AD66"/>
    <mergeCell ref="AE66:AH66"/>
    <mergeCell ref="AI66:AL66"/>
    <mergeCell ref="AM66:AP66"/>
    <mergeCell ref="AQ66:AT66"/>
    <mergeCell ref="AU66:AX66"/>
    <mergeCell ref="AY66:BC66"/>
    <mergeCell ref="D71:P71"/>
    <mergeCell ref="Q71:AC71"/>
    <mergeCell ref="AQ71:BC71"/>
    <mergeCell ref="W72:Z72"/>
    <mergeCell ref="AA72:AD72"/>
    <mergeCell ref="AE72:AH72"/>
    <mergeCell ref="AI72:AL72"/>
    <mergeCell ref="AM72:AP72"/>
    <mergeCell ref="AQ72:AT72"/>
    <mergeCell ref="AU72:AX72"/>
    <mergeCell ref="AU76:BC76"/>
    <mergeCell ref="D77:L77"/>
    <mergeCell ref="L78:P78"/>
    <mergeCell ref="U78:AC78"/>
    <mergeCell ref="AD78:AK78"/>
    <mergeCell ref="AU78:BC78"/>
    <mergeCell ref="AY72:BC72"/>
    <mergeCell ref="U73:V73"/>
    <mergeCell ref="D74:BC74"/>
    <mergeCell ref="D75:K75"/>
    <mergeCell ref="U75:AC75"/>
    <mergeCell ref="AL75:AT75"/>
    <mergeCell ref="N76:T76"/>
    <mergeCell ref="AD76:AK76"/>
    <mergeCell ref="CD102:CG102"/>
    <mergeCell ref="AD16:AM16"/>
    <mergeCell ref="AN16:AP16"/>
    <mergeCell ref="BY94:CB94"/>
    <mergeCell ref="CD94:CG94"/>
    <mergeCell ref="D95:BC95"/>
    <mergeCell ref="AD96:AK96"/>
    <mergeCell ref="AL96:AT96"/>
    <mergeCell ref="AU96:BC96"/>
    <mergeCell ref="D91:K91"/>
    <mergeCell ref="U91:AC91"/>
    <mergeCell ref="AL91:AP91"/>
    <mergeCell ref="AQ91:AT91"/>
    <mergeCell ref="D92:P92"/>
    <mergeCell ref="Q92:AC92"/>
    <mergeCell ref="AD92:AP92"/>
    <mergeCell ref="J86:K86"/>
    <mergeCell ref="D88:BC88"/>
    <mergeCell ref="L89:T89"/>
    <mergeCell ref="AD89:AK89"/>
    <mergeCell ref="AU89:BC89"/>
    <mergeCell ref="AQ90:BC90"/>
    <mergeCell ref="D84:P84"/>
    <mergeCell ref="Q84:AC84"/>
    <mergeCell ref="D98:BC98"/>
    <mergeCell ref="BY102:CB102"/>
    <mergeCell ref="AD84:AP84"/>
    <mergeCell ref="AQ84:BC84"/>
    <mergeCell ref="U85:AC85"/>
    <mergeCell ref="AD85:AK85"/>
    <mergeCell ref="AU85:BC85"/>
    <mergeCell ref="Q79:T79"/>
    <mergeCell ref="AL79:AP79"/>
    <mergeCell ref="AQ79:AT79"/>
    <mergeCell ref="L80:M80"/>
    <mergeCell ref="D81:BC81"/>
    <mergeCell ref="D83:I83"/>
    <mergeCell ref="L83:T83"/>
    <mergeCell ref="AL83:AT83"/>
  </mergeCells>
  <pageMargins left="0.2" right="0.2" top="0.25" bottom="0.25" header="0.3" footer="0.3"/>
  <pageSetup scale="56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E03EE-15A2-C94D-B15C-85F41C554210}">
  <sheetPr>
    <pageSetUpPr fitToPage="1"/>
  </sheetPr>
  <dimension ref="A1:CL125"/>
  <sheetViews>
    <sheetView workbookViewId="0">
      <selection activeCell="AQ41" sqref="AQ41:BC41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283</v>
      </c>
      <c r="BE1" s="1" t="s">
        <v>257</v>
      </c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E2" s="2" t="s">
        <v>258</v>
      </c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260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261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262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 ht="17" thickBot="1">
      <c r="A7" s="95"/>
      <c r="B7" s="16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 ht="17" thickBot="1">
      <c r="A8" s="97" t="s">
        <v>24</v>
      </c>
      <c r="B8" s="96" t="s">
        <v>263</v>
      </c>
      <c r="C8" s="66"/>
      <c r="D8" s="954" t="s">
        <v>210</v>
      </c>
      <c r="E8" s="954"/>
      <c r="F8" s="954"/>
      <c r="G8" s="954"/>
      <c r="H8" s="954"/>
      <c r="I8" s="954"/>
      <c r="J8" s="954"/>
      <c r="K8" s="778"/>
      <c r="L8" s="959" t="s">
        <v>37</v>
      </c>
      <c r="M8" s="598"/>
      <c r="N8" s="598"/>
      <c r="O8" s="598"/>
      <c r="P8" s="598"/>
      <c r="Q8" s="598"/>
      <c r="R8" s="598"/>
      <c r="S8" s="598"/>
      <c r="T8" s="598"/>
      <c r="U8" s="775" t="s">
        <v>180</v>
      </c>
      <c r="V8" s="776"/>
      <c r="W8" s="776"/>
      <c r="X8" s="776"/>
      <c r="Y8" s="776"/>
      <c r="Z8" s="776"/>
      <c r="AA8" s="776"/>
      <c r="AB8" s="776"/>
      <c r="AC8" s="777"/>
      <c r="AD8" s="960" t="s">
        <v>38</v>
      </c>
      <c r="AE8" s="679"/>
      <c r="AF8" s="679"/>
      <c r="AG8" s="679"/>
      <c r="AH8" s="679"/>
      <c r="AI8" s="679"/>
      <c r="AJ8" s="679"/>
      <c r="AK8" s="680"/>
      <c r="AL8" s="881" t="s">
        <v>12</v>
      </c>
      <c r="AM8" s="878"/>
      <c r="AN8" s="878"/>
      <c r="AO8" s="878"/>
      <c r="AP8" s="878"/>
      <c r="AQ8" s="878"/>
      <c r="AR8" s="878"/>
      <c r="AS8" s="878"/>
      <c r="AT8" s="878"/>
      <c r="AU8" s="961" t="s">
        <v>43</v>
      </c>
      <c r="AV8" s="961"/>
      <c r="AW8" s="961"/>
      <c r="AX8" s="961"/>
      <c r="AY8" s="961"/>
      <c r="AZ8" s="961"/>
      <c r="BA8" s="961"/>
      <c r="BB8" s="961"/>
      <c r="BC8" s="961"/>
      <c r="BD8" s="64"/>
      <c r="BE8" s="1" t="s">
        <v>217</v>
      </c>
      <c r="BI8">
        <v>17</v>
      </c>
      <c r="BJ8">
        <v>9</v>
      </c>
      <c r="BK8" s="50">
        <v>9</v>
      </c>
      <c r="BL8" s="50">
        <v>8</v>
      </c>
      <c r="BM8" s="50">
        <v>9</v>
      </c>
      <c r="BN8" s="50" t="s">
        <v>178</v>
      </c>
      <c r="BO8" s="50" t="s">
        <v>178</v>
      </c>
      <c r="BP8" s="50">
        <f>SUM(BI8:BO8)</f>
        <v>52</v>
      </c>
    </row>
    <row r="9" spans="1:82" ht="17" thickBot="1">
      <c r="A9" s="95"/>
      <c r="B9" s="96" t="s">
        <v>264</v>
      </c>
      <c r="C9" s="66"/>
      <c r="D9" s="474" t="s">
        <v>180</v>
      </c>
      <c r="E9" s="475"/>
      <c r="F9" s="475"/>
      <c r="G9" s="475"/>
      <c r="H9" s="475"/>
      <c r="I9" s="475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3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598" t="s">
        <v>37</v>
      </c>
      <c r="AE9" s="598"/>
      <c r="AF9" s="598"/>
      <c r="AG9" s="598"/>
      <c r="AH9" s="598"/>
      <c r="AI9" s="598"/>
      <c r="AJ9" s="598"/>
      <c r="AK9" s="599"/>
      <c r="AL9" s="956" t="s">
        <v>43</v>
      </c>
      <c r="AM9" s="957"/>
      <c r="AN9" s="957"/>
      <c r="AO9" s="957"/>
      <c r="AP9" s="957"/>
      <c r="AQ9" s="957"/>
      <c r="AR9" s="957"/>
      <c r="AS9" s="957"/>
      <c r="AT9" s="958"/>
      <c r="AU9" s="678" t="s">
        <v>38</v>
      </c>
      <c r="AV9" s="679"/>
      <c r="AW9" s="679"/>
      <c r="AX9" s="679"/>
      <c r="AY9" s="679"/>
      <c r="AZ9" s="679"/>
      <c r="BA9" s="679"/>
      <c r="BB9" s="679"/>
      <c r="BC9" s="680"/>
      <c r="BD9" s="64"/>
      <c r="BE9" s="1"/>
      <c r="BI9">
        <v>17</v>
      </c>
      <c r="BJ9">
        <v>9</v>
      </c>
      <c r="BK9" s="50">
        <v>9</v>
      </c>
      <c r="BL9" s="50">
        <v>9</v>
      </c>
      <c r="BM9" s="50">
        <v>8</v>
      </c>
      <c r="BN9" s="50" t="s">
        <v>178</v>
      </c>
      <c r="BO9" s="50" t="s">
        <v>178</v>
      </c>
      <c r="BP9" s="50">
        <f>SUM(BI9:BO9)</f>
        <v>52</v>
      </c>
    </row>
    <row r="10" spans="1:82" ht="17" thickBot="1">
      <c r="A10" s="95"/>
      <c r="B10" s="96" t="s">
        <v>18</v>
      </c>
      <c r="C10" s="66"/>
      <c r="D10" s="879" t="s">
        <v>12</v>
      </c>
      <c r="E10" s="880"/>
      <c r="F10" s="880"/>
      <c r="G10" s="880"/>
      <c r="H10" s="880"/>
      <c r="I10" s="881"/>
      <c r="J10" s="949" t="s">
        <v>3</v>
      </c>
      <c r="K10" s="949"/>
      <c r="L10" s="949"/>
      <c r="M10" s="949"/>
      <c r="N10" s="950" t="s">
        <v>38</v>
      </c>
      <c r="O10" s="951"/>
      <c r="P10" s="951"/>
      <c r="Q10" s="951"/>
      <c r="R10" s="951"/>
      <c r="S10" s="951"/>
      <c r="T10" s="951"/>
      <c r="U10" s="775" t="s">
        <v>180</v>
      </c>
      <c r="V10" s="776"/>
      <c r="W10" s="776"/>
      <c r="X10" s="776"/>
      <c r="Y10" s="776"/>
      <c r="Z10" s="776"/>
      <c r="AA10" s="776"/>
      <c r="AB10" s="776"/>
      <c r="AC10" s="777"/>
      <c r="AD10" s="952" t="s">
        <v>43</v>
      </c>
      <c r="AE10" s="953"/>
      <c r="AF10" s="953"/>
      <c r="AG10" s="953"/>
      <c r="AH10" s="953"/>
      <c r="AI10" s="953"/>
      <c r="AJ10" s="953"/>
      <c r="AK10" s="953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778"/>
      <c r="AU10" s="946" t="s">
        <v>37</v>
      </c>
      <c r="AV10" s="947"/>
      <c r="AW10" s="947"/>
      <c r="AX10" s="947"/>
      <c r="AY10" s="947"/>
      <c r="AZ10" s="947"/>
      <c r="BA10" s="947"/>
      <c r="BB10" s="947"/>
      <c r="BC10" s="948"/>
      <c r="BD10" s="64"/>
      <c r="BI10">
        <v>18</v>
      </c>
      <c r="BJ10" s="1">
        <v>8</v>
      </c>
      <c r="BK10" s="83">
        <v>6</v>
      </c>
      <c r="BL10" s="54">
        <v>7</v>
      </c>
      <c r="BM10" s="54">
        <v>9</v>
      </c>
      <c r="BN10" s="50" t="s">
        <v>178</v>
      </c>
      <c r="BO10" s="54">
        <v>4</v>
      </c>
      <c r="BP10" s="50">
        <f>SUM(BI10:BO10)</f>
        <v>52</v>
      </c>
    </row>
    <row r="11" spans="1:82">
      <c r="A11" s="95"/>
      <c r="B11" s="96"/>
      <c r="C11" s="66"/>
      <c r="D11" s="66"/>
      <c r="E11" s="66"/>
      <c r="F11" s="66"/>
      <c r="G11" s="66"/>
      <c r="H11" s="66"/>
      <c r="I11" s="66"/>
      <c r="J11" s="887" t="s">
        <v>256</v>
      </c>
      <c r="K11" s="888"/>
      <c r="L11" s="888"/>
      <c r="M11" s="88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97"/>
      <c r="B12" s="94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95" t="s">
        <v>130</v>
      </c>
      <c r="B13" s="9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95"/>
      <c r="B14" s="9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97" t="s">
        <v>33</v>
      </c>
      <c r="B15" s="94">
        <v>5</v>
      </c>
      <c r="C15" s="1"/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Q15" s="878" t="s">
        <v>12</v>
      </c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772" t="s">
        <v>0</v>
      </c>
      <c r="AE15" s="773"/>
      <c r="AF15" s="773"/>
      <c r="AG15" s="773"/>
      <c r="AH15" s="773"/>
      <c r="AI15" s="773"/>
      <c r="AJ15" s="773"/>
      <c r="AK15" s="774"/>
      <c r="AL15" s="896" t="s">
        <v>2</v>
      </c>
      <c r="AM15" s="896"/>
      <c r="AN15" s="896"/>
      <c r="AO15" s="896"/>
      <c r="AP15" s="896"/>
      <c r="AQ15" s="902" t="s">
        <v>3</v>
      </c>
      <c r="AR15" s="902"/>
      <c r="AS15" s="902"/>
      <c r="AT15" s="902"/>
      <c r="AU15" s="906" t="s">
        <v>250</v>
      </c>
      <c r="AV15" s="906"/>
      <c r="AW15" s="906"/>
      <c r="AX15" s="906"/>
      <c r="AY15" s="906"/>
      <c r="AZ15" s="906"/>
      <c r="BA15" s="906"/>
      <c r="BB15" s="906"/>
      <c r="BC15" s="906"/>
      <c r="BD15" s="64"/>
      <c r="BE15" t="s">
        <v>253</v>
      </c>
      <c r="BI15">
        <v>13</v>
      </c>
      <c r="BJ15" t="s">
        <v>178</v>
      </c>
      <c r="BK15" s="50">
        <v>13</v>
      </c>
      <c r="BL15" s="84">
        <v>4.5</v>
      </c>
      <c r="BM15" s="84">
        <v>5</v>
      </c>
      <c r="BN15" s="50">
        <v>8</v>
      </c>
      <c r="BO15" s="84">
        <v>8.5</v>
      </c>
      <c r="BP15" s="50">
        <f>SUM(BI15:BO15)</f>
        <v>52</v>
      </c>
    </row>
    <row r="16" spans="1:82">
      <c r="A16" s="95"/>
      <c r="B16" s="94">
        <v>5</v>
      </c>
      <c r="C16" s="1"/>
      <c r="D16" s="772" t="s">
        <v>0</v>
      </c>
      <c r="E16" s="773"/>
      <c r="F16" s="773"/>
      <c r="G16" s="773"/>
      <c r="H16" s="773"/>
      <c r="I16" s="773"/>
      <c r="J16" s="773"/>
      <c r="K16" s="774"/>
      <c r="L16" s="747" t="s">
        <v>1</v>
      </c>
      <c r="M16" s="748"/>
      <c r="N16" s="748"/>
      <c r="O16" s="748"/>
      <c r="P16" s="827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878" t="s">
        <v>12</v>
      </c>
      <c r="AE16" s="878"/>
      <c r="AF16" s="878"/>
      <c r="AG16" s="878"/>
      <c r="AH16" s="878"/>
      <c r="AI16" s="878"/>
      <c r="AJ16" s="878"/>
      <c r="AK16" s="878"/>
      <c r="AL16" s="878"/>
      <c r="AM16" s="878"/>
      <c r="AN16" s="878"/>
      <c r="AO16" s="878"/>
      <c r="AP16" s="878"/>
      <c r="AQ16" s="896" t="s">
        <v>284</v>
      </c>
      <c r="AR16" s="896"/>
      <c r="AS16" s="896"/>
      <c r="AT16" s="896"/>
      <c r="AU16" s="899" t="s">
        <v>250</v>
      </c>
      <c r="AV16" s="900"/>
      <c r="AW16" s="900"/>
      <c r="AX16" s="900"/>
      <c r="AY16" s="901"/>
      <c r="AZ16" s="902" t="s">
        <v>3</v>
      </c>
      <c r="BA16" s="902"/>
      <c r="BB16" s="902"/>
      <c r="BC16" s="902"/>
      <c r="BD16" s="64"/>
      <c r="BE16" t="s">
        <v>285</v>
      </c>
      <c r="BI16">
        <v>13</v>
      </c>
      <c r="BJ16" t="s">
        <v>178</v>
      </c>
      <c r="BK16" s="50">
        <v>13</v>
      </c>
      <c r="BL16" s="50">
        <v>7.5</v>
      </c>
      <c r="BM16" s="84">
        <v>4</v>
      </c>
      <c r="BN16" s="50">
        <v>8</v>
      </c>
      <c r="BO16" s="84">
        <v>6.5</v>
      </c>
      <c r="BP16" s="50">
        <f>SUM(BI16:BO16)</f>
        <v>52</v>
      </c>
    </row>
    <row r="17" spans="1:75">
      <c r="A17" s="95"/>
      <c r="B17" s="94">
        <v>6</v>
      </c>
      <c r="C17" s="1"/>
      <c r="D17" s="896" t="s">
        <v>2</v>
      </c>
      <c r="E17" s="896"/>
      <c r="F17" s="896"/>
      <c r="G17" s="896"/>
      <c r="H17" s="896"/>
      <c r="I17" s="896"/>
      <c r="J17" s="896"/>
      <c r="K17" s="896"/>
      <c r="L17" s="772" t="s">
        <v>0</v>
      </c>
      <c r="M17" s="773"/>
      <c r="N17" s="773"/>
      <c r="O17" s="773"/>
      <c r="P17" s="773"/>
      <c r="Q17" s="773"/>
      <c r="R17" s="773"/>
      <c r="S17" s="773"/>
      <c r="T17" s="774"/>
      <c r="U17" s="813" t="s">
        <v>1</v>
      </c>
      <c r="V17" s="813"/>
      <c r="W17" s="813"/>
      <c r="X17" s="813"/>
      <c r="Y17" s="813"/>
      <c r="Z17" s="813"/>
      <c r="AA17" s="813"/>
      <c r="AB17" s="813"/>
      <c r="AC17" s="813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7"/>
      <c r="AQ17" s="878" t="s">
        <v>12</v>
      </c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64"/>
      <c r="BI17">
        <v>13</v>
      </c>
      <c r="BJ17" t="s">
        <v>178</v>
      </c>
      <c r="BK17" s="50">
        <v>13</v>
      </c>
      <c r="BL17" s="50">
        <v>9</v>
      </c>
      <c r="BM17" s="50">
        <v>8</v>
      </c>
      <c r="BN17" s="50">
        <v>9</v>
      </c>
      <c r="BO17" s="50" t="s">
        <v>178</v>
      </c>
      <c r="BP17" s="50">
        <f>SUM(BI17:BO17)</f>
        <v>52</v>
      </c>
    </row>
    <row r="18" spans="1:75">
      <c r="A18" s="95"/>
      <c r="B18" s="94">
        <v>6</v>
      </c>
      <c r="C18" s="1"/>
      <c r="D18" s="878" t="s">
        <v>12</v>
      </c>
      <c r="E18" s="878"/>
      <c r="F18" s="878"/>
      <c r="G18" s="878"/>
      <c r="H18" s="878"/>
      <c r="I18" s="878"/>
      <c r="J18" s="878"/>
      <c r="K18" s="878"/>
      <c r="L18" s="878"/>
      <c r="M18" s="878"/>
      <c r="N18" s="878"/>
      <c r="O18" s="878"/>
      <c r="P18" s="878"/>
      <c r="Q18" s="775" t="s">
        <v>180</v>
      </c>
      <c r="R18" s="776"/>
      <c r="S18" s="776"/>
      <c r="T18" s="776"/>
      <c r="U18" s="897" t="s">
        <v>2</v>
      </c>
      <c r="V18" s="897"/>
      <c r="W18" s="897"/>
      <c r="X18" s="897"/>
      <c r="Y18" s="897"/>
      <c r="Z18" s="897"/>
      <c r="AA18" s="897"/>
      <c r="AB18" s="897"/>
      <c r="AC18" s="898"/>
      <c r="AD18" s="813" t="s">
        <v>1</v>
      </c>
      <c r="AE18" s="813"/>
      <c r="AF18" s="813"/>
      <c r="AG18" s="813"/>
      <c r="AH18" s="813"/>
      <c r="AI18" s="813"/>
      <c r="AJ18" s="813"/>
      <c r="AK18" s="813"/>
      <c r="AL18" s="465" t="s">
        <v>0</v>
      </c>
      <c r="AM18" s="466"/>
      <c r="AN18" s="466"/>
      <c r="AO18" s="466"/>
      <c r="AP18" s="466"/>
      <c r="AQ18" s="775" t="s">
        <v>180</v>
      </c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7"/>
      <c r="BD18" s="64"/>
      <c r="BE18" t="s">
        <v>252</v>
      </c>
      <c r="BI18" s="22">
        <v>17</v>
      </c>
      <c r="BJ18" t="s">
        <v>178</v>
      </c>
      <c r="BK18" s="50">
        <v>13</v>
      </c>
      <c r="BL18" s="50">
        <v>8</v>
      </c>
      <c r="BM18" s="50">
        <v>9</v>
      </c>
      <c r="BN18" s="84">
        <v>5</v>
      </c>
      <c r="BO18" s="50" t="s">
        <v>178</v>
      </c>
      <c r="BP18" s="50">
        <f>SUM(BI18:BO18)</f>
        <v>52</v>
      </c>
    </row>
    <row r="19" spans="1:75" s="1" customFormat="1" ht="17" thickBot="1">
      <c r="A19" s="95"/>
      <c r="B19" s="94"/>
      <c r="Q19" s="1" t="s">
        <v>247</v>
      </c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94" t="s">
        <v>286</v>
      </c>
      <c r="AR19" s="73"/>
      <c r="AS19" s="73"/>
      <c r="AT19" s="73"/>
      <c r="AU19" s="73"/>
      <c r="AV19" s="73"/>
      <c r="AW19" s="73"/>
      <c r="AX19" s="94" t="s">
        <v>287</v>
      </c>
      <c r="AY19" s="73"/>
      <c r="AZ19" s="73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95"/>
      <c r="B20" s="94"/>
      <c r="D20" s="887" t="s">
        <v>241</v>
      </c>
      <c r="E20" s="888"/>
      <c r="F20" s="888"/>
      <c r="G20" s="888"/>
      <c r="H20" s="888"/>
      <c r="I20" s="888"/>
      <c r="J20" s="888"/>
      <c r="K20" s="888"/>
      <c r="L20" s="808" t="s">
        <v>53</v>
      </c>
      <c r="M20" s="809"/>
      <c r="N20" s="809"/>
      <c r="O20" s="809"/>
      <c r="P20" s="809"/>
      <c r="Q20" s="809"/>
      <c r="R20" s="809"/>
      <c r="S20" s="809"/>
      <c r="T20" s="891"/>
      <c r="U20" s="888" t="s">
        <v>232</v>
      </c>
      <c r="V20" s="888"/>
      <c r="W20" s="804" t="s">
        <v>251</v>
      </c>
      <c r="X20" s="805"/>
      <c r="Y20" s="805"/>
      <c r="Z20" s="805"/>
      <c r="AA20" s="805"/>
      <c r="AB20" s="805"/>
      <c r="AC20" s="806"/>
      <c r="AD20" s="892" t="s">
        <v>232</v>
      </c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  <c r="BB20" s="892"/>
      <c r="BC20" s="89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95"/>
      <c r="B21" s="94" t="s">
        <v>243</v>
      </c>
      <c r="J21" s="546" t="s">
        <v>41</v>
      </c>
      <c r="K21" s="538"/>
      <c r="L21" s="894" t="s">
        <v>1</v>
      </c>
      <c r="M21" s="895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idden="1">
      <c r="A22" s="65"/>
      <c r="B22" s="6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1:75" s="1" customFormat="1" ht="4" hidden="1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hidden="1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hidden="1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hidden="1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hidden="1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hidden="1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hidden="1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hidden="1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hidden="1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26</v>
      </c>
    </row>
    <row r="32" spans="1:75" ht="1" hidden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hidden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hidden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hidden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hidden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hidden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101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hidden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hidden="1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>
        <v>12</v>
      </c>
      <c r="BF39">
        <f>SUM(BE30:BE39)</f>
        <v>113</v>
      </c>
    </row>
    <row r="40" spans="1:75">
      <c r="A40" s="95" t="s">
        <v>32</v>
      </c>
      <c r="B40" s="96" t="s">
        <v>167</v>
      </c>
      <c r="C40" s="16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0"/>
      <c r="Q40" s="814" t="s">
        <v>0</v>
      </c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14"/>
      <c r="AD40" s="775" t="s">
        <v>180</v>
      </c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7"/>
      <c r="AQ40" s="828" t="s">
        <v>1</v>
      </c>
      <c r="AR40" s="828"/>
      <c r="AS40" s="828"/>
      <c r="AT40" s="828"/>
      <c r="AU40" s="823" t="s">
        <v>12</v>
      </c>
      <c r="AV40" s="823"/>
      <c r="AW40" s="823"/>
      <c r="AX40" s="823"/>
      <c r="AY40" s="823"/>
      <c r="AZ40" s="823"/>
      <c r="BA40" s="823"/>
      <c r="BB40" s="823"/>
      <c r="BC40" s="823"/>
      <c r="BD40" s="64"/>
      <c r="BI40">
        <v>13</v>
      </c>
      <c r="BK40" s="50">
        <v>9</v>
      </c>
      <c r="BL40" s="50">
        <v>4</v>
      </c>
      <c r="BM40" s="50">
        <v>13</v>
      </c>
      <c r="BN40" s="50">
        <v>13</v>
      </c>
      <c r="BP40" s="50">
        <f>SUM(BI40:BO40)</f>
        <v>52</v>
      </c>
    </row>
    <row r="41" spans="1:75">
      <c r="A41" s="95"/>
      <c r="B41" s="96" t="s">
        <v>167</v>
      </c>
      <c r="C41" s="16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40" t="s">
        <v>2</v>
      </c>
      <c r="R41" s="840"/>
      <c r="S41" s="840"/>
      <c r="T41" s="840"/>
      <c r="U41" s="840"/>
      <c r="V41" s="840"/>
      <c r="W41" s="840"/>
      <c r="X41" s="840"/>
      <c r="Y41" s="840"/>
      <c r="Z41" s="840"/>
      <c r="AA41" s="840"/>
      <c r="AB41" s="840"/>
      <c r="AC41" s="840"/>
      <c r="AD41" s="817" t="s">
        <v>12</v>
      </c>
      <c r="AE41" s="818"/>
      <c r="AF41" s="818"/>
      <c r="AG41" s="818"/>
      <c r="AH41" s="818"/>
      <c r="AI41" s="818"/>
      <c r="AJ41" s="818"/>
      <c r="AK41" s="819"/>
      <c r="AL41" s="829" t="s">
        <v>1</v>
      </c>
      <c r="AM41" s="830"/>
      <c r="AN41" s="830"/>
      <c r="AO41" s="830"/>
      <c r="AP41" s="831"/>
      <c r="AQ41" s="775" t="s">
        <v>180</v>
      </c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7"/>
      <c r="BD41" s="64"/>
      <c r="BI41">
        <v>13</v>
      </c>
      <c r="BK41" s="50">
        <v>8</v>
      </c>
      <c r="BL41" s="50">
        <v>5</v>
      </c>
      <c r="BM41" s="50">
        <v>13</v>
      </c>
      <c r="BN41" s="50">
        <v>13</v>
      </c>
      <c r="BP41" s="50">
        <f>SUM(BI41:BO41)</f>
        <v>52</v>
      </c>
    </row>
    <row r="42" spans="1:75">
      <c r="A42" s="95"/>
      <c r="B42" s="96" t="s">
        <v>167</v>
      </c>
      <c r="C42" s="16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828" t="s">
        <v>1</v>
      </c>
      <c r="R42" s="828"/>
      <c r="S42" s="828"/>
      <c r="T42" s="828"/>
      <c r="U42" s="823" t="s">
        <v>12</v>
      </c>
      <c r="V42" s="823"/>
      <c r="W42" s="823"/>
      <c r="X42" s="823"/>
      <c r="Y42" s="823"/>
      <c r="Z42" s="823"/>
      <c r="AA42" s="823"/>
      <c r="AB42" s="823"/>
      <c r="AC42" s="823"/>
      <c r="AD42" s="840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14" t="s">
        <v>0</v>
      </c>
      <c r="AR42" s="814"/>
      <c r="AS42" s="814"/>
      <c r="AT42" s="814"/>
      <c r="AU42" s="814"/>
      <c r="AV42" s="814"/>
      <c r="AW42" s="814"/>
      <c r="AX42" s="814"/>
      <c r="AY42" s="814"/>
      <c r="AZ42" s="814"/>
      <c r="BA42" s="814"/>
      <c r="BB42" s="814"/>
      <c r="BC42" s="814"/>
      <c r="BD42" s="64"/>
      <c r="BI42">
        <v>13</v>
      </c>
      <c r="BK42" s="50">
        <v>9</v>
      </c>
      <c r="BL42" s="50">
        <v>4</v>
      </c>
      <c r="BM42" s="50">
        <v>13</v>
      </c>
      <c r="BN42" s="50">
        <v>13</v>
      </c>
      <c r="BP42" s="50">
        <f>SUM(BI42:BO42)</f>
        <v>52</v>
      </c>
    </row>
    <row r="43" spans="1:75">
      <c r="A43" s="95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64"/>
    </row>
    <row r="44" spans="1:75">
      <c r="A44" s="95" t="s">
        <v>34</v>
      </c>
      <c r="B44" s="96" t="s">
        <v>204</v>
      </c>
      <c r="C44" s="768" t="s">
        <v>121</v>
      </c>
      <c r="D44" s="768"/>
      <c r="E44" s="768"/>
      <c r="F44" s="768"/>
      <c r="G44" s="768" t="s">
        <v>121</v>
      </c>
      <c r="H44" s="768"/>
      <c r="I44" s="768"/>
      <c r="J44" s="768"/>
      <c r="K44" s="768" t="s">
        <v>119</v>
      </c>
      <c r="L44" s="768"/>
      <c r="M44" s="768"/>
      <c r="N44" s="768"/>
      <c r="O44" s="768" t="s">
        <v>267</v>
      </c>
      <c r="P44" s="768"/>
      <c r="Q44" s="768"/>
      <c r="R44" s="768"/>
      <c r="S44" s="768" t="s">
        <v>117</v>
      </c>
      <c r="T44" s="768"/>
      <c r="U44" s="768"/>
      <c r="V44" s="768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68" t="s">
        <v>120</v>
      </c>
      <c r="AF44" s="768"/>
      <c r="AG44" s="768"/>
      <c r="AH44" s="768"/>
      <c r="AI44" s="768" t="s">
        <v>118</v>
      </c>
      <c r="AJ44" s="768"/>
      <c r="AK44" s="768"/>
      <c r="AL44" s="768"/>
      <c r="AM44" s="775" t="s">
        <v>98</v>
      </c>
      <c r="AN44" s="776"/>
      <c r="AO44" s="776"/>
      <c r="AP44" s="777"/>
      <c r="AQ44" s="775" t="s">
        <v>99</v>
      </c>
      <c r="AR44" s="776"/>
      <c r="AS44" s="776"/>
      <c r="AT44" s="777"/>
      <c r="AU44" s="768" t="s">
        <v>2</v>
      </c>
      <c r="AV44" s="768"/>
      <c r="AW44" s="768"/>
      <c r="AX44" s="768"/>
      <c r="AY44" s="943" t="s">
        <v>1</v>
      </c>
      <c r="AZ44" s="944"/>
      <c r="BA44" s="944"/>
      <c r="BB44" s="944"/>
      <c r="BC44" s="945"/>
      <c r="BD44" s="67" t="s">
        <v>281</v>
      </c>
      <c r="BJ44">
        <v>8</v>
      </c>
      <c r="BN44" s="50">
        <v>8</v>
      </c>
      <c r="BP44" s="50">
        <f>SUM(BI44:BO44)</f>
        <v>16</v>
      </c>
    </row>
    <row r="45" spans="1:75">
      <c r="A45" s="95"/>
      <c r="B45" s="96" t="s">
        <v>205</v>
      </c>
      <c r="C45" s="768" t="s">
        <v>1</v>
      </c>
      <c r="D45" s="768"/>
      <c r="E45" s="768"/>
      <c r="F45" s="768"/>
      <c r="G45" s="768" t="s">
        <v>265</v>
      </c>
      <c r="H45" s="768"/>
      <c r="I45" s="768"/>
      <c r="J45" s="768"/>
      <c r="K45" s="768" t="s">
        <v>123</v>
      </c>
      <c r="L45" s="768"/>
      <c r="M45" s="768"/>
      <c r="N45" s="768"/>
      <c r="O45" s="768" t="s">
        <v>119</v>
      </c>
      <c r="P45" s="768"/>
      <c r="Q45" s="768"/>
      <c r="R45" s="768"/>
      <c r="S45" s="768" t="s">
        <v>2</v>
      </c>
      <c r="T45" s="768"/>
      <c r="U45" s="768"/>
      <c r="V45" s="768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68" t="s">
        <v>122</v>
      </c>
      <c r="AF45" s="768"/>
      <c r="AG45" s="768"/>
      <c r="AH45" s="768"/>
      <c r="AI45" s="768" t="s">
        <v>118</v>
      </c>
      <c r="AJ45" s="768"/>
      <c r="AK45" s="768"/>
      <c r="AL45" s="768"/>
      <c r="AM45" s="772" t="s">
        <v>29</v>
      </c>
      <c r="AN45" s="773"/>
      <c r="AO45" s="773"/>
      <c r="AP45" s="774"/>
      <c r="AQ45" s="772" t="s">
        <v>29</v>
      </c>
      <c r="AR45" s="773"/>
      <c r="AS45" s="773"/>
      <c r="AT45" s="774"/>
      <c r="AU45" s="768" t="s">
        <v>121</v>
      </c>
      <c r="AV45" s="768"/>
      <c r="AW45" s="768"/>
      <c r="AX45" s="768"/>
      <c r="AY45" s="943" t="s">
        <v>121</v>
      </c>
      <c r="AZ45" s="944"/>
      <c r="BA45" s="944"/>
      <c r="BB45" s="944"/>
      <c r="BC45" s="945"/>
      <c r="BD45" s="67" t="s">
        <v>281</v>
      </c>
      <c r="BJ45">
        <v>8</v>
      </c>
      <c r="BN45" s="50">
        <v>8</v>
      </c>
      <c r="BP45" s="50">
        <f>SUM(BI45:BO45)</f>
        <v>16</v>
      </c>
    </row>
    <row r="46" spans="1:75">
      <c r="A46" s="95"/>
      <c r="B46" s="96" t="s">
        <v>206</v>
      </c>
      <c r="C46" s="768" t="s">
        <v>120</v>
      </c>
      <c r="D46" s="768"/>
      <c r="E46" s="768"/>
      <c r="F46" s="768"/>
      <c r="G46" s="768" t="s">
        <v>117</v>
      </c>
      <c r="H46" s="768"/>
      <c r="I46" s="768"/>
      <c r="J46" s="768"/>
      <c r="K46" s="768" t="s">
        <v>1</v>
      </c>
      <c r="L46" s="768"/>
      <c r="M46" s="768"/>
      <c r="N46" s="768"/>
      <c r="O46" s="768" t="s">
        <v>118</v>
      </c>
      <c r="P46" s="768"/>
      <c r="Q46" s="768"/>
      <c r="R46" s="768"/>
      <c r="S46" s="768" t="s">
        <v>266</v>
      </c>
      <c r="T46" s="768"/>
      <c r="U46" s="768"/>
      <c r="V46" s="768"/>
      <c r="W46" s="768" t="s">
        <v>2</v>
      </c>
      <c r="X46" s="768"/>
      <c r="Y46" s="768"/>
      <c r="Z46" s="768"/>
      <c r="AA46" s="768" t="s">
        <v>119</v>
      </c>
      <c r="AB46" s="768"/>
      <c r="AC46" s="768"/>
      <c r="AD46" s="768"/>
      <c r="AE46" s="772" t="s">
        <v>29</v>
      </c>
      <c r="AF46" s="773"/>
      <c r="AG46" s="773"/>
      <c r="AH46" s="774"/>
      <c r="AI46" s="772" t="s">
        <v>29</v>
      </c>
      <c r="AJ46" s="773"/>
      <c r="AK46" s="773"/>
      <c r="AL46" s="774"/>
      <c r="AM46" s="768" t="s">
        <v>121</v>
      </c>
      <c r="AN46" s="768"/>
      <c r="AO46" s="768"/>
      <c r="AP46" s="768"/>
      <c r="AQ46" s="768" t="s">
        <v>121</v>
      </c>
      <c r="AR46" s="768"/>
      <c r="AS46" s="768"/>
      <c r="AT46" s="768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 t="s">
        <v>281</v>
      </c>
      <c r="BJ46">
        <v>8</v>
      </c>
      <c r="BN46" s="50">
        <v>8</v>
      </c>
      <c r="BP46" s="50">
        <f>SUM(BI46:BO46)</f>
        <v>16</v>
      </c>
    </row>
    <row r="47" spans="1:75">
      <c r="A47" s="95"/>
      <c r="B47" s="96" t="s">
        <v>207</v>
      </c>
      <c r="C47" s="768" t="s">
        <v>266</v>
      </c>
      <c r="D47" s="768"/>
      <c r="E47" s="768"/>
      <c r="F47" s="768"/>
      <c r="G47" s="768" t="s">
        <v>118</v>
      </c>
      <c r="H47" s="768"/>
      <c r="I47" s="768"/>
      <c r="J47" s="768"/>
      <c r="K47" s="768" t="s">
        <v>120</v>
      </c>
      <c r="L47" s="768"/>
      <c r="M47" s="768"/>
      <c r="N47" s="768"/>
      <c r="O47" s="768" t="s">
        <v>117</v>
      </c>
      <c r="P47" s="768"/>
      <c r="Q47" s="768"/>
      <c r="R47" s="768"/>
      <c r="S47" s="768" t="s">
        <v>121</v>
      </c>
      <c r="T47" s="768"/>
      <c r="U47" s="768"/>
      <c r="V47" s="768"/>
      <c r="W47" s="768" t="s">
        <v>121</v>
      </c>
      <c r="X47" s="768"/>
      <c r="Y47" s="768"/>
      <c r="Z47" s="768"/>
      <c r="AA47" s="768" t="s">
        <v>119</v>
      </c>
      <c r="AB47" s="768"/>
      <c r="AC47" s="768"/>
      <c r="AD47" s="768"/>
      <c r="AE47" s="775" t="s">
        <v>98</v>
      </c>
      <c r="AF47" s="776"/>
      <c r="AG47" s="776"/>
      <c r="AH47" s="777"/>
      <c r="AI47" s="775" t="s">
        <v>99</v>
      </c>
      <c r="AJ47" s="776"/>
      <c r="AK47" s="776"/>
      <c r="AL47" s="777"/>
      <c r="AM47" s="768" t="s">
        <v>2</v>
      </c>
      <c r="AN47" s="768"/>
      <c r="AO47" s="768"/>
      <c r="AP47" s="768"/>
      <c r="AQ47" s="768" t="s">
        <v>119</v>
      </c>
      <c r="AR47" s="768"/>
      <c r="AS47" s="768"/>
      <c r="AT47" s="768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281</v>
      </c>
      <c r="BJ47">
        <v>8</v>
      </c>
      <c r="BN47" s="50">
        <v>8</v>
      </c>
      <c r="BP47" s="50">
        <f>SUM(BI47:BO47)</f>
        <v>16</v>
      </c>
    </row>
    <row r="48" spans="1:75">
      <c r="A48" s="95"/>
      <c r="B48" s="96"/>
      <c r="C48" s="784" t="s">
        <v>268</v>
      </c>
      <c r="D48" s="784"/>
      <c r="E48" s="784"/>
      <c r="F48" s="784"/>
      <c r="G48" s="785" t="s">
        <v>269</v>
      </c>
      <c r="H48" s="785"/>
      <c r="I48" s="785"/>
      <c r="J48" s="785"/>
      <c r="K48" s="783" t="s">
        <v>270</v>
      </c>
      <c r="L48" s="783"/>
      <c r="M48" s="783"/>
      <c r="N48" s="783"/>
      <c r="O48" s="783" t="s">
        <v>271</v>
      </c>
      <c r="P48" s="783"/>
      <c r="Q48" s="783"/>
      <c r="R48" s="783"/>
      <c r="S48" s="783" t="s">
        <v>272</v>
      </c>
      <c r="T48" s="783"/>
      <c r="U48" s="783"/>
      <c r="V48" s="783"/>
      <c r="W48" s="783" t="s">
        <v>273</v>
      </c>
      <c r="X48" s="783"/>
      <c r="Y48" s="783"/>
      <c r="Z48" s="783"/>
      <c r="AA48" s="783" t="s">
        <v>274</v>
      </c>
      <c r="AB48" s="783"/>
      <c r="AC48" s="783"/>
      <c r="AD48" s="783"/>
      <c r="AE48" s="783" t="s">
        <v>275</v>
      </c>
      <c r="AF48" s="783"/>
      <c r="AG48" s="783"/>
      <c r="AH48" s="783"/>
      <c r="AI48" s="783" t="s">
        <v>276</v>
      </c>
      <c r="AJ48" s="783"/>
      <c r="AK48" s="783"/>
      <c r="AL48" s="783"/>
      <c r="AM48" s="783" t="s">
        <v>277</v>
      </c>
      <c r="AN48" s="783"/>
      <c r="AO48" s="783"/>
      <c r="AP48" s="783"/>
      <c r="AQ48" s="783" t="s">
        <v>278</v>
      </c>
      <c r="AR48" s="783"/>
      <c r="AS48" s="783"/>
      <c r="AT48" s="783"/>
      <c r="AU48" s="783" t="s">
        <v>279</v>
      </c>
      <c r="AV48" s="783"/>
      <c r="AW48" s="783"/>
      <c r="AX48" s="783"/>
      <c r="AY48" s="559" t="s">
        <v>280</v>
      </c>
      <c r="AZ48" s="559"/>
      <c r="BA48" s="559"/>
      <c r="BB48" s="559"/>
      <c r="BC48" s="22"/>
      <c r="BD48" s="67"/>
    </row>
    <row r="49" spans="1:75">
      <c r="A49" s="65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775" t="s">
        <v>180</v>
      </c>
      <c r="E57" s="776"/>
      <c r="F57" s="776"/>
      <c r="G57" s="776"/>
      <c r="H57" s="776"/>
      <c r="I57" s="776"/>
      <c r="J57" s="776"/>
      <c r="K57" s="776"/>
      <c r="L57" s="776"/>
      <c r="M57" s="776"/>
      <c r="N57" s="776"/>
      <c r="O57" s="776"/>
      <c r="P57" s="777"/>
      <c r="Q57" s="775" t="s">
        <v>180</v>
      </c>
      <c r="R57" s="776"/>
      <c r="S57" s="776"/>
      <c r="T57" s="776"/>
      <c r="U57" s="776"/>
      <c r="V57" s="776"/>
      <c r="W57" s="776"/>
      <c r="X57" s="776"/>
      <c r="Y57" s="776"/>
      <c r="Z57" s="776"/>
      <c r="AA57" s="776"/>
      <c r="AB57" s="776"/>
      <c r="AC57" s="777"/>
      <c r="AD57" s="775" t="s">
        <v>180</v>
      </c>
      <c r="AE57" s="776"/>
      <c r="AF57" s="776"/>
      <c r="AG57" s="776"/>
      <c r="AH57" s="776"/>
      <c r="AI57" s="776"/>
      <c r="AJ57" s="776"/>
      <c r="AK57" s="776"/>
      <c r="AL57" s="776"/>
      <c r="AM57" s="776"/>
      <c r="AN57" s="776"/>
      <c r="AO57" s="776"/>
      <c r="AP57" s="777"/>
      <c r="AQ57" s="775" t="s">
        <v>180</v>
      </c>
      <c r="AR57" s="776"/>
      <c r="AS57" s="776"/>
      <c r="AT57" s="776"/>
      <c r="AU57" s="776"/>
      <c r="AV57" s="776"/>
      <c r="AW57" s="776"/>
      <c r="AX57" s="776"/>
      <c r="AY57" s="776"/>
      <c r="AZ57" s="776"/>
      <c r="BA57" s="776"/>
      <c r="BB57" s="776"/>
      <c r="BC57" s="777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v>1.93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786" t="s">
        <v>208</v>
      </c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8"/>
      <c r="BD61" s="25"/>
      <c r="BF61" s="22">
        <f>SUM(BF54:BF60)</f>
        <v>6.5261538461538455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786" t="s">
        <v>180</v>
      </c>
      <c r="E62" s="787"/>
      <c r="F62" s="787"/>
      <c r="G62" s="787"/>
      <c r="H62" s="787"/>
      <c r="I62" s="787"/>
      <c r="J62" s="787"/>
      <c r="K62" s="788"/>
      <c r="L62" s="31"/>
      <c r="M62" s="31"/>
      <c r="N62" s="31"/>
      <c r="O62" s="31"/>
      <c r="P62" s="31"/>
      <c r="Q62" s="31"/>
      <c r="R62" s="31"/>
      <c r="S62" s="31"/>
      <c r="T62" s="31"/>
      <c r="U62" s="775" t="s">
        <v>180</v>
      </c>
      <c r="V62" s="776"/>
      <c r="W62" s="776"/>
      <c r="X62" s="776"/>
      <c r="Y62" s="776"/>
      <c r="Z62" s="776"/>
      <c r="AA62" s="776"/>
      <c r="AB62" s="776"/>
      <c r="AC62" s="777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775" t="s">
        <v>18</v>
      </c>
      <c r="V63" s="776"/>
      <c r="W63" s="776"/>
      <c r="X63" s="776"/>
      <c r="Y63" s="776"/>
      <c r="Z63" s="776"/>
      <c r="AA63" s="776"/>
      <c r="AB63" s="776"/>
      <c r="AC63" s="777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775" t="s">
        <v>180</v>
      </c>
      <c r="R64" s="776"/>
      <c r="S64" s="776"/>
      <c r="T64" s="776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775" t="s">
        <v>180</v>
      </c>
      <c r="E65" s="776"/>
      <c r="F65" s="776"/>
      <c r="G65" s="776"/>
      <c r="H65" s="776"/>
      <c r="I65" s="776"/>
      <c r="J65" s="776"/>
      <c r="K65" s="776"/>
      <c r="L65" s="776"/>
      <c r="M65" s="776"/>
      <c r="N65" s="776"/>
      <c r="O65" s="776"/>
      <c r="P65" s="777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775" t="s">
        <v>180</v>
      </c>
      <c r="AE65" s="776"/>
      <c r="AF65" s="776"/>
      <c r="AG65" s="776"/>
      <c r="AH65" s="776"/>
      <c r="AI65" s="776"/>
      <c r="AJ65" s="776"/>
      <c r="AK65" s="776"/>
      <c r="AL65" s="776"/>
      <c r="AM65" s="776"/>
      <c r="AN65" s="776"/>
      <c r="AO65" s="776"/>
      <c r="AP65" s="777"/>
      <c r="AQ65" s="775" t="s">
        <v>180</v>
      </c>
      <c r="AR65" s="776"/>
      <c r="AS65" s="776"/>
      <c r="AT65" s="776"/>
      <c r="AU65" s="776"/>
      <c r="AV65" s="776"/>
      <c r="AW65" s="776"/>
      <c r="AX65" s="776"/>
      <c r="AY65" s="776"/>
      <c r="AZ65" s="776"/>
      <c r="BA65" s="776"/>
      <c r="BB65" s="776"/>
      <c r="BC65" s="777"/>
      <c r="BD65" s="24"/>
      <c r="BE65" s="1"/>
      <c r="BF65" s="63">
        <f>SUM(BF62:BF64,BF60,BF59,BI57:BI58,BF54:BF56)</f>
        <v>7.0338461538461541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775" t="s">
        <v>207</v>
      </c>
      <c r="X66" s="776"/>
      <c r="Y66" s="776"/>
      <c r="Z66" s="777"/>
      <c r="AA66" s="775" t="s">
        <v>206</v>
      </c>
      <c r="AB66" s="776"/>
      <c r="AC66" s="776"/>
      <c r="AD66" s="777"/>
      <c r="AE66" s="775" t="s">
        <v>205</v>
      </c>
      <c r="AF66" s="776"/>
      <c r="AG66" s="776"/>
      <c r="AH66" s="777"/>
      <c r="AI66" s="775" t="s">
        <v>204</v>
      </c>
      <c r="AJ66" s="776"/>
      <c r="AK66" s="776"/>
      <c r="AL66" s="777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34/52</f>
        <v>0.65384615384615385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798" t="s">
        <v>208</v>
      </c>
      <c r="AM69" s="799"/>
      <c r="AN69" s="799"/>
      <c r="AO69" s="799"/>
      <c r="AP69" s="799"/>
      <c r="AQ69" s="799"/>
      <c r="AR69" s="799"/>
      <c r="AS69" s="799"/>
      <c r="AT69" s="799"/>
      <c r="AU69" s="799"/>
      <c r="AV69" s="799"/>
      <c r="AW69" s="799"/>
      <c r="AX69" s="799"/>
      <c r="AY69" s="799"/>
      <c r="AZ69" s="799"/>
      <c r="BA69" s="799"/>
      <c r="BB69" s="799"/>
      <c r="BC69" s="800"/>
      <c r="BD69" s="24"/>
      <c r="BE69" s="1" t="s">
        <v>60</v>
      </c>
      <c r="BF69" s="16">
        <f>17/52</f>
        <v>0.32692307692307693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772" t="s">
        <v>168</v>
      </c>
      <c r="E70" s="773"/>
      <c r="F70" s="773"/>
      <c r="G70" s="773"/>
      <c r="H70" s="773"/>
      <c r="I70" s="773"/>
      <c r="J70" s="773"/>
      <c r="K70" s="774"/>
      <c r="L70" s="772" t="s">
        <v>168</v>
      </c>
      <c r="M70" s="773"/>
      <c r="N70" s="773"/>
      <c r="O70" s="773"/>
      <c r="P70" s="773"/>
      <c r="Q70" s="773"/>
      <c r="R70" s="773"/>
      <c r="S70" s="773"/>
      <c r="T70" s="774"/>
      <c r="U70" s="31"/>
      <c r="V70" s="31"/>
      <c r="W70" s="31"/>
      <c r="X70" s="31"/>
      <c r="Y70" s="31"/>
      <c r="Z70" s="31"/>
      <c r="AA70" s="31"/>
      <c r="AB70" s="31"/>
      <c r="AC70" s="31"/>
      <c r="AD70" s="772" t="s">
        <v>168</v>
      </c>
      <c r="AE70" s="773"/>
      <c r="AF70" s="773"/>
      <c r="AG70" s="773"/>
      <c r="AH70" s="773"/>
      <c r="AI70" s="773"/>
      <c r="AJ70" s="773"/>
      <c r="AK70" s="774"/>
      <c r="AL70" s="798" t="s">
        <v>168</v>
      </c>
      <c r="AM70" s="799"/>
      <c r="AN70" s="799"/>
      <c r="AO70" s="799"/>
      <c r="AP70" s="800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30/52</f>
        <v>0.57692307692307687</v>
      </c>
      <c r="BG70" s="16"/>
      <c r="BH70" s="1"/>
    </row>
    <row r="71" spans="1:75" ht="13" customHeight="1">
      <c r="A71" s="8"/>
      <c r="B71" s="9" t="s">
        <v>63</v>
      </c>
      <c r="C71" s="9"/>
      <c r="D71" s="814" t="s">
        <v>167</v>
      </c>
      <c r="E71" s="814"/>
      <c r="F71" s="814"/>
      <c r="G71" s="814"/>
      <c r="H71" s="814"/>
      <c r="I71" s="814"/>
      <c r="J71" s="814"/>
      <c r="K71" s="814"/>
      <c r="L71" s="814"/>
      <c r="M71" s="814"/>
      <c r="N71" s="814"/>
      <c r="O71" s="814"/>
      <c r="P71" s="814"/>
      <c r="Q71" s="814" t="s">
        <v>167</v>
      </c>
      <c r="R71" s="814"/>
      <c r="S71" s="814"/>
      <c r="T71" s="814"/>
      <c r="U71" s="814"/>
      <c r="V71" s="814"/>
      <c r="W71" s="814"/>
      <c r="X71" s="814"/>
      <c r="Y71" s="814"/>
      <c r="Z71" s="814"/>
      <c r="AA71" s="814"/>
      <c r="AB71" s="814"/>
      <c r="AC71" s="814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814" t="s">
        <v>167</v>
      </c>
      <c r="AR71" s="814"/>
      <c r="AS71" s="814"/>
      <c r="AT71" s="814"/>
      <c r="AU71" s="814"/>
      <c r="AV71" s="814"/>
      <c r="AW71" s="814"/>
      <c r="AX71" s="814"/>
      <c r="AY71" s="814"/>
      <c r="AZ71" s="814"/>
      <c r="BA71" s="814"/>
      <c r="BB71" s="814"/>
      <c r="BC71" s="814"/>
      <c r="BD71" s="24"/>
      <c r="BE71" s="1" t="s">
        <v>66</v>
      </c>
      <c r="BF71" s="16">
        <f>39/52</f>
        <v>0.75</v>
      </c>
      <c r="BG71" s="16"/>
      <c r="BH71" s="1"/>
      <c r="BK71" s="52" t="s">
        <v>134</v>
      </c>
    </row>
    <row r="72" spans="1:75" ht="13" customHeight="1" thickBo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6">
        <f>BY101</f>
        <v>0.84615384615384615</v>
      </c>
      <c r="BG72" s="16" t="s">
        <v>282</v>
      </c>
      <c r="BH72" s="1"/>
    </row>
    <row r="73" spans="1:75" s="1" customFormat="1" ht="13" customHeight="1" thickBo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815" t="s">
        <v>220</v>
      </c>
      <c r="V73" s="816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3.1538461538461537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  <c r="BL75" s="50">
        <f>40/52</f>
        <v>0.76923076923076927</v>
      </c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M76" s="70"/>
      <c r="N76" s="825" t="s">
        <v>38</v>
      </c>
      <c r="O76" s="826"/>
      <c r="P76" s="826"/>
      <c r="Q76" s="826"/>
      <c r="R76" s="826"/>
      <c r="S76" s="826"/>
      <c r="T76" s="942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825" t="s">
        <v>4</v>
      </c>
      <c r="E77" s="826"/>
      <c r="F77" s="826"/>
      <c r="G77" s="826"/>
      <c r="H77" s="826"/>
      <c r="I77" s="826"/>
      <c r="J77" s="826"/>
      <c r="K77" s="826"/>
      <c r="L77" s="942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47" t="s">
        <v>168</v>
      </c>
      <c r="M78" s="748"/>
      <c r="N78" s="748"/>
      <c r="O78" s="748"/>
      <c r="P78" s="827"/>
      <c r="Q78" s="70"/>
      <c r="R78" s="70"/>
      <c r="S78" s="70"/>
      <c r="T78" s="70"/>
      <c r="U78" s="813" t="s">
        <v>168</v>
      </c>
      <c r="V78" s="813"/>
      <c r="W78" s="813"/>
      <c r="X78" s="813"/>
      <c r="Y78" s="813"/>
      <c r="Z78" s="813"/>
      <c r="AA78" s="813"/>
      <c r="AB78" s="813"/>
      <c r="AC78" s="813"/>
      <c r="AD78" s="813" t="s">
        <v>168</v>
      </c>
      <c r="AE78" s="813"/>
      <c r="AF78" s="813"/>
      <c r="AG78" s="813"/>
      <c r="AH78" s="813"/>
      <c r="AI78" s="813"/>
      <c r="AJ78" s="813"/>
      <c r="AK78" s="813"/>
      <c r="AL78" s="70"/>
      <c r="AM78" s="70"/>
      <c r="AN78" s="70"/>
      <c r="AO78" s="70"/>
      <c r="AP78" s="70"/>
      <c r="AQ78" s="70"/>
      <c r="AR78" s="70"/>
      <c r="AS78" s="70"/>
      <c r="AT78" s="70"/>
      <c r="AU78" s="906" t="s">
        <v>250</v>
      </c>
      <c r="AV78" s="906"/>
      <c r="AW78" s="906"/>
      <c r="AX78" s="906"/>
      <c r="AY78" s="906"/>
      <c r="AZ78" s="906"/>
      <c r="BA78" s="906"/>
      <c r="BB78" s="906"/>
      <c r="BC78" s="906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 thickBo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828" t="s">
        <v>167</v>
      </c>
      <c r="R79" s="828"/>
      <c r="S79" s="828"/>
      <c r="T79" s="828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829" t="s">
        <v>167</v>
      </c>
      <c r="AM79" s="830"/>
      <c r="AN79" s="830"/>
      <c r="AO79" s="830"/>
      <c r="AP79" s="831"/>
      <c r="AQ79" s="828" t="s">
        <v>167</v>
      </c>
      <c r="AR79" s="828"/>
      <c r="AS79" s="828"/>
      <c r="AT79" s="828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 thickBot="1">
      <c r="A80" s="8"/>
      <c r="B80" s="9"/>
      <c r="C80" s="9"/>
      <c r="D80" s="9"/>
      <c r="E80" s="9"/>
      <c r="F80" s="9"/>
      <c r="G80" s="9"/>
      <c r="H80" s="9"/>
      <c r="I80" s="9"/>
      <c r="J80" s="9"/>
      <c r="K80" s="70"/>
      <c r="L80" s="815" t="s">
        <v>220</v>
      </c>
      <c r="M80" s="816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0.93</v>
      </c>
      <c r="BG80" s="22" t="s">
        <v>113</v>
      </c>
      <c r="BH80" s="1"/>
    </row>
    <row r="81" spans="1:90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2.8146153846153847</v>
      </c>
      <c r="BG81" s="22"/>
      <c r="BH81" s="1"/>
    </row>
    <row r="82" spans="1:90" ht="13" customHeight="1">
      <c r="A82" s="8"/>
      <c r="B82" s="9" t="s">
        <v>92</v>
      </c>
      <c r="C82" s="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90" ht="13" customHeight="1">
      <c r="A83" s="8"/>
      <c r="B83" s="9" t="s">
        <v>93</v>
      </c>
      <c r="C83" s="9"/>
      <c r="D83" s="879" t="s">
        <v>18</v>
      </c>
      <c r="E83" s="880"/>
      <c r="F83" s="880"/>
      <c r="G83" s="880"/>
      <c r="H83" s="880"/>
      <c r="I83" s="881"/>
      <c r="J83" s="70"/>
      <c r="K83" s="70"/>
      <c r="L83" s="939" t="s">
        <v>90</v>
      </c>
      <c r="M83" s="940"/>
      <c r="N83" s="940"/>
      <c r="O83" s="940"/>
      <c r="P83" s="940"/>
      <c r="Q83" s="940"/>
      <c r="R83" s="940"/>
      <c r="S83" s="940"/>
      <c r="T83" s="941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939" t="s">
        <v>90</v>
      </c>
      <c r="AM83" s="940"/>
      <c r="AN83" s="940"/>
      <c r="AO83" s="940"/>
      <c r="AP83" s="940"/>
      <c r="AQ83" s="940"/>
      <c r="AR83" s="940"/>
      <c r="AS83" s="940"/>
      <c r="AT83" s="941"/>
      <c r="AU83" s="70"/>
      <c r="AV83" s="70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90" ht="13" customHeight="1">
      <c r="A84" s="8"/>
      <c r="B84" s="9" t="s">
        <v>61</v>
      </c>
      <c r="C84" s="9"/>
      <c r="D84" s="878" t="s">
        <v>168</v>
      </c>
      <c r="E84" s="878"/>
      <c r="F84" s="878"/>
      <c r="G84" s="878"/>
      <c r="H84" s="878"/>
      <c r="I84" s="878"/>
      <c r="J84" s="878"/>
      <c r="K84" s="878"/>
      <c r="L84" s="938"/>
      <c r="M84" s="938"/>
      <c r="N84" s="938"/>
      <c r="O84" s="938"/>
      <c r="P84" s="938"/>
      <c r="Q84" s="938" t="s">
        <v>168</v>
      </c>
      <c r="R84" s="938"/>
      <c r="S84" s="938"/>
      <c r="T84" s="938"/>
      <c r="U84" s="878"/>
      <c r="V84" s="878"/>
      <c r="W84" s="878"/>
      <c r="X84" s="878"/>
      <c r="Y84" s="878"/>
      <c r="Z84" s="878"/>
      <c r="AA84" s="878"/>
      <c r="AB84" s="878"/>
      <c r="AC84" s="878"/>
      <c r="AD84" s="878" t="s">
        <v>168</v>
      </c>
      <c r="AE84" s="878"/>
      <c r="AF84" s="878"/>
      <c r="AG84" s="878"/>
      <c r="AH84" s="878"/>
      <c r="AI84" s="878"/>
      <c r="AJ84" s="878"/>
      <c r="AK84" s="878"/>
      <c r="AL84" s="938"/>
      <c r="AM84" s="938"/>
      <c r="AN84" s="938"/>
      <c r="AO84" s="938"/>
      <c r="AP84" s="938"/>
      <c r="AQ84" s="938" t="s">
        <v>168</v>
      </c>
      <c r="AR84" s="938"/>
      <c r="AS84" s="938"/>
      <c r="AT84" s="938"/>
      <c r="AU84" s="878"/>
      <c r="AV84" s="878"/>
      <c r="AW84" s="878"/>
      <c r="AX84" s="878"/>
      <c r="AY84" s="878"/>
      <c r="AZ84" s="878"/>
      <c r="BA84" s="878"/>
      <c r="BB84" s="878"/>
      <c r="BC84" s="878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90" ht="13" customHeight="1" thickBot="1">
      <c r="A85" s="8"/>
      <c r="B85" s="9" t="s">
        <v>63</v>
      </c>
      <c r="C85" s="9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823" t="s">
        <v>167</v>
      </c>
      <c r="V85" s="823"/>
      <c r="W85" s="823"/>
      <c r="X85" s="823"/>
      <c r="Y85" s="823"/>
      <c r="Z85" s="823"/>
      <c r="AA85" s="823"/>
      <c r="AB85" s="823"/>
      <c r="AC85" s="823"/>
      <c r="AD85" s="820" t="s">
        <v>167</v>
      </c>
      <c r="AE85" s="821"/>
      <c r="AF85" s="821"/>
      <c r="AG85" s="821"/>
      <c r="AH85" s="821"/>
      <c r="AI85" s="821"/>
      <c r="AJ85" s="821"/>
      <c r="AK85" s="822"/>
      <c r="AL85" s="70"/>
      <c r="AM85" s="70"/>
      <c r="AN85" s="70"/>
      <c r="AO85" s="70"/>
      <c r="AP85" s="70"/>
      <c r="AQ85" s="70"/>
      <c r="AR85" s="70"/>
      <c r="AS85" s="70"/>
      <c r="AT85" s="70"/>
      <c r="AU85" s="823" t="s">
        <v>167</v>
      </c>
      <c r="AV85" s="823"/>
      <c r="AW85" s="823"/>
      <c r="AX85" s="823"/>
      <c r="AY85" s="823"/>
      <c r="AZ85" s="823"/>
      <c r="BA85" s="823"/>
      <c r="BB85" s="823"/>
      <c r="BC85" s="823"/>
      <c r="BD85" s="24"/>
      <c r="BE85" s="1" t="s">
        <v>64</v>
      </c>
      <c r="BF85" s="16">
        <f>24/52</f>
        <v>0.46153846153846156</v>
      </c>
      <c r="BG85" s="16"/>
      <c r="BH85" s="1"/>
    </row>
    <row r="86" spans="1:90" ht="13" customHeight="1" thickBot="1">
      <c r="A86" s="8"/>
      <c r="B86" s="9"/>
      <c r="C86" s="9"/>
      <c r="D86" s="70"/>
      <c r="E86" s="70"/>
      <c r="F86" s="70"/>
      <c r="G86" s="70"/>
      <c r="H86" s="70"/>
      <c r="I86" s="70"/>
      <c r="J86" s="815" t="s">
        <v>220</v>
      </c>
      <c r="K86" s="816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90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90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90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932" t="s">
        <v>37</v>
      </c>
      <c r="M89" s="933"/>
      <c r="N89" s="933"/>
      <c r="O89" s="933"/>
      <c r="P89" s="933"/>
      <c r="Q89" s="933"/>
      <c r="R89" s="933"/>
      <c r="S89" s="933"/>
      <c r="T89" s="934"/>
      <c r="U89" s="70"/>
      <c r="V89" s="70"/>
      <c r="W89" s="70"/>
      <c r="X89" s="70"/>
      <c r="Y89" s="70"/>
      <c r="Z89" s="70"/>
      <c r="AA89" s="70"/>
      <c r="AB89" s="70"/>
      <c r="AC89" s="70"/>
      <c r="AD89" s="932" t="s">
        <v>37</v>
      </c>
      <c r="AE89" s="933"/>
      <c r="AF89" s="933"/>
      <c r="AG89" s="933"/>
      <c r="AH89" s="933"/>
      <c r="AI89" s="933"/>
      <c r="AJ89" s="933"/>
      <c r="AK89" s="934"/>
      <c r="AL89" s="70"/>
      <c r="AM89" s="70"/>
      <c r="AN89" s="70"/>
      <c r="AO89" s="70"/>
      <c r="AP89" s="70"/>
      <c r="AQ89" s="70"/>
      <c r="AR89" s="70"/>
      <c r="AS89" s="70"/>
      <c r="AT89" s="70"/>
      <c r="AU89" s="932" t="s">
        <v>37</v>
      </c>
      <c r="AV89" s="933"/>
      <c r="AW89" s="933"/>
      <c r="AX89" s="933"/>
      <c r="AY89" s="933"/>
      <c r="AZ89" s="933"/>
      <c r="BA89" s="933"/>
      <c r="BB89" s="933"/>
      <c r="BC89" s="934"/>
      <c r="BD89" s="24"/>
      <c r="BE89" s="1"/>
      <c r="BF89" s="16"/>
      <c r="BG89" s="16"/>
      <c r="BH89" s="1"/>
    </row>
    <row r="90" spans="1:90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90" ht="13" customHeight="1">
      <c r="A91" s="8"/>
      <c r="B91" s="9" t="s">
        <v>61</v>
      </c>
      <c r="C91" s="9"/>
      <c r="D91" s="896" t="s">
        <v>168</v>
      </c>
      <c r="E91" s="896"/>
      <c r="F91" s="896"/>
      <c r="G91" s="896"/>
      <c r="H91" s="896"/>
      <c r="I91" s="896"/>
      <c r="J91" s="896"/>
      <c r="K91" s="896"/>
      <c r="L91" s="70"/>
      <c r="M91" s="70"/>
      <c r="N91" s="70"/>
      <c r="O91" s="70"/>
      <c r="P91" s="70"/>
      <c r="Q91" s="70"/>
      <c r="R91" s="70"/>
      <c r="S91" s="70"/>
      <c r="T91" s="70"/>
      <c r="U91" s="932" t="s">
        <v>168</v>
      </c>
      <c r="V91" s="933"/>
      <c r="W91" s="933"/>
      <c r="X91" s="933"/>
      <c r="Y91" s="933"/>
      <c r="Z91" s="933"/>
      <c r="AA91" s="933"/>
      <c r="AB91" s="933"/>
      <c r="AC91" s="934"/>
      <c r="AD91" s="70"/>
      <c r="AE91" s="70"/>
      <c r="AF91" s="70"/>
      <c r="AG91" s="70"/>
      <c r="AH91" s="70"/>
      <c r="AI91" s="70"/>
      <c r="AJ91" s="70"/>
      <c r="AK91" s="70"/>
      <c r="AL91" s="935" t="s">
        <v>168</v>
      </c>
      <c r="AM91" s="936"/>
      <c r="AN91" s="936"/>
      <c r="AO91" s="936"/>
      <c r="AP91" s="936"/>
      <c r="AQ91" s="935" t="s">
        <v>219</v>
      </c>
      <c r="AR91" s="936"/>
      <c r="AS91" s="936"/>
      <c r="AT91" s="937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90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90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90" ht="13" customHeight="1" thickBo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0.31</v>
      </c>
      <c r="BG94" s="22">
        <f>SUM(BF90:BF94)</f>
        <v>2.0215384615384617</v>
      </c>
      <c r="BH94" s="1"/>
      <c r="BY94" s="733" t="s">
        <v>115</v>
      </c>
      <c r="BZ94" s="733"/>
      <c r="CA94" s="733"/>
      <c r="CB94" s="733"/>
      <c r="CD94" s="733" t="s">
        <v>116</v>
      </c>
      <c r="CE94" s="733"/>
      <c r="CF94" s="733"/>
      <c r="CG94" s="733"/>
    </row>
    <row r="95" spans="1:90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102">
        <v>44736</v>
      </c>
      <c r="BL95" s="45">
        <f>BK95+27</f>
        <v>44763</v>
      </c>
      <c r="BM95" s="45">
        <f t="shared" ref="BM95:BW95" si="1">BL95+28</f>
        <v>44791</v>
      </c>
      <c r="BN95" s="45">
        <f t="shared" si="1"/>
        <v>44819</v>
      </c>
      <c r="BO95" s="45">
        <f t="shared" si="1"/>
        <v>44847</v>
      </c>
      <c r="BP95" s="45">
        <f t="shared" si="1"/>
        <v>44875</v>
      </c>
      <c r="BQ95" s="45">
        <f t="shared" si="1"/>
        <v>44903</v>
      </c>
      <c r="BR95" s="45">
        <f t="shared" si="1"/>
        <v>44931</v>
      </c>
      <c r="BS95" s="45">
        <f t="shared" si="1"/>
        <v>44959</v>
      </c>
      <c r="BT95" s="45">
        <f t="shared" si="1"/>
        <v>44987</v>
      </c>
      <c r="BU95" s="45">
        <f t="shared" si="1"/>
        <v>45015</v>
      </c>
      <c r="BV95" s="45">
        <f t="shared" si="1"/>
        <v>45043</v>
      </c>
      <c r="BW95" s="45">
        <f t="shared" si="1"/>
        <v>45071</v>
      </c>
      <c r="BX95"/>
      <c r="BY95" s="34" t="s">
        <v>0</v>
      </c>
      <c r="BZ95" s="35" t="s">
        <v>2</v>
      </c>
      <c r="CA95" s="35" t="s">
        <v>1</v>
      </c>
      <c r="CB95" s="36" t="s">
        <v>40</v>
      </c>
      <c r="CC95"/>
      <c r="CD95" s="50" t="s">
        <v>0</v>
      </c>
      <c r="CE95" s="50" t="s">
        <v>2</v>
      </c>
      <c r="CF95" s="50" t="s">
        <v>1</v>
      </c>
      <c r="CG95" s="50" t="s">
        <v>40</v>
      </c>
      <c r="CI95"/>
      <c r="CJ95"/>
      <c r="CK95"/>
      <c r="CL95"/>
    </row>
    <row r="96" spans="1:90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18</v>
      </c>
      <c r="AE96" s="929"/>
      <c r="AF96" s="929"/>
      <c r="AG96" s="929"/>
      <c r="AH96" s="929"/>
      <c r="AI96" s="929"/>
      <c r="AJ96" s="929"/>
      <c r="AK96" s="929"/>
      <c r="AL96" s="930" t="s">
        <v>88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88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  <c r="BK96" s="103" t="s">
        <v>121</v>
      </c>
      <c r="BL96" s="103" t="s">
        <v>121</v>
      </c>
      <c r="BM96" s="104" t="s">
        <v>119</v>
      </c>
      <c r="BN96" s="104" t="s">
        <v>267</v>
      </c>
      <c r="BO96" s="105" t="s">
        <v>117</v>
      </c>
      <c r="BP96" s="99" t="s">
        <v>29</v>
      </c>
      <c r="BQ96" s="99" t="s">
        <v>29</v>
      </c>
      <c r="BR96" s="104" t="s">
        <v>120</v>
      </c>
      <c r="BS96" s="103" t="s">
        <v>118</v>
      </c>
      <c r="BT96" s="98" t="s">
        <v>98</v>
      </c>
      <c r="BU96" s="98" t="s">
        <v>99</v>
      </c>
      <c r="BV96" s="106" t="s">
        <v>2</v>
      </c>
      <c r="BW96" s="107" t="s">
        <v>1</v>
      </c>
      <c r="BY96" s="38">
        <v>12</v>
      </c>
      <c r="BZ96" s="50">
        <v>4</v>
      </c>
      <c r="CA96" s="50">
        <v>16</v>
      </c>
      <c r="CB96" s="39">
        <v>20</v>
      </c>
      <c r="CD96" s="50">
        <v>3</v>
      </c>
      <c r="CE96" s="50">
        <v>1</v>
      </c>
      <c r="CF96" s="50">
        <v>4</v>
      </c>
      <c r="CG96" s="50">
        <v>5</v>
      </c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  <c r="BK97" s="104" t="s">
        <v>1</v>
      </c>
      <c r="BL97" s="103" t="s">
        <v>265</v>
      </c>
      <c r="BM97" s="103" t="s">
        <v>123</v>
      </c>
      <c r="BN97" s="104" t="s">
        <v>119</v>
      </c>
      <c r="BO97" s="106" t="s">
        <v>2</v>
      </c>
      <c r="BP97" s="98" t="s">
        <v>98</v>
      </c>
      <c r="BQ97" s="98" t="s">
        <v>99</v>
      </c>
      <c r="BR97" s="108" t="s">
        <v>122</v>
      </c>
      <c r="BS97" s="103" t="s">
        <v>118</v>
      </c>
      <c r="BT97" s="99" t="s">
        <v>29</v>
      </c>
      <c r="BU97" s="99" t="s">
        <v>29</v>
      </c>
      <c r="BV97" s="103" t="s">
        <v>121</v>
      </c>
      <c r="BW97" s="109" t="s">
        <v>121</v>
      </c>
      <c r="BY97" s="38">
        <v>8</v>
      </c>
      <c r="BZ97" s="50">
        <v>4</v>
      </c>
      <c r="CA97" s="50">
        <v>8</v>
      </c>
      <c r="CB97" s="39">
        <v>32</v>
      </c>
      <c r="CD97" s="50">
        <v>2</v>
      </c>
      <c r="CE97" s="50">
        <v>1</v>
      </c>
      <c r="CF97" s="50">
        <v>2</v>
      </c>
      <c r="CG97" s="50">
        <v>8</v>
      </c>
    </row>
    <row r="98" spans="1:90" ht="13" customHeight="1">
      <c r="A98" s="8"/>
      <c r="B98" s="9"/>
      <c r="C98" s="9"/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  <c r="BK98" s="110" t="s">
        <v>120</v>
      </c>
      <c r="BL98" s="105" t="s">
        <v>117</v>
      </c>
      <c r="BM98" s="110" t="s">
        <v>1</v>
      </c>
      <c r="BN98" s="108" t="s">
        <v>118</v>
      </c>
      <c r="BO98" s="108" t="s">
        <v>266</v>
      </c>
      <c r="BP98" s="106" t="s">
        <v>2</v>
      </c>
      <c r="BQ98" s="110" t="s">
        <v>119</v>
      </c>
      <c r="BR98" s="99" t="s">
        <v>29</v>
      </c>
      <c r="BS98" s="99" t="s">
        <v>29</v>
      </c>
      <c r="BT98" s="108" t="s">
        <v>121</v>
      </c>
      <c r="BU98" s="108" t="s">
        <v>121</v>
      </c>
      <c r="BV98" s="98" t="s">
        <v>98</v>
      </c>
      <c r="BW98" s="101" t="s">
        <v>99</v>
      </c>
      <c r="BY98" s="38">
        <v>12</v>
      </c>
      <c r="BZ98" s="50">
        <v>4</v>
      </c>
      <c r="CA98" s="50">
        <v>12</v>
      </c>
      <c r="CB98" s="39">
        <v>24</v>
      </c>
      <c r="CD98" s="50">
        <v>3</v>
      </c>
      <c r="CE98" s="50">
        <v>1</v>
      </c>
      <c r="CF98" s="50">
        <v>3</v>
      </c>
      <c r="CG98" s="50">
        <v>6</v>
      </c>
    </row>
    <row r="99" spans="1:90" ht="13" customHeight="1" thickBot="1">
      <c r="A99" s="1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BK99" s="108" t="s">
        <v>266</v>
      </c>
      <c r="BL99" s="108" t="s">
        <v>118</v>
      </c>
      <c r="BM99" s="110" t="s">
        <v>120</v>
      </c>
      <c r="BN99" s="105" t="s">
        <v>117</v>
      </c>
      <c r="BO99" s="108" t="s">
        <v>121</v>
      </c>
      <c r="BP99" s="108" t="s">
        <v>121</v>
      </c>
      <c r="BQ99" s="110" t="s">
        <v>119</v>
      </c>
      <c r="BR99" s="98" t="s">
        <v>98</v>
      </c>
      <c r="BS99" s="98" t="s">
        <v>99</v>
      </c>
      <c r="BT99" s="106" t="s">
        <v>2</v>
      </c>
      <c r="BU99" s="110" t="s">
        <v>119</v>
      </c>
      <c r="BV99" s="99" t="s">
        <v>29</v>
      </c>
      <c r="BW99" s="100" t="s">
        <v>29</v>
      </c>
      <c r="BY99" s="40">
        <v>12</v>
      </c>
      <c r="BZ99" s="41">
        <v>4</v>
      </c>
      <c r="CA99" s="41">
        <v>12</v>
      </c>
      <c r="CB99" s="42">
        <v>24</v>
      </c>
      <c r="CD99" s="50">
        <v>3</v>
      </c>
      <c r="CE99" s="50">
        <v>1</v>
      </c>
      <c r="CF99" s="50">
        <v>3</v>
      </c>
      <c r="CG99" s="50">
        <v>6</v>
      </c>
    </row>
    <row r="100" spans="1:90" ht="13" customHeight="1">
      <c r="A100" s="1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BY100">
        <f>SUM(BY96:BY99)</f>
        <v>44</v>
      </c>
      <c r="BZ100">
        <f>SUM(BZ96:BZ99)</f>
        <v>16</v>
      </c>
      <c r="CA100">
        <f>SUM(CA96:CA99)</f>
        <v>48</v>
      </c>
      <c r="CB100">
        <f>SUM(CB96:CB99)</f>
        <v>100</v>
      </c>
    </row>
    <row r="101" spans="1:90" ht="13" customHeight="1">
      <c r="A101" s="1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BY101" s="26">
        <f>BY100/52</f>
        <v>0.84615384615384615</v>
      </c>
      <c r="BZ101" s="51">
        <f>BZ100/52</f>
        <v>0.30769230769230771</v>
      </c>
      <c r="CA101" s="51">
        <f>CA100/52</f>
        <v>0.92307692307692313</v>
      </c>
      <c r="CB101" s="51">
        <f>CB100/52</f>
        <v>1.9230769230769231</v>
      </c>
      <c r="CC101">
        <f>SUM(BY101:CB101)</f>
        <v>4</v>
      </c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102">
        <v>44736</v>
      </c>
      <c r="BL103" s="45">
        <f>BK103+27</f>
        <v>44763</v>
      </c>
      <c r="BM103" s="45">
        <f t="shared" ref="BM103:BW103" si="2">BL103+28</f>
        <v>44791</v>
      </c>
      <c r="BN103" s="45">
        <f t="shared" si="2"/>
        <v>44819</v>
      </c>
      <c r="BO103" s="45">
        <f t="shared" si="2"/>
        <v>44847</v>
      </c>
      <c r="BP103" s="45">
        <f t="shared" si="2"/>
        <v>44875</v>
      </c>
      <c r="BQ103" s="45">
        <f t="shared" si="2"/>
        <v>44903</v>
      </c>
      <c r="BR103" s="45">
        <f t="shared" si="2"/>
        <v>44931</v>
      </c>
      <c r="BS103" s="45">
        <f t="shared" si="2"/>
        <v>44959</v>
      </c>
      <c r="BT103" s="45">
        <f t="shared" si="2"/>
        <v>44987</v>
      </c>
      <c r="BU103" s="45">
        <f t="shared" si="2"/>
        <v>45015</v>
      </c>
      <c r="BV103" s="45">
        <f t="shared" si="2"/>
        <v>45043</v>
      </c>
      <c r="BW103" s="45">
        <f t="shared" si="2"/>
        <v>45071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 s="50">
        <v>3</v>
      </c>
      <c r="CE106" s="50">
        <v>1</v>
      </c>
      <c r="CF106" s="50">
        <v>3</v>
      </c>
      <c r="CG106" s="50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 t="shared" ref="BS113:BS120" si="3">SUM(BK113:BR113)</f>
        <v>1.46</v>
      </c>
      <c r="BT113" s="61">
        <v>1</v>
      </c>
      <c r="BU113"/>
      <c r="BV113">
        <v>1.63</v>
      </c>
      <c r="BW113">
        <f t="shared" ref="BW113:BW120" si="4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5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si="3"/>
        <v>2.57</v>
      </c>
      <c r="BT114" s="61">
        <v>1</v>
      </c>
      <c r="BU114"/>
      <c r="BV114">
        <v>3.06</v>
      </c>
      <c r="BW114">
        <f t="shared" si="4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6">SUM(BZ114:CG114)</f>
        <v>3.06</v>
      </c>
      <c r="CI114" s="61">
        <v>1</v>
      </c>
      <c r="CJ114" s="59"/>
      <c r="CK114" s="59">
        <v>3.06</v>
      </c>
      <c r="CL114" s="59">
        <f t="shared" si="5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3"/>
        <v>2</v>
      </c>
      <c r="BT115" s="61"/>
      <c r="BU115"/>
      <c r="BV115">
        <v>2</v>
      </c>
      <c r="BW115">
        <f t="shared" si="4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6"/>
        <v>2</v>
      </c>
      <c r="CI115" s="61"/>
      <c r="CJ115" s="59"/>
      <c r="CK115" s="59">
        <v>2</v>
      </c>
      <c r="CL115" s="59">
        <f t="shared" si="5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3"/>
        <v>1.94</v>
      </c>
      <c r="BT116" s="61"/>
      <c r="BU116"/>
      <c r="BV116">
        <v>2.23</v>
      </c>
      <c r="BW116">
        <f t="shared" si="4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6"/>
        <v>2.23</v>
      </c>
      <c r="CI116" s="61"/>
      <c r="CJ116" s="59"/>
      <c r="CK116" s="59">
        <v>2.23</v>
      </c>
      <c r="CL116" s="59">
        <f t="shared" si="5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3"/>
        <v>1</v>
      </c>
      <c r="BT117" s="61"/>
      <c r="BU117"/>
      <c r="BV117">
        <v>1</v>
      </c>
      <c r="BW117">
        <f t="shared" si="4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6"/>
        <v>1</v>
      </c>
      <c r="CI117" s="61"/>
      <c r="CJ117" s="59"/>
      <c r="CK117" s="59">
        <v>1</v>
      </c>
      <c r="CL117" s="59">
        <f t="shared" si="5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3"/>
        <v>6.52</v>
      </c>
      <c r="BT118" s="60">
        <v>1</v>
      </c>
      <c r="BU118"/>
      <c r="BV118">
        <v>7.18</v>
      </c>
      <c r="BW118">
        <f t="shared" si="4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6"/>
        <v>7.18</v>
      </c>
      <c r="CI118" s="60">
        <v>1</v>
      </c>
      <c r="CJ118" s="59"/>
      <c r="CK118" s="59">
        <v>7.18</v>
      </c>
      <c r="CL118" s="59">
        <f t="shared" si="5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3"/>
        <v>3.14</v>
      </c>
      <c r="BT119" s="61"/>
      <c r="BU119"/>
      <c r="BV119">
        <v>3.23</v>
      </c>
      <c r="BW119">
        <f t="shared" si="4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6"/>
        <v>3.23</v>
      </c>
      <c r="CI119" s="61"/>
      <c r="CJ119" s="59"/>
      <c r="CK119" s="59">
        <v>3.23</v>
      </c>
      <c r="CL119" s="59">
        <f t="shared" si="5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3"/>
        <v>0.38</v>
      </c>
      <c r="BT120" s="61"/>
      <c r="BU120"/>
      <c r="BV120">
        <v>1</v>
      </c>
      <c r="BW120">
        <f t="shared" si="4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6"/>
        <v>1</v>
      </c>
      <c r="CI120" s="61"/>
      <c r="CJ120" s="59"/>
      <c r="CK120" s="59">
        <v>1</v>
      </c>
      <c r="CL120" s="59">
        <f t="shared" si="5"/>
        <v>0</v>
      </c>
    </row>
    <row r="121" spans="62:90">
      <c r="BK121" s="61">
        <f t="shared" ref="BK121:BP121" si="7">SUM(BK113:BK120)</f>
        <v>3</v>
      </c>
      <c r="BL121" s="61">
        <f t="shared" si="7"/>
        <v>4</v>
      </c>
      <c r="BM121" s="61">
        <f t="shared" si="7"/>
        <v>2.9899999999999998</v>
      </c>
      <c r="BN121" s="61">
        <f t="shared" si="7"/>
        <v>2.99</v>
      </c>
      <c r="BO121" s="61">
        <f t="shared" si="7"/>
        <v>4.0299999999999994</v>
      </c>
      <c r="BP121" s="61">
        <f t="shared" si="7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8">SUM(BZ113:BZ120)</f>
        <v>3.1500000000000004</v>
      </c>
      <c r="CA121" s="58">
        <f t="shared" si="8"/>
        <v>4.2700000000000005</v>
      </c>
      <c r="CB121" s="58">
        <f t="shared" si="8"/>
        <v>3.4</v>
      </c>
      <c r="CC121" s="58">
        <f t="shared" si="8"/>
        <v>3.67</v>
      </c>
      <c r="CD121" s="58">
        <f t="shared" si="8"/>
        <v>4.4700000000000006</v>
      </c>
      <c r="CE121" s="58">
        <f t="shared" si="8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5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300">
    <mergeCell ref="AL91:AP91"/>
    <mergeCell ref="AQ91:AT91"/>
    <mergeCell ref="U91:AC91"/>
    <mergeCell ref="AD89:AK89"/>
    <mergeCell ref="AU89:BC89"/>
    <mergeCell ref="N76:T76"/>
    <mergeCell ref="L80:M80"/>
    <mergeCell ref="AD65:AP65"/>
    <mergeCell ref="AQ65:BC65"/>
    <mergeCell ref="D71:P71"/>
    <mergeCell ref="Q71:AC71"/>
    <mergeCell ref="AQ71:BC71"/>
    <mergeCell ref="D70:K70"/>
    <mergeCell ref="L70:T70"/>
    <mergeCell ref="AD70:AK70"/>
    <mergeCell ref="AL70:AP70"/>
    <mergeCell ref="D68:BC68"/>
    <mergeCell ref="D69:T69"/>
    <mergeCell ref="U69:AK69"/>
    <mergeCell ref="AL69:BC69"/>
    <mergeCell ref="W72:Z72"/>
    <mergeCell ref="AA72:AD72"/>
    <mergeCell ref="AE72:AH72"/>
    <mergeCell ref="AI72:AL72"/>
    <mergeCell ref="AM72:AP72"/>
    <mergeCell ref="D5:K5"/>
    <mergeCell ref="L5:T5"/>
    <mergeCell ref="U5:AK5"/>
    <mergeCell ref="AL5:BC5"/>
    <mergeCell ref="D6:T6"/>
    <mergeCell ref="U6:AC6"/>
    <mergeCell ref="AD6:AK6"/>
    <mergeCell ref="AL6:BC6"/>
    <mergeCell ref="J21:K21"/>
    <mergeCell ref="L21:M21"/>
    <mergeCell ref="U21:V21"/>
    <mergeCell ref="D23:P23"/>
    <mergeCell ref="Q23:AC23"/>
    <mergeCell ref="D17:K17"/>
    <mergeCell ref="L17:T17"/>
    <mergeCell ref="U17:AC17"/>
    <mergeCell ref="AD16:AP16"/>
    <mergeCell ref="D20:K20"/>
    <mergeCell ref="D18:P18"/>
    <mergeCell ref="Q16:AC16"/>
    <mergeCell ref="D16:K16"/>
    <mergeCell ref="L16:P16"/>
    <mergeCell ref="AD17:AP17"/>
    <mergeCell ref="A2:B2"/>
    <mergeCell ref="A3:B3"/>
    <mergeCell ref="D4:T4"/>
    <mergeCell ref="U4:AK4"/>
    <mergeCell ref="AL4:AT4"/>
    <mergeCell ref="AU4:BC4"/>
    <mergeCell ref="J10:M10"/>
    <mergeCell ref="AD10:AK10"/>
    <mergeCell ref="AL10:AT10"/>
    <mergeCell ref="AU9:BC9"/>
    <mergeCell ref="D9:K9"/>
    <mergeCell ref="L9:T9"/>
    <mergeCell ref="U9:AC9"/>
    <mergeCell ref="AD8:AK8"/>
    <mergeCell ref="AL9:AT9"/>
    <mergeCell ref="AU10:BC10"/>
    <mergeCell ref="D8:K8"/>
    <mergeCell ref="U8:AC8"/>
    <mergeCell ref="AD9:AK9"/>
    <mergeCell ref="AL8:AT8"/>
    <mergeCell ref="AU8:BC8"/>
    <mergeCell ref="L8:T8"/>
    <mergeCell ref="N10:T10"/>
    <mergeCell ref="AD18:AK18"/>
    <mergeCell ref="AL18:AP18"/>
    <mergeCell ref="Q18:T18"/>
    <mergeCell ref="U18:AC18"/>
    <mergeCell ref="D25:L25"/>
    <mergeCell ref="AD25:AP25"/>
    <mergeCell ref="AQ25:BC25"/>
    <mergeCell ref="M26:U26"/>
    <mergeCell ref="AD26:AP26"/>
    <mergeCell ref="AQ26:BC26"/>
    <mergeCell ref="AD23:AK23"/>
    <mergeCell ref="AL23:AP23"/>
    <mergeCell ref="D24:P24"/>
    <mergeCell ref="Q24:AC24"/>
    <mergeCell ref="AD24:AK24"/>
    <mergeCell ref="AU24:BC24"/>
    <mergeCell ref="D29:V29"/>
    <mergeCell ref="AD29:AP29"/>
    <mergeCell ref="AQ30:AT30"/>
    <mergeCell ref="D32:P32"/>
    <mergeCell ref="Q32:AC32"/>
    <mergeCell ref="AD32:AK32"/>
    <mergeCell ref="AL32:AP32"/>
    <mergeCell ref="AQ32:BC32"/>
    <mergeCell ref="L27:P27"/>
    <mergeCell ref="U27:AK27"/>
    <mergeCell ref="AU27:BC27"/>
    <mergeCell ref="J28:P28"/>
    <mergeCell ref="Q28:AC28"/>
    <mergeCell ref="AD28:AP28"/>
    <mergeCell ref="D33:P33"/>
    <mergeCell ref="Q33:T33"/>
    <mergeCell ref="U33:AC33"/>
    <mergeCell ref="AD33:AP33"/>
    <mergeCell ref="AQ33:BC33"/>
    <mergeCell ref="D34:P34"/>
    <mergeCell ref="Q34:AC34"/>
    <mergeCell ref="AD34:AP34"/>
    <mergeCell ref="AQ34:AT34"/>
    <mergeCell ref="AU34:BC34"/>
    <mergeCell ref="D36:P36"/>
    <mergeCell ref="Q36:AC36"/>
    <mergeCell ref="AD36:AK36"/>
    <mergeCell ref="AL36:AP36"/>
    <mergeCell ref="AQ36:BC36"/>
    <mergeCell ref="D37:K37"/>
    <mergeCell ref="L37:P37"/>
    <mergeCell ref="Q37:AC37"/>
    <mergeCell ref="AD37:AP37"/>
    <mergeCell ref="AQ37:BC37"/>
    <mergeCell ref="D38:P38"/>
    <mergeCell ref="Q38:AC38"/>
    <mergeCell ref="AD38:AP38"/>
    <mergeCell ref="AQ38:AT38"/>
    <mergeCell ref="AU38:BC38"/>
    <mergeCell ref="D40:P40"/>
    <mergeCell ref="Q40:AC40"/>
    <mergeCell ref="AD40:AP40"/>
    <mergeCell ref="AQ40:AT40"/>
    <mergeCell ref="AU40:BC40"/>
    <mergeCell ref="D41:P41"/>
    <mergeCell ref="Q41:AC41"/>
    <mergeCell ref="AD41:AK41"/>
    <mergeCell ref="AL41:AP41"/>
    <mergeCell ref="AQ41:BC41"/>
    <mergeCell ref="D42:P42"/>
    <mergeCell ref="Q42:T42"/>
    <mergeCell ref="U42:AC42"/>
    <mergeCell ref="AD42:AP42"/>
    <mergeCell ref="AQ42:BC42"/>
    <mergeCell ref="AY44:BC44"/>
    <mergeCell ref="C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AA44:AD44"/>
    <mergeCell ref="AE44:AH44"/>
    <mergeCell ref="AI44:AL44"/>
    <mergeCell ref="AM44:AP44"/>
    <mergeCell ref="AQ44:AT44"/>
    <mergeCell ref="AU44:AX44"/>
    <mergeCell ref="C44:F44"/>
    <mergeCell ref="G44:J44"/>
    <mergeCell ref="K44:N44"/>
    <mergeCell ref="O44:R44"/>
    <mergeCell ref="S44:V44"/>
    <mergeCell ref="W44:Z44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W46:Z46"/>
    <mergeCell ref="AY46:BC46"/>
    <mergeCell ref="AA46:AD46"/>
    <mergeCell ref="AE46:AH46"/>
    <mergeCell ref="AI46:AL46"/>
    <mergeCell ref="AU46:AX46"/>
    <mergeCell ref="AE47:AH47"/>
    <mergeCell ref="AI47:AL47"/>
    <mergeCell ref="AU47:AX47"/>
    <mergeCell ref="AY47:BC47"/>
    <mergeCell ref="C48:F48"/>
    <mergeCell ref="G48:J48"/>
    <mergeCell ref="K48:N48"/>
    <mergeCell ref="O48:R48"/>
    <mergeCell ref="S48:V48"/>
    <mergeCell ref="W48:Z48"/>
    <mergeCell ref="AY48:BB48"/>
    <mergeCell ref="C47:F47"/>
    <mergeCell ref="G47:J47"/>
    <mergeCell ref="K47:N47"/>
    <mergeCell ref="O47:R47"/>
    <mergeCell ref="S47:V47"/>
    <mergeCell ref="W47:Z47"/>
    <mergeCell ref="AA47:AD47"/>
    <mergeCell ref="D54:BC54"/>
    <mergeCell ref="L55:T55"/>
    <mergeCell ref="AD55:AK55"/>
    <mergeCell ref="AU55:BC55"/>
    <mergeCell ref="AA48:AD48"/>
    <mergeCell ref="AE48:AH48"/>
    <mergeCell ref="AI48:AL48"/>
    <mergeCell ref="AM48:AP48"/>
    <mergeCell ref="AQ48:AT48"/>
    <mergeCell ref="AU48:AX48"/>
    <mergeCell ref="U61:AK61"/>
    <mergeCell ref="AL61:BC61"/>
    <mergeCell ref="AM66:AP66"/>
    <mergeCell ref="AQ66:AT66"/>
    <mergeCell ref="AU66:AX66"/>
    <mergeCell ref="AY66:BC66"/>
    <mergeCell ref="D56:K56"/>
    <mergeCell ref="U56:AC56"/>
    <mergeCell ref="AL56:AT56"/>
    <mergeCell ref="W66:Z66"/>
    <mergeCell ref="AA66:AD66"/>
    <mergeCell ref="AE66:AH66"/>
    <mergeCell ref="AI66:AL66"/>
    <mergeCell ref="D62:K62"/>
    <mergeCell ref="U62:AC62"/>
    <mergeCell ref="U63:AC63"/>
    <mergeCell ref="D57:P57"/>
    <mergeCell ref="Q57:AC57"/>
    <mergeCell ref="AD57:AP57"/>
    <mergeCell ref="AQ57:BC57"/>
    <mergeCell ref="Q64:T64"/>
    <mergeCell ref="D65:P65"/>
    <mergeCell ref="CD102:CG102"/>
    <mergeCell ref="D95:BC95"/>
    <mergeCell ref="AD96:AK96"/>
    <mergeCell ref="AL96:AT96"/>
    <mergeCell ref="AU96:BC96"/>
    <mergeCell ref="D98:BC98"/>
    <mergeCell ref="U20:V20"/>
    <mergeCell ref="W20:AC20"/>
    <mergeCell ref="AD20:BC20"/>
    <mergeCell ref="L20:T20"/>
    <mergeCell ref="AM46:AP46"/>
    <mergeCell ref="AQ46:AT46"/>
    <mergeCell ref="AM47:AP47"/>
    <mergeCell ref="AQ47:AT47"/>
    <mergeCell ref="D83:I83"/>
    <mergeCell ref="L83:T83"/>
    <mergeCell ref="AL83:AT83"/>
    <mergeCell ref="D88:BC88"/>
    <mergeCell ref="AQ90:BC90"/>
    <mergeCell ref="D92:P92"/>
    <mergeCell ref="Q92:AC92"/>
    <mergeCell ref="AD92:AP92"/>
    <mergeCell ref="D84:P84"/>
    <mergeCell ref="Q84:AC84"/>
    <mergeCell ref="J11:M11"/>
    <mergeCell ref="D12:L12"/>
    <mergeCell ref="AQ12:BC12"/>
    <mergeCell ref="D15:P15"/>
    <mergeCell ref="Q15:AC15"/>
    <mergeCell ref="AQ16:AT16"/>
    <mergeCell ref="AU16:AY16"/>
    <mergeCell ref="D10:I10"/>
    <mergeCell ref="BY102:CB102"/>
    <mergeCell ref="AD84:AP84"/>
    <mergeCell ref="AQ84:BC84"/>
    <mergeCell ref="U85:AC85"/>
    <mergeCell ref="AD85:AK85"/>
    <mergeCell ref="AU85:BC85"/>
    <mergeCell ref="J86:K86"/>
    <mergeCell ref="D91:K91"/>
    <mergeCell ref="L89:T89"/>
    <mergeCell ref="AQ72:AT72"/>
    <mergeCell ref="AD76:AK76"/>
    <mergeCell ref="AU76:BC76"/>
    <mergeCell ref="D77:L77"/>
    <mergeCell ref="D81:BC81"/>
    <mergeCell ref="AU72:AX72"/>
    <mergeCell ref="AY72:BC72"/>
    <mergeCell ref="BY94:CB94"/>
    <mergeCell ref="CD94:CG94"/>
    <mergeCell ref="AQ15:AT15"/>
    <mergeCell ref="U10:AC10"/>
    <mergeCell ref="AQ18:BC18"/>
    <mergeCell ref="AZ16:BC16"/>
    <mergeCell ref="AD15:AK15"/>
    <mergeCell ref="AL15:AP15"/>
    <mergeCell ref="AU15:BC15"/>
    <mergeCell ref="AQ17:BC17"/>
    <mergeCell ref="D74:BC74"/>
    <mergeCell ref="D75:K75"/>
    <mergeCell ref="U75:AC75"/>
    <mergeCell ref="AL75:AT75"/>
    <mergeCell ref="U73:V73"/>
    <mergeCell ref="L78:P78"/>
    <mergeCell ref="Q79:T79"/>
    <mergeCell ref="U78:AC78"/>
    <mergeCell ref="AD78:AK78"/>
    <mergeCell ref="AL79:AP79"/>
    <mergeCell ref="AQ79:AT79"/>
    <mergeCell ref="AU78:BC78"/>
    <mergeCell ref="D60:BC60"/>
    <mergeCell ref="D61:T61"/>
  </mergeCells>
  <pageMargins left="0.2" right="0.2" top="0.25" bottom="0.25" header="0.3" footer="0.3"/>
  <pageSetup scale="56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C4D10-965E-B742-B554-89D7E92003DA}">
  <sheetPr>
    <pageSetUpPr fitToPage="1"/>
  </sheetPr>
  <dimension ref="A1:CL125"/>
  <sheetViews>
    <sheetView workbookViewId="0">
      <selection activeCell="AQ19" sqref="AQ19:AZ19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150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151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17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778"/>
      <c r="L8" s="747" t="s">
        <v>38</v>
      </c>
      <c r="M8" s="748"/>
      <c r="N8" s="748"/>
      <c r="O8" s="748"/>
      <c r="P8" s="748"/>
      <c r="Q8" s="748"/>
      <c r="R8" s="748"/>
      <c r="S8" s="748"/>
      <c r="T8" s="827"/>
      <c r="U8" s="494" t="s">
        <v>180</v>
      </c>
      <c r="V8" s="495"/>
      <c r="W8" s="495"/>
      <c r="X8" s="495"/>
      <c r="Y8" s="495"/>
      <c r="Z8" s="495"/>
      <c r="AA8" s="495"/>
      <c r="AB8" s="495"/>
      <c r="AC8" s="496"/>
      <c r="AD8" s="979" t="s">
        <v>37</v>
      </c>
      <c r="AE8" s="897"/>
      <c r="AF8" s="897"/>
      <c r="AG8" s="897"/>
      <c r="AH8" s="897"/>
      <c r="AI8" s="897"/>
      <c r="AJ8" s="897"/>
      <c r="AK8" s="898"/>
      <c r="AL8" s="878" t="s">
        <v>12</v>
      </c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I8">
        <v>17</v>
      </c>
      <c r="BJ8">
        <v>9</v>
      </c>
      <c r="BK8" s="50">
        <v>9</v>
      </c>
      <c r="BL8" s="50">
        <v>9</v>
      </c>
      <c r="BM8" s="50">
        <v>8</v>
      </c>
      <c r="BN8" s="50" t="s">
        <v>178</v>
      </c>
      <c r="BO8" s="50" t="s">
        <v>178</v>
      </c>
      <c r="BP8" s="50">
        <f>SUM(BI8:BO8)</f>
        <v>52</v>
      </c>
    </row>
    <row r="9" spans="1:82">
      <c r="A9" s="65"/>
      <c r="B9" s="66" t="s">
        <v>186</v>
      </c>
      <c r="C9" s="66"/>
      <c r="D9" s="775" t="s">
        <v>180</v>
      </c>
      <c r="E9" s="776"/>
      <c r="F9" s="776"/>
      <c r="G9" s="776"/>
      <c r="H9" s="776"/>
      <c r="I9" s="776"/>
      <c r="J9" s="776"/>
      <c r="K9" s="776"/>
      <c r="L9" s="879" t="s">
        <v>12</v>
      </c>
      <c r="M9" s="880"/>
      <c r="N9" s="880"/>
      <c r="O9" s="880"/>
      <c r="P9" s="880"/>
      <c r="Q9" s="880"/>
      <c r="R9" s="880"/>
      <c r="S9" s="880"/>
      <c r="T9" s="881"/>
      <c r="U9" s="996" t="s">
        <v>210</v>
      </c>
      <c r="V9" s="996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979" t="s">
        <v>37</v>
      </c>
      <c r="AV9" s="897"/>
      <c r="AW9" s="897"/>
      <c r="AX9" s="897"/>
      <c r="AY9" s="897"/>
      <c r="AZ9" s="897"/>
      <c r="BA9" s="897"/>
      <c r="BB9" s="897"/>
      <c r="BC9" s="897"/>
      <c r="BD9" s="64"/>
      <c r="BE9" s="1"/>
      <c r="BI9">
        <v>17</v>
      </c>
      <c r="BJ9">
        <v>9</v>
      </c>
      <c r="BK9" s="50">
        <v>9</v>
      </c>
      <c r="BL9" s="50">
        <v>8</v>
      </c>
      <c r="BM9" s="50">
        <v>9</v>
      </c>
      <c r="BN9" s="50" t="s">
        <v>178</v>
      </c>
      <c r="BO9" s="50" t="s">
        <v>178</v>
      </c>
      <c r="BP9" s="50">
        <f>SUM(BI9:BO9)</f>
        <v>52</v>
      </c>
    </row>
    <row r="10" spans="1:82">
      <c r="A10" s="65"/>
      <c r="B10" s="66" t="s">
        <v>18</v>
      </c>
      <c r="C10" s="66"/>
      <c r="D10" s="879" t="s">
        <v>12</v>
      </c>
      <c r="E10" s="880"/>
      <c r="F10" s="880"/>
      <c r="G10" s="880"/>
      <c r="H10" s="880"/>
      <c r="I10" s="881"/>
      <c r="J10" s="995" t="s">
        <v>3</v>
      </c>
      <c r="K10" s="949"/>
      <c r="L10" s="507"/>
      <c r="M10" s="507"/>
      <c r="N10" s="979" t="s">
        <v>37</v>
      </c>
      <c r="O10" s="897"/>
      <c r="P10" s="897"/>
      <c r="Q10" s="897"/>
      <c r="R10" s="897"/>
      <c r="S10" s="897"/>
      <c r="T10" s="898"/>
      <c r="U10" s="494" t="s">
        <v>180</v>
      </c>
      <c r="V10" s="495"/>
      <c r="W10" s="495"/>
      <c r="X10" s="495"/>
      <c r="Y10" s="495"/>
      <c r="Z10" s="495"/>
      <c r="AA10" s="495"/>
      <c r="AB10" s="495"/>
      <c r="AC10" s="496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E10" t="s">
        <v>255</v>
      </c>
      <c r="BI10">
        <v>18</v>
      </c>
      <c r="BJ10" s="1">
        <v>8</v>
      </c>
      <c r="BK10" s="83">
        <v>6</v>
      </c>
      <c r="BL10" s="54">
        <v>9</v>
      </c>
      <c r="BM10" s="54">
        <v>7</v>
      </c>
      <c r="BN10" s="50" t="s">
        <v>178</v>
      </c>
      <c r="BO10" s="54">
        <v>4</v>
      </c>
      <c r="BP10" s="50">
        <f>SUM(BI10:BO10)</f>
        <v>52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J11" s="887" t="s">
        <v>50</v>
      </c>
      <c r="K11" s="888"/>
      <c r="L11" s="888"/>
      <c r="M11" s="889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  <c r="BE11" s="1" t="s">
        <v>217</v>
      </c>
    </row>
    <row r="12" spans="1:82">
      <c r="A12" s="8"/>
      <c r="B12" s="13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L14" s="1"/>
      <c r="AM14" s="1"/>
      <c r="AN14" s="1"/>
      <c r="AO14" s="1"/>
      <c r="AU14" s="1"/>
      <c r="AV14" s="1"/>
      <c r="BA14" s="1"/>
      <c r="BB14" s="1"/>
      <c r="BC14" s="1"/>
      <c r="BD14" s="64"/>
    </row>
    <row r="15" spans="1:82">
      <c r="A15" s="8" t="s">
        <v>33</v>
      </c>
      <c r="B15" s="13">
        <v>5</v>
      </c>
      <c r="C15" s="1"/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Q15" s="878" t="s">
        <v>12</v>
      </c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772" t="s">
        <v>0</v>
      </c>
      <c r="AE15" s="773"/>
      <c r="AF15" s="773"/>
      <c r="AG15" s="773"/>
      <c r="AH15" s="773"/>
      <c r="AI15" s="773"/>
      <c r="AJ15" s="773"/>
      <c r="AK15" s="774"/>
      <c r="AL15" s="896" t="s">
        <v>2</v>
      </c>
      <c r="AM15" s="896"/>
      <c r="AN15" s="896"/>
      <c r="AO15" s="896"/>
      <c r="AP15" s="896"/>
      <c r="AQ15" s="902" t="s">
        <v>3</v>
      </c>
      <c r="AR15" s="902"/>
      <c r="AS15" s="902"/>
      <c r="AT15" s="902"/>
      <c r="AU15" s="906" t="s">
        <v>250</v>
      </c>
      <c r="AV15" s="906"/>
      <c r="AW15" s="906"/>
      <c r="AX15" s="906"/>
      <c r="AY15" s="906"/>
      <c r="AZ15" s="906"/>
      <c r="BA15" s="906"/>
      <c r="BB15" s="906"/>
      <c r="BC15" s="906"/>
      <c r="BD15" s="64"/>
      <c r="BE15" t="s">
        <v>253</v>
      </c>
      <c r="BI15">
        <v>13</v>
      </c>
      <c r="BJ15" t="s">
        <v>178</v>
      </c>
      <c r="BK15" s="50">
        <v>13</v>
      </c>
      <c r="BL15" s="84">
        <v>4.5</v>
      </c>
      <c r="BM15" s="84">
        <v>5</v>
      </c>
      <c r="BN15" s="50">
        <v>8</v>
      </c>
      <c r="BO15" s="84">
        <v>8.5</v>
      </c>
      <c r="BP15" s="50">
        <f>SUM(BI15:BO15)</f>
        <v>52</v>
      </c>
    </row>
    <row r="16" spans="1:82">
      <c r="A16" s="65"/>
      <c r="B16" s="13">
        <v>5</v>
      </c>
      <c r="C16" s="1"/>
      <c r="D16" s="772" t="s">
        <v>0</v>
      </c>
      <c r="E16" s="773"/>
      <c r="F16" s="773"/>
      <c r="G16" s="773"/>
      <c r="H16" s="773"/>
      <c r="I16" s="773"/>
      <c r="J16" s="773"/>
      <c r="K16" s="774"/>
      <c r="L16" s="747" t="s">
        <v>1</v>
      </c>
      <c r="M16" s="748"/>
      <c r="N16" s="748"/>
      <c r="O16" s="748"/>
      <c r="P16" s="827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878" t="s">
        <v>12</v>
      </c>
      <c r="AE16" s="878"/>
      <c r="AF16" s="878"/>
      <c r="AG16" s="878"/>
      <c r="AH16" s="878"/>
      <c r="AI16" s="878"/>
      <c r="AJ16" s="878"/>
      <c r="AK16" s="878"/>
      <c r="AL16" s="878"/>
      <c r="AM16" s="878"/>
      <c r="AN16" s="878"/>
      <c r="AO16" s="878"/>
      <c r="AP16" s="878"/>
      <c r="AQ16" s="896" t="s">
        <v>2</v>
      </c>
      <c r="AR16" s="896"/>
      <c r="AS16" s="896"/>
      <c r="AT16" s="896"/>
      <c r="AU16" s="899" t="s">
        <v>250</v>
      </c>
      <c r="AV16" s="900"/>
      <c r="AW16" s="900"/>
      <c r="AX16" s="900"/>
      <c r="AY16" s="901"/>
      <c r="AZ16" s="902" t="s">
        <v>3</v>
      </c>
      <c r="BA16" s="902"/>
      <c r="BB16" s="902"/>
      <c r="BC16" s="902"/>
      <c r="BD16" s="64"/>
      <c r="BE16" t="s">
        <v>254</v>
      </c>
      <c r="BI16">
        <v>13</v>
      </c>
      <c r="BJ16" t="s">
        <v>178</v>
      </c>
      <c r="BK16" s="50">
        <v>13</v>
      </c>
      <c r="BL16" s="50">
        <v>7.5</v>
      </c>
      <c r="BM16" s="84">
        <v>4</v>
      </c>
      <c r="BN16" s="50">
        <v>8</v>
      </c>
      <c r="BO16" s="84">
        <v>6.5</v>
      </c>
      <c r="BP16" s="50">
        <f>SUM(BI16:BO16)</f>
        <v>52</v>
      </c>
    </row>
    <row r="17" spans="1:75">
      <c r="A17" s="65"/>
      <c r="B17" s="13">
        <v>6</v>
      </c>
      <c r="C17" s="1"/>
      <c r="D17" s="896" t="s">
        <v>2</v>
      </c>
      <c r="E17" s="896"/>
      <c r="F17" s="896"/>
      <c r="G17" s="896"/>
      <c r="H17" s="896"/>
      <c r="I17" s="896"/>
      <c r="J17" s="896"/>
      <c r="K17" s="896"/>
      <c r="L17" s="772" t="s">
        <v>0</v>
      </c>
      <c r="M17" s="773"/>
      <c r="N17" s="773"/>
      <c r="O17" s="773"/>
      <c r="P17" s="773"/>
      <c r="Q17" s="773"/>
      <c r="R17" s="773"/>
      <c r="S17" s="773"/>
      <c r="T17" s="774"/>
      <c r="U17" s="813" t="s">
        <v>1</v>
      </c>
      <c r="V17" s="813"/>
      <c r="W17" s="813"/>
      <c r="X17" s="813"/>
      <c r="Y17" s="813"/>
      <c r="Z17" s="813"/>
      <c r="AA17" s="813"/>
      <c r="AB17" s="813"/>
      <c r="AC17" s="813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7"/>
      <c r="AQ17" s="878" t="s">
        <v>12</v>
      </c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64"/>
      <c r="BI17">
        <v>13</v>
      </c>
      <c r="BJ17" t="s">
        <v>178</v>
      </c>
      <c r="BK17" s="50">
        <v>13</v>
      </c>
      <c r="BL17" s="50">
        <v>9</v>
      </c>
      <c r="BM17" s="50">
        <v>8</v>
      </c>
      <c r="BN17" s="50">
        <v>9</v>
      </c>
      <c r="BO17" s="50" t="s">
        <v>178</v>
      </c>
      <c r="BP17" s="50">
        <f>SUM(BI17:BO17)</f>
        <v>52</v>
      </c>
    </row>
    <row r="18" spans="1:75">
      <c r="A18" s="65"/>
      <c r="B18" s="13">
        <v>6</v>
      </c>
      <c r="C18" s="1"/>
      <c r="D18" s="878" t="s">
        <v>12</v>
      </c>
      <c r="E18" s="878"/>
      <c r="F18" s="878"/>
      <c r="G18" s="878"/>
      <c r="H18" s="878"/>
      <c r="I18" s="878"/>
      <c r="J18" s="878"/>
      <c r="K18" s="878"/>
      <c r="L18" s="878"/>
      <c r="M18" s="878"/>
      <c r="N18" s="878"/>
      <c r="O18" s="878"/>
      <c r="P18" s="878"/>
      <c r="Q18" s="775" t="s">
        <v>180</v>
      </c>
      <c r="R18" s="776"/>
      <c r="S18" s="776"/>
      <c r="T18" s="776"/>
      <c r="U18" s="897" t="s">
        <v>2</v>
      </c>
      <c r="V18" s="897"/>
      <c r="W18" s="897"/>
      <c r="X18" s="897"/>
      <c r="Y18" s="897"/>
      <c r="Z18" s="897"/>
      <c r="AA18" s="897"/>
      <c r="AB18" s="897"/>
      <c r="AC18" s="898"/>
      <c r="AD18" s="813" t="s">
        <v>1</v>
      </c>
      <c r="AE18" s="813"/>
      <c r="AF18" s="813"/>
      <c r="AG18" s="813"/>
      <c r="AH18" s="813"/>
      <c r="AI18" s="813"/>
      <c r="AJ18" s="813"/>
      <c r="AK18" s="813"/>
      <c r="AL18" s="465" t="s">
        <v>0</v>
      </c>
      <c r="AM18" s="466"/>
      <c r="AN18" s="466"/>
      <c r="AO18" s="466"/>
      <c r="AP18" s="466"/>
      <c r="AQ18" s="775" t="s">
        <v>180</v>
      </c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7"/>
      <c r="BD18" s="64"/>
      <c r="BE18" t="s">
        <v>252</v>
      </c>
      <c r="BI18" s="22">
        <v>17</v>
      </c>
      <c r="BJ18" t="s">
        <v>178</v>
      </c>
      <c r="BK18" s="50">
        <v>13</v>
      </c>
      <c r="BL18" s="50">
        <v>8</v>
      </c>
      <c r="BM18" s="50">
        <v>9</v>
      </c>
      <c r="BN18" s="84">
        <v>5</v>
      </c>
      <c r="BO18" s="50" t="s">
        <v>178</v>
      </c>
      <c r="BP18" s="50">
        <f>SUM(BI18:BO18)</f>
        <v>52</v>
      </c>
    </row>
    <row r="19" spans="1:75" s="1" customFormat="1" ht="17" thickBot="1">
      <c r="A19" s="65"/>
      <c r="B19" s="13"/>
      <c r="Q19" s="1" t="s">
        <v>247</v>
      </c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65"/>
      <c r="B20" s="13"/>
      <c r="D20" s="887" t="s">
        <v>241</v>
      </c>
      <c r="E20" s="888"/>
      <c r="F20" s="888"/>
      <c r="G20" s="888"/>
      <c r="H20" s="888"/>
      <c r="I20" s="888"/>
      <c r="J20" s="888"/>
      <c r="K20" s="888"/>
      <c r="L20" s="808" t="s">
        <v>53</v>
      </c>
      <c r="M20" s="809"/>
      <c r="N20" s="809"/>
      <c r="O20" s="809"/>
      <c r="P20" s="809"/>
      <c r="Q20" s="809"/>
      <c r="R20" s="809"/>
      <c r="S20" s="809"/>
      <c r="T20" s="891"/>
      <c r="U20" s="888" t="s">
        <v>232</v>
      </c>
      <c r="V20" s="888"/>
      <c r="W20" s="804" t="s">
        <v>251</v>
      </c>
      <c r="X20" s="805"/>
      <c r="Y20" s="805"/>
      <c r="Z20" s="805"/>
      <c r="AA20" s="805"/>
      <c r="AB20" s="805"/>
      <c r="AC20" s="806"/>
      <c r="AD20" s="892" t="s">
        <v>232</v>
      </c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  <c r="BB20" s="892"/>
      <c r="BC20" s="89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 t="s">
        <v>243</v>
      </c>
      <c r="J21" s="546" t="s">
        <v>41</v>
      </c>
      <c r="K21" s="538"/>
      <c r="L21" s="894" t="s">
        <v>244</v>
      </c>
      <c r="M21" s="895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>
      <c r="A22" s="65"/>
      <c r="B22" s="66"/>
      <c r="C22" s="1"/>
      <c r="BD22" s="64"/>
    </row>
    <row r="23" spans="1:75" s="1" customFormat="1" ht="4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</row>
    <row r="32" spans="1:75" ht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75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/>
    </row>
    <row r="40" spans="1:75">
      <c r="A40" s="95" t="s">
        <v>32</v>
      </c>
      <c r="B40" s="96" t="s">
        <v>162</v>
      </c>
      <c r="C40" s="16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0"/>
      <c r="Q40" s="814" t="s">
        <v>0</v>
      </c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14"/>
      <c r="AD40" s="775" t="s">
        <v>180</v>
      </c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7"/>
      <c r="AQ40" s="828" t="s">
        <v>1</v>
      </c>
      <c r="AR40" s="828"/>
      <c r="AS40" s="828"/>
      <c r="AT40" s="828"/>
      <c r="AU40" s="823" t="s">
        <v>12</v>
      </c>
      <c r="AV40" s="823"/>
      <c r="AW40" s="823"/>
      <c r="AX40" s="823"/>
      <c r="AY40" s="823"/>
      <c r="AZ40" s="823"/>
      <c r="BA40" s="823"/>
      <c r="BB40" s="823"/>
      <c r="BC40" s="823"/>
      <c r="BD40" s="64"/>
      <c r="BI40">
        <v>13</v>
      </c>
      <c r="BJ40" t="s">
        <v>178</v>
      </c>
      <c r="BK40" s="50">
        <v>9</v>
      </c>
      <c r="BL40" s="50">
        <v>4</v>
      </c>
      <c r="BM40" s="50">
        <v>13</v>
      </c>
      <c r="BN40" s="50">
        <v>13</v>
      </c>
      <c r="BO40" s="50" t="s">
        <v>178</v>
      </c>
      <c r="BP40" s="50">
        <f>SUM(BI40:BO40)</f>
        <v>52</v>
      </c>
    </row>
    <row r="41" spans="1:75">
      <c r="A41" s="95"/>
      <c r="B41" s="96" t="s">
        <v>163</v>
      </c>
      <c r="C41" s="16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40" t="s">
        <v>2</v>
      </c>
      <c r="R41" s="840"/>
      <c r="S41" s="840"/>
      <c r="T41" s="840"/>
      <c r="U41" s="840"/>
      <c r="V41" s="840"/>
      <c r="W41" s="840"/>
      <c r="X41" s="840"/>
      <c r="Y41" s="840"/>
      <c r="Z41" s="840"/>
      <c r="AA41" s="840"/>
      <c r="AB41" s="840"/>
      <c r="AC41" s="840"/>
      <c r="AD41" s="817" t="s">
        <v>12</v>
      </c>
      <c r="AE41" s="818"/>
      <c r="AF41" s="818"/>
      <c r="AG41" s="818"/>
      <c r="AH41" s="818"/>
      <c r="AI41" s="818"/>
      <c r="AJ41" s="818"/>
      <c r="AK41" s="819"/>
      <c r="AL41" s="829" t="s">
        <v>1</v>
      </c>
      <c r="AM41" s="830"/>
      <c r="AN41" s="830"/>
      <c r="AO41" s="830"/>
      <c r="AP41" s="831"/>
      <c r="AQ41" s="775" t="s">
        <v>180</v>
      </c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7"/>
      <c r="BD41" s="64"/>
      <c r="BI41">
        <v>13</v>
      </c>
      <c r="BJ41" t="s">
        <v>178</v>
      </c>
      <c r="BK41" s="50">
        <v>8</v>
      </c>
      <c r="BL41" s="50">
        <v>5</v>
      </c>
      <c r="BM41" s="50">
        <v>13</v>
      </c>
      <c r="BN41" s="50">
        <v>13</v>
      </c>
      <c r="BO41" s="50" t="s">
        <v>178</v>
      </c>
      <c r="BP41" s="50">
        <f>SUM(BI41:BO41)</f>
        <v>52</v>
      </c>
    </row>
    <row r="42" spans="1:75">
      <c r="A42" s="95"/>
      <c r="B42" s="96" t="s">
        <v>164</v>
      </c>
      <c r="C42" s="16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828" t="s">
        <v>1</v>
      </c>
      <c r="R42" s="828"/>
      <c r="S42" s="828"/>
      <c r="T42" s="828"/>
      <c r="U42" s="823" t="s">
        <v>12</v>
      </c>
      <c r="V42" s="823"/>
      <c r="W42" s="823"/>
      <c r="X42" s="823"/>
      <c r="Y42" s="823"/>
      <c r="Z42" s="823"/>
      <c r="AA42" s="823"/>
      <c r="AB42" s="823"/>
      <c r="AC42" s="823"/>
      <c r="AD42" s="840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14" t="s">
        <v>0</v>
      </c>
      <c r="AR42" s="814"/>
      <c r="AS42" s="814"/>
      <c r="AT42" s="814"/>
      <c r="AU42" s="814"/>
      <c r="AV42" s="814"/>
      <c r="AW42" s="814"/>
      <c r="AX42" s="814"/>
      <c r="AY42" s="814"/>
      <c r="AZ42" s="814"/>
      <c r="BA42" s="814"/>
      <c r="BB42" s="814"/>
      <c r="BC42" s="814"/>
      <c r="BD42" s="64"/>
      <c r="BI42">
        <v>13</v>
      </c>
      <c r="BJ42" t="s">
        <v>178</v>
      </c>
      <c r="BK42" s="50">
        <v>9</v>
      </c>
      <c r="BL42" s="50">
        <v>4</v>
      </c>
      <c r="BM42" s="50">
        <v>13</v>
      </c>
      <c r="BN42" s="50">
        <v>13</v>
      </c>
      <c r="BO42" s="50" t="s">
        <v>178</v>
      </c>
      <c r="BP42" s="50">
        <f>SUM(BI42:BO42)</f>
        <v>52</v>
      </c>
    </row>
    <row r="43" spans="1:75">
      <c r="A43" s="95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64"/>
    </row>
    <row r="44" spans="1:75">
      <c r="A44" s="95" t="s">
        <v>34</v>
      </c>
      <c r="B44" s="96" t="s">
        <v>204</v>
      </c>
      <c r="C44" s="768" t="s">
        <v>123</v>
      </c>
      <c r="D44" s="768"/>
      <c r="E44" s="768"/>
      <c r="F44" s="768"/>
      <c r="G44" s="768" t="s">
        <v>1</v>
      </c>
      <c r="H44" s="768"/>
      <c r="I44" s="768"/>
      <c r="J44" s="768"/>
      <c r="K44" s="768" t="s">
        <v>124</v>
      </c>
      <c r="L44" s="768"/>
      <c r="M44" s="768"/>
      <c r="N44" s="768"/>
      <c r="O44" s="768" t="s">
        <v>119</v>
      </c>
      <c r="P44" s="768"/>
      <c r="Q44" s="768"/>
      <c r="R44" s="768"/>
      <c r="S44" s="768" t="s">
        <v>2</v>
      </c>
      <c r="T44" s="768"/>
      <c r="U44" s="768"/>
      <c r="V44" s="768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75" t="s">
        <v>98</v>
      </c>
      <c r="AF44" s="776"/>
      <c r="AG44" s="776"/>
      <c r="AH44" s="777"/>
      <c r="AI44" s="775" t="s">
        <v>99</v>
      </c>
      <c r="AJ44" s="776"/>
      <c r="AK44" s="776"/>
      <c r="AL44" s="777"/>
      <c r="AM44" s="768"/>
      <c r="AN44" s="768"/>
      <c r="AO44" s="768"/>
      <c r="AP44" s="768"/>
      <c r="AQ44" s="768"/>
      <c r="AR44" s="768"/>
      <c r="AS44" s="768"/>
      <c r="AT44" s="768"/>
      <c r="AU44" s="768"/>
      <c r="AV44" s="768"/>
      <c r="AW44" s="768"/>
      <c r="AX44" s="768"/>
      <c r="AY44" s="943"/>
      <c r="AZ44" s="944"/>
      <c r="BA44" s="944"/>
      <c r="BB44" s="944"/>
      <c r="BC44" s="945"/>
      <c r="BD44" s="67" t="s">
        <v>148</v>
      </c>
      <c r="BI44">
        <v>8</v>
      </c>
      <c r="BN44" s="50">
        <v>8</v>
      </c>
      <c r="BP44" s="50">
        <f>SUM(BI44:BO44)</f>
        <v>16</v>
      </c>
    </row>
    <row r="45" spans="1:75">
      <c r="A45" s="95"/>
      <c r="B45" s="96" t="s">
        <v>205</v>
      </c>
      <c r="C45" s="768" t="s">
        <v>1</v>
      </c>
      <c r="D45" s="768"/>
      <c r="E45" s="768"/>
      <c r="F45" s="768"/>
      <c r="G45" s="768" t="s">
        <v>121</v>
      </c>
      <c r="H45" s="768"/>
      <c r="I45" s="768"/>
      <c r="J45" s="768"/>
      <c r="K45" s="768" t="s">
        <v>121</v>
      </c>
      <c r="L45" s="768"/>
      <c r="M45" s="768"/>
      <c r="N45" s="768"/>
      <c r="O45" s="768" t="s">
        <v>2</v>
      </c>
      <c r="P45" s="768"/>
      <c r="Q45" s="768"/>
      <c r="R45" s="768"/>
      <c r="S45" s="768" t="s">
        <v>117</v>
      </c>
      <c r="T45" s="768"/>
      <c r="U45" s="768"/>
      <c r="V45" s="768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72" t="s">
        <v>29</v>
      </c>
      <c r="AF45" s="773"/>
      <c r="AG45" s="773"/>
      <c r="AH45" s="774"/>
      <c r="AI45" s="772" t="s">
        <v>29</v>
      </c>
      <c r="AJ45" s="773"/>
      <c r="AK45" s="773"/>
      <c r="AL45" s="774"/>
      <c r="AM45" s="768"/>
      <c r="AN45" s="768"/>
      <c r="AO45" s="768"/>
      <c r="AP45" s="768"/>
      <c r="AQ45" s="768"/>
      <c r="AR45" s="768"/>
      <c r="AS45" s="768"/>
      <c r="AT45" s="768"/>
      <c r="AU45" s="768"/>
      <c r="AV45" s="768"/>
      <c r="AW45" s="768"/>
      <c r="AX45" s="768"/>
      <c r="AY45" s="943" t="s">
        <v>1</v>
      </c>
      <c r="AZ45" s="944"/>
      <c r="BA45" s="944"/>
      <c r="BB45" s="944"/>
      <c r="BC45" s="945"/>
      <c r="BD45" s="67" t="s">
        <v>148</v>
      </c>
      <c r="BI45">
        <v>8</v>
      </c>
      <c r="BN45" s="50">
        <v>8</v>
      </c>
      <c r="BP45" s="50">
        <f>SUM(BI45:BO45)</f>
        <v>16</v>
      </c>
    </row>
    <row r="46" spans="1:75">
      <c r="A46" s="95"/>
      <c r="B46" s="96" t="s">
        <v>206</v>
      </c>
      <c r="C46" s="768"/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  <c r="X46" s="768"/>
      <c r="Y46" s="768"/>
      <c r="Z46" s="768"/>
      <c r="AA46" s="768"/>
      <c r="AB46" s="768"/>
      <c r="AC46" s="768"/>
      <c r="AD46" s="768"/>
      <c r="AE46" s="768"/>
      <c r="AF46" s="768"/>
      <c r="AG46" s="768"/>
      <c r="AH46" s="768"/>
      <c r="AI46" s="768"/>
      <c r="AJ46" s="768"/>
      <c r="AK46" s="768"/>
      <c r="AL46" s="768"/>
      <c r="AM46" s="772" t="s">
        <v>29</v>
      </c>
      <c r="AN46" s="773"/>
      <c r="AO46" s="773"/>
      <c r="AP46" s="774"/>
      <c r="AQ46" s="772" t="s">
        <v>29</v>
      </c>
      <c r="AR46" s="773"/>
      <c r="AS46" s="773"/>
      <c r="AT46" s="774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/>
      <c r="BI46">
        <v>8</v>
      </c>
      <c r="BN46" s="50">
        <v>8</v>
      </c>
      <c r="BP46" s="50">
        <f>SUM(BI46:BO46)</f>
        <v>16</v>
      </c>
    </row>
    <row r="47" spans="1:75">
      <c r="A47" s="95"/>
      <c r="B47" s="96" t="s">
        <v>207</v>
      </c>
      <c r="C47" s="768" t="s">
        <v>2</v>
      </c>
      <c r="D47" s="768"/>
      <c r="E47" s="768"/>
      <c r="F47" s="768"/>
      <c r="G47" s="768" t="s">
        <v>120</v>
      </c>
      <c r="H47" s="768"/>
      <c r="I47" s="768"/>
      <c r="J47" s="768"/>
      <c r="K47" s="768" t="s">
        <v>118</v>
      </c>
      <c r="L47" s="768"/>
      <c r="M47" s="768"/>
      <c r="N47" s="768"/>
      <c r="O47" s="768" t="s">
        <v>119</v>
      </c>
      <c r="P47" s="768"/>
      <c r="Q47" s="768"/>
      <c r="R47" s="768"/>
      <c r="S47" s="768" t="s">
        <v>124</v>
      </c>
      <c r="T47" s="768"/>
      <c r="U47" s="768"/>
      <c r="V47" s="768"/>
      <c r="W47" s="768"/>
      <c r="X47" s="768"/>
      <c r="Y47" s="768"/>
      <c r="Z47" s="768"/>
      <c r="AA47" s="768"/>
      <c r="AB47" s="768"/>
      <c r="AC47" s="768"/>
      <c r="AD47" s="768"/>
      <c r="AE47" s="768"/>
      <c r="AF47" s="768"/>
      <c r="AG47" s="768"/>
      <c r="AH47" s="768"/>
      <c r="AI47" s="768"/>
      <c r="AJ47" s="768"/>
      <c r="AK47" s="768"/>
      <c r="AL47" s="768"/>
      <c r="AM47" s="775" t="s">
        <v>98</v>
      </c>
      <c r="AN47" s="776"/>
      <c r="AO47" s="776"/>
      <c r="AP47" s="777"/>
      <c r="AQ47" s="775" t="s">
        <v>99</v>
      </c>
      <c r="AR47" s="776"/>
      <c r="AS47" s="776"/>
      <c r="AT47" s="777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148</v>
      </c>
      <c r="BI47">
        <v>8</v>
      </c>
      <c r="BN47" s="50">
        <v>8</v>
      </c>
      <c r="BP47" s="50">
        <f>SUM(BI47:BO47)</f>
        <v>16</v>
      </c>
    </row>
    <row r="48" spans="1:75">
      <c r="A48" s="95"/>
      <c r="B48" s="96"/>
      <c r="C48" s="784" t="s">
        <v>135</v>
      </c>
      <c r="D48" s="784"/>
      <c r="E48" s="784"/>
      <c r="F48" s="784"/>
      <c r="G48" s="785" t="s">
        <v>136</v>
      </c>
      <c r="H48" s="785"/>
      <c r="I48" s="785"/>
      <c r="J48" s="785"/>
      <c r="K48" s="783" t="s">
        <v>137</v>
      </c>
      <c r="L48" s="783"/>
      <c r="M48" s="783"/>
      <c r="N48" s="783"/>
      <c r="O48" s="783" t="s">
        <v>138</v>
      </c>
      <c r="P48" s="783"/>
      <c r="Q48" s="783"/>
      <c r="R48" s="783"/>
      <c r="S48" s="783" t="s">
        <v>139</v>
      </c>
      <c r="T48" s="783"/>
      <c r="U48" s="783"/>
      <c r="V48" s="783"/>
      <c r="W48" s="783" t="s">
        <v>140</v>
      </c>
      <c r="X48" s="783"/>
      <c r="Y48" s="783"/>
      <c r="Z48" s="783"/>
      <c r="AA48" s="783" t="s">
        <v>141</v>
      </c>
      <c r="AB48" s="783"/>
      <c r="AC48" s="783"/>
      <c r="AD48" s="783"/>
      <c r="AE48" s="783" t="s">
        <v>142</v>
      </c>
      <c r="AF48" s="783"/>
      <c r="AG48" s="783"/>
      <c r="AH48" s="783"/>
      <c r="AI48" s="783" t="s">
        <v>143</v>
      </c>
      <c r="AJ48" s="783"/>
      <c r="AK48" s="783"/>
      <c r="AL48" s="783"/>
      <c r="AM48" s="783" t="s">
        <v>144</v>
      </c>
      <c r="AN48" s="783"/>
      <c r="AO48" s="783"/>
      <c r="AP48" s="783"/>
      <c r="AQ48" s="783" t="s">
        <v>145</v>
      </c>
      <c r="AR48" s="783"/>
      <c r="AS48" s="783"/>
      <c r="AT48" s="783"/>
      <c r="AU48" s="783" t="s">
        <v>146</v>
      </c>
      <c r="AV48" s="783"/>
      <c r="AW48" s="783"/>
      <c r="AX48" s="783"/>
      <c r="AY48" s="559" t="s">
        <v>147</v>
      </c>
      <c r="AZ48" s="559"/>
      <c r="BA48" s="559"/>
      <c r="BB48" s="559"/>
      <c r="BC48" s="22"/>
      <c r="BD48" s="67"/>
    </row>
    <row r="49" spans="1:75">
      <c r="A49" s="65"/>
      <c r="B49" s="66"/>
      <c r="C49" s="1"/>
      <c r="D49" s="994" t="s">
        <v>45</v>
      </c>
      <c r="E49" s="994"/>
      <c r="F49" s="994"/>
      <c r="G49" s="994"/>
      <c r="H49" s="994"/>
      <c r="I49" s="994"/>
      <c r="J49" s="994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775" t="s">
        <v>207</v>
      </c>
      <c r="X59" s="776"/>
      <c r="Y59" s="776"/>
      <c r="Z59" s="777"/>
      <c r="AA59" s="775" t="s">
        <v>206</v>
      </c>
      <c r="AB59" s="776"/>
      <c r="AC59" s="776"/>
      <c r="AD59" s="777"/>
      <c r="AE59" s="775" t="s">
        <v>205</v>
      </c>
      <c r="AF59" s="776"/>
      <c r="AG59" s="776"/>
      <c r="AH59" s="777"/>
      <c r="AI59" s="775" t="s">
        <v>204</v>
      </c>
      <c r="AJ59" s="776"/>
      <c r="AK59" s="776"/>
      <c r="AL59" s="777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f>CB108</f>
        <v>1.3846153846153846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522" t="s">
        <v>208</v>
      </c>
      <c r="AM61" s="509"/>
      <c r="AN61" s="509"/>
      <c r="AO61" s="509"/>
      <c r="AP61" s="509"/>
      <c r="AQ61" s="509"/>
      <c r="AR61" s="509"/>
      <c r="AS61" s="509"/>
      <c r="AT61" s="509"/>
      <c r="AU61" s="509"/>
      <c r="AV61" s="509"/>
      <c r="AW61" s="509"/>
      <c r="AX61" s="509"/>
      <c r="AY61" s="509"/>
      <c r="AZ61" s="509"/>
      <c r="BA61" s="509"/>
      <c r="BB61" s="509"/>
      <c r="BC61" s="509"/>
      <c r="BD61" s="25"/>
      <c r="BF61" s="22">
        <f>SUM(BF54:BF60)</f>
        <v>5.9807692307692299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24"/>
      <c r="BE65" s="1"/>
      <c r="BF65" s="63">
        <f>SUM(BF62:BF64,BF60,BF59,BI57:BI58,BF54:BF56)</f>
        <v>6.4884615384615385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26/52</f>
        <v>0.5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465" t="s">
        <v>208</v>
      </c>
      <c r="AM69" s="466"/>
      <c r="AN69" s="466"/>
      <c r="AO69" s="466"/>
      <c r="AP69" s="466"/>
      <c r="AQ69" s="466"/>
      <c r="AR69" s="466"/>
      <c r="AS69" s="466"/>
      <c r="AT69" s="466"/>
      <c r="AU69" s="466"/>
      <c r="AV69" s="466"/>
      <c r="AW69" s="466"/>
      <c r="AX69" s="466"/>
      <c r="AY69" s="466"/>
      <c r="AZ69" s="466"/>
      <c r="BA69" s="466"/>
      <c r="BB69" s="466"/>
      <c r="BC69" s="466"/>
      <c r="BD69" s="24"/>
      <c r="BE69" s="1" t="s">
        <v>60</v>
      </c>
      <c r="BF69" s="16">
        <f>26/52</f>
        <v>0.5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23/52</f>
        <v>0.44230769230769229</v>
      </c>
      <c r="BG70" s="16"/>
      <c r="BH70" s="1"/>
    </row>
    <row r="71" spans="1:75" ht="13" customHeight="1">
      <c r="A71" s="8"/>
      <c r="B71" s="9" t="s">
        <v>63</v>
      </c>
      <c r="C71" s="9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24"/>
      <c r="BE71" s="1" t="s">
        <v>66</v>
      </c>
      <c r="BF71" s="16">
        <v>1</v>
      </c>
      <c r="BG71" s="16"/>
      <c r="BH71" s="1"/>
      <c r="BK71" s="52" t="s">
        <v>134</v>
      </c>
    </row>
    <row r="72" spans="1:75" ht="13" customHeigh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2">
        <f>32/52</f>
        <v>0.61538461538461542</v>
      </c>
      <c r="BG72" s="16" t="s">
        <v>125</v>
      </c>
      <c r="BH72" s="1"/>
    </row>
    <row r="73" spans="1:75" s="1" customFormat="1" ht="13" customHeigh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3.0576923076923079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L76" s="813" t="s">
        <v>38</v>
      </c>
      <c r="M76" s="813"/>
      <c r="N76" s="813"/>
      <c r="O76" s="813"/>
      <c r="P76" s="813"/>
      <c r="Q76" s="813"/>
      <c r="R76" s="813"/>
      <c r="S76" s="813"/>
      <c r="T76" s="813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922" t="s">
        <v>4</v>
      </c>
      <c r="E77" s="923"/>
      <c r="F77" s="923"/>
      <c r="G77" s="923"/>
      <c r="H77" s="923"/>
      <c r="I77" s="923"/>
      <c r="J77" s="923"/>
      <c r="K77" s="923"/>
      <c r="L77" s="667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>
      <c r="A80" s="8"/>
      <c r="B80" s="9"/>
      <c r="C80" s="9"/>
      <c r="D80" s="993" t="s">
        <v>39</v>
      </c>
      <c r="E80" s="993"/>
      <c r="F80" s="993"/>
      <c r="G80" s="993"/>
      <c r="H80" s="993"/>
      <c r="I80" s="993"/>
      <c r="J80" s="993"/>
      <c r="K80" s="70"/>
      <c r="L80" s="70"/>
      <c r="M80" s="70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0.69199999999999995</v>
      </c>
      <c r="BG80" s="22" t="s">
        <v>113</v>
      </c>
      <c r="BH80" s="1"/>
    </row>
    <row r="81" spans="1:75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2.5766153846153843</v>
      </c>
      <c r="BG81" s="22"/>
      <c r="BH81" s="1"/>
    </row>
    <row r="82" spans="1:75" ht="13" customHeight="1">
      <c r="A82" s="8"/>
      <c r="B82" s="9" t="s">
        <v>92</v>
      </c>
      <c r="C82" s="9"/>
      <c r="D82" s="73"/>
      <c r="E82" s="73"/>
      <c r="F82" s="73"/>
      <c r="G82" s="73"/>
      <c r="H82" s="73"/>
      <c r="I82" s="73"/>
      <c r="J82" s="73"/>
      <c r="K82" s="985" t="s">
        <v>188</v>
      </c>
      <c r="L82" s="985"/>
      <c r="M82" s="985"/>
      <c r="N82" s="985"/>
      <c r="O82" s="985"/>
      <c r="P82" s="985"/>
      <c r="Q82" s="73"/>
      <c r="R82" s="73"/>
      <c r="S82" s="73"/>
      <c r="T82" s="73"/>
      <c r="U82" s="73"/>
      <c r="V82" s="73"/>
      <c r="W82" s="986" t="s">
        <v>189</v>
      </c>
      <c r="X82" s="986"/>
      <c r="Y82" s="986"/>
      <c r="Z82" s="986"/>
      <c r="AA82" s="986"/>
      <c r="AB82" s="986"/>
      <c r="AC82" s="986"/>
      <c r="AD82" s="73"/>
      <c r="AE82" s="73"/>
      <c r="AF82" s="73"/>
      <c r="AG82" s="73"/>
      <c r="AH82" s="73"/>
      <c r="AI82" s="73"/>
      <c r="AL82" s="982" t="s">
        <v>154</v>
      </c>
      <c r="AM82" s="983"/>
      <c r="AN82" s="983"/>
      <c r="AO82" s="983"/>
      <c r="AP82" s="984"/>
      <c r="AQ82" s="73"/>
      <c r="AR82" s="73"/>
      <c r="AS82" s="73"/>
      <c r="AT82" s="73"/>
      <c r="AU82" s="73"/>
      <c r="AV82" s="73"/>
      <c r="AW82" s="985" t="s">
        <v>16</v>
      </c>
      <c r="AX82" s="985"/>
      <c r="AY82" s="985"/>
      <c r="AZ82" s="985"/>
      <c r="BA82" s="985"/>
      <c r="BB82" s="985"/>
      <c r="BC82" s="985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75" ht="13" customHeight="1">
      <c r="A83" s="8"/>
      <c r="B83" s="9" t="s">
        <v>93</v>
      </c>
      <c r="C83" s="9"/>
      <c r="D83" s="986" t="s">
        <v>17</v>
      </c>
      <c r="E83" s="986"/>
      <c r="F83" s="986"/>
      <c r="G83" s="986"/>
      <c r="H83" s="986"/>
      <c r="I83" s="986"/>
      <c r="J83" s="986"/>
      <c r="K83" s="70"/>
      <c r="L83" s="70"/>
      <c r="M83" s="70"/>
      <c r="N83" s="70"/>
      <c r="O83" s="70"/>
      <c r="P83" s="70"/>
      <c r="Q83" s="987" t="s">
        <v>151</v>
      </c>
      <c r="R83" s="988"/>
      <c r="S83" s="988"/>
      <c r="T83" s="988"/>
      <c r="U83" s="988"/>
      <c r="V83" s="989"/>
      <c r="W83" s="70"/>
      <c r="X83" s="70"/>
      <c r="Y83" s="70"/>
      <c r="Z83" s="70"/>
      <c r="AA83" s="70"/>
      <c r="AB83" s="70"/>
      <c r="AC83" s="70"/>
      <c r="AD83" s="986" t="s">
        <v>150</v>
      </c>
      <c r="AE83" s="986"/>
      <c r="AF83" s="986"/>
      <c r="AG83" s="986"/>
      <c r="AH83" s="986"/>
      <c r="AI83" s="986"/>
      <c r="AJ83" s="986"/>
      <c r="AK83" s="986"/>
      <c r="AL83" s="70"/>
      <c r="AM83" s="70"/>
      <c r="AN83" s="70"/>
      <c r="AO83" s="70"/>
      <c r="AP83" s="70"/>
      <c r="AQ83" s="990" t="s">
        <v>151</v>
      </c>
      <c r="AR83" s="990"/>
      <c r="AS83" s="990"/>
      <c r="AT83" s="990"/>
      <c r="AU83" s="991" t="s">
        <v>17</v>
      </c>
      <c r="AV83" s="992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75" ht="13" customHeight="1">
      <c r="A84" s="8"/>
      <c r="B84" s="9" t="s">
        <v>61</v>
      </c>
      <c r="C84" s="9"/>
      <c r="D84" s="70"/>
      <c r="E84" s="70"/>
      <c r="F84" s="70"/>
      <c r="G84" s="70"/>
      <c r="H84" s="70"/>
      <c r="I84" s="70"/>
      <c r="J84" s="70"/>
      <c r="K84" s="985" t="s">
        <v>27</v>
      </c>
      <c r="L84" s="985"/>
      <c r="M84" s="985"/>
      <c r="N84" s="985"/>
      <c r="O84" s="985"/>
      <c r="P84" s="985"/>
      <c r="Q84" s="985" t="s">
        <v>18</v>
      </c>
      <c r="R84" s="985"/>
      <c r="S84" s="985"/>
      <c r="T84" s="985"/>
      <c r="U84" s="985"/>
      <c r="V84" s="985"/>
      <c r="W84" s="70"/>
      <c r="X84" s="70"/>
      <c r="Y84" s="70"/>
      <c r="Z84" s="70"/>
      <c r="AA84" s="70"/>
      <c r="AB84" s="70"/>
      <c r="AC84" s="70"/>
      <c r="AD84" s="938" t="s">
        <v>27</v>
      </c>
      <c r="AE84" s="938"/>
      <c r="AF84" s="938"/>
      <c r="AG84" s="938"/>
      <c r="AH84" s="938"/>
      <c r="AI84" s="938"/>
      <c r="AJ84" s="70"/>
      <c r="AK84" s="70"/>
      <c r="AL84" s="70"/>
      <c r="AM84" s="70"/>
      <c r="AN84" s="70"/>
      <c r="AO84" s="70"/>
      <c r="AP84" s="70"/>
      <c r="AQ84" s="985" t="s">
        <v>19</v>
      </c>
      <c r="AR84" s="985"/>
      <c r="AS84" s="985"/>
      <c r="AT84" s="985"/>
      <c r="AU84" s="985"/>
      <c r="AV84" s="985"/>
      <c r="AW84" s="70"/>
      <c r="AX84" s="70"/>
      <c r="AY84" s="70"/>
      <c r="AZ84" s="70"/>
      <c r="BA84" s="70"/>
      <c r="BB84" s="70"/>
      <c r="BC84" s="70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75" ht="13" customHeight="1">
      <c r="A85" s="8"/>
      <c r="B85" s="9" t="s">
        <v>63</v>
      </c>
      <c r="C85" s="9"/>
      <c r="D85" s="985" t="s">
        <v>160</v>
      </c>
      <c r="E85" s="985"/>
      <c r="F85" s="985"/>
      <c r="G85" s="985"/>
      <c r="H85" s="985"/>
      <c r="I85" s="985"/>
      <c r="J85" s="985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985" t="s">
        <v>161</v>
      </c>
      <c r="X85" s="985"/>
      <c r="Y85" s="985"/>
      <c r="Z85" s="985"/>
      <c r="AA85" s="985"/>
      <c r="AB85" s="985"/>
      <c r="AC85" s="985"/>
      <c r="AD85" s="70"/>
      <c r="AE85" s="70"/>
      <c r="AF85" s="70"/>
      <c r="AG85" s="70"/>
      <c r="AH85" s="70"/>
      <c r="AI85" s="70"/>
      <c r="AJ85" s="985" t="s">
        <v>159</v>
      </c>
      <c r="AK85" s="985"/>
      <c r="AL85" s="985"/>
      <c r="AM85" s="985"/>
      <c r="AN85" s="985"/>
      <c r="AO85" s="985"/>
      <c r="AP85" s="985"/>
      <c r="AQ85" s="70"/>
      <c r="AR85" s="70"/>
      <c r="AS85" s="70"/>
      <c r="AT85" s="70"/>
      <c r="AU85" s="70"/>
      <c r="AV85" s="70"/>
      <c r="AW85" s="982" t="s">
        <v>158</v>
      </c>
      <c r="AX85" s="983"/>
      <c r="AY85" s="983"/>
      <c r="AZ85" s="983"/>
      <c r="BA85" s="983"/>
      <c r="BB85" s="983"/>
      <c r="BC85" s="984"/>
      <c r="BD85" s="24"/>
      <c r="BE85" s="1" t="s">
        <v>64</v>
      </c>
      <c r="BF85" s="16">
        <f>24/52</f>
        <v>0.46153846153846156</v>
      </c>
      <c r="BG85" s="16"/>
      <c r="BH85" s="1"/>
    </row>
    <row r="86" spans="1:75" ht="13" customHeight="1">
      <c r="A86" s="8"/>
      <c r="B86" s="9"/>
      <c r="C86" s="9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75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75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5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24"/>
      <c r="BE89" s="1"/>
      <c r="BF89" s="16"/>
      <c r="BG89" s="16"/>
      <c r="BH89" s="1"/>
    </row>
    <row r="90" spans="1:75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75" ht="13" customHeight="1">
      <c r="A91" s="8"/>
      <c r="B91" s="9" t="s">
        <v>61</v>
      </c>
      <c r="C91" s="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75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75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75" ht="13" customHeigh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0.23100000000000001</v>
      </c>
      <c r="BG94" s="22">
        <f>SUM(BF90:BF94)</f>
        <v>1.9425384615384618</v>
      </c>
      <c r="BH94" s="1"/>
    </row>
    <row r="95" spans="1:75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17</v>
      </c>
      <c r="AE96" s="929"/>
      <c r="AF96" s="929"/>
      <c r="AG96" s="929"/>
      <c r="AH96" s="929"/>
      <c r="AI96" s="929"/>
      <c r="AJ96" s="929"/>
      <c r="AK96" s="929"/>
      <c r="AL96" s="930" t="s">
        <v>150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151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</row>
    <row r="98" spans="1:90" ht="13" customHeight="1">
      <c r="A98" s="8"/>
      <c r="B98" s="9"/>
      <c r="C98" s="9"/>
      <c r="D98" s="559" t="s">
        <v>85</v>
      </c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</row>
    <row r="99" spans="1:90" ht="13" customHeight="1">
      <c r="A99" s="8"/>
      <c r="B99" s="9" t="s">
        <v>61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80"/>
      <c r="AE99" s="980"/>
      <c r="AF99" s="980"/>
      <c r="AG99" s="980"/>
      <c r="AH99" s="9"/>
      <c r="AI99" s="9"/>
      <c r="AJ99" s="975" t="s">
        <v>19</v>
      </c>
      <c r="AK99" s="976"/>
      <c r="AL99" s="976"/>
      <c r="AM99" s="976"/>
      <c r="AN99" s="976"/>
      <c r="AO99" s="976"/>
      <c r="AP99" s="977"/>
      <c r="AQ99" s="975" t="s">
        <v>27</v>
      </c>
      <c r="AR99" s="976"/>
      <c r="AS99" s="976"/>
      <c r="AT99" s="976"/>
      <c r="AU99" s="976"/>
      <c r="AV99" s="977"/>
      <c r="AW99" s="981" t="s">
        <v>18</v>
      </c>
      <c r="AX99" s="981"/>
      <c r="AY99" s="981"/>
      <c r="AZ99" s="981"/>
      <c r="BA99" s="981"/>
      <c r="BB99" s="981"/>
      <c r="BC99" s="981"/>
      <c r="BD99" s="24"/>
      <c r="BE99" s="1" t="s">
        <v>64</v>
      </c>
      <c r="BF99" s="22">
        <f>20/52</f>
        <v>0.38461538461538464</v>
      </c>
      <c r="BG99" s="16"/>
      <c r="BH99" s="1"/>
    </row>
    <row r="100" spans="1:90" ht="13" customHeight="1">
      <c r="A100" s="8"/>
      <c r="B100" s="9" t="s">
        <v>5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74" t="s">
        <v>13</v>
      </c>
      <c r="N100" s="974"/>
      <c r="O100" s="974"/>
      <c r="P100" s="974"/>
      <c r="Q100" s="974"/>
      <c r="R100" s="974"/>
      <c r="S100" s="974"/>
      <c r="T100" s="974"/>
      <c r="U100" s="974"/>
      <c r="V100" s="974"/>
      <c r="W100" s="974"/>
      <c r="X100" s="974"/>
      <c r="Y100" s="974"/>
      <c r="Z100" s="9"/>
      <c r="AA100" s="9"/>
      <c r="AB100" s="9"/>
      <c r="AC100" s="9"/>
      <c r="AD100" s="975" t="s">
        <v>86</v>
      </c>
      <c r="AE100" s="976"/>
      <c r="AF100" s="976"/>
      <c r="AG100" s="976"/>
      <c r="AH100" s="976"/>
      <c r="AI100" s="976"/>
      <c r="AJ100" s="976"/>
      <c r="AK100" s="976"/>
      <c r="AL100" s="976"/>
      <c r="AM100" s="976"/>
      <c r="AN100" s="976"/>
      <c r="AO100" s="976"/>
      <c r="AP100" s="977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24"/>
      <c r="BE100" s="1"/>
      <c r="BF100" s="22"/>
      <c r="BG100" s="16"/>
      <c r="BH100" s="1"/>
    </row>
    <row r="101" spans="1:90" ht="13" customHeight="1" thickBot="1">
      <c r="A101" s="27"/>
      <c r="B101" s="28" t="s">
        <v>87</v>
      </c>
      <c r="C101" s="28"/>
      <c r="D101" s="978" t="s">
        <v>87</v>
      </c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978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9"/>
      <c r="BH101" s="1"/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45">
        <v>44372</v>
      </c>
      <c r="BL103" s="45">
        <f>BK103+27</f>
        <v>44399</v>
      </c>
      <c r="BM103" s="45">
        <f t="shared" ref="BM103:BW103" si="1">BL103+28</f>
        <v>44427</v>
      </c>
      <c r="BN103" s="45">
        <f t="shared" si="1"/>
        <v>44455</v>
      </c>
      <c r="BO103" s="45">
        <f t="shared" si="1"/>
        <v>44483</v>
      </c>
      <c r="BP103" s="45">
        <f t="shared" si="1"/>
        <v>44511</v>
      </c>
      <c r="BQ103" s="45">
        <f t="shared" si="1"/>
        <v>44539</v>
      </c>
      <c r="BR103" s="45">
        <f t="shared" si="1"/>
        <v>44567</v>
      </c>
      <c r="BS103" s="45">
        <f t="shared" si="1"/>
        <v>44595</v>
      </c>
      <c r="BT103" s="45">
        <f t="shared" si="1"/>
        <v>44623</v>
      </c>
      <c r="BU103" s="45">
        <f t="shared" si="1"/>
        <v>44651</v>
      </c>
      <c r="BV103" s="45">
        <f t="shared" si="1"/>
        <v>44679</v>
      </c>
      <c r="BW103" s="45">
        <f t="shared" si="1"/>
        <v>44707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>
        <v>3</v>
      </c>
      <c r="CE106">
        <v>1</v>
      </c>
      <c r="CF106">
        <v>3</v>
      </c>
      <c r="CG106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>SUM(BK113:BR113)</f>
        <v>1.46</v>
      </c>
      <c r="BT113" s="61">
        <v>1</v>
      </c>
      <c r="BU113"/>
      <c r="BV113">
        <v>1.63</v>
      </c>
      <c r="BW113">
        <f t="shared" ref="BW113:BW120" si="2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3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ref="BS114:BS120" si="4">SUM(BK114:BR114)</f>
        <v>2.57</v>
      </c>
      <c r="BT114" s="61">
        <v>1</v>
      </c>
      <c r="BU114"/>
      <c r="BV114">
        <v>3.06</v>
      </c>
      <c r="BW114">
        <f t="shared" si="2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5">SUM(BZ114:CG114)</f>
        <v>3.06</v>
      </c>
      <c r="CI114" s="61">
        <v>1</v>
      </c>
      <c r="CJ114" s="59"/>
      <c r="CK114" s="59">
        <v>3.06</v>
      </c>
      <c r="CL114" s="59">
        <f t="shared" si="3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4"/>
        <v>2</v>
      </c>
      <c r="BT115" s="61"/>
      <c r="BU115"/>
      <c r="BV115">
        <v>2</v>
      </c>
      <c r="BW115">
        <f t="shared" si="2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5"/>
        <v>2</v>
      </c>
      <c r="CI115" s="61"/>
      <c r="CJ115" s="59"/>
      <c r="CK115" s="59">
        <v>2</v>
      </c>
      <c r="CL115" s="59">
        <f t="shared" si="3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4"/>
        <v>1.94</v>
      </c>
      <c r="BT116" s="61"/>
      <c r="BU116"/>
      <c r="BV116">
        <v>2.23</v>
      </c>
      <c r="BW116">
        <f t="shared" si="2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5"/>
        <v>2.23</v>
      </c>
      <c r="CI116" s="61"/>
      <c r="CJ116" s="59"/>
      <c r="CK116" s="59">
        <v>2.23</v>
      </c>
      <c r="CL116" s="59">
        <f t="shared" si="3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4"/>
        <v>1</v>
      </c>
      <c r="BT117" s="61"/>
      <c r="BU117"/>
      <c r="BV117">
        <v>1</v>
      </c>
      <c r="BW117">
        <f t="shared" si="2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5"/>
        <v>1</v>
      </c>
      <c r="CI117" s="61"/>
      <c r="CJ117" s="59"/>
      <c r="CK117" s="59">
        <v>1</v>
      </c>
      <c r="CL117" s="59">
        <f t="shared" si="3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4"/>
        <v>6.52</v>
      </c>
      <c r="BT118" s="60">
        <v>1</v>
      </c>
      <c r="BU118"/>
      <c r="BV118">
        <v>7.18</v>
      </c>
      <c r="BW118">
        <f t="shared" si="2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5"/>
        <v>7.18</v>
      </c>
      <c r="CI118" s="60">
        <v>1</v>
      </c>
      <c r="CJ118" s="59"/>
      <c r="CK118" s="59">
        <v>7.18</v>
      </c>
      <c r="CL118" s="59">
        <f t="shared" si="3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4"/>
        <v>3.14</v>
      </c>
      <c r="BT119" s="61"/>
      <c r="BU119"/>
      <c r="BV119">
        <v>3.23</v>
      </c>
      <c r="BW119">
        <f t="shared" si="2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5"/>
        <v>3.23</v>
      </c>
      <c r="CI119" s="61"/>
      <c r="CJ119" s="59"/>
      <c r="CK119" s="59">
        <v>3.23</v>
      </c>
      <c r="CL119" s="59">
        <f t="shared" si="3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4"/>
        <v>0.38</v>
      </c>
      <c r="BT120" s="61"/>
      <c r="BU120"/>
      <c r="BV120">
        <v>1</v>
      </c>
      <c r="BW120">
        <f t="shared" si="2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5"/>
        <v>1</v>
      </c>
      <c r="CI120" s="61"/>
      <c r="CJ120" s="59"/>
      <c r="CK120" s="59">
        <v>1</v>
      </c>
      <c r="CL120" s="59">
        <f t="shared" si="3"/>
        <v>0</v>
      </c>
    </row>
    <row r="121" spans="62:90">
      <c r="BK121" s="61">
        <f t="shared" ref="BK121:BP121" si="6">SUM(BK113:BK120)</f>
        <v>3</v>
      </c>
      <c r="BL121" s="61">
        <f t="shared" si="6"/>
        <v>4</v>
      </c>
      <c r="BM121" s="61">
        <f t="shared" si="6"/>
        <v>2.9899999999999998</v>
      </c>
      <c r="BN121" s="61">
        <f t="shared" si="6"/>
        <v>2.99</v>
      </c>
      <c r="BO121" s="61">
        <f t="shared" si="6"/>
        <v>4.0299999999999994</v>
      </c>
      <c r="BP121" s="61">
        <f t="shared" si="6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7">SUM(BZ113:BZ120)</f>
        <v>3.1500000000000004</v>
      </c>
      <c r="CA121" s="58">
        <f t="shared" si="7"/>
        <v>4.2700000000000005</v>
      </c>
      <c r="CB121" s="58">
        <f t="shared" si="7"/>
        <v>3.4</v>
      </c>
      <c r="CC121" s="58">
        <f t="shared" si="7"/>
        <v>3.67</v>
      </c>
      <c r="CD121" s="58">
        <f t="shared" si="7"/>
        <v>4.4700000000000006</v>
      </c>
      <c r="CE121" s="58">
        <f t="shared" si="7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3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279">
    <mergeCell ref="AL15:AP15"/>
    <mergeCell ref="AQ15:AT15"/>
    <mergeCell ref="AU15:BC15"/>
    <mergeCell ref="J11:M11"/>
    <mergeCell ref="D12:L12"/>
    <mergeCell ref="AQ12:BC12"/>
    <mergeCell ref="D15:P15"/>
    <mergeCell ref="A2:B2"/>
    <mergeCell ref="A3:B3"/>
    <mergeCell ref="D4:T4"/>
    <mergeCell ref="U4:AK4"/>
    <mergeCell ref="AL4:AT4"/>
    <mergeCell ref="AU4:BC4"/>
    <mergeCell ref="AD8:AK8"/>
    <mergeCell ref="AL9:AT9"/>
    <mergeCell ref="AU10:BC10"/>
    <mergeCell ref="D8:K8"/>
    <mergeCell ref="U8:AC8"/>
    <mergeCell ref="AD9:AK9"/>
    <mergeCell ref="AL8:AT8"/>
    <mergeCell ref="AU8:BC8"/>
    <mergeCell ref="D5:K5"/>
    <mergeCell ref="L5:T5"/>
    <mergeCell ref="U5:AK5"/>
    <mergeCell ref="AL5:BC5"/>
    <mergeCell ref="D6:T6"/>
    <mergeCell ref="U6:AC6"/>
    <mergeCell ref="J10:M10"/>
    <mergeCell ref="U10:AC10"/>
    <mergeCell ref="AD10:AK10"/>
    <mergeCell ref="AL10:AT10"/>
    <mergeCell ref="D9:K9"/>
    <mergeCell ref="L9:T9"/>
    <mergeCell ref="U9:AC9"/>
    <mergeCell ref="AD6:AK6"/>
    <mergeCell ref="AL6:BC6"/>
    <mergeCell ref="AU9:BC9"/>
    <mergeCell ref="D10:I10"/>
    <mergeCell ref="Q15:AC15"/>
    <mergeCell ref="D20:K20"/>
    <mergeCell ref="U20:V20"/>
    <mergeCell ref="W20:AC20"/>
    <mergeCell ref="AD20:BC20"/>
    <mergeCell ref="D18:P18"/>
    <mergeCell ref="Q18:T18"/>
    <mergeCell ref="U18:AC18"/>
    <mergeCell ref="AD18:AK18"/>
    <mergeCell ref="AL18:AP18"/>
    <mergeCell ref="AQ18:BC18"/>
    <mergeCell ref="AZ16:BC16"/>
    <mergeCell ref="D17:K17"/>
    <mergeCell ref="L17:T17"/>
    <mergeCell ref="U17:AC17"/>
    <mergeCell ref="AD17:AP17"/>
    <mergeCell ref="AQ17:BC17"/>
    <mergeCell ref="D16:K16"/>
    <mergeCell ref="L16:P16"/>
    <mergeCell ref="Q16:AC16"/>
    <mergeCell ref="AD16:AP16"/>
    <mergeCell ref="AQ16:AT16"/>
    <mergeCell ref="AU16:AY16"/>
    <mergeCell ref="AD15:AK15"/>
    <mergeCell ref="AL23:AP23"/>
    <mergeCell ref="D24:P24"/>
    <mergeCell ref="Q24:AC24"/>
    <mergeCell ref="AD24:AK24"/>
    <mergeCell ref="AU24:BC24"/>
    <mergeCell ref="D25:L25"/>
    <mergeCell ref="AD25:AP25"/>
    <mergeCell ref="AQ25:BC25"/>
    <mergeCell ref="J21:K21"/>
    <mergeCell ref="L21:M21"/>
    <mergeCell ref="U21:V21"/>
    <mergeCell ref="D23:P23"/>
    <mergeCell ref="Q23:AC23"/>
    <mergeCell ref="AD23:AK23"/>
    <mergeCell ref="J28:P28"/>
    <mergeCell ref="Q28:AC28"/>
    <mergeCell ref="AD28:AP28"/>
    <mergeCell ref="D29:V29"/>
    <mergeCell ref="AD29:AP29"/>
    <mergeCell ref="AQ30:AT30"/>
    <mergeCell ref="M26:U26"/>
    <mergeCell ref="AD26:AP26"/>
    <mergeCell ref="AQ26:BC26"/>
    <mergeCell ref="L27:P27"/>
    <mergeCell ref="U27:AK27"/>
    <mergeCell ref="AU27:BC27"/>
    <mergeCell ref="D32:P32"/>
    <mergeCell ref="Q32:AC32"/>
    <mergeCell ref="AD32:AK32"/>
    <mergeCell ref="AL32:AP32"/>
    <mergeCell ref="AQ32:BC32"/>
    <mergeCell ref="D33:P33"/>
    <mergeCell ref="Q33:T33"/>
    <mergeCell ref="U33:AC33"/>
    <mergeCell ref="AD33:AP33"/>
    <mergeCell ref="AQ33:BC33"/>
    <mergeCell ref="D34:P34"/>
    <mergeCell ref="Q34:AC34"/>
    <mergeCell ref="AD34:AP34"/>
    <mergeCell ref="AQ34:AT34"/>
    <mergeCell ref="AU34:BC34"/>
    <mergeCell ref="D36:P36"/>
    <mergeCell ref="Q36:AC36"/>
    <mergeCell ref="AD36:AK36"/>
    <mergeCell ref="AL36:AP36"/>
    <mergeCell ref="AQ36:BC36"/>
    <mergeCell ref="D37:K37"/>
    <mergeCell ref="L37:P37"/>
    <mergeCell ref="Q37:AC37"/>
    <mergeCell ref="AD37:AP37"/>
    <mergeCell ref="AQ37:BC37"/>
    <mergeCell ref="D38:P38"/>
    <mergeCell ref="Q38:AC38"/>
    <mergeCell ref="AD38:AP38"/>
    <mergeCell ref="AQ38:AT38"/>
    <mergeCell ref="AU38:BC38"/>
    <mergeCell ref="D40:P40"/>
    <mergeCell ref="Q40:AC40"/>
    <mergeCell ref="AD40:AP40"/>
    <mergeCell ref="AQ40:AT40"/>
    <mergeCell ref="AU40:BC40"/>
    <mergeCell ref="D41:P41"/>
    <mergeCell ref="Q41:AC41"/>
    <mergeCell ref="AD41:AK41"/>
    <mergeCell ref="AL41:AP41"/>
    <mergeCell ref="AQ41:BC41"/>
    <mergeCell ref="AQ42:BC42"/>
    <mergeCell ref="C44:F44"/>
    <mergeCell ref="G44:J44"/>
    <mergeCell ref="K44:N44"/>
    <mergeCell ref="O44:R44"/>
    <mergeCell ref="S44:V44"/>
    <mergeCell ref="AU44:AX44"/>
    <mergeCell ref="AY44:BC44"/>
    <mergeCell ref="AI44:AL44"/>
    <mergeCell ref="AM44:AP44"/>
    <mergeCell ref="AQ44:AT44"/>
    <mergeCell ref="AA45:AD45"/>
    <mergeCell ref="AE45:AH45"/>
    <mergeCell ref="W44:Z44"/>
    <mergeCell ref="AA44:AD44"/>
    <mergeCell ref="AE44:AH44"/>
    <mergeCell ref="D42:P42"/>
    <mergeCell ref="Q42:T42"/>
    <mergeCell ref="U42:AC42"/>
    <mergeCell ref="AD42:AP42"/>
    <mergeCell ref="W46:Z46"/>
    <mergeCell ref="AA46:AD46"/>
    <mergeCell ref="AE46:AH46"/>
    <mergeCell ref="AI45:AL45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AU46:AX46"/>
    <mergeCell ref="AY46:BC46"/>
    <mergeCell ref="AI46:AL46"/>
    <mergeCell ref="AM46:AP46"/>
    <mergeCell ref="AQ46:AT46"/>
    <mergeCell ref="C45:F45"/>
    <mergeCell ref="G45:J45"/>
    <mergeCell ref="K45:N45"/>
    <mergeCell ref="O45:R45"/>
    <mergeCell ref="S45:V45"/>
    <mergeCell ref="W45:Z45"/>
    <mergeCell ref="AI47:AL47"/>
    <mergeCell ref="AM47:AP47"/>
    <mergeCell ref="AQ47:AT47"/>
    <mergeCell ref="AU47:AX47"/>
    <mergeCell ref="AY47:BC47"/>
    <mergeCell ref="C48:F48"/>
    <mergeCell ref="G48:J48"/>
    <mergeCell ref="K48:N48"/>
    <mergeCell ref="O48:R48"/>
    <mergeCell ref="S48:V48"/>
    <mergeCell ref="AU48:AX48"/>
    <mergeCell ref="AY48:BB48"/>
    <mergeCell ref="C47:F47"/>
    <mergeCell ref="G47:J47"/>
    <mergeCell ref="K47:N47"/>
    <mergeCell ref="O47:R47"/>
    <mergeCell ref="S47:V47"/>
    <mergeCell ref="W47:Z47"/>
    <mergeCell ref="AA47:AD47"/>
    <mergeCell ref="AE47:AH47"/>
    <mergeCell ref="D49:J49"/>
    <mergeCell ref="D54:BC54"/>
    <mergeCell ref="L55:T55"/>
    <mergeCell ref="AD55:AK55"/>
    <mergeCell ref="AU55:BC55"/>
    <mergeCell ref="W48:Z48"/>
    <mergeCell ref="AA48:AD48"/>
    <mergeCell ref="AE48:AH48"/>
    <mergeCell ref="AI48:AL48"/>
    <mergeCell ref="AM48:AP48"/>
    <mergeCell ref="AQ48:AT48"/>
    <mergeCell ref="D60:BC60"/>
    <mergeCell ref="D61:T61"/>
    <mergeCell ref="U61:AK61"/>
    <mergeCell ref="AL61:BC61"/>
    <mergeCell ref="AM66:AP66"/>
    <mergeCell ref="AQ66:AT66"/>
    <mergeCell ref="AU66:AX66"/>
    <mergeCell ref="AY66:BC66"/>
    <mergeCell ref="D56:K56"/>
    <mergeCell ref="U56:AC56"/>
    <mergeCell ref="AL56:AT56"/>
    <mergeCell ref="W59:Z59"/>
    <mergeCell ref="AA59:AD59"/>
    <mergeCell ref="AE59:AH59"/>
    <mergeCell ref="AI59:AL59"/>
    <mergeCell ref="AU72:AX72"/>
    <mergeCell ref="AY72:BC72"/>
    <mergeCell ref="D74:BC74"/>
    <mergeCell ref="D75:K75"/>
    <mergeCell ref="U75:AC75"/>
    <mergeCell ref="AL75:AT75"/>
    <mergeCell ref="D68:BC68"/>
    <mergeCell ref="D69:T69"/>
    <mergeCell ref="U69:AK69"/>
    <mergeCell ref="AL69:BC69"/>
    <mergeCell ref="W72:Z72"/>
    <mergeCell ref="AA72:AD72"/>
    <mergeCell ref="AE72:AH72"/>
    <mergeCell ref="AI72:AL72"/>
    <mergeCell ref="AM72:AP72"/>
    <mergeCell ref="AQ72:AT72"/>
    <mergeCell ref="AW82:BC82"/>
    <mergeCell ref="D83:J83"/>
    <mergeCell ref="Q83:V83"/>
    <mergeCell ref="AD83:AK83"/>
    <mergeCell ref="AQ83:AT83"/>
    <mergeCell ref="AU83:AV83"/>
    <mergeCell ref="L76:T76"/>
    <mergeCell ref="AD76:AK76"/>
    <mergeCell ref="AU76:BC76"/>
    <mergeCell ref="D77:L77"/>
    <mergeCell ref="D80:J80"/>
    <mergeCell ref="D81:BC81"/>
    <mergeCell ref="Q84:V84"/>
    <mergeCell ref="AD84:AI84"/>
    <mergeCell ref="AQ84:AV84"/>
    <mergeCell ref="D85:J85"/>
    <mergeCell ref="W85:AC85"/>
    <mergeCell ref="AJ85:AP85"/>
    <mergeCell ref="K82:P82"/>
    <mergeCell ref="W82:AC82"/>
    <mergeCell ref="AL82:AP82"/>
    <mergeCell ref="M100:Y100"/>
    <mergeCell ref="AD100:AP100"/>
    <mergeCell ref="D101:AC101"/>
    <mergeCell ref="BY102:CB102"/>
    <mergeCell ref="CD102:CG102"/>
    <mergeCell ref="L8:T8"/>
    <mergeCell ref="N10:T10"/>
    <mergeCell ref="L20:T20"/>
    <mergeCell ref="D95:BC95"/>
    <mergeCell ref="AD96:AK96"/>
    <mergeCell ref="AL96:AT96"/>
    <mergeCell ref="AU96:BC96"/>
    <mergeCell ref="D98:BC98"/>
    <mergeCell ref="AD99:AG99"/>
    <mergeCell ref="AJ99:AP99"/>
    <mergeCell ref="AQ99:AV99"/>
    <mergeCell ref="AW99:BC99"/>
    <mergeCell ref="AW85:BC85"/>
    <mergeCell ref="D88:BC88"/>
    <mergeCell ref="AQ90:BC90"/>
    <mergeCell ref="D92:P92"/>
    <mergeCell ref="Q92:AC92"/>
    <mergeCell ref="AD92:AP92"/>
    <mergeCell ref="K84:P84"/>
  </mergeCells>
  <pageMargins left="0.2" right="0.2" top="0.25" bottom="0.25" header="0.3" footer="0.3"/>
  <pageSetup scale="56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7758-BEBD-AA40-BED6-80A59F558BDF}">
  <sheetPr>
    <pageSetUpPr fitToPage="1"/>
  </sheetPr>
  <dimension ref="A1:CL116"/>
  <sheetViews>
    <sheetView workbookViewId="0">
      <selection activeCell="U19" sqref="U19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 ht="15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K2" s="1031"/>
      <c r="BL2" s="1032"/>
      <c r="BM2" s="1025">
        <v>8</v>
      </c>
      <c r="BN2" s="1025"/>
      <c r="BO2" s="1025">
        <v>9</v>
      </c>
      <c r="BP2" s="1025"/>
      <c r="BQ2" s="1025">
        <v>9</v>
      </c>
      <c r="BR2" s="1025"/>
      <c r="BS2" s="1025">
        <v>8</v>
      </c>
      <c r="BT2" s="1025"/>
      <c r="BU2" s="1025">
        <v>9</v>
      </c>
      <c r="BV2" s="1025"/>
      <c r="BW2" s="1025">
        <v>9</v>
      </c>
      <c r="BX2" s="1026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K3" s="1027"/>
      <c r="BL3" s="1028"/>
      <c r="BM3" s="1029" t="s">
        <v>6</v>
      </c>
      <c r="BN3" s="1028"/>
      <c r="BO3" s="1029" t="s">
        <v>7</v>
      </c>
      <c r="BP3" s="1028"/>
      <c r="BQ3" s="1029" t="s">
        <v>8</v>
      </c>
      <c r="BR3" s="1028"/>
      <c r="BS3" s="1029" t="s">
        <v>9</v>
      </c>
      <c r="BT3" s="1028"/>
      <c r="BU3" s="1029" t="s">
        <v>10</v>
      </c>
      <c r="BV3" s="1028"/>
      <c r="BW3" s="1029" t="s">
        <v>11</v>
      </c>
      <c r="BX3" s="103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1" t="s">
        <v>40</v>
      </c>
      <c r="BJ7" s="1" t="s">
        <v>43</v>
      </c>
      <c r="BK7" s="54" t="s">
        <v>41</v>
      </c>
      <c r="BL7" s="54" t="s">
        <v>1</v>
      </c>
      <c r="BM7" s="54" t="s">
        <v>2</v>
      </c>
      <c r="BN7" s="54" t="s">
        <v>44</v>
      </c>
      <c r="BO7" s="54"/>
      <c r="BP7" s="54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954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896" t="s">
        <v>37</v>
      </c>
      <c r="V8" s="896"/>
      <c r="W8" s="896"/>
      <c r="X8" s="896"/>
      <c r="Y8" s="896"/>
      <c r="Z8" s="896"/>
      <c r="AA8" s="896"/>
      <c r="AB8" s="896"/>
      <c r="AC8" s="896"/>
      <c r="AD8" s="878" t="s">
        <v>12</v>
      </c>
      <c r="AE8" s="878"/>
      <c r="AF8" s="878"/>
      <c r="AG8" s="878"/>
      <c r="AH8" s="878"/>
      <c r="AI8" s="878"/>
      <c r="AJ8" s="878"/>
      <c r="AK8" s="878"/>
      <c r="AL8" s="878"/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/>
      <c r="BI8" s="22">
        <v>8</v>
      </c>
      <c r="BJ8">
        <v>9</v>
      </c>
      <c r="BK8" s="84">
        <v>17</v>
      </c>
      <c r="BL8" s="50">
        <v>9</v>
      </c>
      <c r="BM8" s="50">
        <v>9</v>
      </c>
      <c r="BO8" s="50">
        <f>SUM(BI8:BN8)</f>
        <v>52</v>
      </c>
    </row>
    <row r="9" spans="1:82">
      <c r="A9" s="65"/>
      <c r="B9" s="66" t="s">
        <v>186</v>
      </c>
      <c r="C9" s="66"/>
      <c r="D9" s="878" t="s">
        <v>12</v>
      </c>
      <c r="E9" s="878"/>
      <c r="F9" s="878"/>
      <c r="G9" s="878"/>
      <c r="H9" s="878"/>
      <c r="I9" s="878"/>
      <c r="J9" s="878"/>
      <c r="K9" s="878"/>
      <c r="L9" s="896" t="s">
        <v>37</v>
      </c>
      <c r="M9" s="896"/>
      <c r="N9" s="896"/>
      <c r="O9" s="896"/>
      <c r="P9" s="896"/>
      <c r="Q9" s="896"/>
      <c r="R9" s="896"/>
      <c r="S9" s="896"/>
      <c r="T9" s="896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878" t="s">
        <v>12</v>
      </c>
      <c r="AV9" s="878"/>
      <c r="AW9" s="878"/>
      <c r="AX9" s="878"/>
      <c r="AY9" s="878"/>
      <c r="AZ9" s="878"/>
      <c r="BA9" s="878"/>
      <c r="BB9" s="878"/>
      <c r="BC9" s="878"/>
      <c r="BD9" s="64"/>
      <c r="BE9" s="1"/>
      <c r="BI9" s="22">
        <v>9</v>
      </c>
      <c r="BJ9">
        <v>9</v>
      </c>
      <c r="BK9" s="84">
        <v>17</v>
      </c>
      <c r="BL9" s="50">
        <v>8</v>
      </c>
      <c r="BM9" s="50">
        <v>9</v>
      </c>
      <c r="BO9" s="50">
        <f>SUM(BI9:BN9)</f>
        <v>52</v>
      </c>
    </row>
    <row r="10" spans="1:82">
      <c r="A10" s="65"/>
      <c r="B10" s="66" t="s">
        <v>18</v>
      </c>
      <c r="C10" s="66"/>
      <c r="D10" s="979" t="s">
        <v>37</v>
      </c>
      <c r="E10" s="897"/>
      <c r="F10" s="897"/>
      <c r="G10" s="897"/>
      <c r="H10" s="897"/>
      <c r="I10" s="898"/>
      <c r="J10" s="902" t="s">
        <v>3</v>
      </c>
      <c r="K10" s="902"/>
      <c r="L10" s="902"/>
      <c r="M10" s="902"/>
      <c r="N10" s="879" t="s">
        <v>12</v>
      </c>
      <c r="O10" s="880"/>
      <c r="P10" s="880"/>
      <c r="Q10" s="880"/>
      <c r="R10" s="880"/>
      <c r="S10" s="880"/>
      <c r="T10" s="880"/>
      <c r="U10" s="880"/>
      <c r="V10" s="880"/>
      <c r="W10" s="880"/>
      <c r="X10" s="880"/>
      <c r="Y10" s="880"/>
      <c r="Z10" s="880"/>
      <c r="AA10" s="880"/>
      <c r="AB10" s="880"/>
      <c r="AC10" s="881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E10" s="22" t="s">
        <v>259</v>
      </c>
      <c r="BI10" s="22">
        <v>9</v>
      </c>
      <c r="BJ10" s="1">
        <v>8</v>
      </c>
      <c r="BK10" s="83">
        <v>16</v>
      </c>
      <c r="BL10" s="54">
        <v>9</v>
      </c>
      <c r="BM10" s="54">
        <v>6</v>
      </c>
      <c r="BN10" s="54">
        <v>4</v>
      </c>
      <c r="BO10" s="50">
        <f>SUM(BI10:BN10)</f>
        <v>52</v>
      </c>
    </row>
    <row r="11" spans="1:82">
      <c r="A11" s="65"/>
      <c r="B11" s="66"/>
      <c r="C11" s="66"/>
      <c r="D11" s="66"/>
      <c r="E11" s="66"/>
      <c r="F11" s="1"/>
      <c r="G11" s="1"/>
      <c r="H11" s="1"/>
      <c r="I11" s="1"/>
      <c r="J11" s="886" t="s">
        <v>50</v>
      </c>
      <c r="K11" s="886"/>
      <c r="L11" s="886"/>
      <c r="M11" s="886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747" t="s">
        <v>4</v>
      </c>
      <c r="E12" s="748"/>
      <c r="F12" s="748"/>
      <c r="G12" s="748"/>
      <c r="H12" s="748"/>
      <c r="I12" s="748"/>
      <c r="J12" s="748"/>
      <c r="K12" s="748"/>
      <c r="L12" s="827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 t="s">
        <v>46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747" t="s">
        <v>1</v>
      </c>
      <c r="M14" s="748"/>
      <c r="N14" s="748"/>
      <c r="O14" s="748"/>
      <c r="P14" s="827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BC14" s="1"/>
      <c r="BD14" s="64"/>
      <c r="BI14" s="1" t="s">
        <v>40</v>
      </c>
      <c r="BJ14" s="1" t="s">
        <v>20</v>
      </c>
      <c r="BK14" s="54" t="s">
        <v>41</v>
      </c>
      <c r="BL14" s="54" t="s">
        <v>1</v>
      </c>
      <c r="BM14" s="54" t="s">
        <v>2</v>
      </c>
      <c r="BN14" s="50" t="s">
        <v>0</v>
      </c>
      <c r="BO14" s="54" t="s">
        <v>44</v>
      </c>
    </row>
    <row r="15" spans="1:82" s="1" customFormat="1">
      <c r="A15" s="8" t="s">
        <v>33</v>
      </c>
      <c r="B15" s="13">
        <v>5</v>
      </c>
      <c r="Q15" s="879" t="s">
        <v>12</v>
      </c>
      <c r="R15" s="880"/>
      <c r="S15" s="880"/>
      <c r="T15" s="880"/>
      <c r="AD15" s="772" t="s">
        <v>0</v>
      </c>
      <c r="AE15" s="773"/>
      <c r="AF15" s="773"/>
      <c r="AG15" s="773"/>
      <c r="AH15" s="773"/>
      <c r="AI15" s="773"/>
      <c r="AJ15" s="897" t="s">
        <v>2</v>
      </c>
      <c r="AK15" s="897"/>
      <c r="AL15" s="897"/>
      <c r="AM15" s="897"/>
      <c r="AN15" s="897"/>
      <c r="AO15" s="897"/>
      <c r="AP15" s="898"/>
      <c r="AQ15" s="902" t="s">
        <v>3</v>
      </c>
      <c r="AR15" s="902"/>
      <c r="AS15" s="902"/>
      <c r="AT15" s="902"/>
      <c r="AU15" s="829" t="s">
        <v>1</v>
      </c>
      <c r="AV15" s="830"/>
      <c r="AW15" s="830"/>
      <c r="AX15" s="830"/>
      <c r="AY15" s="830"/>
      <c r="AZ15" s="830"/>
      <c r="BA15" s="830"/>
      <c r="BB15" s="830"/>
      <c r="BC15" s="831"/>
      <c r="BD15" s="64"/>
      <c r="BI15">
        <v>18</v>
      </c>
      <c r="BJ15">
        <v>4</v>
      </c>
      <c r="BK15" s="50">
        <v>8</v>
      </c>
      <c r="BL15" s="84">
        <v>5</v>
      </c>
      <c r="BM15" s="50">
        <v>7</v>
      </c>
      <c r="BN15" s="54">
        <v>6</v>
      </c>
      <c r="BO15" s="50">
        <v>4</v>
      </c>
      <c r="BP15" s="50">
        <f>SUM(BI15:BO15)</f>
        <v>52</v>
      </c>
      <c r="BQ15" s="54"/>
      <c r="BR15" s="54"/>
      <c r="BS15" s="54"/>
      <c r="BT15" s="54"/>
      <c r="BU15" s="54"/>
      <c r="BV15" s="54"/>
      <c r="BW15" s="54"/>
    </row>
    <row r="16" spans="1:82" s="1" customFormat="1">
      <c r="A16" s="65"/>
      <c r="B16" s="13">
        <v>5</v>
      </c>
      <c r="L16" s="879" t="s">
        <v>12</v>
      </c>
      <c r="M16" s="880"/>
      <c r="N16" s="880"/>
      <c r="O16" s="880"/>
      <c r="P16" s="881"/>
      <c r="AD16" s="979" t="s">
        <v>2</v>
      </c>
      <c r="AE16" s="897"/>
      <c r="AF16" s="897"/>
      <c r="AG16" s="897"/>
      <c r="AH16" s="897"/>
      <c r="AI16" s="897"/>
      <c r="AJ16" s="773" t="s">
        <v>0</v>
      </c>
      <c r="AK16" s="773"/>
      <c r="AL16" s="773"/>
      <c r="AM16" s="773"/>
      <c r="AN16" s="773"/>
      <c r="AO16" s="773"/>
      <c r="AP16" s="773"/>
      <c r="AQ16" s="775" t="s">
        <v>180</v>
      </c>
      <c r="AR16" s="776"/>
      <c r="AS16" s="776"/>
      <c r="AT16" s="776"/>
      <c r="AU16" s="776"/>
      <c r="AV16" s="776"/>
      <c r="AZ16" s="902" t="s">
        <v>3</v>
      </c>
      <c r="BA16" s="902"/>
      <c r="BB16" s="902"/>
      <c r="BC16" s="902"/>
      <c r="BD16" s="64"/>
      <c r="BI16" s="22">
        <v>13</v>
      </c>
      <c r="BJ16">
        <v>4</v>
      </c>
      <c r="BK16" s="84">
        <v>11</v>
      </c>
      <c r="BL16" s="50">
        <v>7</v>
      </c>
      <c r="BM16" s="84">
        <v>5</v>
      </c>
      <c r="BN16" s="54">
        <v>8</v>
      </c>
      <c r="BO16" s="50">
        <v>4</v>
      </c>
      <c r="BP16" s="50">
        <f>SUM(BI16:BO16)</f>
        <v>52</v>
      </c>
      <c r="BQ16" s="54"/>
      <c r="BR16" s="54"/>
      <c r="BS16" s="54"/>
      <c r="BT16" s="54"/>
      <c r="BU16" s="54"/>
      <c r="BV16" s="54"/>
      <c r="BW16" s="54"/>
    </row>
    <row r="17" spans="1:75" s="1" customFormat="1">
      <c r="A17" s="65"/>
      <c r="B17" s="13">
        <v>6</v>
      </c>
      <c r="D17" s="90" t="s">
        <v>12</v>
      </c>
      <c r="E17" s="91"/>
      <c r="F17" s="91"/>
      <c r="G17" s="91"/>
      <c r="H17" s="91"/>
      <c r="I17" s="91"/>
      <c r="J17" s="91"/>
      <c r="K17" s="92"/>
      <c r="L17" s="772" t="s">
        <v>0</v>
      </c>
      <c r="M17" s="773"/>
      <c r="N17" s="773"/>
      <c r="O17" s="773"/>
      <c r="P17" s="773"/>
      <c r="Q17" s="773"/>
      <c r="R17" s="773"/>
      <c r="S17" s="773"/>
      <c r="T17" s="774"/>
      <c r="U17" s="813" t="s">
        <v>1</v>
      </c>
      <c r="V17" s="813"/>
      <c r="W17" s="813"/>
      <c r="X17" s="813"/>
      <c r="Y17" s="813"/>
      <c r="Z17" s="813"/>
      <c r="AA17" s="813"/>
      <c r="AB17" s="813"/>
      <c r="AC17" s="813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979" t="s">
        <v>2</v>
      </c>
      <c r="AR17" s="897"/>
      <c r="AS17" s="897"/>
      <c r="AT17" s="897"/>
      <c r="AU17" s="897"/>
      <c r="AV17" s="898"/>
      <c r="AW17" s="775" t="s">
        <v>180</v>
      </c>
      <c r="AX17" s="776"/>
      <c r="AY17" s="776"/>
      <c r="AZ17" s="776"/>
      <c r="BA17" s="776"/>
      <c r="BB17" s="776"/>
      <c r="BC17" s="777"/>
      <c r="BD17" s="64"/>
      <c r="BI17">
        <v>15</v>
      </c>
      <c r="BJ17" s="1">
        <v>5</v>
      </c>
      <c r="BK17" s="54">
        <v>7</v>
      </c>
      <c r="BL17" s="54">
        <v>6</v>
      </c>
      <c r="BM17" s="54">
        <v>8</v>
      </c>
      <c r="BN17" s="83">
        <v>11</v>
      </c>
      <c r="BP17" s="50">
        <f>SUM(BI17:BO17)</f>
        <v>52</v>
      </c>
      <c r="BQ17" s="54"/>
      <c r="BR17" s="54"/>
      <c r="BS17" s="54"/>
      <c r="BT17" s="54"/>
      <c r="BU17" s="54"/>
      <c r="BV17" s="54"/>
      <c r="BW17" s="54"/>
    </row>
    <row r="18" spans="1:75" s="1" customFormat="1">
      <c r="A18" s="65"/>
      <c r="B18" s="13">
        <v>6</v>
      </c>
      <c r="D18" s="772" t="s">
        <v>0</v>
      </c>
      <c r="E18" s="773"/>
      <c r="F18" s="773"/>
      <c r="G18" s="773"/>
      <c r="H18" s="773"/>
      <c r="I18" s="773"/>
      <c r="J18" s="773"/>
      <c r="K18" s="774"/>
      <c r="Q18" s="775" t="s">
        <v>180</v>
      </c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7"/>
      <c r="AD18" s="813" t="s">
        <v>1</v>
      </c>
      <c r="AE18" s="813"/>
      <c r="AF18" s="813"/>
      <c r="AG18" s="813"/>
      <c r="AH18" s="813"/>
      <c r="AI18" s="813"/>
      <c r="AJ18" s="813"/>
      <c r="AK18" s="813"/>
      <c r="AL18" s="879" t="s">
        <v>12</v>
      </c>
      <c r="AM18" s="880"/>
      <c r="AN18" s="880"/>
      <c r="AO18" s="880"/>
      <c r="AP18" s="880"/>
      <c r="AQ18" s="880"/>
      <c r="AR18" s="880"/>
      <c r="AS18" s="880"/>
      <c r="AT18" s="881"/>
      <c r="AW18" s="979" t="s">
        <v>2</v>
      </c>
      <c r="AX18" s="897"/>
      <c r="AY18" s="897"/>
      <c r="AZ18" s="897"/>
      <c r="BA18" s="897"/>
      <c r="BB18" s="897"/>
      <c r="BC18" s="898"/>
      <c r="BD18" s="64"/>
      <c r="BI18" s="1">
        <v>19</v>
      </c>
      <c r="BJ18" s="1">
        <v>4</v>
      </c>
      <c r="BK18" s="54">
        <v>6</v>
      </c>
      <c r="BL18" s="54">
        <v>7</v>
      </c>
      <c r="BM18" s="54">
        <v>6</v>
      </c>
      <c r="BN18" s="54">
        <v>7</v>
      </c>
      <c r="BP18" s="50">
        <f>SUM(BI18:BO18)</f>
        <v>49</v>
      </c>
      <c r="BQ18" s="54"/>
      <c r="BR18" s="54"/>
      <c r="BS18" s="54"/>
      <c r="BT18" s="54"/>
      <c r="BU18" s="54"/>
      <c r="BV18" s="54"/>
      <c r="BW18" s="54"/>
    </row>
    <row r="19" spans="1:75" s="1" customFormat="1">
      <c r="A19" s="65"/>
      <c r="B19" s="13"/>
      <c r="AU19" s="887" t="s">
        <v>1</v>
      </c>
      <c r="AV19" s="888"/>
      <c r="AW19" s="888"/>
      <c r="AX19" s="888"/>
      <c r="AY19" s="888"/>
      <c r="AZ19" s="888"/>
      <c r="BA19" s="888"/>
      <c r="BB19" s="888"/>
      <c r="BC19" s="889"/>
      <c r="BD19" s="64"/>
      <c r="BK19" s="54"/>
      <c r="BL19" s="54"/>
      <c r="BM19" s="54"/>
      <c r="BN19" s="54"/>
      <c r="BP19" s="50"/>
      <c r="BQ19" s="54"/>
      <c r="BR19" s="54"/>
      <c r="BS19" s="54"/>
      <c r="BT19" s="54"/>
      <c r="BU19" s="54"/>
      <c r="BV19" s="54"/>
      <c r="BW19" s="54"/>
    </row>
    <row r="20" spans="1:75" s="1" customFormat="1">
      <c r="A20" s="65"/>
      <c r="B20" s="13"/>
      <c r="AD20" s="887" t="s">
        <v>2</v>
      </c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8"/>
      <c r="AQ20" s="888"/>
      <c r="AR20" s="888"/>
      <c r="AS20" s="888"/>
      <c r="AT20" s="888"/>
      <c r="AU20" s="888"/>
      <c r="AV20" s="888"/>
      <c r="AW20" s="888"/>
      <c r="AX20" s="888"/>
      <c r="AY20" s="888"/>
      <c r="AZ20" s="888"/>
      <c r="BA20" s="888"/>
      <c r="BB20" s="888"/>
      <c r="BC20" s="889"/>
      <c r="BD20" s="64"/>
      <c r="BK20" s="54"/>
      <c r="BL20" s="54"/>
      <c r="BM20" s="54"/>
      <c r="BN20" s="54"/>
      <c r="BP20" s="50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/>
      <c r="D21" s="887" t="s">
        <v>230</v>
      </c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9"/>
      <c r="Q21" s="887" t="s">
        <v>231</v>
      </c>
      <c r="R21" s="888"/>
      <c r="S21" s="888"/>
      <c r="T21" s="888"/>
      <c r="U21" s="888"/>
      <c r="V21" s="889"/>
      <c r="W21" s="887" t="s">
        <v>230</v>
      </c>
      <c r="X21" s="888"/>
      <c r="Y21" s="888"/>
      <c r="Z21" s="888"/>
      <c r="AA21" s="888"/>
      <c r="AB21" s="888"/>
      <c r="AC21" s="889"/>
      <c r="AD21" s="887" t="s">
        <v>232</v>
      </c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888"/>
      <c r="BB21" s="888"/>
      <c r="BC21" s="889"/>
      <c r="BD21" s="64"/>
      <c r="BK21" s="54"/>
      <c r="BL21" s="54"/>
      <c r="BM21" s="54"/>
      <c r="BN21" s="54"/>
      <c r="BP21" s="50"/>
      <c r="BQ21" s="54"/>
      <c r="BR21" s="54"/>
      <c r="BS21" s="54"/>
      <c r="BT21" s="54"/>
      <c r="BU21" s="54"/>
      <c r="BV21" s="54"/>
      <c r="BW21" s="54"/>
    </row>
    <row r="22" spans="1:75" s="1" customFormat="1" ht="3" customHeight="1">
      <c r="A22" s="65"/>
      <c r="B22" s="13"/>
      <c r="H22" s="1023" t="s">
        <v>218</v>
      </c>
      <c r="I22" s="1023"/>
      <c r="J22" s="1023"/>
      <c r="K22" s="1023"/>
      <c r="AD22" s="885" t="s">
        <v>211</v>
      </c>
      <c r="AE22" s="885"/>
      <c r="AF22" s="885"/>
      <c r="AG22" s="885"/>
      <c r="AH22" s="885"/>
      <c r="AI22" s="885"/>
      <c r="AJ22" s="885"/>
      <c r="AK22" s="885"/>
      <c r="AL22" s="885"/>
      <c r="AM22" s="885"/>
      <c r="AN22" s="885"/>
      <c r="AO22" s="885"/>
      <c r="AP22" s="885"/>
      <c r="AQ22" s="885"/>
      <c r="AR22" s="885"/>
      <c r="AS22" s="885"/>
      <c r="AT22" s="885"/>
      <c r="AU22" s="885"/>
      <c r="AV22" s="885"/>
      <c r="AW22" s="885"/>
      <c r="AX22" s="885"/>
      <c r="AY22" s="885"/>
      <c r="AZ22" s="885"/>
      <c r="BA22" s="885"/>
      <c r="BB22" s="885"/>
      <c r="BC22" s="885"/>
      <c r="BD22" s="64"/>
      <c r="BI22" s="16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1:75" s="1" customFormat="1" ht="2" customHeight="1">
      <c r="A23" s="65"/>
      <c r="B23" s="13" t="s">
        <v>214</v>
      </c>
      <c r="C23" s="1">
        <v>32</v>
      </c>
      <c r="D23" s="1024" t="s">
        <v>212</v>
      </c>
      <c r="E23" s="1024"/>
      <c r="F23" s="1024"/>
      <c r="G23" s="1024"/>
      <c r="H23" s="1024"/>
      <c r="I23" s="1024"/>
      <c r="J23" s="1024"/>
      <c r="K23" s="1024"/>
      <c r="L23" s="1024"/>
      <c r="M23" s="1024"/>
      <c r="N23" s="1024"/>
      <c r="O23" s="1024"/>
      <c r="P23" s="1024"/>
      <c r="Q23" s="1024"/>
      <c r="R23" s="1024"/>
      <c r="S23" s="1024"/>
      <c r="T23" s="1024"/>
      <c r="U23" s="1024"/>
      <c r="V23" s="1024"/>
      <c r="AD23" s="1024" t="s">
        <v>209</v>
      </c>
      <c r="AE23" s="1024"/>
      <c r="AF23" s="1024"/>
      <c r="AG23" s="1024"/>
      <c r="AH23" s="1024"/>
      <c r="AI23" s="1024"/>
      <c r="AJ23" s="1024"/>
      <c r="AK23" s="1024"/>
      <c r="AL23" s="1024"/>
      <c r="AM23" s="1024"/>
      <c r="AN23" s="1024"/>
      <c r="AO23" s="1024"/>
      <c r="AP23" s="1024"/>
      <c r="BD23" s="64"/>
      <c r="BE23" s="1" t="s">
        <v>48</v>
      </c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idden="1">
      <c r="A24" s="65"/>
      <c r="D24" s="887" t="s">
        <v>25</v>
      </c>
      <c r="E24" s="888"/>
      <c r="F24" s="888"/>
      <c r="G24" s="888"/>
      <c r="H24" s="888"/>
      <c r="I24" s="888"/>
      <c r="J24" s="888"/>
      <c r="K24" s="888"/>
      <c r="L24" s="888"/>
      <c r="M24" s="888"/>
      <c r="N24" s="888"/>
      <c r="O24" s="888"/>
      <c r="P24" s="888"/>
      <c r="Q24" s="888"/>
      <c r="R24" s="888"/>
      <c r="S24" s="888"/>
      <c r="T24" s="888"/>
      <c r="U24" s="888"/>
      <c r="V24" s="888"/>
      <c r="W24" s="888"/>
      <c r="X24" s="888"/>
      <c r="Y24" s="888"/>
      <c r="Z24" s="888"/>
      <c r="AA24" s="888"/>
      <c r="AB24" s="888"/>
      <c r="AC24" s="888"/>
      <c r="AD24" s="888"/>
      <c r="AE24" s="888"/>
      <c r="AF24" s="888"/>
      <c r="AG24" s="888"/>
      <c r="AH24" s="888"/>
      <c r="AI24" s="888"/>
      <c r="AJ24" s="888"/>
      <c r="AK24" s="888"/>
      <c r="AL24" s="888"/>
      <c r="AM24" s="888"/>
      <c r="AN24" s="888"/>
      <c r="AO24" s="888"/>
      <c r="AP24" s="888"/>
      <c r="AQ24" s="888"/>
      <c r="AR24" s="888"/>
      <c r="AS24" s="888"/>
      <c r="AT24" s="888"/>
      <c r="AU24" s="889"/>
      <c r="BD24" s="64"/>
      <c r="BE24" s="1">
        <v>44</v>
      </c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ht="20" hidden="1" customHeight="1">
      <c r="A25" s="65"/>
      <c r="B25" s="13"/>
      <c r="C25" s="1"/>
      <c r="D25" s="887" t="s">
        <v>25</v>
      </c>
      <c r="E25" s="888"/>
      <c r="F25" s="888"/>
      <c r="G25" s="888"/>
      <c r="H25" s="888"/>
      <c r="I25" s="888"/>
      <c r="J25" s="888"/>
      <c r="K25" s="889"/>
      <c r="L25" s="1"/>
      <c r="M25" s="1"/>
      <c r="N25" s="1"/>
      <c r="O25" s="1"/>
      <c r="P25" s="1"/>
      <c r="Q25" s="887" t="s">
        <v>25</v>
      </c>
      <c r="R25" s="888"/>
      <c r="S25" s="888"/>
      <c r="T25" s="888"/>
      <c r="U25" s="888"/>
      <c r="V25" s="888"/>
      <c r="W25" s="888"/>
      <c r="X25" s="888"/>
      <c r="Y25" s="888"/>
      <c r="Z25" s="888"/>
      <c r="AA25" s="888"/>
      <c r="AB25" s="888"/>
      <c r="AC25" s="889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>
        <v>65</v>
      </c>
      <c r="AO25" s="1" t="s">
        <v>224</v>
      </c>
      <c r="AP25" s="1"/>
      <c r="AQ25" s="1">
        <f>65/4</f>
        <v>16.25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64"/>
      <c r="BE25">
        <f>13+8</f>
        <v>21</v>
      </c>
    </row>
    <row r="26" spans="1:75" ht="5" hidden="1" customHeight="1">
      <c r="A26" s="65"/>
      <c r="B26" s="1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64"/>
    </row>
    <row r="27" spans="1:75" ht="5" hidden="1" customHeight="1">
      <c r="A27" s="65"/>
      <c r="B27" s="6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64"/>
    </row>
    <row r="28" spans="1:75" s="1" customFormat="1" ht="11" hidden="1" customHeight="1">
      <c r="A28" s="65"/>
      <c r="B28" s="66"/>
      <c r="BD28" s="6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>
      <c r="A29" s="65"/>
      <c r="B29" s="66"/>
      <c r="AV29" s="57"/>
      <c r="AW29" s="57"/>
      <c r="AX29" s="57"/>
      <c r="AY29" s="57"/>
      <c r="AZ29" s="57"/>
      <c r="BA29" s="57"/>
      <c r="BB29" s="57"/>
      <c r="BC29" s="57"/>
      <c r="BD29" s="6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idden="1">
      <c r="A30" s="65"/>
      <c r="B30" s="6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020" t="s">
        <v>42</v>
      </c>
      <c r="AA30" s="1021"/>
      <c r="AB30" s="1021"/>
      <c r="AC30" s="102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020" t="s">
        <v>42</v>
      </c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2"/>
      <c r="BD30" s="64"/>
      <c r="BE30" s="1">
        <v>12</v>
      </c>
      <c r="BF30">
        <f>SUM(BE25:BE30)</f>
        <v>33</v>
      </c>
    </row>
    <row r="31" spans="1:75">
      <c r="A31" s="65" t="s">
        <v>32</v>
      </c>
      <c r="B31" s="66" t="s">
        <v>162</v>
      </c>
      <c r="C31" s="1"/>
      <c r="D31" s="840" t="s">
        <v>2</v>
      </c>
      <c r="E31" s="840"/>
      <c r="F31" s="840"/>
      <c r="G31" s="840"/>
      <c r="H31" s="840"/>
      <c r="I31" s="840"/>
      <c r="J31" s="840"/>
      <c r="K31" s="840"/>
      <c r="L31" s="840"/>
      <c r="M31" s="840"/>
      <c r="N31" s="840"/>
      <c r="O31" s="840"/>
      <c r="P31" s="840"/>
      <c r="Q31" s="814" t="s">
        <v>0</v>
      </c>
      <c r="R31" s="814"/>
      <c r="S31" s="814"/>
      <c r="T31" s="814"/>
      <c r="U31" s="814"/>
      <c r="V31" s="814"/>
      <c r="W31" s="814"/>
      <c r="X31" s="814"/>
      <c r="Y31" s="814"/>
      <c r="Z31" s="814"/>
      <c r="AA31" s="814"/>
      <c r="AB31" s="814"/>
      <c r="AC31" s="814"/>
      <c r="AD31" s="775" t="s">
        <v>180</v>
      </c>
      <c r="AE31" s="776"/>
      <c r="AF31" s="776"/>
      <c r="AG31" s="776"/>
      <c r="AH31" s="776"/>
      <c r="AI31" s="776"/>
      <c r="AJ31" s="776"/>
      <c r="AK31" s="776"/>
      <c r="AL31" s="776"/>
      <c r="AM31" s="776"/>
      <c r="AN31" s="776"/>
      <c r="AO31" s="776"/>
      <c r="AP31" s="777"/>
      <c r="AQ31" s="829" t="s">
        <v>1</v>
      </c>
      <c r="AR31" s="830"/>
      <c r="AS31" s="830"/>
      <c r="AT31" s="831"/>
      <c r="AU31" s="817" t="s">
        <v>12</v>
      </c>
      <c r="AV31" s="818"/>
      <c r="AW31" s="818"/>
      <c r="AX31" s="818"/>
      <c r="AY31" s="818"/>
      <c r="AZ31" s="818"/>
      <c r="BA31" s="818"/>
      <c r="BB31" s="818"/>
      <c r="BC31" s="819"/>
      <c r="BD31" s="64"/>
      <c r="BL31" s="50">
        <f>80/5</f>
        <v>16</v>
      </c>
    </row>
    <row r="32" spans="1:75">
      <c r="A32" s="65"/>
      <c r="B32" s="66" t="s">
        <v>163</v>
      </c>
      <c r="C32" s="1"/>
      <c r="D32" s="814" t="s">
        <v>0</v>
      </c>
      <c r="E32" s="814"/>
      <c r="F32" s="814"/>
      <c r="G32" s="814"/>
      <c r="H32" s="814"/>
      <c r="I32" s="814"/>
      <c r="J32" s="814"/>
      <c r="K32" s="814"/>
      <c r="L32" s="814"/>
      <c r="M32" s="814"/>
      <c r="N32" s="814"/>
      <c r="O32" s="814"/>
      <c r="P32" s="814"/>
      <c r="Q32" s="840" t="s">
        <v>2</v>
      </c>
      <c r="R32" s="840"/>
      <c r="S32" s="840"/>
      <c r="T32" s="840"/>
      <c r="U32" s="840"/>
      <c r="V32" s="840"/>
      <c r="W32" s="840"/>
      <c r="X32" s="840"/>
      <c r="Y32" s="840"/>
      <c r="Z32" s="840"/>
      <c r="AA32" s="840"/>
      <c r="AB32" s="840"/>
      <c r="AC32" s="840"/>
      <c r="AD32" s="817" t="s">
        <v>12</v>
      </c>
      <c r="AE32" s="818"/>
      <c r="AF32" s="818"/>
      <c r="AG32" s="818"/>
      <c r="AH32" s="818"/>
      <c r="AI32" s="818"/>
      <c r="AJ32" s="818"/>
      <c r="AK32" s="819"/>
      <c r="AL32" s="829" t="s">
        <v>1</v>
      </c>
      <c r="AM32" s="830"/>
      <c r="AN32" s="830"/>
      <c r="AO32" s="830"/>
      <c r="AP32" s="831"/>
      <c r="AQ32" s="775" t="s">
        <v>180</v>
      </c>
      <c r="AR32" s="776"/>
      <c r="AS32" s="776"/>
      <c r="AT32" s="776"/>
      <c r="AU32" s="776"/>
      <c r="AV32" s="776"/>
      <c r="AW32" s="776"/>
      <c r="AX32" s="776"/>
      <c r="AY32" s="776"/>
      <c r="AZ32" s="776"/>
      <c r="BA32" s="776"/>
      <c r="BB32" s="776"/>
      <c r="BC32" s="777"/>
      <c r="BD32" s="64"/>
    </row>
    <row r="33" spans="1:75">
      <c r="A33" s="65"/>
      <c r="B33" s="66" t="s">
        <v>164</v>
      </c>
      <c r="C33" s="1"/>
      <c r="D33" s="775" t="s">
        <v>180</v>
      </c>
      <c r="E33" s="776"/>
      <c r="F33" s="776"/>
      <c r="G33" s="776"/>
      <c r="H33" s="776"/>
      <c r="I33" s="776"/>
      <c r="J33" s="776"/>
      <c r="K33" s="776"/>
      <c r="L33" s="776"/>
      <c r="M33" s="776"/>
      <c r="N33" s="776"/>
      <c r="O33" s="776"/>
      <c r="P33" s="777"/>
      <c r="Q33" s="828" t="s">
        <v>1</v>
      </c>
      <c r="R33" s="828"/>
      <c r="S33" s="828"/>
      <c r="T33" s="828"/>
      <c r="U33" s="823" t="s">
        <v>12</v>
      </c>
      <c r="V33" s="823"/>
      <c r="W33" s="823"/>
      <c r="X33" s="823"/>
      <c r="Y33" s="823"/>
      <c r="Z33" s="823"/>
      <c r="AA33" s="823"/>
      <c r="AB33" s="823"/>
      <c r="AC33" s="823"/>
      <c r="AD33" s="840" t="s">
        <v>2</v>
      </c>
      <c r="AE33" s="840"/>
      <c r="AF33" s="840"/>
      <c r="AG33" s="840"/>
      <c r="AH33" s="840"/>
      <c r="AI33" s="840"/>
      <c r="AJ33" s="840"/>
      <c r="AK33" s="840"/>
      <c r="AL33" s="840"/>
      <c r="AM33" s="840"/>
      <c r="AN33" s="840"/>
      <c r="AO33" s="840"/>
      <c r="AP33" s="840"/>
      <c r="AQ33" s="814" t="s">
        <v>0</v>
      </c>
      <c r="AR33" s="814"/>
      <c r="AS33" s="814"/>
      <c r="AT33" s="814"/>
      <c r="AU33" s="814"/>
      <c r="AV33" s="814"/>
      <c r="AW33" s="814"/>
      <c r="AX33" s="814"/>
      <c r="AY33" s="814"/>
      <c r="AZ33" s="814"/>
      <c r="BA33" s="814"/>
      <c r="BB33" s="814"/>
      <c r="BC33" s="814"/>
      <c r="BD33" s="64"/>
    </row>
    <row r="34" spans="1:75">
      <c r="A34" s="6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64"/>
    </row>
    <row r="35" spans="1:75">
      <c r="A35" s="65" t="s">
        <v>34</v>
      </c>
      <c r="B35" s="66" t="s">
        <v>204</v>
      </c>
      <c r="C35" s="1016" t="s">
        <v>123</v>
      </c>
      <c r="D35" s="1016"/>
      <c r="E35" s="1016"/>
      <c r="F35" s="1016"/>
      <c r="G35" s="1016" t="s">
        <v>1</v>
      </c>
      <c r="H35" s="1016"/>
      <c r="I35" s="1016"/>
      <c r="J35" s="1016"/>
      <c r="K35" s="1016" t="s">
        <v>124</v>
      </c>
      <c r="L35" s="1016"/>
      <c r="M35" s="1016"/>
      <c r="N35" s="1016"/>
      <c r="O35" s="1016" t="s">
        <v>119</v>
      </c>
      <c r="P35" s="1016"/>
      <c r="Q35" s="1016"/>
      <c r="R35" s="1016"/>
      <c r="S35" s="1016" t="s">
        <v>2</v>
      </c>
      <c r="T35" s="1016"/>
      <c r="U35" s="1016"/>
      <c r="V35" s="1016"/>
      <c r="W35" s="772" t="s">
        <v>29</v>
      </c>
      <c r="X35" s="773"/>
      <c r="Y35" s="773"/>
      <c r="Z35" s="774"/>
      <c r="AA35" s="772" t="s">
        <v>29</v>
      </c>
      <c r="AB35" s="773"/>
      <c r="AC35" s="773"/>
      <c r="AD35" s="774"/>
      <c r="AE35" s="775" t="s">
        <v>28</v>
      </c>
      <c r="AF35" s="776"/>
      <c r="AG35" s="776"/>
      <c r="AH35" s="777"/>
      <c r="AI35" s="775" t="s">
        <v>28</v>
      </c>
      <c r="AJ35" s="776"/>
      <c r="AK35" s="776"/>
      <c r="AL35" s="777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7"/>
      <c r="AZ35" s="1018"/>
      <c r="BA35" s="1018"/>
      <c r="BB35" s="1018"/>
      <c r="BC35" s="1019"/>
      <c r="BD35" s="67" t="s">
        <v>148</v>
      </c>
    </row>
    <row r="36" spans="1:75">
      <c r="A36" s="65"/>
      <c r="B36" s="66" t="s">
        <v>205</v>
      </c>
      <c r="C36" s="1016" t="s">
        <v>1</v>
      </c>
      <c r="D36" s="1016"/>
      <c r="E36" s="1016"/>
      <c r="F36" s="1016"/>
      <c r="G36" s="1016" t="s">
        <v>121</v>
      </c>
      <c r="H36" s="1016"/>
      <c r="I36" s="1016"/>
      <c r="J36" s="1016"/>
      <c r="K36" s="1016" t="s">
        <v>121</v>
      </c>
      <c r="L36" s="1016"/>
      <c r="M36" s="1016"/>
      <c r="N36" s="1016"/>
      <c r="O36" s="1016" t="s">
        <v>2</v>
      </c>
      <c r="P36" s="1016"/>
      <c r="Q36" s="1016"/>
      <c r="R36" s="1016"/>
      <c r="S36" s="1016" t="s">
        <v>117</v>
      </c>
      <c r="T36" s="1016"/>
      <c r="U36" s="1016"/>
      <c r="V36" s="1016"/>
      <c r="W36" s="775" t="s">
        <v>28</v>
      </c>
      <c r="X36" s="776"/>
      <c r="Y36" s="776"/>
      <c r="Z36" s="777"/>
      <c r="AA36" s="775" t="s">
        <v>28</v>
      </c>
      <c r="AB36" s="776"/>
      <c r="AC36" s="776"/>
      <c r="AD36" s="777"/>
      <c r="AE36" s="772" t="s">
        <v>29</v>
      </c>
      <c r="AF36" s="773"/>
      <c r="AG36" s="773"/>
      <c r="AH36" s="774"/>
      <c r="AI36" s="772" t="s">
        <v>29</v>
      </c>
      <c r="AJ36" s="773"/>
      <c r="AK36" s="773"/>
      <c r="AL36" s="774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7" t="s">
        <v>1</v>
      </c>
      <c r="AZ36" s="1018"/>
      <c r="BA36" s="1018"/>
      <c r="BB36" s="1018"/>
      <c r="BC36" s="1019"/>
      <c r="BD36" s="67" t="s">
        <v>148</v>
      </c>
    </row>
    <row r="37" spans="1:75">
      <c r="A37" s="65"/>
      <c r="B37" s="66" t="s">
        <v>206</v>
      </c>
      <c r="C37" s="1016"/>
      <c r="D37" s="1016"/>
      <c r="E37" s="1016"/>
      <c r="F37" s="1016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772" t="s">
        <v>29</v>
      </c>
      <c r="AN37" s="773"/>
      <c r="AO37" s="773"/>
      <c r="AP37" s="774"/>
      <c r="AQ37" s="772" t="s">
        <v>29</v>
      </c>
      <c r="AR37" s="773"/>
      <c r="AS37" s="773"/>
      <c r="AT37" s="774"/>
      <c r="AU37" s="775" t="s">
        <v>28</v>
      </c>
      <c r="AV37" s="776"/>
      <c r="AW37" s="776"/>
      <c r="AX37" s="777"/>
      <c r="AY37" s="522" t="s">
        <v>28</v>
      </c>
      <c r="AZ37" s="509"/>
      <c r="BA37" s="509"/>
      <c r="BB37" s="509"/>
      <c r="BC37" s="509"/>
      <c r="BD37" s="67"/>
    </row>
    <row r="38" spans="1:75">
      <c r="A38" s="65"/>
      <c r="B38" s="66" t="s">
        <v>207</v>
      </c>
      <c r="C38" s="1016" t="s">
        <v>2</v>
      </c>
      <c r="D38" s="1016"/>
      <c r="E38" s="1016"/>
      <c r="F38" s="1016"/>
      <c r="G38" s="1016" t="s">
        <v>120</v>
      </c>
      <c r="H38" s="1016"/>
      <c r="I38" s="1016"/>
      <c r="J38" s="1016"/>
      <c r="K38" s="1016" t="s">
        <v>118</v>
      </c>
      <c r="L38" s="1016"/>
      <c r="M38" s="1016"/>
      <c r="N38" s="1016"/>
      <c r="O38" s="1016" t="s">
        <v>119</v>
      </c>
      <c r="P38" s="1016"/>
      <c r="Q38" s="1016"/>
      <c r="R38" s="1016"/>
      <c r="S38" s="1016" t="s">
        <v>124</v>
      </c>
      <c r="T38" s="1016"/>
      <c r="U38" s="1016"/>
      <c r="V38" s="1016"/>
      <c r="W38" s="1016"/>
      <c r="X38" s="1016"/>
      <c r="Y38" s="1016"/>
      <c r="Z38" s="1016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775" t="s">
        <v>28</v>
      </c>
      <c r="AN38" s="776"/>
      <c r="AO38" s="776"/>
      <c r="AP38" s="777"/>
      <c r="AQ38" s="775" t="s">
        <v>28</v>
      </c>
      <c r="AR38" s="776"/>
      <c r="AS38" s="776"/>
      <c r="AT38" s="777"/>
      <c r="AU38" s="772" t="s">
        <v>29</v>
      </c>
      <c r="AV38" s="773"/>
      <c r="AW38" s="773"/>
      <c r="AX38" s="774"/>
      <c r="AY38" s="480" t="s">
        <v>29</v>
      </c>
      <c r="AZ38" s="481"/>
      <c r="BA38" s="481"/>
      <c r="BB38" s="481"/>
      <c r="BC38" s="481"/>
      <c r="BD38" s="67" t="s">
        <v>148</v>
      </c>
    </row>
    <row r="39" spans="1:75">
      <c r="A39" s="65"/>
      <c r="B39" s="66"/>
      <c r="C39" s="1013" t="s">
        <v>135</v>
      </c>
      <c r="D39" s="1013"/>
      <c r="E39" s="1013"/>
      <c r="F39" s="1013"/>
      <c r="G39" s="1014" t="s">
        <v>136</v>
      </c>
      <c r="H39" s="1014"/>
      <c r="I39" s="1014"/>
      <c r="J39" s="1014"/>
      <c r="K39" s="1012" t="s">
        <v>137</v>
      </c>
      <c r="L39" s="1012"/>
      <c r="M39" s="1012"/>
      <c r="N39" s="1012"/>
      <c r="O39" s="1012" t="s">
        <v>138</v>
      </c>
      <c r="P39" s="1012"/>
      <c r="Q39" s="1012"/>
      <c r="R39" s="1012"/>
      <c r="S39" s="1012" t="s">
        <v>139</v>
      </c>
      <c r="T39" s="1012"/>
      <c r="U39" s="1012"/>
      <c r="V39" s="1012"/>
      <c r="W39" s="1012" t="s">
        <v>140</v>
      </c>
      <c r="X39" s="1012"/>
      <c r="Y39" s="1012"/>
      <c r="Z39" s="1012"/>
      <c r="AA39" s="1012" t="s">
        <v>141</v>
      </c>
      <c r="AB39" s="1012"/>
      <c r="AC39" s="1012"/>
      <c r="AD39" s="1012"/>
      <c r="AE39" s="1012" t="s">
        <v>142</v>
      </c>
      <c r="AF39" s="1012"/>
      <c r="AG39" s="1012"/>
      <c r="AH39" s="1012"/>
      <c r="AI39" s="1012" t="s">
        <v>143</v>
      </c>
      <c r="AJ39" s="1012"/>
      <c r="AK39" s="1012"/>
      <c r="AL39" s="1012"/>
      <c r="AM39" s="1012" t="s">
        <v>144</v>
      </c>
      <c r="AN39" s="1012"/>
      <c r="AO39" s="1012"/>
      <c r="AP39" s="1012"/>
      <c r="AQ39" s="1012" t="s">
        <v>145</v>
      </c>
      <c r="AR39" s="1012"/>
      <c r="AS39" s="1012"/>
      <c r="AT39" s="1012"/>
      <c r="AU39" s="1012" t="s">
        <v>146</v>
      </c>
      <c r="AV39" s="1012"/>
      <c r="AW39" s="1012"/>
      <c r="AX39" s="1012"/>
      <c r="AY39" s="1015" t="s">
        <v>147</v>
      </c>
      <c r="AZ39" s="1015"/>
      <c r="BA39" s="1015"/>
      <c r="BB39" s="1015"/>
      <c r="BD39" s="67"/>
    </row>
    <row r="40" spans="1:75">
      <c r="A40" s="65"/>
      <c r="B40" s="66"/>
      <c r="C40" s="1"/>
      <c r="D40" s="994" t="s">
        <v>45</v>
      </c>
      <c r="E40" s="994"/>
      <c r="F40" s="994"/>
      <c r="G40" s="994"/>
      <c r="H40" s="994"/>
      <c r="I40" s="994"/>
      <c r="J40" s="994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67"/>
    </row>
    <row r="41" spans="1:75">
      <c r="A41" s="65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64"/>
    </row>
    <row r="42" spans="1:75">
      <c r="A42" s="65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64"/>
    </row>
    <row r="43" spans="1:75">
      <c r="A43" s="65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54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64"/>
    </row>
    <row r="44" spans="1:75" s="1" customFormat="1" ht="12" customHeight="1">
      <c r="A44" s="68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69"/>
      <c r="BE44" s="30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75" ht="13" customHeight="1">
      <c r="A45" s="8"/>
      <c r="B45" s="57"/>
      <c r="C45" s="57"/>
      <c r="D45" s="559" t="s">
        <v>35</v>
      </c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9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9"/>
      <c r="BD45" s="24"/>
      <c r="BE45" s="1" t="s">
        <v>58</v>
      </c>
      <c r="BF45" s="16">
        <v>1</v>
      </c>
      <c r="BG45" s="16"/>
      <c r="BH45" s="1"/>
      <c r="BK45" s="50" t="s">
        <v>40</v>
      </c>
      <c r="BL45" s="50">
        <v>7.18</v>
      </c>
    </row>
    <row r="46" spans="1:75" ht="13" customHeight="1">
      <c r="A46" s="8"/>
      <c r="B46" s="9" t="s">
        <v>59</v>
      </c>
      <c r="C46" s="9"/>
      <c r="D46" s="31"/>
      <c r="E46" s="31"/>
      <c r="F46" s="31"/>
      <c r="G46" s="31"/>
      <c r="H46" s="31"/>
      <c r="I46" s="31"/>
      <c r="J46" s="31"/>
      <c r="K46" s="31"/>
      <c r="L46" s="778" t="s">
        <v>208</v>
      </c>
      <c r="M46" s="779"/>
      <c r="N46" s="779"/>
      <c r="O46" s="779"/>
      <c r="P46" s="779"/>
      <c r="Q46" s="779"/>
      <c r="R46" s="779"/>
      <c r="S46" s="779"/>
      <c r="T46" s="780"/>
      <c r="U46" s="31"/>
      <c r="V46" s="31"/>
      <c r="W46" s="31"/>
      <c r="X46" s="31"/>
      <c r="Y46" s="31"/>
      <c r="Z46" s="31"/>
      <c r="AA46" s="31"/>
      <c r="AB46" s="31"/>
      <c r="AD46" s="778" t="s">
        <v>208</v>
      </c>
      <c r="AE46" s="779"/>
      <c r="AF46" s="779"/>
      <c r="AG46" s="779"/>
      <c r="AH46" s="779"/>
      <c r="AI46" s="779"/>
      <c r="AJ46" s="779"/>
      <c r="AK46" s="780"/>
      <c r="AL46" s="31"/>
      <c r="AM46" s="31"/>
      <c r="AN46" s="31"/>
      <c r="AO46" s="31"/>
      <c r="AP46" s="31"/>
      <c r="AQ46" s="31"/>
      <c r="AR46" s="31"/>
      <c r="AS46" s="31"/>
      <c r="AT46" s="31"/>
      <c r="AU46" s="778" t="s">
        <v>208</v>
      </c>
      <c r="AV46" s="779"/>
      <c r="AW46" s="779"/>
      <c r="AX46" s="779"/>
      <c r="AY46" s="779"/>
      <c r="AZ46" s="779"/>
      <c r="BA46" s="779"/>
      <c r="BB46" s="779"/>
      <c r="BC46" s="780"/>
      <c r="BD46" s="24"/>
      <c r="BE46" s="1" t="s">
        <v>60</v>
      </c>
      <c r="BF46" s="16">
        <v>1</v>
      </c>
      <c r="BG46" s="22" t="s">
        <v>107</v>
      </c>
      <c r="BH46" s="1"/>
      <c r="BK46" s="50" t="s">
        <v>0</v>
      </c>
      <c r="BL46" s="50">
        <v>3.23</v>
      </c>
    </row>
    <row r="47" spans="1:75" ht="13" customHeight="1">
      <c r="A47" s="8"/>
      <c r="B47" s="9" t="s">
        <v>73</v>
      </c>
      <c r="C47" s="9"/>
      <c r="D47" s="778" t="s">
        <v>35</v>
      </c>
      <c r="E47" s="779"/>
      <c r="F47" s="779"/>
      <c r="G47" s="779"/>
      <c r="H47" s="779"/>
      <c r="I47" s="779"/>
      <c r="J47" s="779"/>
      <c r="K47" s="780"/>
      <c r="L47" s="31"/>
      <c r="M47" s="31"/>
      <c r="N47" s="31"/>
      <c r="O47" s="31"/>
      <c r="P47" s="31"/>
      <c r="Q47" s="31"/>
      <c r="R47" s="31"/>
      <c r="S47" s="31"/>
      <c r="T47" s="31"/>
      <c r="U47" s="781" t="s">
        <v>35</v>
      </c>
      <c r="V47" s="782"/>
      <c r="W47" s="782"/>
      <c r="X47" s="782"/>
      <c r="Y47" s="782"/>
      <c r="Z47" s="782"/>
      <c r="AA47" s="782"/>
      <c r="AB47" s="782"/>
      <c r="AC47" s="782"/>
      <c r="AD47" s="31"/>
      <c r="AE47" s="31"/>
      <c r="AF47" s="31"/>
      <c r="AG47" s="31"/>
      <c r="AH47" s="31"/>
      <c r="AI47" s="31"/>
      <c r="AJ47" s="31"/>
      <c r="AK47" s="31"/>
      <c r="AL47" s="778" t="s">
        <v>35</v>
      </c>
      <c r="AM47" s="779"/>
      <c r="AN47" s="779"/>
      <c r="AO47" s="779"/>
      <c r="AP47" s="779"/>
      <c r="AQ47" s="779"/>
      <c r="AR47" s="779"/>
      <c r="AS47" s="779"/>
      <c r="AT47" s="780"/>
      <c r="AU47" s="31"/>
      <c r="AV47" s="31"/>
      <c r="AW47" s="31"/>
      <c r="AX47" s="31"/>
      <c r="AY47" s="31"/>
      <c r="AZ47" s="31"/>
      <c r="BA47" s="31"/>
      <c r="BB47" s="31"/>
      <c r="BC47" s="31"/>
      <c r="BD47" s="24"/>
      <c r="BE47" s="1"/>
      <c r="BF47" s="1">
        <f>37/52</f>
        <v>0.71153846153846156</v>
      </c>
      <c r="BG47" s="16" t="s">
        <v>128</v>
      </c>
      <c r="BH47" s="1"/>
      <c r="BK47" s="50" t="s">
        <v>1</v>
      </c>
      <c r="BL47" s="50">
        <v>3.06</v>
      </c>
    </row>
    <row r="48" spans="1:75" ht="13" customHeight="1">
      <c r="A48" s="8"/>
      <c r="B48" s="9" t="s">
        <v>61</v>
      </c>
      <c r="C48" s="9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24"/>
      <c r="BE48" s="1" t="s">
        <v>62</v>
      </c>
      <c r="BF48" s="16">
        <f>16/52</f>
        <v>0.30769230769230771</v>
      </c>
      <c r="BG48" s="16" t="s">
        <v>127</v>
      </c>
      <c r="BH48" s="1"/>
      <c r="BI48">
        <v>0.38</v>
      </c>
      <c r="BK48" s="50" t="s">
        <v>41</v>
      </c>
      <c r="BL48" s="50">
        <v>2</v>
      </c>
    </row>
    <row r="49" spans="1:75" ht="13" customHeight="1">
      <c r="A49" s="8"/>
      <c r="B49" s="9" t="s">
        <v>63</v>
      </c>
      <c r="C49" s="9"/>
      <c r="D49" s="775" t="s">
        <v>167</v>
      </c>
      <c r="E49" s="776"/>
      <c r="F49" s="776"/>
      <c r="G49" s="776"/>
      <c r="H49" s="776"/>
      <c r="I49" s="776"/>
      <c r="J49" s="776"/>
      <c r="K49" s="776"/>
      <c r="L49" s="776"/>
      <c r="M49" s="776"/>
      <c r="N49" s="776"/>
      <c r="O49" s="776"/>
      <c r="P49" s="777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775" t="s">
        <v>167</v>
      </c>
      <c r="AE49" s="776"/>
      <c r="AF49" s="776"/>
      <c r="AG49" s="776"/>
      <c r="AH49" s="776"/>
      <c r="AI49" s="776"/>
      <c r="AJ49" s="776"/>
      <c r="AK49" s="776"/>
      <c r="AL49" s="776"/>
      <c r="AM49" s="776"/>
      <c r="AN49" s="776"/>
      <c r="AO49" s="776"/>
      <c r="AP49" s="777"/>
      <c r="AQ49" s="775" t="s">
        <v>167</v>
      </c>
      <c r="AR49" s="776"/>
      <c r="AS49" s="776"/>
      <c r="AT49" s="776"/>
      <c r="AU49" s="776"/>
      <c r="AV49" s="776"/>
      <c r="AW49" s="776"/>
      <c r="AX49" s="776"/>
      <c r="AY49" s="776"/>
      <c r="AZ49" s="776"/>
      <c r="BA49" s="776"/>
      <c r="BB49" s="776"/>
      <c r="BC49" s="777"/>
      <c r="BD49" s="24"/>
      <c r="BE49" s="1" t="s">
        <v>64</v>
      </c>
      <c r="BF49" s="16">
        <f>30/52</f>
        <v>0.57692307692307687</v>
      </c>
      <c r="BG49" s="16" t="s">
        <v>126</v>
      </c>
      <c r="BH49" s="1"/>
      <c r="BI49">
        <v>0.62</v>
      </c>
      <c r="BK49" s="50" t="s">
        <v>2</v>
      </c>
      <c r="BL49" s="50">
        <v>2.23</v>
      </c>
    </row>
    <row r="50" spans="1:75" ht="13" customHeight="1">
      <c r="A50" s="8"/>
      <c r="B50" s="9" t="s">
        <v>65</v>
      </c>
      <c r="C50" s="9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24"/>
      <c r="BE50" s="1" t="s">
        <v>66</v>
      </c>
      <c r="BF50" s="16">
        <f>52/52</f>
        <v>1</v>
      </c>
      <c r="BG50" s="16"/>
      <c r="BH50" s="1"/>
      <c r="BK50" s="50" t="s">
        <v>20</v>
      </c>
      <c r="BL50" s="50">
        <v>1</v>
      </c>
    </row>
    <row r="51" spans="1:75" ht="13" customHeight="1">
      <c r="A51" s="8"/>
      <c r="B51" s="9"/>
      <c r="C51" s="9"/>
      <c r="D51" s="559" t="s">
        <v>15</v>
      </c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  <c r="X51" s="559"/>
      <c r="Y51" s="559"/>
      <c r="Z51" s="559"/>
      <c r="AA51" s="559"/>
      <c r="AB51" s="559"/>
      <c r="AC51" s="559"/>
      <c r="AD51" s="559"/>
      <c r="AE51" s="559"/>
      <c r="AF51" s="559"/>
      <c r="AG51" s="559"/>
      <c r="AH51" s="559"/>
      <c r="AI51" s="559"/>
      <c r="AJ51" s="559"/>
      <c r="AK51" s="559"/>
      <c r="AL51" s="559"/>
      <c r="AM51" s="559"/>
      <c r="AN51" s="559"/>
      <c r="AO51" s="559"/>
      <c r="AP51" s="559"/>
      <c r="AQ51" s="559"/>
      <c r="AR51" s="559"/>
      <c r="AS51" s="559"/>
      <c r="AT51" s="559"/>
      <c r="AU51" s="559"/>
      <c r="AV51" s="559"/>
      <c r="AW51" s="559"/>
      <c r="AX51" s="559"/>
      <c r="AY51" s="559"/>
      <c r="AZ51" s="559"/>
      <c r="BA51" s="559"/>
      <c r="BB51" s="559"/>
      <c r="BC51" s="559"/>
      <c r="BD51" s="24"/>
      <c r="BE51" s="1" t="s">
        <v>67</v>
      </c>
      <c r="BF51" s="26">
        <f>CB99</f>
        <v>1.3846153846153846</v>
      </c>
      <c r="BG51" s="22" t="s">
        <v>68</v>
      </c>
      <c r="BH51" s="1"/>
      <c r="BK51" s="50" t="s">
        <v>69</v>
      </c>
      <c r="BL51" s="50" t="s">
        <v>70</v>
      </c>
    </row>
    <row r="52" spans="1:75" ht="13" customHeight="1">
      <c r="A52" s="8"/>
      <c r="B52" s="9" t="s">
        <v>59</v>
      </c>
      <c r="C52" s="31"/>
      <c r="D52" s="775" t="s">
        <v>208</v>
      </c>
      <c r="E52" s="776"/>
      <c r="F52" s="776"/>
      <c r="G52" s="776"/>
      <c r="H52" s="776"/>
      <c r="I52" s="776"/>
      <c r="J52" s="776"/>
      <c r="K52" s="776"/>
      <c r="L52" s="776"/>
      <c r="M52" s="776"/>
      <c r="N52" s="776"/>
      <c r="O52" s="776"/>
      <c r="P52" s="776"/>
      <c r="Q52" s="776"/>
      <c r="R52" s="776"/>
      <c r="S52" s="776"/>
      <c r="T52" s="777"/>
      <c r="U52" s="775" t="s">
        <v>208</v>
      </c>
      <c r="V52" s="776"/>
      <c r="W52" s="776"/>
      <c r="X52" s="776"/>
      <c r="Y52" s="776"/>
      <c r="Z52" s="776"/>
      <c r="AA52" s="776"/>
      <c r="AB52" s="776"/>
      <c r="AC52" s="776"/>
      <c r="AD52" s="776"/>
      <c r="AE52" s="776"/>
      <c r="AF52" s="776"/>
      <c r="AG52" s="776"/>
      <c r="AH52" s="776"/>
      <c r="AI52" s="776"/>
      <c r="AJ52" s="776"/>
      <c r="AK52" s="777"/>
      <c r="AL52" s="775" t="s">
        <v>208</v>
      </c>
      <c r="AM52" s="776"/>
      <c r="AN52" s="776"/>
      <c r="AO52" s="776"/>
      <c r="AP52" s="776"/>
      <c r="AQ52" s="776"/>
      <c r="AR52" s="776"/>
      <c r="AS52" s="776"/>
      <c r="AT52" s="776"/>
      <c r="AU52" s="776"/>
      <c r="AV52" s="776"/>
      <c r="AW52" s="776"/>
      <c r="AX52" s="776"/>
      <c r="AY52" s="776"/>
      <c r="AZ52" s="776"/>
      <c r="BA52" s="776"/>
      <c r="BB52" s="776"/>
      <c r="BC52" s="777"/>
      <c r="BD52" s="25"/>
      <c r="BF52" s="22">
        <f>SUM(BF45:BF51)</f>
        <v>5.9807692307692299</v>
      </c>
      <c r="BG52" s="22"/>
      <c r="BH52" s="1"/>
      <c r="BK52" s="50" t="s">
        <v>71</v>
      </c>
      <c r="BL52" s="50">
        <v>1</v>
      </c>
      <c r="BN52" s="50">
        <f>SUM(BL45:BL50)</f>
        <v>18.7</v>
      </c>
      <c r="BO52" s="50" t="s">
        <v>72</v>
      </c>
    </row>
    <row r="53" spans="1:75" ht="13" customHeight="1">
      <c r="A53" s="8"/>
      <c r="B53" s="9" t="s">
        <v>73</v>
      </c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24"/>
      <c r="BF53">
        <f>10/52</f>
        <v>0.19230769230769232</v>
      </c>
      <c r="BG53" s="16" t="s">
        <v>129</v>
      </c>
      <c r="BH53" s="1"/>
      <c r="BN53" s="50">
        <v>0.5</v>
      </c>
      <c r="BO53" s="50" t="s">
        <v>74</v>
      </c>
    </row>
    <row r="54" spans="1:75" s="1" customFormat="1" ht="13" customHeight="1">
      <c r="A54" s="8"/>
      <c r="B54" s="9"/>
      <c r="C54" s="31"/>
      <c r="D54" s="775" t="s">
        <v>168</v>
      </c>
      <c r="E54" s="776"/>
      <c r="F54" s="776"/>
      <c r="G54" s="776"/>
      <c r="H54" s="776"/>
      <c r="I54" s="776"/>
      <c r="J54" s="776"/>
      <c r="K54" s="776"/>
      <c r="L54" s="776"/>
      <c r="M54" s="776"/>
      <c r="N54" s="776"/>
      <c r="O54" s="776"/>
      <c r="P54" s="776"/>
      <c r="Q54" s="776"/>
      <c r="R54" s="776"/>
      <c r="S54" s="776"/>
      <c r="T54" s="776"/>
      <c r="U54" s="776"/>
      <c r="V54" s="777"/>
      <c r="W54" s="522" t="s">
        <v>168</v>
      </c>
      <c r="X54" s="509"/>
      <c r="Y54" s="509"/>
      <c r="Z54" s="509"/>
      <c r="AA54" s="509"/>
      <c r="AB54" s="509"/>
      <c r="AC54" s="509"/>
      <c r="AD54" s="509"/>
      <c r="AE54" s="509"/>
      <c r="AF54" s="509"/>
      <c r="AG54" s="509"/>
      <c r="AH54" s="509"/>
      <c r="AI54" s="509"/>
      <c r="AJ54" s="509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24"/>
      <c r="BE54" s="1" t="s">
        <v>185</v>
      </c>
      <c r="BF54" s="1">
        <v>0.1</v>
      </c>
      <c r="BG54" s="1" t="s">
        <v>186</v>
      </c>
      <c r="BK54" s="54"/>
      <c r="BL54" s="54"/>
      <c r="BM54" s="54"/>
      <c r="BN54" s="54">
        <f>1.8</f>
        <v>1.8</v>
      </c>
      <c r="BO54" s="54" t="s">
        <v>75</v>
      </c>
      <c r="BP54" s="54"/>
      <c r="BQ54" s="54"/>
      <c r="BR54" s="54"/>
      <c r="BS54" s="54"/>
      <c r="BT54" s="54"/>
      <c r="BU54" s="54"/>
      <c r="BV54" s="54"/>
      <c r="BW54" s="54"/>
    </row>
    <row r="55" spans="1:75" ht="13" customHeight="1">
      <c r="A55" s="8"/>
      <c r="B55" s="9" t="s">
        <v>61</v>
      </c>
      <c r="C55" s="31"/>
      <c r="D55" s="522" t="s">
        <v>168</v>
      </c>
      <c r="E55" s="509"/>
      <c r="F55" s="509"/>
      <c r="G55" s="509"/>
      <c r="H55" s="509"/>
      <c r="I55" s="509"/>
      <c r="J55" s="509"/>
      <c r="K55" s="523"/>
      <c r="L55" s="31"/>
      <c r="M55" s="31"/>
      <c r="N55" s="31"/>
      <c r="O55" s="31"/>
      <c r="P55" s="31"/>
      <c r="Q55" s="494" t="s">
        <v>168</v>
      </c>
      <c r="R55" s="495"/>
      <c r="S55" s="495"/>
      <c r="T55" s="495"/>
      <c r="U55" s="495"/>
      <c r="V55" s="495"/>
      <c r="W55" s="775" t="s">
        <v>168</v>
      </c>
      <c r="X55" s="776"/>
      <c r="Y55" s="776"/>
      <c r="Z55" s="776"/>
      <c r="AA55" s="776"/>
      <c r="AB55" s="776"/>
      <c r="AC55" s="777"/>
      <c r="AD55" s="31"/>
      <c r="AE55" s="31"/>
      <c r="AF55" s="31"/>
      <c r="AG55" s="31"/>
      <c r="AH55" s="31"/>
      <c r="AI55" s="31"/>
      <c r="AJ55" s="31"/>
      <c r="AK55" s="522" t="s">
        <v>168</v>
      </c>
      <c r="AL55" s="509"/>
      <c r="AM55" s="509"/>
      <c r="AN55" s="509"/>
      <c r="AO55" s="509"/>
      <c r="AP55" s="509"/>
      <c r="AQ55" s="509"/>
      <c r="AR55" s="509"/>
      <c r="AS55" s="509"/>
      <c r="AT55" s="509"/>
      <c r="AU55" s="509"/>
      <c r="AV55" s="31"/>
      <c r="AW55" s="31"/>
      <c r="AX55" s="31"/>
      <c r="AY55" s="31"/>
      <c r="AZ55" s="31"/>
      <c r="BA55" s="31"/>
      <c r="BB55" s="31"/>
      <c r="BC55" s="31"/>
      <c r="BD55" s="24"/>
      <c r="BE55" s="1" t="s">
        <v>185</v>
      </c>
      <c r="BF55" s="1">
        <v>0.1</v>
      </c>
      <c r="BG55" s="16" t="s">
        <v>187</v>
      </c>
      <c r="BH55" s="1"/>
      <c r="BN55" s="44">
        <f>8/52</f>
        <v>0.15384615384615385</v>
      </c>
      <c r="BO55" s="44" t="s">
        <v>76</v>
      </c>
    </row>
    <row r="56" spans="1:75" ht="13" customHeight="1">
      <c r="A56" s="8"/>
      <c r="B56" s="9" t="s">
        <v>63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63">
        <f>SUM(BF53:BF55,BF51,BF50,BI48:BI49,BF45:BF47)</f>
        <v>6.4884615384615385</v>
      </c>
      <c r="BG56" s="16"/>
      <c r="BH56" s="1"/>
      <c r="BN56" s="50">
        <f>SUM(BN52:BN55)</f>
        <v>21.153846153846153</v>
      </c>
      <c r="BO56" s="50" t="s">
        <v>77</v>
      </c>
    </row>
    <row r="57" spans="1:75" s="1" customFormat="1" ht="13" customHeight="1">
      <c r="A57" s="8"/>
      <c r="B57" s="9" t="s">
        <v>65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775" t="s">
        <v>205</v>
      </c>
      <c r="X57" s="776"/>
      <c r="Y57" s="776"/>
      <c r="Z57" s="777"/>
      <c r="AA57" s="775" t="s">
        <v>205</v>
      </c>
      <c r="AB57" s="776"/>
      <c r="AC57" s="776"/>
      <c r="AD57" s="777"/>
      <c r="AE57" s="775" t="s">
        <v>204</v>
      </c>
      <c r="AF57" s="776"/>
      <c r="AG57" s="776"/>
      <c r="AH57" s="777"/>
      <c r="AI57" s="775" t="s">
        <v>204</v>
      </c>
      <c r="AJ57" s="776"/>
      <c r="AK57" s="776"/>
      <c r="AL57" s="777"/>
      <c r="AM57" s="775" t="s">
        <v>207</v>
      </c>
      <c r="AN57" s="776"/>
      <c r="AO57" s="776"/>
      <c r="AP57" s="777"/>
      <c r="AQ57" s="775" t="s">
        <v>207</v>
      </c>
      <c r="AR57" s="776"/>
      <c r="AS57" s="776"/>
      <c r="AT57" s="777"/>
      <c r="AU57" s="775" t="s">
        <v>206</v>
      </c>
      <c r="AV57" s="475"/>
      <c r="AW57" s="475"/>
      <c r="AX57" s="476"/>
      <c r="AY57" s="522" t="s">
        <v>206</v>
      </c>
      <c r="AZ57" s="509"/>
      <c r="BA57" s="509"/>
      <c r="BB57" s="509"/>
      <c r="BC57" s="509"/>
      <c r="BD57" s="24"/>
      <c r="BG57" s="16"/>
      <c r="BK57" s="53" t="s">
        <v>130</v>
      </c>
      <c r="BL57" s="54"/>
      <c r="BM57" s="54"/>
      <c r="BN57" s="54"/>
      <c r="BO57" s="54" t="s">
        <v>78</v>
      </c>
      <c r="BP57" s="54"/>
      <c r="BQ57" s="54"/>
      <c r="BR57" s="54"/>
      <c r="BS57" s="54"/>
      <c r="BT57" s="54"/>
      <c r="BU57" s="54"/>
      <c r="BV57" s="54"/>
      <c r="BW57" s="54"/>
    </row>
    <row r="58" spans="1:75" ht="13" customHeight="1">
      <c r="A58" s="8"/>
      <c r="B58" s="9"/>
      <c r="C58" s="9"/>
      <c r="D58" s="997">
        <v>5</v>
      </c>
      <c r="E58" s="1011"/>
      <c r="F58" s="1011"/>
      <c r="G58" s="1011"/>
      <c r="H58" s="1011"/>
      <c r="I58" s="1011"/>
      <c r="J58" s="1011"/>
      <c r="K58" s="998"/>
      <c r="L58" s="997">
        <v>4</v>
      </c>
      <c r="M58" s="1011"/>
      <c r="N58" s="1011"/>
      <c r="O58" s="1011"/>
      <c r="P58" s="1011"/>
      <c r="Q58" s="1011"/>
      <c r="R58" s="1011"/>
      <c r="S58" s="1011"/>
      <c r="T58" s="1011"/>
      <c r="U58" s="1011"/>
      <c r="V58" s="998"/>
      <c r="W58" s="997" t="s">
        <v>222</v>
      </c>
      <c r="X58" s="1011"/>
      <c r="Y58" s="1011"/>
      <c r="Z58" s="1011"/>
      <c r="AA58" s="1011"/>
      <c r="AB58" s="1011"/>
      <c r="AC58" s="1011"/>
      <c r="AD58" s="1011"/>
      <c r="AE58" s="1011"/>
      <c r="AF58" s="1011"/>
      <c r="AG58" s="1011"/>
      <c r="AH58" s="1011"/>
      <c r="AI58" s="1011"/>
      <c r="AJ58" s="1011"/>
      <c r="AK58" s="1011"/>
      <c r="AL58" s="1011"/>
      <c r="AM58" s="1011"/>
      <c r="AN58" s="1011"/>
      <c r="AO58" s="1011"/>
      <c r="AP58" s="1011"/>
      <c r="AQ58" s="1011"/>
      <c r="AR58" s="1011"/>
      <c r="AS58" s="1011"/>
      <c r="AT58" s="1011"/>
      <c r="AU58" s="998"/>
      <c r="AV58" s="997" t="s">
        <v>221</v>
      </c>
      <c r="AW58" s="1011"/>
      <c r="AX58" s="1011"/>
      <c r="AY58" s="1011"/>
      <c r="AZ58" s="1011"/>
      <c r="BA58" s="1011"/>
      <c r="BB58" s="1011"/>
      <c r="BC58" s="998"/>
      <c r="BD58" s="24"/>
      <c r="BE58" s="1"/>
      <c r="BF58" s="1"/>
      <c r="BG58" s="16"/>
      <c r="BH58" s="1"/>
      <c r="BK58" s="50">
        <v>1.8</v>
      </c>
      <c r="BL58" s="52" t="s">
        <v>131</v>
      </c>
    </row>
    <row r="59" spans="1:75" ht="13" customHeight="1">
      <c r="A59" s="8"/>
      <c r="B59" s="9"/>
      <c r="C59" s="9"/>
      <c r="D59" s="559" t="s">
        <v>0</v>
      </c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  <c r="X59" s="559"/>
      <c r="Y59" s="559"/>
      <c r="Z59" s="559"/>
      <c r="AA59" s="559"/>
      <c r="AB59" s="559"/>
      <c r="AC59" s="559"/>
      <c r="AD59" s="559"/>
      <c r="AE59" s="559"/>
      <c r="AF59" s="559"/>
      <c r="AG59" s="559"/>
      <c r="AH59" s="559"/>
      <c r="AI59" s="559"/>
      <c r="AJ59" s="559"/>
      <c r="AK59" s="559"/>
      <c r="AL59" s="559"/>
      <c r="AM59" s="559"/>
      <c r="AN59" s="559"/>
      <c r="AO59" s="559"/>
      <c r="AP59" s="559"/>
      <c r="AQ59" s="559"/>
      <c r="AR59" s="559"/>
      <c r="AS59" s="559"/>
      <c r="AT59" s="559"/>
      <c r="AU59" s="559"/>
      <c r="AV59" s="559"/>
      <c r="AW59" s="559"/>
      <c r="AX59" s="559"/>
      <c r="AY59" s="559"/>
      <c r="AZ59" s="559"/>
      <c r="BA59" s="559"/>
      <c r="BB59" s="559"/>
      <c r="BC59" s="559"/>
      <c r="BD59" s="24"/>
      <c r="BE59" s="1" t="s">
        <v>58</v>
      </c>
      <c r="BF59" s="16">
        <f>26/52</f>
        <v>0.5</v>
      </c>
      <c r="BG59" s="16"/>
      <c r="BH59" s="1"/>
      <c r="BK59" s="50">
        <f>8/52</f>
        <v>0.15384615384615385</v>
      </c>
      <c r="BL59" s="52" t="s">
        <v>132</v>
      </c>
    </row>
    <row r="60" spans="1:75" ht="13" customHeight="1">
      <c r="A60" s="8"/>
      <c r="B60" s="9" t="s">
        <v>79</v>
      </c>
      <c r="C60" s="9"/>
      <c r="D60" s="480" t="s">
        <v>208</v>
      </c>
      <c r="E60" s="481"/>
      <c r="F60" s="481"/>
      <c r="G60" s="481"/>
      <c r="H60" s="481"/>
      <c r="I60" s="481"/>
      <c r="J60" s="481"/>
      <c r="K60" s="481"/>
      <c r="L60" s="481"/>
      <c r="M60" s="481"/>
      <c r="N60" s="481"/>
      <c r="O60" s="481"/>
      <c r="P60" s="481"/>
      <c r="Q60" s="481"/>
      <c r="R60" s="481"/>
      <c r="S60" s="481"/>
      <c r="T60" s="738"/>
      <c r="U60" s="480" t="s">
        <v>208</v>
      </c>
      <c r="V60" s="481"/>
      <c r="W60" s="773"/>
      <c r="X60" s="773"/>
      <c r="Y60" s="773"/>
      <c r="Z60" s="773"/>
      <c r="AA60" s="773"/>
      <c r="AB60" s="773"/>
      <c r="AC60" s="773"/>
      <c r="AD60" s="481"/>
      <c r="AE60" s="481"/>
      <c r="AF60" s="481"/>
      <c r="AG60" s="481"/>
      <c r="AH60" s="481"/>
      <c r="AI60" s="481"/>
      <c r="AJ60" s="481"/>
      <c r="AK60" s="738"/>
      <c r="AL60" s="465" t="s">
        <v>208</v>
      </c>
      <c r="AM60" s="466"/>
      <c r="AN60" s="466"/>
      <c r="AO60" s="466"/>
      <c r="AP60" s="466"/>
      <c r="AQ60" s="466"/>
      <c r="AR60" s="466"/>
      <c r="AS60" s="466"/>
      <c r="AT60" s="466"/>
      <c r="AU60" s="466"/>
      <c r="AV60" s="466"/>
      <c r="AW60" s="466"/>
      <c r="AX60" s="466"/>
      <c r="AY60" s="466"/>
      <c r="AZ60" s="466"/>
      <c r="BA60" s="466"/>
      <c r="BB60" s="466"/>
      <c r="BC60" s="466"/>
      <c r="BD60" s="24"/>
      <c r="BE60" s="1" t="s">
        <v>60</v>
      </c>
      <c r="BF60" s="16">
        <f>26/52</f>
        <v>0.5</v>
      </c>
      <c r="BG60" s="16"/>
      <c r="BH60" s="1"/>
      <c r="BK60" s="50">
        <f>8/52</f>
        <v>0.15384615384615385</v>
      </c>
      <c r="BL60" s="52" t="s">
        <v>133</v>
      </c>
    </row>
    <row r="61" spans="1:75" ht="13" customHeight="1">
      <c r="A61" s="8"/>
      <c r="B61" s="9" t="s">
        <v>61</v>
      </c>
      <c r="C61" s="9"/>
      <c r="D61" s="890" t="s">
        <v>168</v>
      </c>
      <c r="E61" s="890"/>
      <c r="F61" s="890"/>
      <c r="G61" s="890"/>
      <c r="H61" s="890"/>
      <c r="I61" s="890"/>
      <c r="J61" s="890"/>
      <c r="K61" s="890"/>
      <c r="L61" s="772" t="s">
        <v>168</v>
      </c>
      <c r="M61" s="773"/>
      <c r="N61" s="773"/>
      <c r="O61" s="773"/>
      <c r="P61" s="773"/>
      <c r="Q61" s="773"/>
      <c r="R61" s="773"/>
      <c r="S61" s="773"/>
      <c r="T61" s="773"/>
      <c r="U61" s="773"/>
      <c r="V61" s="774"/>
      <c r="W61" s="31"/>
      <c r="X61" s="31"/>
      <c r="Y61" s="31"/>
      <c r="Z61" s="31"/>
      <c r="AA61" s="31"/>
      <c r="AB61" s="31"/>
      <c r="AC61" s="31"/>
      <c r="AD61" s="772" t="s">
        <v>168</v>
      </c>
      <c r="AE61" s="773"/>
      <c r="AF61" s="773"/>
      <c r="AG61" s="773"/>
      <c r="AH61" s="773"/>
      <c r="AI61" s="773"/>
      <c r="AJ61" s="773"/>
      <c r="AK61" s="1010" t="s">
        <v>219</v>
      </c>
      <c r="AL61" s="1010"/>
      <c r="AM61" s="1010"/>
      <c r="AN61" s="1010"/>
      <c r="AO61" s="1010"/>
      <c r="AP61" s="1010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24"/>
      <c r="BE61" s="1" t="s">
        <v>64</v>
      </c>
      <c r="BF61" s="16">
        <f>23/52</f>
        <v>0.44230769230769229</v>
      </c>
      <c r="BG61" s="16"/>
      <c r="BH61" s="1"/>
    </row>
    <row r="62" spans="1:75" ht="13" customHeight="1">
      <c r="A62" s="8"/>
      <c r="B62" s="9" t="s">
        <v>63</v>
      </c>
      <c r="C62" s="9"/>
      <c r="D62" s="592" t="s">
        <v>167</v>
      </c>
      <c r="E62" s="592"/>
      <c r="F62" s="592"/>
      <c r="G62" s="592"/>
      <c r="H62" s="592"/>
      <c r="I62" s="592"/>
      <c r="J62" s="592"/>
      <c r="K62" s="592"/>
      <c r="L62" s="592"/>
      <c r="M62" s="592"/>
      <c r="N62" s="592"/>
      <c r="O62" s="592"/>
      <c r="P62" s="592"/>
      <c r="Q62" s="592" t="s">
        <v>167</v>
      </c>
      <c r="R62" s="592"/>
      <c r="S62" s="592"/>
      <c r="T62" s="592"/>
      <c r="U62" s="592"/>
      <c r="V62" s="592"/>
      <c r="W62" s="814"/>
      <c r="X62" s="814"/>
      <c r="Y62" s="814"/>
      <c r="Z62" s="814"/>
      <c r="AA62" s="814"/>
      <c r="AB62" s="814"/>
      <c r="AC62" s="814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814" t="s">
        <v>167</v>
      </c>
      <c r="AR62" s="814"/>
      <c r="AS62" s="814"/>
      <c r="AT62" s="814"/>
      <c r="AU62" s="814"/>
      <c r="AV62" s="814"/>
      <c r="AW62" s="814"/>
      <c r="AX62" s="814"/>
      <c r="AY62" s="814"/>
      <c r="AZ62" s="814"/>
      <c r="BA62" s="814"/>
      <c r="BB62" s="814"/>
      <c r="BC62" s="814"/>
      <c r="BD62" s="24"/>
      <c r="BE62" s="1" t="s">
        <v>66</v>
      </c>
      <c r="BF62" s="16">
        <v>1</v>
      </c>
      <c r="BG62" s="16"/>
      <c r="BH62" s="1"/>
      <c r="BK62" s="52" t="s">
        <v>134</v>
      </c>
    </row>
    <row r="63" spans="1:75" ht="13" customHeight="1">
      <c r="A63" s="8"/>
      <c r="B63" s="9" t="s">
        <v>65</v>
      </c>
      <c r="C63" s="9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72" t="s">
        <v>204</v>
      </c>
      <c r="X63" s="773"/>
      <c r="Y63" s="773"/>
      <c r="Z63" s="774"/>
      <c r="AA63" s="772" t="s">
        <v>204</v>
      </c>
      <c r="AB63" s="773"/>
      <c r="AC63" s="773"/>
      <c r="AD63" s="774"/>
      <c r="AE63" s="772" t="s">
        <v>205</v>
      </c>
      <c r="AF63" s="773"/>
      <c r="AG63" s="773"/>
      <c r="AH63" s="774"/>
      <c r="AI63" s="772" t="s">
        <v>205</v>
      </c>
      <c r="AJ63" s="773"/>
      <c r="AK63" s="773"/>
      <c r="AL63" s="774"/>
      <c r="AM63" s="772" t="s">
        <v>206</v>
      </c>
      <c r="AN63" s="773"/>
      <c r="AO63" s="773"/>
      <c r="AP63" s="774"/>
      <c r="AQ63" s="772" t="s">
        <v>206</v>
      </c>
      <c r="AR63" s="773"/>
      <c r="AS63" s="773"/>
      <c r="AT63" s="774"/>
      <c r="AU63" s="772" t="s">
        <v>207</v>
      </c>
      <c r="AV63" s="773"/>
      <c r="AW63" s="773"/>
      <c r="AX63" s="774"/>
      <c r="AY63" s="480" t="s">
        <v>207</v>
      </c>
      <c r="AZ63" s="481"/>
      <c r="BA63" s="481"/>
      <c r="BB63" s="481"/>
      <c r="BC63" s="481"/>
      <c r="BD63" s="24"/>
      <c r="BE63" s="1" t="s">
        <v>67</v>
      </c>
      <c r="BF63" s="22">
        <f>32/52</f>
        <v>0.61538461538461542</v>
      </c>
      <c r="BG63" s="16" t="s">
        <v>125</v>
      </c>
      <c r="BH63" s="1"/>
    </row>
    <row r="64" spans="1:75" s="1" customFormat="1" ht="13" customHeight="1">
      <c r="A64" s="8"/>
      <c r="B64" s="9"/>
      <c r="C64" s="9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24"/>
      <c r="BF64" s="26">
        <f>SUM(BF59:BF63)</f>
        <v>3.0576923076923079</v>
      </c>
      <c r="BG64" s="22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ht="13" customHeight="1">
      <c r="A65" s="8"/>
      <c r="B65" s="9"/>
      <c r="C65" s="9"/>
      <c r="D65" s="559" t="s">
        <v>80</v>
      </c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9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9"/>
      <c r="BD65" s="24"/>
      <c r="BG65" s="22"/>
      <c r="BH65" s="1"/>
    </row>
    <row r="66" spans="1:75" ht="13" customHeight="1">
      <c r="A66" s="8"/>
      <c r="B66" s="9" t="s">
        <v>79</v>
      </c>
      <c r="C66" s="9"/>
      <c r="D66" s="813" t="s">
        <v>38</v>
      </c>
      <c r="E66" s="813"/>
      <c r="F66" s="813"/>
      <c r="G66" s="813"/>
      <c r="H66" s="813"/>
      <c r="I66" s="813"/>
      <c r="J66" s="813"/>
      <c r="K66" s="813"/>
      <c r="L66" s="70"/>
      <c r="M66" s="70"/>
      <c r="N66" s="70"/>
      <c r="O66" s="70"/>
      <c r="P66" s="70"/>
      <c r="Q66" s="70"/>
      <c r="R66" s="70"/>
      <c r="S66" s="70"/>
      <c r="T66" s="70"/>
      <c r="U66" s="813" t="s">
        <v>38</v>
      </c>
      <c r="V66" s="813"/>
      <c r="W66" s="813"/>
      <c r="X66" s="813"/>
      <c r="Y66" s="813"/>
      <c r="Z66" s="813"/>
      <c r="AA66" s="813"/>
      <c r="AB66" s="813"/>
      <c r="AC66" s="813"/>
      <c r="AD66" s="70"/>
      <c r="AE66" s="70"/>
      <c r="AF66" s="70"/>
      <c r="AG66" s="70"/>
      <c r="AH66" s="70"/>
      <c r="AI66" s="70"/>
      <c r="AJ66" s="70"/>
      <c r="AK66" s="70"/>
      <c r="AL66" s="813" t="s">
        <v>38</v>
      </c>
      <c r="AM66" s="813"/>
      <c r="AN66" s="813"/>
      <c r="AO66" s="813"/>
      <c r="AP66" s="813"/>
      <c r="AQ66" s="813"/>
      <c r="AR66" s="813"/>
      <c r="AS66" s="813"/>
      <c r="AT66" s="813"/>
      <c r="AU66" s="70"/>
      <c r="AV66" s="70"/>
      <c r="AW66" s="70"/>
      <c r="AX66" s="70"/>
      <c r="AY66" s="70"/>
      <c r="AZ66" s="70"/>
      <c r="BA66" s="70"/>
      <c r="BB66" s="70"/>
      <c r="BC66" s="70"/>
      <c r="BD66" s="24"/>
      <c r="BE66" s="1" t="s">
        <v>58</v>
      </c>
      <c r="BF66" s="16">
        <f>14/52</f>
        <v>0.26923076923076922</v>
      </c>
      <c r="BG66" s="16" t="s">
        <v>111</v>
      </c>
      <c r="BH66" s="1"/>
    </row>
    <row r="67" spans="1:75" ht="13" customHeight="1">
      <c r="A67" s="8"/>
      <c r="B67" s="9" t="s">
        <v>81</v>
      </c>
      <c r="C67" s="9"/>
      <c r="D67" s="70"/>
      <c r="E67" s="70"/>
      <c r="F67" s="70"/>
      <c r="G67" s="70"/>
      <c r="H67" s="70"/>
      <c r="I67" s="70"/>
      <c r="J67" s="70"/>
      <c r="K67" s="70"/>
      <c r="L67" s="813" t="s">
        <v>38</v>
      </c>
      <c r="M67" s="813"/>
      <c r="N67" s="813"/>
      <c r="O67" s="813"/>
      <c r="P67" s="813"/>
      <c r="Q67" s="813"/>
      <c r="R67" s="813"/>
      <c r="S67" s="813"/>
      <c r="T67" s="813"/>
      <c r="U67" s="70"/>
      <c r="V67" s="70"/>
      <c r="W67" s="70"/>
      <c r="X67" s="70"/>
      <c r="Y67" s="70"/>
      <c r="Z67" s="70"/>
      <c r="AA67" s="70"/>
      <c r="AB67" s="70"/>
      <c r="AC67" s="70"/>
      <c r="AD67" s="813" t="s">
        <v>38</v>
      </c>
      <c r="AE67" s="813"/>
      <c r="AF67" s="813"/>
      <c r="AG67" s="813"/>
      <c r="AH67" s="813"/>
      <c r="AI67" s="813"/>
      <c r="AJ67" s="813"/>
      <c r="AK67" s="813"/>
      <c r="AL67" s="70"/>
      <c r="AM67" s="70"/>
      <c r="AN67" s="70"/>
      <c r="AO67" s="70"/>
      <c r="AP67" s="70"/>
      <c r="AQ67" s="70"/>
      <c r="AR67" s="70"/>
      <c r="AS67" s="70"/>
      <c r="AT67" s="70"/>
      <c r="AU67" s="813" t="s">
        <v>38</v>
      </c>
      <c r="AV67" s="813"/>
      <c r="AW67" s="813"/>
      <c r="AX67" s="813"/>
      <c r="AY67" s="813"/>
      <c r="AZ67" s="813"/>
      <c r="BA67" s="813"/>
      <c r="BB67" s="813"/>
      <c r="BC67" s="813"/>
      <c r="BD67" s="24"/>
      <c r="BE67" s="1" t="s">
        <v>60</v>
      </c>
      <c r="BF67" s="16">
        <f>32/52</f>
        <v>0.61538461538461542</v>
      </c>
      <c r="BG67" s="22" t="s">
        <v>108</v>
      </c>
      <c r="BH67" s="1"/>
      <c r="BJ67" t="s">
        <v>112</v>
      </c>
    </row>
    <row r="68" spans="1:75" ht="13" customHeight="1">
      <c r="A68" s="8"/>
      <c r="B68" s="9" t="s">
        <v>5</v>
      </c>
      <c r="C68" s="9"/>
      <c r="D68" s="747" t="s">
        <v>4</v>
      </c>
      <c r="E68" s="748"/>
      <c r="F68" s="748"/>
      <c r="G68" s="748"/>
      <c r="H68" s="748"/>
      <c r="I68" s="748"/>
      <c r="J68" s="748"/>
      <c r="K68" s="827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24"/>
      <c r="BE68" s="1" t="s">
        <v>62</v>
      </c>
      <c r="BF68" s="16">
        <f>7/52</f>
        <v>0.13461538461538461</v>
      </c>
      <c r="BG68" s="16" t="s">
        <v>106</v>
      </c>
      <c r="BH68" s="1"/>
    </row>
    <row r="69" spans="1:75" s="1" customFormat="1" ht="13" customHeight="1">
      <c r="A69" s="8"/>
      <c r="B69" s="9" t="s">
        <v>61</v>
      </c>
      <c r="C69" s="9"/>
      <c r="D69" s="70"/>
      <c r="E69" s="70"/>
      <c r="F69" s="70"/>
      <c r="G69" s="70"/>
      <c r="H69" s="70"/>
      <c r="I69" s="70"/>
      <c r="J69" s="70"/>
      <c r="K69" s="70"/>
      <c r="L69" s="882" t="s">
        <v>168</v>
      </c>
      <c r="M69" s="883"/>
      <c r="N69" s="883"/>
      <c r="O69" s="883"/>
      <c r="P69" s="884"/>
      <c r="Q69" s="70"/>
      <c r="R69" s="70"/>
      <c r="S69" s="70"/>
      <c r="T69" s="70"/>
      <c r="U69" s="70"/>
      <c r="V69" s="70"/>
      <c r="W69" s="877" t="s">
        <v>168</v>
      </c>
      <c r="X69" s="877"/>
      <c r="Y69" s="877"/>
      <c r="Z69" s="877"/>
      <c r="AA69" s="877"/>
      <c r="AB69" s="877"/>
      <c r="AC69" s="877"/>
      <c r="AD69" s="70"/>
      <c r="AE69" s="70"/>
      <c r="AF69" s="70"/>
      <c r="AG69" s="70"/>
      <c r="AH69" s="70"/>
      <c r="AI69" s="70"/>
      <c r="AJ69" s="70"/>
      <c r="AK69" s="882" t="s">
        <v>168</v>
      </c>
      <c r="AL69" s="883"/>
      <c r="AM69" s="883"/>
      <c r="AN69" s="883"/>
      <c r="AO69" s="883"/>
      <c r="AP69" s="884"/>
      <c r="AQ69" s="70"/>
      <c r="AR69" s="70"/>
      <c r="AS69" s="70"/>
      <c r="AT69" s="70"/>
      <c r="AU69" s="70"/>
      <c r="AV69" s="70"/>
      <c r="AW69" s="877" t="s">
        <v>168</v>
      </c>
      <c r="AX69" s="877"/>
      <c r="AY69" s="877"/>
      <c r="AZ69" s="877"/>
      <c r="BA69" s="877"/>
      <c r="BB69" s="877"/>
      <c r="BC69" s="877"/>
      <c r="BD69" s="24"/>
      <c r="BE69" s="1" t="s">
        <v>64</v>
      </c>
      <c r="BF69" s="16">
        <f>21/52</f>
        <v>0.40384615384615385</v>
      </c>
      <c r="BG69" s="16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</row>
    <row r="70" spans="1:75" ht="13" customHeight="1">
      <c r="A70" s="8"/>
      <c r="B70" s="71" t="s">
        <v>63</v>
      </c>
      <c r="C70" s="71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1009" t="s">
        <v>167</v>
      </c>
      <c r="R70" s="1009"/>
      <c r="S70" s="1009"/>
      <c r="T70" s="1009"/>
      <c r="U70" s="1009"/>
      <c r="V70" s="1009"/>
      <c r="W70" s="70"/>
      <c r="X70" s="70"/>
      <c r="Y70" s="70"/>
      <c r="Z70" s="70"/>
      <c r="AA70" s="70"/>
      <c r="AB70" s="70"/>
      <c r="AC70" s="70"/>
      <c r="AD70" s="882" t="s">
        <v>167</v>
      </c>
      <c r="AE70" s="883"/>
      <c r="AF70" s="883"/>
      <c r="AG70" s="883"/>
      <c r="AH70" s="883"/>
      <c r="AI70" s="883"/>
      <c r="AJ70" s="884"/>
      <c r="AK70" s="70"/>
      <c r="AL70" s="70"/>
      <c r="AM70" s="70"/>
      <c r="AN70" s="70"/>
      <c r="AO70" s="70"/>
      <c r="AP70" s="70"/>
      <c r="AQ70" s="1009" t="s">
        <v>167</v>
      </c>
      <c r="AR70" s="1009"/>
      <c r="AS70" s="1009"/>
      <c r="AT70" s="1009"/>
      <c r="AU70" s="1009"/>
      <c r="AV70" s="1009"/>
      <c r="AW70" s="70"/>
      <c r="AX70" s="70"/>
      <c r="AY70" s="70"/>
      <c r="AZ70" s="70"/>
      <c r="BA70" s="70"/>
      <c r="BB70" s="70"/>
      <c r="BC70" s="70"/>
      <c r="BD70" s="24"/>
      <c r="BE70" s="1" t="s">
        <v>66</v>
      </c>
      <c r="BF70" s="16">
        <f>24/52</f>
        <v>0.46153846153846156</v>
      </c>
      <c r="BG70" s="16"/>
      <c r="BH70" s="1"/>
    </row>
    <row r="71" spans="1:75" ht="13" customHeight="1">
      <c r="A71" s="8"/>
      <c r="B71" s="9"/>
      <c r="C71" s="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24"/>
      <c r="BE71" s="1" t="s">
        <v>67</v>
      </c>
      <c r="BF71" s="22">
        <v>0.69199999999999995</v>
      </c>
      <c r="BG71" s="22" t="s">
        <v>113</v>
      </c>
      <c r="BH71" s="1"/>
    </row>
    <row r="72" spans="1:75" ht="13" customHeight="1">
      <c r="A72" s="8"/>
      <c r="B72" s="9"/>
      <c r="C72" s="9"/>
      <c r="D72" s="559" t="s">
        <v>82</v>
      </c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59"/>
      <c r="AI72" s="559"/>
      <c r="AJ72" s="559"/>
      <c r="AK72" s="559"/>
      <c r="AL72" s="559"/>
      <c r="AM72" s="559"/>
      <c r="AN72" s="559"/>
      <c r="AO72" s="559"/>
      <c r="AP72" s="559"/>
      <c r="AQ72" s="559"/>
      <c r="AR72" s="559"/>
      <c r="AS72" s="559"/>
      <c r="AT72" s="559"/>
      <c r="AU72" s="559"/>
      <c r="AV72" s="559"/>
      <c r="AW72" s="559"/>
      <c r="AX72" s="559"/>
      <c r="AY72" s="559"/>
      <c r="AZ72" s="559"/>
      <c r="BA72" s="559"/>
      <c r="BB72" s="559"/>
      <c r="BC72" s="559"/>
      <c r="BD72" s="24"/>
      <c r="BE72" s="1"/>
      <c r="BF72" s="22">
        <f>SUM(BF66:BF71)</f>
        <v>2.5766153846153843</v>
      </c>
      <c r="BG72" s="22"/>
      <c r="BH72" s="1"/>
    </row>
    <row r="73" spans="1:75" ht="13" customHeight="1">
      <c r="A73" s="8"/>
      <c r="B73" s="9" t="s">
        <v>92</v>
      </c>
      <c r="C73" s="9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24"/>
      <c r="BE73" s="1" t="s">
        <v>58</v>
      </c>
      <c r="BF73">
        <f>12/52</f>
        <v>0.23076923076923078</v>
      </c>
      <c r="BG73" s="16" t="s">
        <v>111</v>
      </c>
      <c r="BH73" s="1"/>
    </row>
    <row r="74" spans="1:75" ht="13" customHeight="1">
      <c r="A74" s="8"/>
      <c r="B74" s="9" t="s">
        <v>93</v>
      </c>
      <c r="C74" s="9"/>
      <c r="D74" s="878" t="s">
        <v>88</v>
      </c>
      <c r="E74" s="878"/>
      <c r="F74" s="878"/>
      <c r="G74" s="878"/>
      <c r="H74" s="878"/>
      <c r="I74" s="878"/>
      <c r="J74" s="878"/>
      <c r="K74" s="878"/>
      <c r="L74" s="73"/>
      <c r="M74" s="73"/>
      <c r="N74" s="879" t="s">
        <v>18</v>
      </c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1"/>
      <c r="AD74" s="878" t="s">
        <v>88</v>
      </c>
      <c r="AE74" s="878"/>
      <c r="AF74" s="878"/>
      <c r="AG74" s="878"/>
      <c r="AH74" s="878"/>
      <c r="AI74" s="878"/>
      <c r="AJ74" s="878"/>
      <c r="AK74" s="878"/>
      <c r="AL74" s="878"/>
      <c r="AM74" s="878"/>
      <c r="AN74" s="878"/>
      <c r="AO74" s="878"/>
      <c r="AP74" s="878"/>
      <c r="AQ74" s="878"/>
      <c r="AR74" s="878"/>
      <c r="AS74" s="878"/>
      <c r="AT74" s="878"/>
      <c r="AU74" s="878" t="s">
        <v>88</v>
      </c>
      <c r="AV74" s="878"/>
      <c r="AW74" s="878"/>
      <c r="AX74" s="878"/>
      <c r="AY74" s="878"/>
      <c r="AZ74" s="878"/>
      <c r="BA74" s="878"/>
      <c r="BB74" s="878"/>
      <c r="BC74" s="878"/>
      <c r="BD74" s="24"/>
      <c r="BE74" s="1" t="s">
        <v>60</v>
      </c>
      <c r="BF74" s="16">
        <f>31/52</f>
        <v>0.59615384615384615</v>
      </c>
      <c r="BG74" s="22" t="s">
        <v>108</v>
      </c>
      <c r="BH74" s="1"/>
      <c r="BJ74" t="s">
        <v>109</v>
      </c>
    </row>
    <row r="75" spans="1:75" ht="13" customHeight="1">
      <c r="A75" s="8"/>
      <c r="B75" s="9" t="s">
        <v>61</v>
      </c>
      <c r="C75" s="9"/>
      <c r="D75" s="878" t="s">
        <v>168</v>
      </c>
      <c r="E75" s="878"/>
      <c r="F75" s="878"/>
      <c r="G75" s="878"/>
      <c r="H75" s="878"/>
      <c r="I75" s="878"/>
      <c r="J75" s="878"/>
      <c r="K75" s="878"/>
      <c r="L75" s="1006" t="s">
        <v>168</v>
      </c>
      <c r="M75" s="1007"/>
      <c r="N75" s="1007"/>
      <c r="O75" s="1007"/>
      <c r="P75" s="1007"/>
      <c r="Q75" s="1007"/>
      <c r="R75" s="1007"/>
      <c r="S75" s="1007"/>
      <c r="T75" s="1007"/>
      <c r="U75" s="1007"/>
      <c r="V75" s="1008"/>
      <c r="W75" s="70"/>
      <c r="X75" s="70"/>
      <c r="Y75" s="70"/>
      <c r="Z75" s="70"/>
      <c r="AA75" s="70"/>
      <c r="AB75" s="70"/>
      <c r="AC75" s="70"/>
      <c r="AD75" s="879" t="s">
        <v>168</v>
      </c>
      <c r="AE75" s="880"/>
      <c r="AF75" s="880"/>
      <c r="AG75" s="880"/>
      <c r="AH75" s="880"/>
      <c r="AI75" s="880"/>
      <c r="AJ75" s="881"/>
      <c r="AK75" s="70"/>
      <c r="AL75" s="70"/>
      <c r="AM75" s="70"/>
      <c r="AN75" s="70"/>
      <c r="AO75" s="70"/>
      <c r="AP75" s="70"/>
      <c r="AQ75" s="878" t="s">
        <v>168</v>
      </c>
      <c r="AR75" s="878"/>
      <c r="AS75" s="878"/>
      <c r="AT75" s="878"/>
      <c r="AU75" s="878"/>
      <c r="AV75" s="878"/>
      <c r="AW75" s="70"/>
      <c r="AX75" s="70"/>
      <c r="AY75" s="70"/>
      <c r="AZ75" s="70"/>
      <c r="BA75" s="70"/>
      <c r="BB75" s="70"/>
      <c r="BC75" s="70"/>
      <c r="BD75" s="24"/>
      <c r="BE75" s="1" t="s">
        <v>62</v>
      </c>
      <c r="BF75" s="16">
        <f>9/52</f>
        <v>0.17307692307692307</v>
      </c>
      <c r="BG75" t="s">
        <v>106</v>
      </c>
      <c r="BH75" s="1"/>
    </row>
    <row r="76" spans="1:75" ht="13" customHeight="1">
      <c r="A76" s="8"/>
      <c r="B76" s="9" t="s">
        <v>63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985" t="s">
        <v>167</v>
      </c>
      <c r="X76" s="985"/>
      <c r="Y76" s="985"/>
      <c r="Z76" s="985"/>
      <c r="AA76" s="985"/>
      <c r="AB76" s="985"/>
      <c r="AC76" s="985"/>
      <c r="AD76" s="70"/>
      <c r="AE76" s="70"/>
      <c r="AF76" s="70"/>
      <c r="AG76" s="70"/>
      <c r="AH76" s="70"/>
      <c r="AI76" s="70"/>
      <c r="AJ76" s="70"/>
      <c r="AK76" s="879" t="s">
        <v>167</v>
      </c>
      <c r="AL76" s="880"/>
      <c r="AM76" s="880"/>
      <c r="AN76" s="880"/>
      <c r="AO76" s="880"/>
      <c r="AP76" s="881"/>
      <c r="AQ76" s="70"/>
      <c r="AR76" s="70"/>
      <c r="AS76" s="70"/>
      <c r="AT76" s="70"/>
      <c r="AU76" s="70"/>
      <c r="AV76" s="70"/>
      <c r="AW76" s="985" t="s">
        <v>167</v>
      </c>
      <c r="AX76" s="985"/>
      <c r="AY76" s="985"/>
      <c r="AZ76" s="985"/>
      <c r="BA76" s="985"/>
      <c r="BB76" s="985"/>
      <c r="BC76" s="985"/>
      <c r="BD76" s="24"/>
      <c r="BE76" s="1" t="s">
        <v>64</v>
      </c>
      <c r="BF76" s="16">
        <f>24/52</f>
        <v>0.46153846153846156</v>
      </c>
      <c r="BG76" s="16"/>
      <c r="BH76" s="1"/>
    </row>
    <row r="77" spans="1:75" ht="13" customHeight="1">
      <c r="A77" s="8"/>
      <c r="B77" s="9"/>
      <c r="C77" s="9"/>
      <c r="D77" s="70"/>
      <c r="E77" s="70"/>
      <c r="F77" s="70"/>
      <c r="G77" s="70"/>
      <c r="H77" s="70"/>
      <c r="I77" s="70"/>
      <c r="J77" s="70"/>
      <c r="K77" s="70"/>
      <c r="L77" s="997" t="s">
        <v>220</v>
      </c>
      <c r="M77" s="998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66</v>
      </c>
      <c r="BF77" s="16">
        <f>28/52</f>
        <v>0.53846153846153844</v>
      </c>
      <c r="BG77" s="1"/>
      <c r="BH77" s="1"/>
    </row>
    <row r="78" spans="1:75" ht="13" customHeight="1">
      <c r="A78" s="8"/>
      <c r="B78" s="9"/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/>
      <c r="BF78" s="16">
        <f>SUM(BF73:BF77)</f>
        <v>2</v>
      </c>
      <c r="BG78" s="1" t="s">
        <v>110</v>
      </c>
      <c r="BH78" s="1"/>
    </row>
    <row r="79" spans="1:75" s="1" customFormat="1" ht="13" customHeight="1">
      <c r="A79" s="8"/>
      <c r="B79" s="9"/>
      <c r="C79" s="9"/>
      <c r="D79" s="559" t="s">
        <v>83</v>
      </c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  <c r="X79" s="559"/>
      <c r="Y79" s="559"/>
      <c r="Z79" s="559"/>
      <c r="AA79" s="559"/>
      <c r="AB79" s="559"/>
      <c r="AC79" s="559"/>
      <c r="AD79" s="559"/>
      <c r="AE79" s="559"/>
      <c r="AF79" s="559"/>
      <c r="AG79" s="559"/>
      <c r="AH79" s="559"/>
      <c r="AI79" s="559"/>
      <c r="AJ79" s="559"/>
      <c r="AK79" s="559"/>
      <c r="AL79" s="559"/>
      <c r="AM79" s="559"/>
      <c r="AN79" s="559"/>
      <c r="AO79" s="559"/>
      <c r="AP79" s="559"/>
      <c r="AQ79" s="559"/>
      <c r="AR79" s="559"/>
      <c r="AS79" s="559"/>
      <c r="AT79" s="559"/>
      <c r="AU79" s="559"/>
      <c r="AV79" s="559"/>
      <c r="AW79" s="559"/>
      <c r="AX79" s="559"/>
      <c r="AY79" s="559"/>
      <c r="AZ79" s="559"/>
      <c r="BA79" s="559"/>
      <c r="BB79" s="559"/>
      <c r="BC79" s="559"/>
      <c r="BD79" s="24"/>
      <c r="BF79" s="16"/>
      <c r="BG79" s="16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</row>
    <row r="80" spans="1:75" ht="13" customHeight="1">
      <c r="A80" s="8"/>
      <c r="B80" s="9" t="s">
        <v>81</v>
      </c>
      <c r="C80" s="9"/>
      <c r="D80" s="459" t="s">
        <v>18</v>
      </c>
      <c r="E80" s="460"/>
      <c r="F80" s="460"/>
      <c r="G80" s="460"/>
      <c r="H80" s="460"/>
      <c r="I80" s="460"/>
      <c r="J80" s="70"/>
      <c r="K80" s="70"/>
      <c r="L80" s="896" t="s">
        <v>88</v>
      </c>
      <c r="M80" s="896"/>
      <c r="N80" s="896"/>
      <c r="O80" s="896"/>
      <c r="P80" s="896"/>
      <c r="Q80" s="896"/>
      <c r="R80" s="896"/>
      <c r="S80" s="896"/>
      <c r="T80" s="896"/>
      <c r="U80" s="896" t="s">
        <v>88</v>
      </c>
      <c r="V80" s="896"/>
      <c r="W80" s="896"/>
      <c r="X80" s="896"/>
      <c r="Y80" s="896"/>
      <c r="Z80" s="896"/>
      <c r="AA80" s="896"/>
      <c r="AB80" s="896"/>
      <c r="AC80" s="896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24"/>
      <c r="BE80" s="1"/>
      <c r="BF80" s="16"/>
      <c r="BG80" s="16"/>
      <c r="BH80" s="1"/>
    </row>
    <row r="81" spans="1:85" ht="13" customHeight="1">
      <c r="A81" s="8"/>
      <c r="B81" s="9" t="s">
        <v>5</v>
      </c>
      <c r="C81" s="9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832" t="s">
        <v>5</v>
      </c>
      <c r="AR81" s="833"/>
      <c r="AS81" s="833"/>
      <c r="AT81" s="833"/>
      <c r="AU81" s="833"/>
      <c r="AV81" s="833"/>
      <c r="AW81" s="833"/>
      <c r="AX81" s="833"/>
      <c r="AY81" s="833"/>
      <c r="AZ81" s="833"/>
      <c r="BA81" s="833"/>
      <c r="BB81" s="833"/>
      <c r="BC81" s="834"/>
      <c r="BD81" s="24"/>
      <c r="BE81" s="1" t="s">
        <v>60</v>
      </c>
      <c r="BF81" s="16">
        <f>13/52</f>
        <v>0.25</v>
      </c>
      <c r="BG81" s="16" t="s">
        <v>103</v>
      </c>
      <c r="BH81" s="1"/>
    </row>
    <row r="82" spans="1:85" ht="13" customHeight="1">
      <c r="A82" s="8"/>
      <c r="B82" s="9" t="s">
        <v>61</v>
      </c>
      <c r="C82" s="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896" t="s">
        <v>168</v>
      </c>
      <c r="AE82" s="896"/>
      <c r="AF82" s="896"/>
      <c r="AG82" s="896"/>
      <c r="AH82" s="896"/>
      <c r="AI82" s="896"/>
      <c r="AJ82" s="896"/>
      <c r="AK82" s="979" t="s">
        <v>168</v>
      </c>
      <c r="AL82" s="897"/>
      <c r="AM82" s="897"/>
      <c r="AN82" s="897"/>
      <c r="AO82" s="897"/>
      <c r="AP82" s="898"/>
      <c r="AQ82" s="979" t="s">
        <v>168</v>
      </c>
      <c r="AR82" s="897"/>
      <c r="AS82" s="897"/>
      <c r="AT82" s="897"/>
      <c r="AU82" s="898"/>
      <c r="AV82" s="979" t="s">
        <v>168</v>
      </c>
      <c r="AW82" s="897"/>
      <c r="AX82" s="897"/>
      <c r="AY82" s="897"/>
      <c r="AZ82" s="897"/>
      <c r="BA82" s="897"/>
      <c r="BB82" s="897"/>
      <c r="BC82" s="897"/>
      <c r="BD82" s="25"/>
      <c r="BE82" s="1" t="s">
        <v>62</v>
      </c>
      <c r="BF82" s="22">
        <f>4/52</f>
        <v>7.6923076923076927E-2</v>
      </c>
      <c r="BG82" s="16" t="s">
        <v>104</v>
      </c>
      <c r="BH82" s="1"/>
    </row>
    <row r="83" spans="1:85" ht="13" customHeight="1">
      <c r="A83" s="8"/>
      <c r="B83" s="71" t="s">
        <v>63</v>
      </c>
      <c r="C83" s="71"/>
      <c r="D83" s="840" t="s">
        <v>167</v>
      </c>
      <c r="E83" s="840"/>
      <c r="F83" s="840"/>
      <c r="G83" s="840"/>
      <c r="H83" s="840"/>
      <c r="I83" s="840"/>
      <c r="J83" s="840"/>
      <c r="K83" s="840"/>
      <c r="L83" s="840"/>
      <c r="M83" s="840"/>
      <c r="N83" s="840"/>
      <c r="O83" s="840"/>
      <c r="P83" s="840"/>
      <c r="Q83" s="840" t="s">
        <v>167</v>
      </c>
      <c r="R83" s="840"/>
      <c r="S83" s="840"/>
      <c r="T83" s="840"/>
      <c r="U83" s="840"/>
      <c r="V83" s="840"/>
      <c r="W83" s="840"/>
      <c r="X83" s="840"/>
      <c r="Y83" s="840"/>
      <c r="Z83" s="840"/>
      <c r="AA83" s="840"/>
      <c r="AB83" s="840"/>
      <c r="AC83" s="840"/>
      <c r="AD83" s="840" t="s">
        <v>167</v>
      </c>
      <c r="AE83" s="840"/>
      <c r="AF83" s="840"/>
      <c r="AG83" s="840"/>
      <c r="AH83" s="840"/>
      <c r="AI83" s="840"/>
      <c r="AJ83" s="840"/>
      <c r="AK83" s="840"/>
      <c r="AL83" s="840"/>
      <c r="AM83" s="840"/>
      <c r="AN83" s="840"/>
      <c r="AO83" s="840"/>
      <c r="AP83" s="84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24"/>
      <c r="BE83" s="1" t="s">
        <v>64</v>
      </c>
      <c r="BF83" s="16">
        <f>20/52</f>
        <v>0.38461538461538464</v>
      </c>
      <c r="BG83" s="16"/>
      <c r="BH83" s="1"/>
    </row>
    <row r="84" spans="1:85" ht="13" customHeight="1">
      <c r="A84" s="8"/>
      <c r="B84" s="9"/>
      <c r="C84" s="9"/>
      <c r="D84" s="70"/>
      <c r="E84" s="70"/>
      <c r="F84" s="70"/>
      <c r="G84" s="70"/>
      <c r="I84" s="9"/>
      <c r="J84" s="997" t="s">
        <v>220</v>
      </c>
      <c r="K84" s="998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24"/>
      <c r="BE84" s="1" t="s">
        <v>66</v>
      </c>
      <c r="BF84" s="16">
        <v>1</v>
      </c>
      <c r="BG84" s="16"/>
      <c r="BH84" s="1"/>
    </row>
    <row r="85" spans="1:85" ht="13" customHeight="1">
      <c r="A85" s="8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24"/>
      <c r="BE85" s="1" t="s">
        <v>105</v>
      </c>
      <c r="BF85" s="22">
        <v>0.23100000000000001</v>
      </c>
      <c r="BG85" s="22">
        <f>SUM(BF81:BF85)</f>
        <v>1.9425384615384618</v>
      </c>
      <c r="BH85" s="1"/>
    </row>
    <row r="86" spans="1:85" s="1" customFormat="1" ht="13" customHeight="1">
      <c r="A86" s="8"/>
      <c r="B86" s="9"/>
      <c r="C86" s="9"/>
      <c r="D86" s="559" t="s">
        <v>84</v>
      </c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  <c r="X86" s="559"/>
      <c r="Y86" s="559"/>
      <c r="Z86" s="559"/>
      <c r="AA86" s="559"/>
      <c r="AB86" s="559"/>
      <c r="AC86" s="559"/>
      <c r="AD86" s="559"/>
      <c r="AE86" s="559"/>
      <c r="AF86" s="559"/>
      <c r="AG86" s="559"/>
      <c r="AH86" s="559"/>
      <c r="AI86" s="559"/>
      <c r="AJ86" s="559"/>
      <c r="AK86" s="559"/>
      <c r="AL86" s="559"/>
      <c r="AM86" s="559"/>
      <c r="AN86" s="559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59"/>
      <c r="BC86" s="559"/>
      <c r="BD86" s="24"/>
      <c r="BF86" s="22"/>
      <c r="BG86" s="22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</row>
    <row r="87" spans="1:85" ht="13" customHeight="1">
      <c r="A87" s="8"/>
      <c r="B87" s="9" t="s">
        <v>73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29" t="s">
        <v>18</v>
      </c>
      <c r="AE87" s="929"/>
      <c r="AF87" s="929"/>
      <c r="AG87" s="929"/>
      <c r="AH87" s="929"/>
      <c r="AI87" s="929"/>
      <c r="AJ87" s="929"/>
      <c r="AK87" s="929"/>
      <c r="AL87" s="930" t="s">
        <v>88</v>
      </c>
      <c r="AM87" s="931"/>
      <c r="AN87" s="931"/>
      <c r="AO87" s="931"/>
      <c r="AP87" s="931"/>
      <c r="AQ87" s="931"/>
      <c r="AR87" s="931"/>
      <c r="AS87" s="931"/>
      <c r="AT87" s="931"/>
      <c r="AU87" s="930" t="s">
        <v>88</v>
      </c>
      <c r="AV87" s="931"/>
      <c r="AW87" s="931"/>
      <c r="AX87" s="931"/>
      <c r="AY87" s="931"/>
      <c r="AZ87" s="931"/>
      <c r="BA87" s="931"/>
      <c r="BB87" s="931"/>
      <c r="BC87" s="931"/>
      <c r="BD87" s="24"/>
      <c r="BE87" s="1" t="s">
        <v>60</v>
      </c>
      <c r="BF87" s="26">
        <f>18/52</f>
        <v>0.34615384615384615</v>
      </c>
      <c r="BG87" s="22"/>
      <c r="BH87" s="1"/>
    </row>
    <row r="88" spans="1:85" ht="13" customHeight="1">
      <c r="A88" s="8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24"/>
      <c r="BE88" s="1" t="s">
        <v>102</v>
      </c>
      <c r="BF88" s="1">
        <f>8/52</f>
        <v>0.15384615384615385</v>
      </c>
      <c r="BG88" s="32">
        <f>SUM(BF87:BF88)</f>
        <v>0.5</v>
      </c>
      <c r="BH88" s="1"/>
    </row>
    <row r="89" spans="1:85" ht="13" customHeight="1">
      <c r="A89" s="8"/>
      <c r="B89" s="9"/>
      <c r="C89" s="9"/>
      <c r="D89" s="559" t="s">
        <v>85</v>
      </c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  <c r="X89" s="559"/>
      <c r="Y89" s="559"/>
      <c r="Z89" s="559"/>
      <c r="AA89" s="559"/>
      <c r="AB89" s="559"/>
      <c r="AC89" s="559"/>
      <c r="AD89" s="559"/>
      <c r="AE89" s="559"/>
      <c r="AF89" s="559"/>
      <c r="AG89" s="559"/>
      <c r="AH89" s="559"/>
      <c r="AI89" s="559"/>
      <c r="AJ89" s="559"/>
      <c r="AK89" s="559"/>
      <c r="AL89" s="559"/>
      <c r="AM89" s="559"/>
      <c r="AN89" s="559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59"/>
      <c r="BC89" s="559"/>
      <c r="BD89" s="24"/>
      <c r="BE89" s="1"/>
      <c r="BF89" s="22"/>
      <c r="BG89" s="16"/>
      <c r="BH89" s="1"/>
    </row>
    <row r="90" spans="1:85" ht="13" customHeight="1">
      <c r="A90" s="8"/>
      <c r="B90" s="9" t="s">
        <v>61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99" t="s">
        <v>168</v>
      </c>
      <c r="AA90" s="1000"/>
      <c r="AB90" s="1000"/>
      <c r="AC90" s="1001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1002" t="s">
        <v>168</v>
      </c>
      <c r="AR90" s="1002"/>
      <c r="AS90" s="1002"/>
      <c r="AT90" s="1002"/>
      <c r="AU90" s="1002"/>
      <c r="AV90" s="1002" t="s">
        <v>168</v>
      </c>
      <c r="AW90" s="1002"/>
      <c r="AX90" s="1002"/>
      <c r="AY90" s="1002"/>
      <c r="AZ90" s="1003" t="s">
        <v>168</v>
      </c>
      <c r="BA90" s="1004"/>
      <c r="BB90" s="1004"/>
      <c r="BC90" s="1005"/>
      <c r="BD90" s="24"/>
      <c r="BE90" s="1" t="s">
        <v>64</v>
      </c>
      <c r="BF90" s="22">
        <f>20/52</f>
        <v>0.38461538461538464</v>
      </c>
      <c r="BG90" s="16"/>
      <c r="BH90" s="1"/>
    </row>
    <row r="91" spans="1:85" ht="13" customHeight="1">
      <c r="A91" s="8"/>
      <c r="B91" s="9" t="s">
        <v>5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74" t="s">
        <v>13</v>
      </c>
      <c r="N91" s="974"/>
      <c r="O91" s="974"/>
      <c r="P91" s="974"/>
      <c r="Q91" s="974"/>
      <c r="R91" s="974"/>
      <c r="S91" s="974"/>
      <c r="T91" s="974"/>
      <c r="U91" s="974"/>
      <c r="V91" s="974"/>
      <c r="W91" s="974"/>
      <c r="X91" s="974"/>
      <c r="Y91" s="974"/>
      <c r="Z91" s="9"/>
      <c r="AA91" s="9"/>
      <c r="AB91" s="9"/>
      <c r="AC91" s="9"/>
      <c r="AD91" s="975" t="s">
        <v>86</v>
      </c>
      <c r="AE91" s="976"/>
      <c r="AF91" s="976"/>
      <c r="AG91" s="976"/>
      <c r="AH91" s="976"/>
      <c r="AI91" s="976"/>
      <c r="AJ91" s="976"/>
      <c r="AK91" s="976"/>
      <c r="AL91" s="976"/>
      <c r="AM91" s="976"/>
      <c r="AN91" s="976"/>
      <c r="AO91" s="976"/>
      <c r="AP91" s="977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24"/>
      <c r="BE91" s="1"/>
      <c r="BF91" s="22"/>
      <c r="BG91" s="16"/>
      <c r="BH91" s="1"/>
    </row>
    <row r="92" spans="1:85" ht="13" customHeight="1" thickBot="1">
      <c r="A92" s="27"/>
      <c r="B92" s="28" t="s">
        <v>87</v>
      </c>
      <c r="C92" s="28"/>
      <c r="D92" s="978" t="s">
        <v>87</v>
      </c>
      <c r="E92" s="978"/>
      <c r="F92" s="978"/>
      <c r="G92" s="978"/>
      <c r="H92" s="978"/>
      <c r="I92" s="978"/>
      <c r="J92" s="978"/>
      <c r="K92" s="978"/>
      <c r="L92" s="978"/>
      <c r="M92" s="978"/>
      <c r="N92" s="978"/>
      <c r="O92" s="978"/>
      <c r="P92" s="978"/>
      <c r="Q92" s="978"/>
      <c r="R92" s="978"/>
      <c r="S92" s="978"/>
      <c r="T92" s="978"/>
      <c r="U92" s="978"/>
      <c r="V92" s="978"/>
      <c r="W92" s="978"/>
      <c r="X92" s="978"/>
      <c r="Y92" s="978"/>
      <c r="Z92" s="978"/>
      <c r="AA92" s="978"/>
      <c r="AB92" s="978"/>
      <c r="AC92" s="978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2"/>
      <c r="AQ92" s="72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9"/>
      <c r="BH92" s="1"/>
    </row>
    <row r="93" spans="1:85" ht="17" thickBot="1">
      <c r="BJ93" t="s">
        <v>114</v>
      </c>
      <c r="BY93" s="733" t="s">
        <v>115</v>
      </c>
      <c r="BZ93" s="733"/>
      <c r="CA93" s="733"/>
      <c r="CB93" s="733"/>
      <c r="CD93" s="733" t="s">
        <v>116</v>
      </c>
      <c r="CE93" s="733"/>
      <c r="CF93" s="733"/>
      <c r="CG93" s="733"/>
    </row>
    <row r="94" spans="1:85">
      <c r="BJ94" s="33"/>
      <c r="BK94" s="45">
        <v>44372</v>
      </c>
      <c r="BL94" s="45">
        <f>BK94+27</f>
        <v>44399</v>
      </c>
      <c r="BM94" s="45">
        <f t="shared" ref="BM94:BW94" si="1">BL94+28</f>
        <v>44427</v>
      </c>
      <c r="BN94" s="45">
        <f t="shared" si="1"/>
        <v>44455</v>
      </c>
      <c r="BO94" s="45">
        <f t="shared" si="1"/>
        <v>44483</v>
      </c>
      <c r="BP94" s="45">
        <f t="shared" si="1"/>
        <v>44511</v>
      </c>
      <c r="BQ94" s="45">
        <f t="shared" si="1"/>
        <v>44539</v>
      </c>
      <c r="BR94" s="45">
        <f t="shared" si="1"/>
        <v>44567</v>
      </c>
      <c r="BS94" s="45">
        <f t="shared" si="1"/>
        <v>44595</v>
      </c>
      <c r="BT94" s="45">
        <f t="shared" si="1"/>
        <v>44623</v>
      </c>
      <c r="BU94" s="45">
        <f t="shared" si="1"/>
        <v>44651</v>
      </c>
      <c r="BV94" s="45">
        <f t="shared" si="1"/>
        <v>44679</v>
      </c>
      <c r="BW94" s="45">
        <f t="shared" si="1"/>
        <v>44707</v>
      </c>
      <c r="BY94" s="34" t="s">
        <v>0</v>
      </c>
      <c r="BZ94" s="35" t="s">
        <v>2</v>
      </c>
      <c r="CA94" s="35" t="s">
        <v>1</v>
      </c>
      <c r="CB94" s="36" t="s">
        <v>40</v>
      </c>
      <c r="CD94" s="50" t="s">
        <v>0</v>
      </c>
      <c r="CE94" s="50" t="s">
        <v>2</v>
      </c>
      <c r="CF94" s="50" t="s">
        <v>1</v>
      </c>
      <c r="CG94" s="50" t="s">
        <v>40</v>
      </c>
    </row>
    <row r="95" spans="1:85">
      <c r="BJ95" s="37">
        <v>1</v>
      </c>
      <c r="BK95" s="49" t="s">
        <v>123</v>
      </c>
      <c r="BL95" s="48" t="s">
        <v>1</v>
      </c>
      <c r="BM95" s="49" t="s">
        <v>124</v>
      </c>
      <c r="BN95" s="48" t="s">
        <v>119</v>
      </c>
      <c r="BO95" s="46" t="s">
        <v>2</v>
      </c>
      <c r="BP95" s="49" t="s">
        <v>121</v>
      </c>
      <c r="BQ95" s="49" t="s">
        <v>121</v>
      </c>
      <c r="BR95" s="48" t="s">
        <v>120</v>
      </c>
      <c r="BS95" s="47" t="s">
        <v>117</v>
      </c>
      <c r="BT95" s="47" t="s">
        <v>29</v>
      </c>
      <c r="BU95" s="47" t="s">
        <v>29</v>
      </c>
      <c r="BV95" s="49" t="s">
        <v>28</v>
      </c>
      <c r="BW95" s="49" t="s">
        <v>28</v>
      </c>
      <c r="BY95" s="38">
        <v>12</v>
      </c>
      <c r="BZ95" s="50">
        <f>CE95*4</f>
        <v>4</v>
      </c>
      <c r="CA95" s="50">
        <v>12</v>
      </c>
      <c r="CB95" s="39">
        <v>24</v>
      </c>
      <c r="CC95" s="50"/>
      <c r="CD95" s="50">
        <v>3</v>
      </c>
      <c r="CE95" s="50">
        <v>1</v>
      </c>
      <c r="CF95" s="50">
        <v>3</v>
      </c>
      <c r="CG95" s="50">
        <v>6</v>
      </c>
    </row>
    <row r="96" spans="1:85">
      <c r="BJ96" s="37">
        <v>2</v>
      </c>
      <c r="BK96" s="48" t="s">
        <v>1</v>
      </c>
      <c r="BL96" s="49" t="s">
        <v>121</v>
      </c>
      <c r="BM96" s="49" t="s">
        <v>121</v>
      </c>
      <c r="BN96" s="46" t="s">
        <v>2</v>
      </c>
      <c r="BO96" s="47" t="s">
        <v>117</v>
      </c>
      <c r="BP96" s="48" t="s">
        <v>120</v>
      </c>
      <c r="BQ96" s="48" t="s">
        <v>119</v>
      </c>
      <c r="BR96" s="47" t="s">
        <v>29</v>
      </c>
      <c r="BS96" s="47" t="s">
        <v>29</v>
      </c>
      <c r="BT96" s="49" t="s">
        <v>28</v>
      </c>
      <c r="BU96" s="49" t="s">
        <v>28</v>
      </c>
      <c r="BV96" s="49" t="s">
        <v>118</v>
      </c>
      <c r="BW96" s="49" t="s">
        <v>123</v>
      </c>
      <c r="BY96" s="38">
        <v>12</v>
      </c>
      <c r="BZ96" s="50">
        <f>CE96*4</f>
        <v>4</v>
      </c>
      <c r="CA96" s="50">
        <v>12</v>
      </c>
      <c r="CB96" s="39">
        <v>24</v>
      </c>
      <c r="CC96" s="50"/>
      <c r="CD96" s="50">
        <v>3</v>
      </c>
      <c r="CE96" s="50">
        <v>1</v>
      </c>
      <c r="CF96" s="50">
        <v>3</v>
      </c>
      <c r="CG96" s="50">
        <v>6</v>
      </c>
    </row>
    <row r="97" spans="62:90" ht="17" thickBot="1">
      <c r="BJ97" s="37">
        <v>3</v>
      </c>
      <c r="BK97" s="46" t="s">
        <v>2</v>
      </c>
      <c r="BL97" s="48" t="s">
        <v>120</v>
      </c>
      <c r="BM97" s="49" t="s">
        <v>118</v>
      </c>
      <c r="BN97" s="48" t="s">
        <v>119</v>
      </c>
      <c r="BO97" s="49" t="s">
        <v>124</v>
      </c>
      <c r="BP97" s="47" t="s">
        <v>29</v>
      </c>
      <c r="BQ97" s="47" t="s">
        <v>29</v>
      </c>
      <c r="BR97" s="49" t="s">
        <v>28</v>
      </c>
      <c r="BS97" s="49" t="s">
        <v>28</v>
      </c>
      <c r="BT97" s="47" t="s">
        <v>117</v>
      </c>
      <c r="BU97" s="49" t="s">
        <v>121</v>
      </c>
      <c r="BV97" s="49" t="s">
        <v>121</v>
      </c>
      <c r="BW97" s="48" t="s">
        <v>1</v>
      </c>
      <c r="BY97" s="40">
        <v>12</v>
      </c>
      <c r="BZ97" s="41">
        <f>CE97*4</f>
        <v>4</v>
      </c>
      <c r="CA97" s="41">
        <v>12</v>
      </c>
      <c r="CB97" s="42">
        <v>24</v>
      </c>
      <c r="CC97" s="50"/>
      <c r="CD97">
        <v>3</v>
      </c>
      <c r="CE97">
        <v>1</v>
      </c>
      <c r="CF97">
        <v>3</v>
      </c>
      <c r="CG97">
        <v>6</v>
      </c>
    </row>
    <row r="98" spans="62:90">
      <c r="BY98">
        <f>SUM(BY95:BY97)</f>
        <v>36</v>
      </c>
      <c r="BZ98">
        <f>SUM(BZ95:BZ97)</f>
        <v>12</v>
      </c>
      <c r="CA98">
        <f>SUM(CA95:CA97)</f>
        <v>36</v>
      </c>
      <c r="CB98">
        <f>SUM(CB95:CB97)</f>
        <v>72</v>
      </c>
    </row>
    <row r="99" spans="62:90">
      <c r="BY99" s="51">
        <f>BY98/52</f>
        <v>0.69230769230769229</v>
      </c>
      <c r="BZ99" s="51">
        <f>BZ98/52</f>
        <v>0.23076923076923078</v>
      </c>
      <c r="CA99" s="51">
        <f>CA98/52</f>
        <v>0.69230769230769229</v>
      </c>
      <c r="CB99" s="51">
        <f>CB98/52</f>
        <v>1.3846153846153846</v>
      </c>
      <c r="CC99">
        <f>SUM(BY99:CB99)</f>
        <v>3</v>
      </c>
    </row>
    <row r="101" spans="62:90">
      <c r="BJ101" t="s">
        <v>184</v>
      </c>
      <c r="BK101" t="s">
        <v>165</v>
      </c>
      <c r="BL101"/>
      <c r="BM101"/>
      <c r="BN101"/>
      <c r="BO101"/>
      <c r="BP101"/>
      <c r="BQ101"/>
      <c r="BR101"/>
      <c r="BS101"/>
      <c r="BT101"/>
      <c r="BU101"/>
      <c r="BV101"/>
      <c r="BW101"/>
      <c r="BZ101" t="s">
        <v>166</v>
      </c>
    </row>
    <row r="102" spans="62:90">
      <c r="BK102"/>
      <c r="BL102"/>
      <c r="BM102"/>
      <c r="BN102"/>
      <c r="BO102"/>
      <c r="BP102"/>
      <c r="BQ102"/>
      <c r="BR102"/>
      <c r="BS102"/>
      <c r="BT102"/>
      <c r="BU102"/>
      <c r="BV102"/>
      <c r="BW102"/>
    </row>
    <row r="103" spans="62:90">
      <c r="BK103" t="s">
        <v>91</v>
      </c>
      <c r="BL103" t="s">
        <v>167</v>
      </c>
      <c r="BM103" t="s">
        <v>168</v>
      </c>
      <c r="BN103" t="s">
        <v>88</v>
      </c>
      <c r="BO103" t="s">
        <v>169</v>
      </c>
      <c r="BP103" t="s">
        <v>170</v>
      </c>
      <c r="BQ103" t="s">
        <v>171</v>
      </c>
      <c r="BR103" t="s">
        <v>172</v>
      </c>
      <c r="BS103" t="s">
        <v>173</v>
      </c>
      <c r="BT103" t="s">
        <v>174</v>
      </c>
      <c r="BU103"/>
      <c r="BV103" t="s">
        <v>175</v>
      </c>
      <c r="BW103" t="s">
        <v>176</v>
      </c>
      <c r="BY103" s="58" t="s">
        <v>184</v>
      </c>
      <c r="BZ103" s="58" t="s">
        <v>91</v>
      </c>
      <c r="CA103" s="58" t="s">
        <v>167</v>
      </c>
      <c r="CB103" s="58" t="s">
        <v>168</v>
      </c>
      <c r="CC103" s="58" t="s">
        <v>88</v>
      </c>
      <c r="CD103" s="58" t="s">
        <v>169</v>
      </c>
      <c r="CE103" s="58" t="s">
        <v>170</v>
      </c>
      <c r="CF103" s="58" t="s">
        <v>171</v>
      </c>
      <c r="CG103" s="58" t="s">
        <v>172</v>
      </c>
      <c r="CH103" s="58" t="s">
        <v>173</v>
      </c>
      <c r="CI103" s="58" t="s">
        <v>174</v>
      </c>
      <c r="CJ103" s="59"/>
      <c r="CK103" s="59" t="s">
        <v>175</v>
      </c>
      <c r="CL103" s="59" t="s">
        <v>176</v>
      </c>
    </row>
    <row r="104" spans="62:90">
      <c r="BJ104" t="s">
        <v>177</v>
      </c>
      <c r="BK104" s="60" t="s">
        <v>178</v>
      </c>
      <c r="BL104" s="60"/>
      <c r="BM104" s="60">
        <v>0.08</v>
      </c>
      <c r="BN104" s="60">
        <f>0.8+0.08+0.15</f>
        <v>1.03</v>
      </c>
      <c r="BO104" s="60">
        <v>0.35</v>
      </c>
      <c r="BP104" s="60"/>
      <c r="BQ104" s="61" t="s">
        <v>178</v>
      </c>
      <c r="BR104" s="61" t="s">
        <v>178</v>
      </c>
      <c r="BS104" s="61">
        <f>SUM(BK104:BR104)</f>
        <v>1.46</v>
      </c>
      <c r="BT104" s="61">
        <v>1</v>
      </c>
      <c r="BU104"/>
      <c r="BV104">
        <v>1.63</v>
      </c>
      <c r="BW104">
        <f t="shared" ref="BW104:BW111" si="2">BV104-BS104</f>
        <v>0.16999999999999993</v>
      </c>
      <c r="BY104" s="62" t="s">
        <v>177</v>
      </c>
      <c r="BZ104" s="60" t="s">
        <v>178</v>
      </c>
      <c r="CA104" s="60"/>
      <c r="CB104" s="60">
        <v>0.08</v>
      </c>
      <c r="CC104" s="60">
        <v>1.03</v>
      </c>
      <c r="CD104" s="60">
        <v>0.35</v>
      </c>
      <c r="CE104" s="60"/>
      <c r="CF104" s="61" t="s">
        <v>178</v>
      </c>
      <c r="CG104" s="61" t="s">
        <v>178</v>
      </c>
      <c r="CH104" s="61">
        <f>SUM(BZ104:CG104)</f>
        <v>1.46</v>
      </c>
      <c r="CI104" s="61">
        <v>1</v>
      </c>
      <c r="CJ104" s="59"/>
      <c r="CK104" s="59">
        <v>1.63</v>
      </c>
      <c r="CL104" s="59">
        <f t="shared" ref="CL104:CL112" si="3">CK104-CH104</f>
        <v>0.16999999999999993</v>
      </c>
    </row>
    <row r="105" spans="62:90">
      <c r="BJ105" t="s">
        <v>1</v>
      </c>
      <c r="BK105" s="60">
        <v>0.69</v>
      </c>
      <c r="BL105" s="60">
        <v>0.46</v>
      </c>
      <c r="BM105" s="60">
        <v>0.4</v>
      </c>
      <c r="BN105" s="60">
        <v>0.13</v>
      </c>
      <c r="BO105" s="60">
        <v>0.62</v>
      </c>
      <c r="BP105" s="60">
        <v>0.27</v>
      </c>
      <c r="BQ105" s="60" t="s">
        <v>178</v>
      </c>
      <c r="BR105" s="60" t="s">
        <v>178</v>
      </c>
      <c r="BS105" s="60">
        <f t="shared" ref="BS105:BS111" si="4">SUM(BK105:BR105)</f>
        <v>2.57</v>
      </c>
      <c r="BT105" s="61">
        <v>1</v>
      </c>
      <c r="BU105"/>
      <c r="BV105">
        <v>3.06</v>
      </c>
      <c r="BW105">
        <f t="shared" si="2"/>
        <v>0.49000000000000021</v>
      </c>
      <c r="BY105" s="62" t="s">
        <v>1</v>
      </c>
      <c r="BZ105" s="60">
        <v>0.7</v>
      </c>
      <c r="CA105" s="60">
        <v>0.5</v>
      </c>
      <c r="CB105" s="60">
        <v>0.5</v>
      </c>
      <c r="CC105" s="60">
        <v>0.36</v>
      </c>
      <c r="CD105" s="60">
        <v>0.65</v>
      </c>
      <c r="CE105" s="60">
        <v>0.35</v>
      </c>
      <c r="CF105" s="60" t="s">
        <v>178</v>
      </c>
      <c r="CG105" s="60" t="s">
        <v>178</v>
      </c>
      <c r="CH105" s="60">
        <f t="shared" ref="CH105:CH111" si="5">SUM(BZ105:CG105)</f>
        <v>3.06</v>
      </c>
      <c r="CI105" s="61">
        <v>1</v>
      </c>
      <c r="CJ105" s="59"/>
      <c r="CK105" s="59">
        <v>3.06</v>
      </c>
      <c r="CL105" s="59">
        <f t="shared" si="3"/>
        <v>0</v>
      </c>
    </row>
    <row r="106" spans="62:90">
      <c r="BJ106" t="s">
        <v>41</v>
      </c>
      <c r="BK106" s="60" t="s">
        <v>178</v>
      </c>
      <c r="BL106" s="60">
        <v>0.54</v>
      </c>
      <c r="BM106" s="60">
        <v>0.46</v>
      </c>
      <c r="BN106" s="60">
        <v>0.17</v>
      </c>
      <c r="BO106" s="60">
        <v>0.6</v>
      </c>
      <c r="BP106" s="60">
        <v>0.23</v>
      </c>
      <c r="BQ106" s="60" t="s">
        <v>178</v>
      </c>
      <c r="BR106" s="60" t="s">
        <v>178</v>
      </c>
      <c r="BS106" s="60">
        <f t="shared" si="4"/>
        <v>2</v>
      </c>
      <c r="BT106" s="61"/>
      <c r="BU106"/>
      <c r="BV106">
        <v>2</v>
      </c>
      <c r="BW106">
        <f t="shared" si="2"/>
        <v>0</v>
      </c>
      <c r="BY106" s="62" t="s">
        <v>41</v>
      </c>
      <c r="BZ106" s="60" t="s">
        <v>178</v>
      </c>
      <c r="CA106" s="60">
        <v>0.54</v>
      </c>
      <c r="CB106" s="60">
        <v>0.46</v>
      </c>
      <c r="CC106" s="60">
        <v>0.17</v>
      </c>
      <c r="CD106" s="60">
        <v>0.6</v>
      </c>
      <c r="CE106" s="60">
        <v>0.23</v>
      </c>
      <c r="CF106" s="60" t="s">
        <v>178</v>
      </c>
      <c r="CG106" s="60" t="s">
        <v>178</v>
      </c>
      <c r="CH106" s="60">
        <f t="shared" si="5"/>
        <v>2</v>
      </c>
      <c r="CI106" s="61"/>
      <c r="CJ106" s="59"/>
      <c r="CK106" s="59">
        <v>2</v>
      </c>
      <c r="CL106" s="59">
        <f t="shared" si="3"/>
        <v>0</v>
      </c>
    </row>
    <row r="107" spans="62:90">
      <c r="BJ107" t="s">
        <v>2</v>
      </c>
      <c r="BK107" s="60">
        <v>0.23</v>
      </c>
      <c r="BL107" s="60">
        <v>1</v>
      </c>
      <c r="BM107" s="60">
        <v>0.38</v>
      </c>
      <c r="BN107" s="60">
        <v>0.08</v>
      </c>
      <c r="BO107" s="60">
        <v>0.25</v>
      </c>
      <c r="BP107" s="60"/>
      <c r="BQ107" s="60" t="s">
        <v>178</v>
      </c>
      <c r="BR107" s="60" t="s">
        <v>178</v>
      </c>
      <c r="BS107" s="60">
        <f t="shared" si="4"/>
        <v>1.94</v>
      </c>
      <c r="BT107" s="61"/>
      <c r="BU107"/>
      <c r="BV107">
        <v>2.23</v>
      </c>
      <c r="BW107">
        <f t="shared" si="2"/>
        <v>0.29000000000000004</v>
      </c>
      <c r="BY107" s="62" t="s">
        <v>2</v>
      </c>
      <c r="BZ107" s="60">
        <v>0.25</v>
      </c>
      <c r="CA107" s="60">
        <v>1.1000000000000001</v>
      </c>
      <c r="CB107" s="60">
        <v>0.4</v>
      </c>
      <c r="CC107" s="60">
        <v>0.15</v>
      </c>
      <c r="CD107" s="60">
        <v>0.33</v>
      </c>
      <c r="CE107" s="60"/>
      <c r="CF107" s="60" t="s">
        <v>178</v>
      </c>
      <c r="CG107" s="60" t="s">
        <v>178</v>
      </c>
      <c r="CH107" s="60">
        <f t="shared" si="5"/>
        <v>2.23</v>
      </c>
      <c r="CI107" s="61"/>
      <c r="CJ107" s="59"/>
      <c r="CK107" s="59">
        <v>2.23</v>
      </c>
      <c r="CL107" s="59">
        <f t="shared" si="3"/>
        <v>0</v>
      </c>
    </row>
    <row r="108" spans="62:90">
      <c r="BJ108" t="s">
        <v>179</v>
      </c>
      <c r="BK108" s="60" t="s">
        <v>178</v>
      </c>
      <c r="BL108" s="60"/>
      <c r="BM108" s="60"/>
      <c r="BN108" s="60">
        <v>1</v>
      </c>
      <c r="BO108" s="60"/>
      <c r="BP108" s="60"/>
      <c r="BQ108" s="61" t="s">
        <v>178</v>
      </c>
      <c r="BR108" s="61" t="s">
        <v>178</v>
      </c>
      <c r="BS108" s="61">
        <f t="shared" si="4"/>
        <v>1</v>
      </c>
      <c r="BT108" s="61"/>
      <c r="BU108"/>
      <c r="BV108">
        <v>1</v>
      </c>
      <c r="BW108">
        <f t="shared" si="2"/>
        <v>0</v>
      </c>
      <c r="BY108" s="62" t="s">
        <v>179</v>
      </c>
      <c r="BZ108" s="60" t="s">
        <v>178</v>
      </c>
      <c r="CA108" s="60"/>
      <c r="CB108" s="60"/>
      <c r="CC108" s="60">
        <v>1</v>
      </c>
      <c r="CD108" s="60"/>
      <c r="CE108" s="60"/>
      <c r="CF108" s="61" t="s">
        <v>178</v>
      </c>
      <c r="CG108" s="61" t="s">
        <v>178</v>
      </c>
      <c r="CH108" s="61">
        <f t="shared" si="5"/>
        <v>1</v>
      </c>
      <c r="CI108" s="61"/>
      <c r="CJ108" s="59"/>
      <c r="CK108" s="59">
        <v>1</v>
      </c>
      <c r="CL108" s="59">
        <f t="shared" si="3"/>
        <v>0</v>
      </c>
    </row>
    <row r="109" spans="62:90">
      <c r="BJ109" t="s">
        <v>180</v>
      </c>
      <c r="BK109" s="60">
        <v>1.38</v>
      </c>
      <c r="BL109" s="60">
        <v>1</v>
      </c>
      <c r="BM109" s="60">
        <v>0.85</v>
      </c>
      <c r="BN109" s="60">
        <v>0.57999999999999996</v>
      </c>
      <c r="BO109" s="60">
        <v>1.71</v>
      </c>
      <c r="BP109" s="60">
        <v>1</v>
      </c>
      <c r="BQ109" s="60" t="s">
        <v>178</v>
      </c>
      <c r="BR109" s="60" t="s">
        <v>178</v>
      </c>
      <c r="BS109" s="60">
        <f t="shared" si="4"/>
        <v>6.52</v>
      </c>
      <c r="BT109" s="60">
        <v>1</v>
      </c>
      <c r="BU109"/>
      <c r="BV109">
        <v>7.18</v>
      </c>
      <c r="BW109">
        <f t="shared" si="2"/>
        <v>0.66000000000000014</v>
      </c>
      <c r="BY109" s="62" t="s">
        <v>180</v>
      </c>
      <c r="BZ109" s="60">
        <v>1.5</v>
      </c>
      <c r="CA109" s="60">
        <v>1.1200000000000001</v>
      </c>
      <c r="CB109" s="60">
        <v>0.98</v>
      </c>
      <c r="CC109" s="60">
        <v>0.71</v>
      </c>
      <c r="CD109" s="60">
        <v>1.77</v>
      </c>
      <c r="CE109" s="60">
        <v>1.1000000000000001</v>
      </c>
      <c r="CF109" s="60" t="s">
        <v>178</v>
      </c>
      <c r="CG109" s="60" t="s">
        <v>178</v>
      </c>
      <c r="CH109" s="60">
        <f t="shared" si="5"/>
        <v>7.18</v>
      </c>
      <c r="CI109" s="60">
        <v>1</v>
      </c>
      <c r="CJ109" s="59"/>
      <c r="CK109" s="59">
        <v>7.18</v>
      </c>
      <c r="CL109" s="59">
        <f t="shared" si="3"/>
        <v>0</v>
      </c>
    </row>
    <row r="110" spans="62:90">
      <c r="BJ110" t="s">
        <v>181</v>
      </c>
      <c r="BK110" s="60">
        <v>0.7</v>
      </c>
      <c r="BL110" s="60">
        <v>1</v>
      </c>
      <c r="BM110" s="60">
        <v>0.44</v>
      </c>
      <c r="BN110" s="60"/>
      <c r="BO110" s="60">
        <v>0.5</v>
      </c>
      <c r="BP110" s="60">
        <v>0.5</v>
      </c>
      <c r="BQ110" s="60" t="s">
        <v>178</v>
      </c>
      <c r="BR110" s="60" t="s">
        <v>178</v>
      </c>
      <c r="BS110" s="60">
        <f t="shared" si="4"/>
        <v>3.14</v>
      </c>
      <c r="BT110" s="61"/>
      <c r="BU110"/>
      <c r="BV110">
        <v>3.23</v>
      </c>
      <c r="BW110">
        <f t="shared" si="2"/>
        <v>8.9999999999999858E-2</v>
      </c>
      <c r="BY110" s="62" t="s">
        <v>181</v>
      </c>
      <c r="BZ110" s="60">
        <v>0.7</v>
      </c>
      <c r="CA110" s="60">
        <v>1.01</v>
      </c>
      <c r="CB110" s="60">
        <v>0.48</v>
      </c>
      <c r="CC110" s="60"/>
      <c r="CD110" s="60">
        <v>0.52</v>
      </c>
      <c r="CE110" s="60">
        <v>0.52</v>
      </c>
      <c r="CF110" s="60" t="s">
        <v>178</v>
      </c>
      <c r="CG110" s="60" t="s">
        <v>178</v>
      </c>
      <c r="CH110" s="60">
        <f t="shared" si="5"/>
        <v>3.23</v>
      </c>
      <c r="CI110" s="61"/>
      <c r="CJ110" s="59"/>
      <c r="CK110" s="59">
        <v>3.23</v>
      </c>
      <c r="CL110" s="59">
        <f t="shared" si="3"/>
        <v>0</v>
      </c>
    </row>
    <row r="111" spans="62:90">
      <c r="BJ111" t="s">
        <v>182</v>
      </c>
      <c r="BK111" s="60" t="s">
        <v>178</v>
      </c>
      <c r="BL111" s="60"/>
      <c r="BM111" s="60">
        <v>0.38</v>
      </c>
      <c r="BN111" s="60"/>
      <c r="BO111" s="60"/>
      <c r="BP111" s="60"/>
      <c r="BQ111" s="60" t="s">
        <v>178</v>
      </c>
      <c r="BR111" s="60" t="s">
        <v>178</v>
      </c>
      <c r="BS111" s="60">
        <f t="shared" si="4"/>
        <v>0.38</v>
      </c>
      <c r="BT111" s="61"/>
      <c r="BU111"/>
      <c r="BV111">
        <v>1</v>
      </c>
      <c r="BW111">
        <f t="shared" si="2"/>
        <v>0.62</v>
      </c>
      <c r="BY111" s="62" t="s">
        <v>182</v>
      </c>
      <c r="BZ111" s="60" t="s">
        <v>178</v>
      </c>
      <c r="CA111" s="60"/>
      <c r="CB111" s="60">
        <v>0.5</v>
      </c>
      <c r="CC111" s="60">
        <v>0.25</v>
      </c>
      <c r="CD111" s="60">
        <v>0.25</v>
      </c>
      <c r="CE111" s="60"/>
      <c r="CF111" s="60" t="s">
        <v>178</v>
      </c>
      <c r="CG111" s="60" t="s">
        <v>178</v>
      </c>
      <c r="CH111" s="60">
        <f t="shared" si="5"/>
        <v>1</v>
      </c>
      <c r="CI111" s="61"/>
      <c r="CJ111" s="59"/>
      <c r="CK111" s="59">
        <v>1</v>
      </c>
      <c r="CL111" s="59">
        <f t="shared" si="3"/>
        <v>0</v>
      </c>
    </row>
    <row r="112" spans="62:90">
      <c r="BK112" s="61">
        <f t="shared" ref="BK112:BP112" si="6">SUM(BK104:BK111)</f>
        <v>3</v>
      </c>
      <c r="BL112" s="61">
        <f t="shared" si="6"/>
        <v>4</v>
      </c>
      <c r="BM112" s="61">
        <f t="shared" si="6"/>
        <v>2.9899999999999998</v>
      </c>
      <c r="BN112" s="61">
        <f t="shared" si="6"/>
        <v>2.99</v>
      </c>
      <c r="BO112" s="61">
        <f t="shared" si="6"/>
        <v>4.0299999999999994</v>
      </c>
      <c r="BP112" s="61">
        <f t="shared" si="6"/>
        <v>2</v>
      </c>
      <c r="BQ112" s="61"/>
      <c r="BR112" s="61"/>
      <c r="BS112" s="61">
        <f>SUM(BS104:BS111)</f>
        <v>19.009999999999998</v>
      </c>
      <c r="BT112" s="61"/>
      <c r="BU112"/>
      <c r="BV112">
        <f>SUM(BV104:BV111)</f>
        <v>21.330000000000002</v>
      </c>
      <c r="BW112"/>
      <c r="BY112" s="58" t="s">
        <v>173</v>
      </c>
      <c r="BZ112" s="58">
        <f t="shared" ref="BZ112:CE112" si="7">SUM(BZ104:BZ111)</f>
        <v>3.1500000000000004</v>
      </c>
      <c r="CA112" s="58">
        <f t="shared" si="7"/>
        <v>4.2700000000000005</v>
      </c>
      <c r="CB112" s="58">
        <f t="shared" si="7"/>
        <v>3.4</v>
      </c>
      <c r="CC112" s="58">
        <f t="shared" si="7"/>
        <v>3.67</v>
      </c>
      <c r="CD112" s="58">
        <f t="shared" si="7"/>
        <v>4.4700000000000006</v>
      </c>
      <c r="CE112" s="58">
        <f t="shared" si="7"/>
        <v>2.2000000000000002</v>
      </c>
      <c r="CF112" s="58"/>
      <c r="CG112" s="58"/>
      <c r="CH112" s="58">
        <f>SUM(CH104:CH111)</f>
        <v>21.16</v>
      </c>
      <c r="CI112" s="58"/>
      <c r="CJ112" s="59"/>
      <c r="CK112" s="59"/>
      <c r="CL112" s="59">
        <f t="shared" si="3"/>
        <v>-21.16</v>
      </c>
    </row>
    <row r="113" spans="1:90">
      <c r="BJ113" t="s">
        <v>183</v>
      </c>
      <c r="BK113">
        <v>3</v>
      </c>
      <c r="BL113">
        <v>4</v>
      </c>
      <c r="BM113">
        <v>3</v>
      </c>
      <c r="BN113">
        <v>3</v>
      </c>
      <c r="BO113">
        <v>4</v>
      </c>
      <c r="BP113">
        <v>2</v>
      </c>
      <c r="BQ113">
        <v>0</v>
      </c>
      <c r="BR113">
        <v>0</v>
      </c>
      <c r="BS113"/>
      <c r="BT113"/>
      <c r="BU113"/>
      <c r="BV113"/>
      <c r="BW113"/>
      <c r="BY113" s="59" t="s">
        <v>183</v>
      </c>
      <c r="BZ113" s="59">
        <v>3</v>
      </c>
      <c r="CA113" s="59">
        <v>4</v>
      </c>
      <c r="CB113" s="59">
        <v>3</v>
      </c>
      <c r="CC113" s="59">
        <v>3</v>
      </c>
      <c r="CD113" s="59">
        <v>4</v>
      </c>
      <c r="CE113" s="59">
        <v>2</v>
      </c>
      <c r="CF113" s="59">
        <v>0</v>
      </c>
      <c r="CG113" s="59">
        <v>0</v>
      </c>
      <c r="CH113" s="59"/>
      <c r="CI113" s="59"/>
      <c r="CJ113" s="59"/>
      <c r="CK113" s="59"/>
      <c r="CL113" s="59"/>
    </row>
    <row r="114" spans="1:90">
      <c r="BN114" s="52" t="s">
        <v>190</v>
      </c>
    </row>
    <row r="115" spans="1:90">
      <c r="BN115" s="52" t="s">
        <v>191</v>
      </c>
    </row>
    <row r="116" spans="1:90" s="50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O116" s="52" t="s">
        <v>192</v>
      </c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</row>
  </sheetData>
  <mergeCells count="271">
    <mergeCell ref="BW2:BX2"/>
    <mergeCell ref="A3:B3"/>
    <mergeCell ref="BK3:BL3"/>
    <mergeCell ref="BM3:BN3"/>
    <mergeCell ref="BO3:BP3"/>
    <mergeCell ref="BQ3:BR3"/>
    <mergeCell ref="BS3:BT3"/>
    <mergeCell ref="BU3:BV3"/>
    <mergeCell ref="BW3:BX3"/>
    <mergeCell ref="A2:B2"/>
    <mergeCell ref="BK2:BL2"/>
    <mergeCell ref="BM2:BN2"/>
    <mergeCell ref="BO2:BP2"/>
    <mergeCell ref="BQ2:BR2"/>
    <mergeCell ref="BS2:BT2"/>
    <mergeCell ref="D4:T4"/>
    <mergeCell ref="U4:AK4"/>
    <mergeCell ref="AL4:AT4"/>
    <mergeCell ref="AU4:BC4"/>
    <mergeCell ref="D5:K5"/>
    <mergeCell ref="L5:T5"/>
    <mergeCell ref="U5:AK5"/>
    <mergeCell ref="AL5:BC5"/>
    <mergeCell ref="BU2:BV2"/>
    <mergeCell ref="D6:T6"/>
    <mergeCell ref="U6:AC6"/>
    <mergeCell ref="AD6:AK6"/>
    <mergeCell ref="AL6:BC6"/>
    <mergeCell ref="D8:K8"/>
    <mergeCell ref="L8:T8"/>
    <mergeCell ref="U8:AC8"/>
    <mergeCell ref="AD8:AT8"/>
    <mergeCell ref="AU8:BC8"/>
    <mergeCell ref="J11:M11"/>
    <mergeCell ref="AQ12:BC12"/>
    <mergeCell ref="D10:I10"/>
    <mergeCell ref="J10:M10"/>
    <mergeCell ref="N10:AC10"/>
    <mergeCell ref="AD10:AK10"/>
    <mergeCell ref="AL10:AT10"/>
    <mergeCell ref="AU10:BC10"/>
    <mergeCell ref="D9:K9"/>
    <mergeCell ref="L9:T9"/>
    <mergeCell ref="U9:AC9"/>
    <mergeCell ref="AD9:AK9"/>
    <mergeCell ref="AL9:AT9"/>
    <mergeCell ref="AU9:BC9"/>
    <mergeCell ref="D12:L12"/>
    <mergeCell ref="H22:K22"/>
    <mergeCell ref="AD22:BC22"/>
    <mergeCell ref="D23:V23"/>
    <mergeCell ref="AD23:AP23"/>
    <mergeCell ref="D24:AU24"/>
    <mergeCell ref="D25:K25"/>
    <mergeCell ref="Q25:AC25"/>
    <mergeCell ref="AQ17:AV17"/>
    <mergeCell ref="AD16:AI16"/>
    <mergeCell ref="D18:K18"/>
    <mergeCell ref="Q18:AC18"/>
    <mergeCell ref="AD17:AP17"/>
    <mergeCell ref="D21:P21"/>
    <mergeCell ref="Q21:V21"/>
    <mergeCell ref="W21:AC21"/>
    <mergeCell ref="AD21:BC21"/>
    <mergeCell ref="AL18:AT18"/>
    <mergeCell ref="AD33:AP33"/>
    <mergeCell ref="AQ33:BC33"/>
    <mergeCell ref="Q33:T33"/>
    <mergeCell ref="U33:AC33"/>
    <mergeCell ref="D32:P32"/>
    <mergeCell ref="Q32:AC32"/>
    <mergeCell ref="Z30:AC30"/>
    <mergeCell ref="AQ30:BC30"/>
    <mergeCell ref="D31:P31"/>
    <mergeCell ref="Q31:AC31"/>
    <mergeCell ref="AY35:BC35"/>
    <mergeCell ref="C36:F36"/>
    <mergeCell ref="G36:J36"/>
    <mergeCell ref="K36:N36"/>
    <mergeCell ref="O36:R36"/>
    <mergeCell ref="S36:V36"/>
    <mergeCell ref="W36:Z36"/>
    <mergeCell ref="AA36:AD36"/>
    <mergeCell ref="AE36:AH36"/>
    <mergeCell ref="AI36:AL36"/>
    <mergeCell ref="AA35:AD35"/>
    <mergeCell ref="AE35:AH35"/>
    <mergeCell ref="AI35:AL35"/>
    <mergeCell ref="AM35:AP35"/>
    <mergeCell ref="AQ35:AT35"/>
    <mergeCell ref="AU35:AX35"/>
    <mergeCell ref="C35:F35"/>
    <mergeCell ref="G35:J35"/>
    <mergeCell ref="K35:N35"/>
    <mergeCell ref="O35:R35"/>
    <mergeCell ref="S35:V35"/>
    <mergeCell ref="W35:Z35"/>
    <mergeCell ref="AM36:AP36"/>
    <mergeCell ref="AQ36:AT36"/>
    <mergeCell ref="AU36:AX36"/>
    <mergeCell ref="AY36:BC36"/>
    <mergeCell ref="C37:F37"/>
    <mergeCell ref="G37:J37"/>
    <mergeCell ref="K37:N37"/>
    <mergeCell ref="O37:R37"/>
    <mergeCell ref="S37:V37"/>
    <mergeCell ref="W37:Z37"/>
    <mergeCell ref="AY37:BC37"/>
    <mergeCell ref="AA37:AD37"/>
    <mergeCell ref="AE37:AH37"/>
    <mergeCell ref="AI37:AL37"/>
    <mergeCell ref="AM37:AP37"/>
    <mergeCell ref="AQ37:AT37"/>
    <mergeCell ref="AU37:AX37"/>
    <mergeCell ref="AM38:AP38"/>
    <mergeCell ref="AQ38:AT38"/>
    <mergeCell ref="AU38:AX38"/>
    <mergeCell ref="AY38:BC38"/>
    <mergeCell ref="C39:F39"/>
    <mergeCell ref="G39:J39"/>
    <mergeCell ref="K39:N39"/>
    <mergeCell ref="O39:R39"/>
    <mergeCell ref="S39:V39"/>
    <mergeCell ref="W39:Z39"/>
    <mergeCell ref="AY39:BB39"/>
    <mergeCell ref="C38:F38"/>
    <mergeCell ref="G38:J38"/>
    <mergeCell ref="K38:N38"/>
    <mergeCell ref="O38:R38"/>
    <mergeCell ref="S38:V38"/>
    <mergeCell ref="W38:Z38"/>
    <mergeCell ref="AA38:AD38"/>
    <mergeCell ref="AE38:AH38"/>
    <mergeCell ref="AI38:AL38"/>
    <mergeCell ref="D40:J40"/>
    <mergeCell ref="D45:BC45"/>
    <mergeCell ref="L46:T46"/>
    <mergeCell ref="AD46:AK46"/>
    <mergeCell ref="AU46:BC46"/>
    <mergeCell ref="AA39:AD39"/>
    <mergeCell ref="AE39:AH39"/>
    <mergeCell ref="AI39:AL39"/>
    <mergeCell ref="AM39:AP39"/>
    <mergeCell ref="AQ39:AT39"/>
    <mergeCell ref="AU39:AX39"/>
    <mergeCell ref="D51:BC51"/>
    <mergeCell ref="D52:T52"/>
    <mergeCell ref="U52:AK52"/>
    <mergeCell ref="AL52:BC52"/>
    <mergeCell ref="D54:V54"/>
    <mergeCell ref="W54:AJ54"/>
    <mergeCell ref="D47:K47"/>
    <mergeCell ref="U47:AC47"/>
    <mergeCell ref="AL47:AT47"/>
    <mergeCell ref="D49:P49"/>
    <mergeCell ref="AD49:AP49"/>
    <mergeCell ref="AQ49:BC49"/>
    <mergeCell ref="D55:K55"/>
    <mergeCell ref="Q55:V55"/>
    <mergeCell ref="W55:AC55"/>
    <mergeCell ref="AK55:AU55"/>
    <mergeCell ref="W57:Z57"/>
    <mergeCell ref="AA57:AD57"/>
    <mergeCell ref="AE57:AH57"/>
    <mergeCell ref="AI57:AL57"/>
    <mergeCell ref="AM57:AP57"/>
    <mergeCell ref="AQ57:AT57"/>
    <mergeCell ref="D59:BC59"/>
    <mergeCell ref="D60:T60"/>
    <mergeCell ref="U60:AK60"/>
    <mergeCell ref="AL60:BC60"/>
    <mergeCell ref="D61:K61"/>
    <mergeCell ref="L61:V61"/>
    <mergeCell ref="AD61:AJ61"/>
    <mergeCell ref="AK61:AP61"/>
    <mergeCell ref="AU57:AX57"/>
    <mergeCell ref="AY57:BC57"/>
    <mergeCell ref="D58:K58"/>
    <mergeCell ref="L58:V58"/>
    <mergeCell ref="W58:AU58"/>
    <mergeCell ref="AV58:BC58"/>
    <mergeCell ref="AY63:BC63"/>
    <mergeCell ref="D65:BC65"/>
    <mergeCell ref="D66:K66"/>
    <mergeCell ref="U66:AC66"/>
    <mergeCell ref="AL66:AT66"/>
    <mergeCell ref="L67:T67"/>
    <mergeCell ref="AD67:AK67"/>
    <mergeCell ref="AU67:BC67"/>
    <mergeCell ref="D62:P62"/>
    <mergeCell ref="Q62:AC62"/>
    <mergeCell ref="AQ62:BC62"/>
    <mergeCell ref="W63:Z63"/>
    <mergeCell ref="AA63:AD63"/>
    <mergeCell ref="AE63:AH63"/>
    <mergeCell ref="AI63:AL63"/>
    <mergeCell ref="AM63:AP63"/>
    <mergeCell ref="AQ63:AT63"/>
    <mergeCell ref="AU63:AX63"/>
    <mergeCell ref="AD74:AT74"/>
    <mergeCell ref="AU74:BC74"/>
    <mergeCell ref="D75:K75"/>
    <mergeCell ref="L75:V75"/>
    <mergeCell ref="AD75:AJ75"/>
    <mergeCell ref="AQ75:AV75"/>
    <mergeCell ref="D68:K68"/>
    <mergeCell ref="L69:P69"/>
    <mergeCell ref="W69:AC69"/>
    <mergeCell ref="AK69:AP69"/>
    <mergeCell ref="AW69:BC69"/>
    <mergeCell ref="Q70:V70"/>
    <mergeCell ref="AD70:AJ70"/>
    <mergeCell ref="AQ70:AV70"/>
    <mergeCell ref="CD93:CG93"/>
    <mergeCell ref="AD31:AP31"/>
    <mergeCell ref="AQ31:AT31"/>
    <mergeCell ref="AU31:BC31"/>
    <mergeCell ref="AD32:AK32"/>
    <mergeCell ref="AL32:AP32"/>
    <mergeCell ref="AQ32:BC32"/>
    <mergeCell ref="D33:P33"/>
    <mergeCell ref="Z90:AC90"/>
    <mergeCell ref="AQ90:AU90"/>
    <mergeCell ref="AV90:AY90"/>
    <mergeCell ref="AZ90:BC90"/>
    <mergeCell ref="M91:Y91"/>
    <mergeCell ref="AD91:AP91"/>
    <mergeCell ref="J84:K84"/>
    <mergeCell ref="D86:BC86"/>
    <mergeCell ref="AD87:AK87"/>
    <mergeCell ref="AL87:AT87"/>
    <mergeCell ref="AU87:BC87"/>
    <mergeCell ref="D89:BC89"/>
    <mergeCell ref="AQ81:BC81"/>
    <mergeCell ref="AD82:AJ82"/>
    <mergeCell ref="AK82:AP82"/>
    <mergeCell ref="AQ82:AU82"/>
    <mergeCell ref="L14:P14"/>
    <mergeCell ref="L17:T17"/>
    <mergeCell ref="U17:AC17"/>
    <mergeCell ref="AD18:AK18"/>
    <mergeCell ref="D92:AC92"/>
    <mergeCell ref="BY93:CB93"/>
    <mergeCell ref="AV82:BC82"/>
    <mergeCell ref="D83:P83"/>
    <mergeCell ref="Q83:AC83"/>
    <mergeCell ref="AD83:AP83"/>
    <mergeCell ref="W76:AC76"/>
    <mergeCell ref="AK76:AP76"/>
    <mergeCell ref="AW76:BC76"/>
    <mergeCell ref="L77:M77"/>
    <mergeCell ref="D79:BC79"/>
    <mergeCell ref="D80:I80"/>
    <mergeCell ref="L80:T80"/>
    <mergeCell ref="U80:AC80"/>
    <mergeCell ref="D72:BC72"/>
    <mergeCell ref="D74:K74"/>
    <mergeCell ref="N74:AC74"/>
    <mergeCell ref="Q15:T15"/>
    <mergeCell ref="L16:P16"/>
    <mergeCell ref="AZ16:BC16"/>
    <mergeCell ref="AD15:AI15"/>
    <mergeCell ref="AJ16:AP16"/>
    <mergeCell ref="AJ15:AP15"/>
    <mergeCell ref="AW18:BC18"/>
    <mergeCell ref="AU15:BC15"/>
    <mergeCell ref="AW17:BC17"/>
    <mergeCell ref="AQ16:AV16"/>
    <mergeCell ref="AD20:BC20"/>
    <mergeCell ref="AU19:BC19"/>
    <mergeCell ref="AQ15:AT15"/>
  </mergeCells>
  <pageMargins left="0.2" right="0.2" top="0.25" bottom="0.25" header="0.3" footer="0.3"/>
  <pageSetup scale="56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883A-7BF0-8948-9FC8-7E63B27A3F0E}">
  <sheetPr>
    <pageSetUpPr fitToPage="1"/>
  </sheetPr>
  <dimension ref="A1:CL125"/>
  <sheetViews>
    <sheetView topLeftCell="A3" workbookViewId="0">
      <selection activeCell="AD15" sqref="AD15:AP15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97" t="s">
        <v>23</v>
      </c>
      <c r="B4" s="96" t="s">
        <v>150</v>
      </c>
      <c r="C4" s="16"/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95"/>
      <c r="B5" s="96" t="s">
        <v>151</v>
      </c>
      <c r="C5" s="16"/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95"/>
      <c r="B6" s="96" t="s">
        <v>17</v>
      </c>
      <c r="C6" s="16"/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954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494" t="s">
        <v>180</v>
      </c>
      <c r="V8" s="495"/>
      <c r="W8" s="495"/>
      <c r="X8" s="495"/>
      <c r="Y8" s="495"/>
      <c r="Z8" s="495"/>
      <c r="AA8" s="495"/>
      <c r="AB8" s="495"/>
      <c r="AC8" s="496"/>
      <c r="AD8" s="979" t="s">
        <v>37</v>
      </c>
      <c r="AE8" s="897"/>
      <c r="AF8" s="897"/>
      <c r="AG8" s="897"/>
      <c r="AH8" s="897"/>
      <c r="AI8" s="897"/>
      <c r="AJ8" s="897"/>
      <c r="AK8" s="898"/>
      <c r="AL8" s="878" t="s">
        <v>12</v>
      </c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 t="s">
        <v>217</v>
      </c>
      <c r="BJ8">
        <v>9</v>
      </c>
      <c r="BK8" s="50">
        <v>9</v>
      </c>
      <c r="BL8" s="50">
        <v>9</v>
      </c>
      <c r="BM8" s="50">
        <v>9</v>
      </c>
      <c r="BN8" s="50" t="s">
        <v>178</v>
      </c>
      <c r="BO8" s="50" t="s">
        <v>178</v>
      </c>
    </row>
    <row r="9" spans="1:82">
      <c r="A9" s="65"/>
      <c r="B9" s="66" t="s">
        <v>186</v>
      </c>
      <c r="C9" s="66"/>
      <c r="D9" s="775" t="s">
        <v>180</v>
      </c>
      <c r="E9" s="776"/>
      <c r="F9" s="776"/>
      <c r="G9" s="776"/>
      <c r="H9" s="776"/>
      <c r="I9" s="776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4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979" t="s">
        <v>37</v>
      </c>
      <c r="AV9" s="897"/>
      <c r="AW9" s="897"/>
      <c r="AX9" s="897"/>
      <c r="AY9" s="897"/>
      <c r="AZ9" s="897"/>
      <c r="BA9" s="897"/>
      <c r="BB9" s="897"/>
      <c r="BC9" s="897"/>
      <c r="BD9" s="64"/>
      <c r="BE9" s="1"/>
      <c r="BJ9">
        <v>9</v>
      </c>
      <c r="BK9" s="50">
        <v>9</v>
      </c>
      <c r="BL9" s="50">
        <v>8</v>
      </c>
      <c r="BM9" s="50">
        <v>9</v>
      </c>
      <c r="BN9" s="50" t="s">
        <v>178</v>
      </c>
      <c r="BO9" s="50" t="s">
        <v>178</v>
      </c>
    </row>
    <row r="10" spans="1:82">
      <c r="A10" s="65"/>
      <c r="B10" s="66" t="s">
        <v>18</v>
      </c>
      <c r="C10" s="66"/>
      <c r="D10" s="1033" t="s">
        <v>12</v>
      </c>
      <c r="E10" s="1034"/>
      <c r="F10" s="1034"/>
      <c r="G10" s="1034"/>
      <c r="H10" s="1034"/>
      <c r="I10" s="927"/>
      <c r="J10" s="995" t="s">
        <v>3</v>
      </c>
      <c r="K10" s="949"/>
      <c r="L10" s="949"/>
      <c r="M10" s="591"/>
      <c r="N10" s="979" t="s">
        <v>37</v>
      </c>
      <c r="O10" s="897"/>
      <c r="P10" s="897"/>
      <c r="Q10" s="897"/>
      <c r="R10" s="897"/>
      <c r="S10" s="897"/>
      <c r="T10" s="898"/>
      <c r="U10" s="1"/>
      <c r="V10" s="1"/>
      <c r="W10" s="1"/>
      <c r="X10" s="1"/>
      <c r="Y10" s="1"/>
      <c r="Z10" s="1"/>
      <c r="AA10" s="1"/>
      <c r="AB10" s="1"/>
      <c r="AC10" s="1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J10" s="1">
        <v>8</v>
      </c>
      <c r="BK10" s="54">
        <v>6</v>
      </c>
      <c r="BL10" s="54">
        <v>9</v>
      </c>
      <c r="BM10" s="54">
        <v>6</v>
      </c>
      <c r="BN10" s="50" t="s">
        <v>178</v>
      </c>
      <c r="BO10" s="54">
        <v>4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J11" s="887" t="s">
        <v>50</v>
      </c>
      <c r="K11" s="888"/>
      <c r="L11" s="888"/>
      <c r="M11" s="888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8" t="s">
        <v>33</v>
      </c>
      <c r="B15" s="13">
        <v>5</v>
      </c>
      <c r="C15" s="1"/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Q15" s="878" t="s">
        <v>12</v>
      </c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813" t="s">
        <v>1</v>
      </c>
      <c r="AE15" s="813"/>
      <c r="AF15" s="813"/>
      <c r="AG15" s="813"/>
      <c r="AH15" s="813"/>
      <c r="AI15" s="813"/>
      <c r="AJ15" s="813"/>
      <c r="AK15" s="813"/>
      <c r="AL15" s="465" t="s">
        <v>0</v>
      </c>
      <c r="AM15" s="466"/>
      <c r="AN15" s="466"/>
      <c r="AO15" s="466"/>
      <c r="AP15" s="466"/>
      <c r="AQ15" s="896" t="s">
        <v>2</v>
      </c>
      <c r="AR15" s="896"/>
      <c r="AS15" s="896"/>
      <c r="AT15" s="896"/>
      <c r="BD15" s="64"/>
      <c r="BE15">
        <v>2</v>
      </c>
      <c r="BF15" t="s">
        <v>240</v>
      </c>
    </row>
    <row r="16" spans="1:82">
      <c r="A16" s="65"/>
      <c r="B16" s="13">
        <v>5</v>
      </c>
      <c r="C16" s="1"/>
      <c r="D16" s="878" t="s">
        <v>12</v>
      </c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772" t="s">
        <v>0</v>
      </c>
      <c r="AE16" s="773"/>
      <c r="AF16" s="773"/>
      <c r="AG16" s="773"/>
      <c r="AH16" s="773"/>
      <c r="AI16" s="773"/>
      <c r="AJ16" s="773"/>
      <c r="AK16" s="774"/>
      <c r="AL16" s="896" t="s">
        <v>2</v>
      </c>
      <c r="AM16" s="896"/>
      <c r="AN16" s="896"/>
      <c r="AO16" s="896"/>
      <c r="AP16" s="896"/>
      <c r="AQ16" s="1"/>
      <c r="AR16" s="1"/>
      <c r="AS16" s="1"/>
      <c r="AT16" s="1"/>
      <c r="AU16" s="813" t="s">
        <v>1</v>
      </c>
      <c r="AV16" s="813"/>
      <c r="AW16" s="813"/>
      <c r="AX16" s="813"/>
      <c r="AY16" s="813"/>
      <c r="AZ16" s="813"/>
      <c r="BA16" s="813"/>
      <c r="BB16" s="813"/>
      <c r="BC16" s="813"/>
      <c r="BD16" s="64"/>
      <c r="BE16">
        <v>2</v>
      </c>
      <c r="BF16" t="s">
        <v>240</v>
      </c>
    </row>
    <row r="17" spans="1:75">
      <c r="A17" s="65"/>
      <c r="B17" s="13">
        <v>6</v>
      </c>
      <c r="C17" s="1"/>
      <c r="D17" s="772" t="s">
        <v>0</v>
      </c>
      <c r="E17" s="773"/>
      <c r="F17" s="773"/>
      <c r="G17" s="773"/>
      <c r="H17" s="773"/>
      <c r="I17" s="773"/>
      <c r="J17" s="773"/>
      <c r="K17" s="774"/>
      <c r="L17" s="747" t="s">
        <v>1</v>
      </c>
      <c r="M17" s="748"/>
      <c r="N17" s="748"/>
      <c r="O17" s="748"/>
      <c r="P17" s="827"/>
      <c r="U17" s="896" t="s">
        <v>2</v>
      </c>
      <c r="V17" s="896"/>
      <c r="W17" s="896"/>
      <c r="X17" s="896"/>
      <c r="Y17" s="896"/>
      <c r="Z17" s="896"/>
      <c r="AA17" s="896"/>
      <c r="AB17" s="896"/>
      <c r="AC17" s="896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7"/>
      <c r="AQ17" s="878" t="s">
        <v>12</v>
      </c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64"/>
      <c r="BE17" t="s">
        <v>239</v>
      </c>
      <c r="BF17">
        <v>2</v>
      </c>
    </row>
    <row r="18" spans="1:75">
      <c r="A18" s="65"/>
      <c r="B18" s="13">
        <v>6</v>
      </c>
      <c r="C18" s="1"/>
      <c r="D18" s="896" t="s">
        <v>2</v>
      </c>
      <c r="E18" s="896"/>
      <c r="F18" s="896"/>
      <c r="G18" s="896"/>
      <c r="H18" s="896"/>
      <c r="I18" s="896"/>
      <c r="J18" s="896"/>
      <c r="K18" s="896"/>
      <c r="L18" s="772" t="s">
        <v>0</v>
      </c>
      <c r="M18" s="773"/>
      <c r="N18" s="773"/>
      <c r="O18" s="773"/>
      <c r="P18" s="773"/>
      <c r="Q18" s="773"/>
      <c r="R18" s="773"/>
      <c r="S18" s="773"/>
      <c r="T18" s="774"/>
      <c r="U18" s="813" t="s">
        <v>1</v>
      </c>
      <c r="V18" s="813"/>
      <c r="W18" s="813"/>
      <c r="X18" s="813"/>
      <c r="Y18" s="813"/>
      <c r="Z18" s="813"/>
      <c r="AA18" s="813"/>
      <c r="AB18" s="813"/>
      <c r="AC18" s="813"/>
      <c r="AD18" s="878" t="s">
        <v>12</v>
      </c>
      <c r="AE18" s="878"/>
      <c r="AF18" s="878"/>
      <c r="AG18" s="878"/>
      <c r="AH18" s="878"/>
      <c r="AI18" s="878"/>
      <c r="AJ18" s="878"/>
      <c r="AK18" s="878"/>
      <c r="AL18" s="878"/>
      <c r="AM18" s="878"/>
      <c r="AN18" s="878"/>
      <c r="AO18" s="878"/>
      <c r="AP18" s="878"/>
      <c r="AQ18" s="775" t="s">
        <v>180</v>
      </c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7"/>
      <c r="BD18" s="64"/>
      <c r="BE18">
        <v>2</v>
      </c>
      <c r="BF18">
        <v>2</v>
      </c>
    </row>
    <row r="19" spans="1:75" s="1" customFormat="1" ht="17" thickBot="1">
      <c r="A19" s="65"/>
      <c r="B19" s="13"/>
      <c r="Q19" s="1" t="s">
        <v>247</v>
      </c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17" thickBot="1">
      <c r="A20" s="65"/>
      <c r="B20" s="13"/>
      <c r="D20" s="887" t="s">
        <v>241</v>
      </c>
      <c r="E20" s="888"/>
      <c r="F20" s="888"/>
      <c r="G20" s="888"/>
      <c r="H20" s="888"/>
      <c r="I20" s="888"/>
      <c r="J20" s="888"/>
      <c r="K20" s="889"/>
      <c r="L20" s="887" t="s">
        <v>230</v>
      </c>
      <c r="M20" s="888"/>
      <c r="N20" s="888"/>
      <c r="O20" s="888"/>
      <c r="P20" s="888"/>
      <c r="Q20" s="866" t="s">
        <v>231</v>
      </c>
      <c r="R20" s="867"/>
      <c r="S20" s="867"/>
      <c r="T20" s="867"/>
      <c r="U20" s="867"/>
      <c r="V20" s="868"/>
      <c r="W20" s="893" t="s">
        <v>232</v>
      </c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 t="s">
        <v>243</v>
      </c>
      <c r="J21" s="546" t="s">
        <v>41</v>
      </c>
      <c r="K21" s="538"/>
      <c r="L21" s="887" t="s">
        <v>244</v>
      </c>
      <c r="M21" s="889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>
      <c r="A22" s="65"/>
      <c r="B22" s="66"/>
      <c r="C22" s="1"/>
      <c r="D22" s="1"/>
      <c r="E22" s="1"/>
      <c r="F22" s="1"/>
      <c r="G22" s="1"/>
      <c r="H22" s="1"/>
      <c r="I22" s="1"/>
      <c r="J22" s="1"/>
      <c r="K22" s="1"/>
      <c r="L22" s="887"/>
      <c r="M22" s="88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64"/>
    </row>
    <row r="23" spans="1:75" s="1" customFormat="1" ht="4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26</v>
      </c>
    </row>
    <row r="32" spans="1:75" ht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101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>
        <v>12</v>
      </c>
      <c r="BF39">
        <f>SUM(BE30:BE39)</f>
        <v>113</v>
      </c>
    </row>
    <row r="40" spans="1:75">
      <c r="A40" s="95" t="s">
        <v>32</v>
      </c>
      <c r="B40" s="96" t="s">
        <v>162</v>
      </c>
      <c r="C40" s="16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0"/>
      <c r="Q40" s="814" t="s">
        <v>0</v>
      </c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14"/>
      <c r="AD40" s="775" t="s">
        <v>180</v>
      </c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7"/>
      <c r="AQ40" s="828" t="s">
        <v>1</v>
      </c>
      <c r="AR40" s="828"/>
      <c r="AS40" s="828"/>
      <c r="AT40" s="828"/>
      <c r="AU40" s="823" t="s">
        <v>12</v>
      </c>
      <c r="AV40" s="823"/>
      <c r="AW40" s="823"/>
      <c r="AX40" s="823"/>
      <c r="AY40" s="823"/>
      <c r="AZ40" s="823"/>
      <c r="BA40" s="823"/>
      <c r="BB40" s="823"/>
      <c r="BC40" s="823"/>
      <c r="BD40" s="64"/>
      <c r="BL40" s="50">
        <f>80/5</f>
        <v>16</v>
      </c>
    </row>
    <row r="41" spans="1:75">
      <c r="A41" s="95"/>
      <c r="B41" s="96" t="s">
        <v>163</v>
      </c>
      <c r="C41" s="16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814"/>
      <c r="Q41" s="840" t="s">
        <v>2</v>
      </c>
      <c r="R41" s="840"/>
      <c r="S41" s="840"/>
      <c r="T41" s="840"/>
      <c r="U41" s="840"/>
      <c r="V41" s="840"/>
      <c r="W41" s="840"/>
      <c r="X41" s="840"/>
      <c r="Y41" s="840"/>
      <c r="Z41" s="840"/>
      <c r="AA41" s="840"/>
      <c r="AB41" s="840"/>
      <c r="AC41" s="840"/>
      <c r="AD41" s="817" t="s">
        <v>12</v>
      </c>
      <c r="AE41" s="818"/>
      <c r="AF41" s="818"/>
      <c r="AG41" s="818"/>
      <c r="AH41" s="818"/>
      <c r="AI41" s="818"/>
      <c r="AJ41" s="818"/>
      <c r="AK41" s="819"/>
      <c r="AL41" s="829" t="s">
        <v>1</v>
      </c>
      <c r="AM41" s="830"/>
      <c r="AN41" s="830"/>
      <c r="AO41" s="830"/>
      <c r="AP41" s="831"/>
      <c r="AQ41" s="775" t="s">
        <v>180</v>
      </c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7"/>
      <c r="BD41" s="64"/>
    </row>
    <row r="42" spans="1:75">
      <c r="A42" s="95"/>
      <c r="B42" s="96" t="s">
        <v>164</v>
      </c>
      <c r="C42" s="16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777"/>
      <c r="Q42" s="828" t="s">
        <v>1</v>
      </c>
      <c r="R42" s="828"/>
      <c r="S42" s="828"/>
      <c r="T42" s="828"/>
      <c r="U42" s="823" t="s">
        <v>12</v>
      </c>
      <c r="V42" s="823"/>
      <c r="W42" s="823"/>
      <c r="X42" s="823"/>
      <c r="Y42" s="823"/>
      <c r="Z42" s="823"/>
      <c r="AA42" s="823"/>
      <c r="AB42" s="823"/>
      <c r="AC42" s="823"/>
      <c r="AD42" s="840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14" t="s">
        <v>0</v>
      </c>
      <c r="AR42" s="814"/>
      <c r="AS42" s="814"/>
      <c r="AT42" s="814"/>
      <c r="AU42" s="814"/>
      <c r="AV42" s="814"/>
      <c r="AW42" s="814"/>
      <c r="AX42" s="814"/>
      <c r="AY42" s="814"/>
      <c r="AZ42" s="814"/>
      <c r="BA42" s="814"/>
      <c r="BB42" s="814"/>
      <c r="BC42" s="814"/>
      <c r="BD42" s="64"/>
    </row>
    <row r="43" spans="1:75">
      <c r="A43" s="95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64"/>
    </row>
    <row r="44" spans="1:75">
      <c r="A44" s="95" t="s">
        <v>34</v>
      </c>
      <c r="B44" s="96" t="s">
        <v>204</v>
      </c>
      <c r="C44" s="768" t="s">
        <v>123</v>
      </c>
      <c r="D44" s="768"/>
      <c r="E44" s="768"/>
      <c r="F44" s="768"/>
      <c r="G44" s="768" t="s">
        <v>1</v>
      </c>
      <c r="H44" s="768"/>
      <c r="I44" s="768"/>
      <c r="J44" s="768"/>
      <c r="K44" s="768" t="s">
        <v>124</v>
      </c>
      <c r="L44" s="768"/>
      <c r="M44" s="768"/>
      <c r="N44" s="768"/>
      <c r="O44" s="768" t="s">
        <v>119</v>
      </c>
      <c r="P44" s="768"/>
      <c r="Q44" s="768"/>
      <c r="R44" s="768"/>
      <c r="S44" s="768" t="s">
        <v>2</v>
      </c>
      <c r="T44" s="768"/>
      <c r="U44" s="768"/>
      <c r="V44" s="768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75" t="s">
        <v>98</v>
      </c>
      <c r="AF44" s="776"/>
      <c r="AG44" s="776"/>
      <c r="AH44" s="777"/>
      <c r="AI44" s="775" t="s">
        <v>99</v>
      </c>
      <c r="AJ44" s="776"/>
      <c r="AK44" s="776"/>
      <c r="AL44" s="777"/>
      <c r="AM44" s="768"/>
      <c r="AN44" s="768"/>
      <c r="AO44" s="768"/>
      <c r="AP44" s="768"/>
      <c r="AQ44" s="768"/>
      <c r="AR44" s="768"/>
      <c r="AS44" s="768"/>
      <c r="AT44" s="768"/>
      <c r="AU44" s="768"/>
      <c r="AV44" s="768"/>
      <c r="AW44" s="768"/>
      <c r="AX44" s="768"/>
      <c r="AY44" s="943"/>
      <c r="AZ44" s="944"/>
      <c r="BA44" s="944"/>
      <c r="BB44" s="944"/>
      <c r="BC44" s="945"/>
      <c r="BD44" s="67" t="s">
        <v>148</v>
      </c>
    </row>
    <row r="45" spans="1:75">
      <c r="A45" s="95"/>
      <c r="B45" s="96" t="s">
        <v>205</v>
      </c>
      <c r="C45" s="768" t="s">
        <v>1</v>
      </c>
      <c r="D45" s="768"/>
      <c r="E45" s="768"/>
      <c r="F45" s="768"/>
      <c r="G45" s="768" t="s">
        <v>121</v>
      </c>
      <c r="H45" s="768"/>
      <c r="I45" s="768"/>
      <c r="J45" s="768"/>
      <c r="K45" s="768" t="s">
        <v>121</v>
      </c>
      <c r="L45" s="768"/>
      <c r="M45" s="768"/>
      <c r="N45" s="768"/>
      <c r="O45" s="768" t="s">
        <v>2</v>
      </c>
      <c r="P45" s="768"/>
      <c r="Q45" s="768"/>
      <c r="R45" s="768"/>
      <c r="S45" s="768" t="s">
        <v>117</v>
      </c>
      <c r="T45" s="768"/>
      <c r="U45" s="768"/>
      <c r="V45" s="768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72" t="s">
        <v>29</v>
      </c>
      <c r="AF45" s="773"/>
      <c r="AG45" s="773"/>
      <c r="AH45" s="774"/>
      <c r="AI45" s="772" t="s">
        <v>29</v>
      </c>
      <c r="AJ45" s="773"/>
      <c r="AK45" s="773"/>
      <c r="AL45" s="774"/>
      <c r="AM45" s="768"/>
      <c r="AN45" s="768"/>
      <c r="AO45" s="768"/>
      <c r="AP45" s="768"/>
      <c r="AQ45" s="768"/>
      <c r="AR45" s="768"/>
      <c r="AS45" s="768"/>
      <c r="AT45" s="768"/>
      <c r="AU45" s="768"/>
      <c r="AV45" s="768"/>
      <c r="AW45" s="768"/>
      <c r="AX45" s="768"/>
      <c r="AY45" s="943" t="s">
        <v>1</v>
      </c>
      <c r="AZ45" s="944"/>
      <c r="BA45" s="944"/>
      <c r="BB45" s="944"/>
      <c r="BC45" s="945"/>
      <c r="BD45" s="67" t="s">
        <v>148</v>
      </c>
    </row>
    <row r="46" spans="1:75">
      <c r="A46" s="95"/>
      <c r="B46" s="96" t="s">
        <v>206</v>
      </c>
      <c r="C46" s="768"/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  <c r="X46" s="768"/>
      <c r="Y46" s="768"/>
      <c r="Z46" s="768"/>
      <c r="AA46" s="768"/>
      <c r="AB46" s="768"/>
      <c r="AC46" s="768"/>
      <c r="AD46" s="768"/>
      <c r="AE46" s="768"/>
      <c r="AF46" s="768"/>
      <c r="AG46" s="768"/>
      <c r="AH46" s="768"/>
      <c r="AI46" s="768"/>
      <c r="AJ46" s="768"/>
      <c r="AK46" s="768"/>
      <c r="AL46" s="768"/>
      <c r="AM46" s="772" t="s">
        <v>29</v>
      </c>
      <c r="AN46" s="773"/>
      <c r="AO46" s="773"/>
      <c r="AP46" s="774"/>
      <c r="AQ46" s="772" t="s">
        <v>29</v>
      </c>
      <c r="AR46" s="773"/>
      <c r="AS46" s="773"/>
      <c r="AT46" s="774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/>
    </row>
    <row r="47" spans="1:75">
      <c r="A47" s="95"/>
      <c r="B47" s="96" t="s">
        <v>207</v>
      </c>
      <c r="C47" s="768" t="s">
        <v>2</v>
      </c>
      <c r="D47" s="768"/>
      <c r="E47" s="768"/>
      <c r="F47" s="768"/>
      <c r="G47" s="768" t="s">
        <v>120</v>
      </c>
      <c r="H47" s="768"/>
      <c r="I47" s="768"/>
      <c r="J47" s="768"/>
      <c r="K47" s="768" t="s">
        <v>118</v>
      </c>
      <c r="L47" s="768"/>
      <c r="M47" s="768"/>
      <c r="N47" s="768"/>
      <c r="O47" s="768" t="s">
        <v>119</v>
      </c>
      <c r="P47" s="768"/>
      <c r="Q47" s="768"/>
      <c r="R47" s="768"/>
      <c r="S47" s="768" t="s">
        <v>124</v>
      </c>
      <c r="T47" s="768"/>
      <c r="U47" s="768"/>
      <c r="V47" s="768"/>
      <c r="W47" s="768"/>
      <c r="X47" s="768"/>
      <c r="Y47" s="768"/>
      <c r="Z47" s="768"/>
      <c r="AA47" s="768"/>
      <c r="AB47" s="768"/>
      <c r="AC47" s="768"/>
      <c r="AD47" s="768"/>
      <c r="AE47" s="768"/>
      <c r="AF47" s="768"/>
      <c r="AG47" s="768"/>
      <c r="AH47" s="768"/>
      <c r="AI47" s="768"/>
      <c r="AJ47" s="768"/>
      <c r="AK47" s="768"/>
      <c r="AL47" s="768"/>
      <c r="AM47" s="775" t="s">
        <v>98</v>
      </c>
      <c r="AN47" s="776"/>
      <c r="AO47" s="776"/>
      <c r="AP47" s="777"/>
      <c r="AQ47" s="775" t="s">
        <v>99</v>
      </c>
      <c r="AR47" s="776"/>
      <c r="AS47" s="776"/>
      <c r="AT47" s="777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148</v>
      </c>
    </row>
    <row r="48" spans="1:75">
      <c r="A48" s="95"/>
      <c r="B48" s="96"/>
      <c r="C48" s="784" t="s">
        <v>135</v>
      </c>
      <c r="D48" s="784"/>
      <c r="E48" s="784"/>
      <c r="F48" s="784"/>
      <c r="G48" s="785" t="s">
        <v>136</v>
      </c>
      <c r="H48" s="785"/>
      <c r="I48" s="785"/>
      <c r="J48" s="785"/>
      <c r="K48" s="783" t="s">
        <v>137</v>
      </c>
      <c r="L48" s="783"/>
      <c r="M48" s="783"/>
      <c r="N48" s="783"/>
      <c r="O48" s="783" t="s">
        <v>138</v>
      </c>
      <c r="P48" s="783"/>
      <c r="Q48" s="783"/>
      <c r="R48" s="783"/>
      <c r="S48" s="783" t="s">
        <v>139</v>
      </c>
      <c r="T48" s="783"/>
      <c r="U48" s="783"/>
      <c r="V48" s="783"/>
      <c r="W48" s="783" t="s">
        <v>140</v>
      </c>
      <c r="X48" s="783"/>
      <c r="Y48" s="783"/>
      <c r="Z48" s="783"/>
      <c r="AA48" s="783" t="s">
        <v>141</v>
      </c>
      <c r="AB48" s="783"/>
      <c r="AC48" s="783"/>
      <c r="AD48" s="783"/>
      <c r="AE48" s="783" t="s">
        <v>142</v>
      </c>
      <c r="AF48" s="783"/>
      <c r="AG48" s="783"/>
      <c r="AH48" s="783"/>
      <c r="AI48" s="783" t="s">
        <v>143</v>
      </c>
      <c r="AJ48" s="783"/>
      <c r="AK48" s="783"/>
      <c r="AL48" s="783"/>
      <c r="AM48" s="783" t="s">
        <v>144</v>
      </c>
      <c r="AN48" s="783"/>
      <c r="AO48" s="783"/>
      <c r="AP48" s="783"/>
      <c r="AQ48" s="783" t="s">
        <v>145</v>
      </c>
      <c r="AR48" s="783"/>
      <c r="AS48" s="783"/>
      <c r="AT48" s="783"/>
      <c r="AU48" s="783" t="s">
        <v>146</v>
      </c>
      <c r="AV48" s="783"/>
      <c r="AW48" s="783"/>
      <c r="AX48" s="783"/>
      <c r="AY48" s="559" t="s">
        <v>147</v>
      </c>
      <c r="AZ48" s="559"/>
      <c r="BA48" s="559"/>
      <c r="BB48" s="559"/>
      <c r="BC48" s="22"/>
      <c r="BD48" s="67"/>
    </row>
    <row r="49" spans="1:75">
      <c r="A49" s="65"/>
      <c r="B49" s="66"/>
      <c r="C49" s="1"/>
      <c r="D49" s="994" t="s">
        <v>45</v>
      </c>
      <c r="E49" s="994"/>
      <c r="F49" s="994"/>
      <c r="G49" s="994"/>
      <c r="H49" s="994"/>
      <c r="I49" s="994"/>
      <c r="J49" s="994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775" t="s">
        <v>207</v>
      </c>
      <c r="X59" s="776"/>
      <c r="Y59" s="776"/>
      <c r="Z59" s="777"/>
      <c r="AA59" s="775" t="s">
        <v>206</v>
      </c>
      <c r="AB59" s="776"/>
      <c r="AC59" s="776"/>
      <c r="AD59" s="777"/>
      <c r="AE59" s="775" t="s">
        <v>205</v>
      </c>
      <c r="AF59" s="776"/>
      <c r="AG59" s="776"/>
      <c r="AH59" s="777"/>
      <c r="AI59" s="775" t="s">
        <v>204</v>
      </c>
      <c r="AJ59" s="776"/>
      <c r="AK59" s="776"/>
      <c r="AL59" s="777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f>CB108</f>
        <v>1.3846153846153846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522" t="s">
        <v>208</v>
      </c>
      <c r="AM61" s="509"/>
      <c r="AN61" s="509"/>
      <c r="AO61" s="509"/>
      <c r="AP61" s="509"/>
      <c r="AQ61" s="509"/>
      <c r="AR61" s="509"/>
      <c r="AS61" s="509"/>
      <c r="AT61" s="509"/>
      <c r="AU61" s="509"/>
      <c r="AV61" s="509"/>
      <c r="AW61" s="509"/>
      <c r="AX61" s="509"/>
      <c r="AY61" s="509"/>
      <c r="AZ61" s="509"/>
      <c r="BA61" s="509"/>
      <c r="BB61" s="509"/>
      <c r="BC61" s="509"/>
      <c r="BD61" s="25"/>
      <c r="BF61" s="22">
        <f>SUM(BF54:BF60)</f>
        <v>5.9807692307692299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24"/>
      <c r="BE65" s="1"/>
      <c r="BF65" s="63">
        <f>SUM(BF62:BF64,BF60,BF59,BI57:BI58,BF54:BF56)</f>
        <v>6.4884615384615385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26/52</f>
        <v>0.5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465" t="s">
        <v>208</v>
      </c>
      <c r="AM69" s="466"/>
      <c r="AN69" s="466"/>
      <c r="AO69" s="466"/>
      <c r="AP69" s="466"/>
      <c r="AQ69" s="466"/>
      <c r="AR69" s="466"/>
      <c r="AS69" s="466"/>
      <c r="AT69" s="466"/>
      <c r="AU69" s="466"/>
      <c r="AV69" s="466"/>
      <c r="AW69" s="466"/>
      <c r="AX69" s="466"/>
      <c r="AY69" s="466"/>
      <c r="AZ69" s="466"/>
      <c r="BA69" s="466"/>
      <c r="BB69" s="466"/>
      <c r="BC69" s="466"/>
      <c r="BD69" s="24"/>
      <c r="BE69" s="1" t="s">
        <v>60</v>
      </c>
      <c r="BF69" s="16">
        <f>26/52</f>
        <v>0.5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23/52</f>
        <v>0.44230769230769229</v>
      </c>
      <c r="BG70" s="16"/>
      <c r="BH70" s="1"/>
    </row>
    <row r="71" spans="1:75" ht="13" customHeight="1">
      <c r="A71" s="8"/>
      <c r="B71" s="9" t="s">
        <v>63</v>
      </c>
      <c r="C71" s="9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24"/>
      <c r="BE71" s="1" t="s">
        <v>66</v>
      </c>
      <c r="BF71" s="16">
        <v>1</v>
      </c>
      <c r="BG71" s="16"/>
      <c r="BH71" s="1"/>
      <c r="BK71" s="52" t="s">
        <v>134</v>
      </c>
    </row>
    <row r="72" spans="1:75" ht="13" customHeigh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2">
        <f>32/52</f>
        <v>0.61538461538461542</v>
      </c>
      <c r="BG72" s="16" t="s">
        <v>125</v>
      </c>
      <c r="BH72" s="1"/>
    </row>
    <row r="73" spans="1:75" s="1" customFormat="1" ht="13" customHeigh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3.0576923076923079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L76" s="813" t="s">
        <v>38</v>
      </c>
      <c r="M76" s="813"/>
      <c r="N76" s="813"/>
      <c r="O76" s="813"/>
      <c r="P76" s="813"/>
      <c r="Q76" s="813"/>
      <c r="R76" s="813"/>
      <c r="S76" s="813"/>
      <c r="T76" s="813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922" t="s">
        <v>4</v>
      </c>
      <c r="E77" s="923"/>
      <c r="F77" s="923"/>
      <c r="G77" s="923"/>
      <c r="H77" s="923"/>
      <c r="I77" s="923"/>
      <c r="J77" s="923"/>
      <c r="K77" s="923"/>
      <c r="L77" s="667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>
      <c r="A80" s="8"/>
      <c r="B80" s="9"/>
      <c r="C80" s="9"/>
      <c r="D80" s="993" t="s">
        <v>39</v>
      </c>
      <c r="E80" s="993"/>
      <c r="F80" s="993"/>
      <c r="G80" s="993"/>
      <c r="H80" s="993"/>
      <c r="I80" s="993"/>
      <c r="J80" s="993"/>
      <c r="K80" s="70"/>
      <c r="L80" s="70"/>
      <c r="M80" s="70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0.69199999999999995</v>
      </c>
      <c r="BG80" s="22" t="s">
        <v>113</v>
      </c>
      <c r="BH80" s="1"/>
    </row>
    <row r="81" spans="1:75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2.5766153846153843</v>
      </c>
      <c r="BG81" s="22"/>
      <c r="BH81" s="1"/>
    </row>
    <row r="82" spans="1:75" ht="13" customHeight="1">
      <c r="A82" s="8"/>
      <c r="B82" s="9" t="s">
        <v>92</v>
      </c>
      <c r="C82" s="9"/>
      <c r="D82" s="73"/>
      <c r="E82" s="73"/>
      <c r="F82" s="73"/>
      <c r="G82" s="73"/>
      <c r="H82" s="73"/>
      <c r="I82" s="73"/>
      <c r="J82" s="73"/>
      <c r="K82" s="985" t="s">
        <v>188</v>
      </c>
      <c r="L82" s="985"/>
      <c r="M82" s="985"/>
      <c r="N82" s="985"/>
      <c r="O82" s="985"/>
      <c r="P82" s="985"/>
      <c r="Q82" s="73"/>
      <c r="R82" s="73"/>
      <c r="S82" s="73"/>
      <c r="T82" s="73"/>
      <c r="U82" s="73"/>
      <c r="V82" s="73"/>
      <c r="W82" s="986" t="s">
        <v>189</v>
      </c>
      <c r="X82" s="986"/>
      <c r="Y82" s="986"/>
      <c r="Z82" s="986"/>
      <c r="AA82" s="986"/>
      <c r="AB82" s="986"/>
      <c r="AC82" s="986"/>
      <c r="AD82" s="73"/>
      <c r="AE82" s="73"/>
      <c r="AF82" s="73"/>
      <c r="AG82" s="73"/>
      <c r="AH82" s="73"/>
      <c r="AI82" s="73"/>
      <c r="AL82" s="982" t="s">
        <v>154</v>
      </c>
      <c r="AM82" s="983"/>
      <c r="AN82" s="983"/>
      <c r="AO82" s="983"/>
      <c r="AP82" s="984"/>
      <c r="AQ82" s="73"/>
      <c r="AR82" s="73"/>
      <c r="AS82" s="73"/>
      <c r="AT82" s="73"/>
      <c r="AU82" s="73"/>
      <c r="AV82" s="73"/>
      <c r="AW82" s="985" t="s">
        <v>16</v>
      </c>
      <c r="AX82" s="985"/>
      <c r="AY82" s="985"/>
      <c r="AZ82" s="985"/>
      <c r="BA82" s="985"/>
      <c r="BB82" s="985"/>
      <c r="BC82" s="985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75" ht="13" customHeight="1">
      <c r="A83" s="8"/>
      <c r="B83" s="9" t="s">
        <v>93</v>
      </c>
      <c r="C83" s="9"/>
      <c r="D83" s="986" t="s">
        <v>17</v>
      </c>
      <c r="E83" s="986"/>
      <c r="F83" s="986"/>
      <c r="G83" s="986"/>
      <c r="H83" s="986"/>
      <c r="I83" s="986"/>
      <c r="J83" s="986"/>
      <c r="K83" s="70"/>
      <c r="L83" s="70"/>
      <c r="M83" s="70"/>
      <c r="N83" s="70"/>
      <c r="O83" s="70"/>
      <c r="P83" s="70"/>
      <c r="Q83" s="987" t="s">
        <v>151</v>
      </c>
      <c r="R83" s="988"/>
      <c r="S83" s="988"/>
      <c r="T83" s="988"/>
      <c r="U83" s="988"/>
      <c r="V83" s="989"/>
      <c r="W83" s="70"/>
      <c r="X83" s="70"/>
      <c r="Y83" s="70"/>
      <c r="Z83" s="70"/>
      <c r="AA83" s="70"/>
      <c r="AB83" s="70"/>
      <c r="AC83" s="70"/>
      <c r="AD83" s="986" t="s">
        <v>150</v>
      </c>
      <c r="AE83" s="986"/>
      <c r="AF83" s="986"/>
      <c r="AG83" s="986"/>
      <c r="AH83" s="986"/>
      <c r="AI83" s="986"/>
      <c r="AJ83" s="986"/>
      <c r="AK83" s="986"/>
      <c r="AL83" s="70"/>
      <c r="AM83" s="70"/>
      <c r="AN83" s="70"/>
      <c r="AO83" s="70"/>
      <c r="AP83" s="70"/>
      <c r="AQ83" s="990" t="s">
        <v>151</v>
      </c>
      <c r="AR83" s="990"/>
      <c r="AS83" s="990"/>
      <c r="AT83" s="990"/>
      <c r="AU83" s="991" t="s">
        <v>17</v>
      </c>
      <c r="AV83" s="992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75" ht="13" customHeight="1">
      <c r="A84" s="8"/>
      <c r="B84" s="9" t="s">
        <v>61</v>
      </c>
      <c r="C84" s="9"/>
      <c r="D84" s="70"/>
      <c r="E84" s="70"/>
      <c r="F84" s="70"/>
      <c r="G84" s="70"/>
      <c r="H84" s="70"/>
      <c r="I84" s="70"/>
      <c r="J84" s="70"/>
      <c r="K84" s="985" t="s">
        <v>27</v>
      </c>
      <c r="L84" s="985"/>
      <c r="M84" s="985"/>
      <c r="N84" s="985"/>
      <c r="O84" s="985"/>
      <c r="P84" s="985"/>
      <c r="Q84" s="985" t="s">
        <v>18</v>
      </c>
      <c r="R84" s="985"/>
      <c r="S84" s="985"/>
      <c r="T84" s="985"/>
      <c r="U84" s="985"/>
      <c r="V84" s="985"/>
      <c r="W84" s="70"/>
      <c r="X84" s="70"/>
      <c r="Y84" s="70"/>
      <c r="Z84" s="70"/>
      <c r="AA84" s="70"/>
      <c r="AB84" s="70"/>
      <c r="AC84" s="70"/>
      <c r="AD84" s="938" t="s">
        <v>27</v>
      </c>
      <c r="AE84" s="938"/>
      <c r="AF84" s="938"/>
      <c r="AG84" s="938"/>
      <c r="AH84" s="938"/>
      <c r="AI84" s="938"/>
      <c r="AJ84" s="70"/>
      <c r="AK84" s="70"/>
      <c r="AL84" s="70"/>
      <c r="AM84" s="70"/>
      <c r="AN84" s="70"/>
      <c r="AO84" s="70"/>
      <c r="AP84" s="70"/>
      <c r="AQ84" s="985" t="s">
        <v>19</v>
      </c>
      <c r="AR84" s="985"/>
      <c r="AS84" s="985"/>
      <c r="AT84" s="985"/>
      <c r="AU84" s="985"/>
      <c r="AV84" s="985"/>
      <c r="AW84" s="70"/>
      <c r="AX84" s="70"/>
      <c r="AY84" s="70"/>
      <c r="AZ84" s="70"/>
      <c r="BA84" s="70"/>
      <c r="BB84" s="70"/>
      <c r="BC84" s="70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75" ht="13" customHeight="1">
      <c r="A85" s="8"/>
      <c r="B85" s="9" t="s">
        <v>63</v>
      </c>
      <c r="C85" s="9"/>
      <c r="D85" s="985" t="s">
        <v>160</v>
      </c>
      <c r="E85" s="985"/>
      <c r="F85" s="985"/>
      <c r="G85" s="985"/>
      <c r="H85" s="985"/>
      <c r="I85" s="985"/>
      <c r="J85" s="985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985" t="s">
        <v>161</v>
      </c>
      <c r="X85" s="985"/>
      <c r="Y85" s="985"/>
      <c r="Z85" s="985"/>
      <c r="AA85" s="985"/>
      <c r="AB85" s="985"/>
      <c r="AC85" s="985"/>
      <c r="AD85" s="70"/>
      <c r="AE85" s="70"/>
      <c r="AF85" s="70"/>
      <c r="AG85" s="70"/>
      <c r="AH85" s="70"/>
      <c r="AI85" s="70"/>
      <c r="AJ85" s="985" t="s">
        <v>159</v>
      </c>
      <c r="AK85" s="985"/>
      <c r="AL85" s="985"/>
      <c r="AM85" s="985"/>
      <c r="AN85" s="985"/>
      <c r="AO85" s="985"/>
      <c r="AP85" s="985"/>
      <c r="AQ85" s="70"/>
      <c r="AR85" s="70"/>
      <c r="AS85" s="70"/>
      <c r="AT85" s="70"/>
      <c r="AU85" s="70"/>
      <c r="AV85" s="70"/>
      <c r="AW85" s="982" t="s">
        <v>158</v>
      </c>
      <c r="AX85" s="983"/>
      <c r="AY85" s="983"/>
      <c r="AZ85" s="983"/>
      <c r="BA85" s="983"/>
      <c r="BB85" s="983"/>
      <c r="BC85" s="984"/>
      <c r="BD85" s="24"/>
      <c r="BE85" s="1" t="s">
        <v>64</v>
      </c>
      <c r="BF85" s="16">
        <f>24/52</f>
        <v>0.46153846153846156</v>
      </c>
      <c r="BG85" s="16"/>
      <c r="BH85" s="1"/>
    </row>
    <row r="86" spans="1:75" ht="13" customHeight="1">
      <c r="A86" s="8"/>
      <c r="B86" s="9"/>
      <c r="C86" s="9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75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75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5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24"/>
      <c r="BE89" s="1"/>
      <c r="BF89" s="16"/>
      <c r="BG89" s="16"/>
      <c r="BH89" s="1"/>
    </row>
    <row r="90" spans="1:75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75" ht="13" customHeight="1">
      <c r="A91" s="8"/>
      <c r="B91" s="9" t="s">
        <v>61</v>
      </c>
      <c r="C91" s="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75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75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75" ht="13" customHeigh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0.23100000000000001</v>
      </c>
      <c r="BG94" s="22">
        <f>SUM(BF90:BF94)</f>
        <v>1.9425384615384618</v>
      </c>
      <c r="BH94" s="1"/>
    </row>
    <row r="95" spans="1:75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17</v>
      </c>
      <c r="AE96" s="929"/>
      <c r="AF96" s="929"/>
      <c r="AG96" s="929"/>
      <c r="AH96" s="929"/>
      <c r="AI96" s="929"/>
      <c r="AJ96" s="929"/>
      <c r="AK96" s="929"/>
      <c r="AL96" s="930" t="s">
        <v>150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151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</row>
    <row r="98" spans="1:90" ht="13" customHeight="1">
      <c r="A98" s="8"/>
      <c r="B98" s="9"/>
      <c r="C98" s="9"/>
      <c r="D98" s="559" t="s">
        <v>85</v>
      </c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</row>
    <row r="99" spans="1:90" ht="13" customHeight="1">
      <c r="A99" s="8"/>
      <c r="B99" s="9" t="s">
        <v>61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80"/>
      <c r="AE99" s="980"/>
      <c r="AF99" s="980"/>
      <c r="AG99" s="980"/>
      <c r="AH99" s="9"/>
      <c r="AI99" s="9"/>
      <c r="AJ99" s="975" t="s">
        <v>19</v>
      </c>
      <c r="AK99" s="976"/>
      <c r="AL99" s="976"/>
      <c r="AM99" s="976"/>
      <c r="AN99" s="976"/>
      <c r="AO99" s="976"/>
      <c r="AP99" s="977"/>
      <c r="AQ99" s="975" t="s">
        <v>27</v>
      </c>
      <c r="AR99" s="976"/>
      <c r="AS99" s="976"/>
      <c r="AT99" s="976"/>
      <c r="AU99" s="976"/>
      <c r="AV99" s="977"/>
      <c r="AW99" s="981" t="s">
        <v>18</v>
      </c>
      <c r="AX99" s="981"/>
      <c r="AY99" s="981"/>
      <c r="AZ99" s="981"/>
      <c r="BA99" s="981"/>
      <c r="BB99" s="981"/>
      <c r="BC99" s="981"/>
      <c r="BD99" s="24"/>
      <c r="BE99" s="1" t="s">
        <v>64</v>
      </c>
      <c r="BF99" s="22">
        <f>20/52</f>
        <v>0.38461538461538464</v>
      </c>
      <c r="BG99" s="16"/>
      <c r="BH99" s="1"/>
    </row>
    <row r="100" spans="1:90" ht="13" customHeight="1">
      <c r="A100" s="8"/>
      <c r="B100" s="9" t="s">
        <v>5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74" t="s">
        <v>13</v>
      </c>
      <c r="N100" s="974"/>
      <c r="O100" s="974"/>
      <c r="P100" s="974"/>
      <c r="Q100" s="974"/>
      <c r="R100" s="974"/>
      <c r="S100" s="974"/>
      <c r="T100" s="974"/>
      <c r="U100" s="974"/>
      <c r="V100" s="974"/>
      <c r="W100" s="974"/>
      <c r="X100" s="974"/>
      <c r="Y100" s="974"/>
      <c r="Z100" s="9"/>
      <c r="AA100" s="9"/>
      <c r="AB100" s="9"/>
      <c r="AC100" s="9"/>
      <c r="AD100" s="975" t="s">
        <v>86</v>
      </c>
      <c r="AE100" s="976"/>
      <c r="AF100" s="976"/>
      <c r="AG100" s="976"/>
      <c r="AH100" s="976"/>
      <c r="AI100" s="976"/>
      <c r="AJ100" s="976"/>
      <c r="AK100" s="976"/>
      <c r="AL100" s="976"/>
      <c r="AM100" s="976"/>
      <c r="AN100" s="976"/>
      <c r="AO100" s="976"/>
      <c r="AP100" s="977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24"/>
      <c r="BE100" s="1"/>
      <c r="BF100" s="22"/>
      <c r="BG100" s="16"/>
      <c r="BH100" s="1"/>
    </row>
    <row r="101" spans="1:90" ht="13" customHeight="1" thickBot="1">
      <c r="A101" s="27"/>
      <c r="B101" s="28" t="s">
        <v>87</v>
      </c>
      <c r="C101" s="28"/>
      <c r="D101" s="978" t="s">
        <v>87</v>
      </c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978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9"/>
      <c r="BH101" s="1"/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45">
        <v>44372</v>
      </c>
      <c r="BL103" s="45">
        <f>BK103+27</f>
        <v>44399</v>
      </c>
      <c r="BM103" s="45">
        <f t="shared" ref="BM103:BW103" si="1">BL103+28</f>
        <v>44427</v>
      </c>
      <c r="BN103" s="45">
        <f t="shared" si="1"/>
        <v>44455</v>
      </c>
      <c r="BO103" s="45">
        <f t="shared" si="1"/>
        <v>44483</v>
      </c>
      <c r="BP103" s="45">
        <f t="shared" si="1"/>
        <v>44511</v>
      </c>
      <c r="BQ103" s="45">
        <f t="shared" si="1"/>
        <v>44539</v>
      </c>
      <c r="BR103" s="45">
        <f t="shared" si="1"/>
        <v>44567</v>
      </c>
      <c r="BS103" s="45">
        <f t="shared" si="1"/>
        <v>44595</v>
      </c>
      <c r="BT103" s="45">
        <f t="shared" si="1"/>
        <v>44623</v>
      </c>
      <c r="BU103" s="45">
        <f t="shared" si="1"/>
        <v>44651</v>
      </c>
      <c r="BV103" s="45">
        <f t="shared" si="1"/>
        <v>44679</v>
      </c>
      <c r="BW103" s="45">
        <f t="shared" si="1"/>
        <v>44707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>
        <v>3</v>
      </c>
      <c r="CE106">
        <v>1</v>
      </c>
      <c r="CF106">
        <v>3</v>
      </c>
      <c r="CG106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>SUM(BK113:BR113)</f>
        <v>1.46</v>
      </c>
      <c r="BT113" s="61">
        <v>1</v>
      </c>
      <c r="BU113"/>
      <c r="BV113">
        <v>1.63</v>
      </c>
      <c r="BW113">
        <f t="shared" ref="BW113:BW120" si="2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3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ref="BS114:BS120" si="4">SUM(BK114:BR114)</f>
        <v>2.57</v>
      </c>
      <c r="BT114" s="61">
        <v>1</v>
      </c>
      <c r="BU114"/>
      <c r="BV114">
        <v>3.06</v>
      </c>
      <c r="BW114">
        <f t="shared" si="2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5">SUM(BZ114:CG114)</f>
        <v>3.06</v>
      </c>
      <c r="CI114" s="61">
        <v>1</v>
      </c>
      <c r="CJ114" s="59"/>
      <c r="CK114" s="59">
        <v>3.06</v>
      </c>
      <c r="CL114" s="59">
        <f t="shared" si="3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4"/>
        <v>2</v>
      </c>
      <c r="BT115" s="61"/>
      <c r="BU115"/>
      <c r="BV115">
        <v>2</v>
      </c>
      <c r="BW115">
        <f t="shared" si="2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5"/>
        <v>2</v>
      </c>
      <c r="CI115" s="61"/>
      <c r="CJ115" s="59"/>
      <c r="CK115" s="59">
        <v>2</v>
      </c>
      <c r="CL115" s="59">
        <f t="shared" si="3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4"/>
        <v>1.94</v>
      </c>
      <c r="BT116" s="61"/>
      <c r="BU116"/>
      <c r="BV116">
        <v>2.23</v>
      </c>
      <c r="BW116">
        <f t="shared" si="2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5"/>
        <v>2.23</v>
      </c>
      <c r="CI116" s="61"/>
      <c r="CJ116" s="59"/>
      <c r="CK116" s="59">
        <v>2.23</v>
      </c>
      <c r="CL116" s="59">
        <f t="shared" si="3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4"/>
        <v>1</v>
      </c>
      <c r="BT117" s="61"/>
      <c r="BU117"/>
      <c r="BV117">
        <v>1</v>
      </c>
      <c r="BW117">
        <f t="shared" si="2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5"/>
        <v>1</v>
      </c>
      <c r="CI117" s="61"/>
      <c r="CJ117" s="59"/>
      <c r="CK117" s="59">
        <v>1</v>
      </c>
      <c r="CL117" s="59">
        <f t="shared" si="3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4"/>
        <v>6.52</v>
      </c>
      <c r="BT118" s="60">
        <v>1</v>
      </c>
      <c r="BU118"/>
      <c r="BV118">
        <v>7.18</v>
      </c>
      <c r="BW118">
        <f t="shared" si="2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5"/>
        <v>7.18</v>
      </c>
      <c r="CI118" s="60">
        <v>1</v>
      </c>
      <c r="CJ118" s="59"/>
      <c r="CK118" s="59">
        <v>7.18</v>
      </c>
      <c r="CL118" s="59">
        <f t="shared" si="3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4"/>
        <v>3.14</v>
      </c>
      <c r="BT119" s="61"/>
      <c r="BU119"/>
      <c r="BV119">
        <v>3.23</v>
      </c>
      <c r="BW119">
        <f t="shared" si="2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5"/>
        <v>3.23</v>
      </c>
      <c r="CI119" s="61"/>
      <c r="CJ119" s="59"/>
      <c r="CK119" s="59">
        <v>3.23</v>
      </c>
      <c r="CL119" s="59">
        <f t="shared" si="3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4"/>
        <v>0.38</v>
      </c>
      <c r="BT120" s="61"/>
      <c r="BU120"/>
      <c r="BV120">
        <v>1</v>
      </c>
      <c r="BW120">
        <f t="shared" si="2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5"/>
        <v>1</v>
      </c>
      <c r="CI120" s="61"/>
      <c r="CJ120" s="59"/>
      <c r="CK120" s="59">
        <v>1</v>
      </c>
      <c r="CL120" s="59">
        <f t="shared" si="3"/>
        <v>0</v>
      </c>
    </row>
    <row r="121" spans="62:90">
      <c r="BK121" s="61">
        <f t="shared" ref="BK121:BP121" si="6">SUM(BK113:BK120)</f>
        <v>3</v>
      </c>
      <c r="BL121" s="61">
        <f t="shared" si="6"/>
        <v>4</v>
      </c>
      <c r="BM121" s="61">
        <f t="shared" si="6"/>
        <v>2.9899999999999998</v>
      </c>
      <c r="BN121" s="61">
        <f t="shared" si="6"/>
        <v>2.99</v>
      </c>
      <c r="BO121" s="61">
        <f t="shared" si="6"/>
        <v>4.0299999999999994</v>
      </c>
      <c r="BP121" s="61">
        <f t="shared" si="6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7">SUM(BZ113:BZ120)</f>
        <v>3.1500000000000004</v>
      </c>
      <c r="CA121" s="58">
        <f t="shared" si="7"/>
        <v>4.2700000000000005</v>
      </c>
      <c r="CB121" s="58">
        <f t="shared" si="7"/>
        <v>3.4</v>
      </c>
      <c r="CC121" s="58">
        <f t="shared" si="7"/>
        <v>3.67</v>
      </c>
      <c r="CD121" s="58">
        <f t="shared" si="7"/>
        <v>4.4700000000000006</v>
      </c>
      <c r="CE121" s="58">
        <f t="shared" si="7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3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274">
    <mergeCell ref="L20:P20"/>
    <mergeCell ref="D20:K20"/>
    <mergeCell ref="J21:K21"/>
    <mergeCell ref="L22:M22"/>
    <mergeCell ref="Q20:V20"/>
    <mergeCell ref="L18:T18"/>
    <mergeCell ref="W20:BC20"/>
    <mergeCell ref="U21:V21"/>
    <mergeCell ref="N10:T10"/>
    <mergeCell ref="L17:P17"/>
    <mergeCell ref="AL10:AT10"/>
    <mergeCell ref="AD10:AK10"/>
    <mergeCell ref="AL8:AT8"/>
    <mergeCell ref="AU10:BC10"/>
    <mergeCell ref="AU9:BC9"/>
    <mergeCell ref="L8:T8"/>
    <mergeCell ref="U9:AC9"/>
    <mergeCell ref="AL9:AT9"/>
    <mergeCell ref="D8:K8"/>
    <mergeCell ref="AD9:AK9"/>
    <mergeCell ref="D10:I10"/>
    <mergeCell ref="M100:Y100"/>
    <mergeCell ref="AD100:AP100"/>
    <mergeCell ref="D101:AC101"/>
    <mergeCell ref="BY102:CB102"/>
    <mergeCell ref="CD102:CG102"/>
    <mergeCell ref="D15:P15"/>
    <mergeCell ref="Q15:AC15"/>
    <mergeCell ref="D16:P16"/>
    <mergeCell ref="Q16:AC16"/>
    <mergeCell ref="AD17:AP17"/>
    <mergeCell ref="D95:BC95"/>
    <mergeCell ref="AD96:AK96"/>
    <mergeCell ref="AL96:AT96"/>
    <mergeCell ref="AU96:BC96"/>
    <mergeCell ref="D98:BC98"/>
    <mergeCell ref="AD99:AG99"/>
    <mergeCell ref="AJ99:AP99"/>
    <mergeCell ref="AQ99:AV99"/>
    <mergeCell ref="AW99:BC99"/>
    <mergeCell ref="AW85:BC85"/>
    <mergeCell ref="D88:BC88"/>
    <mergeCell ref="AQ90:BC90"/>
    <mergeCell ref="D92:P92"/>
    <mergeCell ref="Q92:AC92"/>
    <mergeCell ref="AD92:AP92"/>
    <mergeCell ref="K84:P84"/>
    <mergeCell ref="Q84:V84"/>
    <mergeCell ref="AD84:AI84"/>
    <mergeCell ref="AQ84:AV84"/>
    <mergeCell ref="D85:J85"/>
    <mergeCell ref="W85:AC85"/>
    <mergeCell ref="AJ85:AP85"/>
    <mergeCell ref="K82:P82"/>
    <mergeCell ref="W82:AC82"/>
    <mergeCell ref="AL82:AP82"/>
    <mergeCell ref="AW82:BC82"/>
    <mergeCell ref="D83:J83"/>
    <mergeCell ref="Q83:V83"/>
    <mergeCell ref="AD83:AK83"/>
    <mergeCell ref="AQ83:AT83"/>
    <mergeCell ref="AU83:AV83"/>
    <mergeCell ref="L76:T76"/>
    <mergeCell ref="AD76:AK76"/>
    <mergeCell ref="AU76:BC76"/>
    <mergeCell ref="D77:L77"/>
    <mergeCell ref="D80:J80"/>
    <mergeCell ref="D81:BC81"/>
    <mergeCell ref="AU72:AX72"/>
    <mergeCell ref="AY72:BC72"/>
    <mergeCell ref="D74:BC74"/>
    <mergeCell ref="D75:K75"/>
    <mergeCell ref="U75:AC75"/>
    <mergeCell ref="AL75:AT75"/>
    <mergeCell ref="D68:BC68"/>
    <mergeCell ref="D69:T69"/>
    <mergeCell ref="U69:AK69"/>
    <mergeCell ref="AL69:BC69"/>
    <mergeCell ref="W72:Z72"/>
    <mergeCell ref="AA72:AD72"/>
    <mergeCell ref="AE72:AH72"/>
    <mergeCell ref="AI72:AL72"/>
    <mergeCell ref="AM72:AP72"/>
    <mergeCell ref="AQ72:AT72"/>
    <mergeCell ref="D60:BC60"/>
    <mergeCell ref="D61:T61"/>
    <mergeCell ref="U61:AK61"/>
    <mergeCell ref="AL61:BC61"/>
    <mergeCell ref="AM66:AP66"/>
    <mergeCell ref="AQ66:AT66"/>
    <mergeCell ref="AU66:AX66"/>
    <mergeCell ref="AY66:BC66"/>
    <mergeCell ref="D56:K56"/>
    <mergeCell ref="U56:AC56"/>
    <mergeCell ref="AL56:AT56"/>
    <mergeCell ref="W59:Z59"/>
    <mergeCell ref="AA59:AD59"/>
    <mergeCell ref="AE59:AH59"/>
    <mergeCell ref="AI59:AL59"/>
    <mergeCell ref="D49:J49"/>
    <mergeCell ref="D54:BC54"/>
    <mergeCell ref="L55:T55"/>
    <mergeCell ref="AD55:AK55"/>
    <mergeCell ref="AU55:BC55"/>
    <mergeCell ref="W48:Z48"/>
    <mergeCell ref="AA48:AD48"/>
    <mergeCell ref="AE48:AH48"/>
    <mergeCell ref="AI48:AL48"/>
    <mergeCell ref="AM48:AP48"/>
    <mergeCell ref="AQ48:AT48"/>
    <mergeCell ref="AI47:AL47"/>
    <mergeCell ref="AM47:AP47"/>
    <mergeCell ref="AQ47:AT47"/>
    <mergeCell ref="AU47:AX47"/>
    <mergeCell ref="AY47:BC47"/>
    <mergeCell ref="C48:F48"/>
    <mergeCell ref="G48:J48"/>
    <mergeCell ref="K48:N48"/>
    <mergeCell ref="O48:R48"/>
    <mergeCell ref="S48:V48"/>
    <mergeCell ref="AU48:AX48"/>
    <mergeCell ref="AY48:BB48"/>
    <mergeCell ref="C47:F47"/>
    <mergeCell ref="G47:J47"/>
    <mergeCell ref="K47:N47"/>
    <mergeCell ref="O47:R47"/>
    <mergeCell ref="S47:V47"/>
    <mergeCell ref="W47:Z47"/>
    <mergeCell ref="AA47:AD47"/>
    <mergeCell ref="AE47:AH47"/>
    <mergeCell ref="W46:Z46"/>
    <mergeCell ref="AA46:AD46"/>
    <mergeCell ref="AE46:AH46"/>
    <mergeCell ref="AI45:AL45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AU46:AX46"/>
    <mergeCell ref="AY46:BC46"/>
    <mergeCell ref="AI46:AL46"/>
    <mergeCell ref="AM46:AP46"/>
    <mergeCell ref="AQ46:AT46"/>
    <mergeCell ref="C45:F45"/>
    <mergeCell ref="G45:J45"/>
    <mergeCell ref="K45:N45"/>
    <mergeCell ref="O45:R45"/>
    <mergeCell ref="S45:V45"/>
    <mergeCell ref="W45:Z45"/>
    <mergeCell ref="AA45:AD45"/>
    <mergeCell ref="AE45:AH45"/>
    <mergeCell ref="W44:Z44"/>
    <mergeCell ref="AA44:AD44"/>
    <mergeCell ref="AE44:AH44"/>
    <mergeCell ref="D42:P42"/>
    <mergeCell ref="Q42:T42"/>
    <mergeCell ref="U42:AC42"/>
    <mergeCell ref="AD42:AP42"/>
    <mergeCell ref="AQ42:BC42"/>
    <mergeCell ref="C44:F44"/>
    <mergeCell ref="G44:J44"/>
    <mergeCell ref="K44:N44"/>
    <mergeCell ref="O44:R44"/>
    <mergeCell ref="S44:V44"/>
    <mergeCell ref="AU44:AX44"/>
    <mergeCell ref="AY44:BC44"/>
    <mergeCell ref="AI44:AL44"/>
    <mergeCell ref="AM44:AP44"/>
    <mergeCell ref="AQ44:AT44"/>
    <mergeCell ref="D40:P40"/>
    <mergeCell ref="Q40:AC40"/>
    <mergeCell ref="AD40:AP40"/>
    <mergeCell ref="AQ40:AT40"/>
    <mergeCell ref="AU40:BC40"/>
    <mergeCell ref="D41:P41"/>
    <mergeCell ref="Q41:AC41"/>
    <mergeCell ref="AD41:AK41"/>
    <mergeCell ref="AL41:AP41"/>
    <mergeCell ref="AQ41:BC41"/>
    <mergeCell ref="D37:K37"/>
    <mergeCell ref="L37:P37"/>
    <mergeCell ref="Q37:AC37"/>
    <mergeCell ref="AD37:AP37"/>
    <mergeCell ref="AQ37:BC37"/>
    <mergeCell ref="D38:P38"/>
    <mergeCell ref="Q38:AC38"/>
    <mergeCell ref="AD38:AP38"/>
    <mergeCell ref="AQ38:AT38"/>
    <mergeCell ref="AU38:BC38"/>
    <mergeCell ref="D34:P34"/>
    <mergeCell ref="Q34:AC34"/>
    <mergeCell ref="AD34:AP34"/>
    <mergeCell ref="AQ34:AT34"/>
    <mergeCell ref="AU34:BC34"/>
    <mergeCell ref="D36:P36"/>
    <mergeCell ref="Q36:AC36"/>
    <mergeCell ref="AD36:AK36"/>
    <mergeCell ref="AL36:AP36"/>
    <mergeCell ref="AQ36:BC36"/>
    <mergeCell ref="D32:P32"/>
    <mergeCell ref="Q32:AC32"/>
    <mergeCell ref="AD32:AK32"/>
    <mergeCell ref="AL32:AP32"/>
    <mergeCell ref="AQ32:BC32"/>
    <mergeCell ref="D33:P33"/>
    <mergeCell ref="Q33:T33"/>
    <mergeCell ref="U33:AC33"/>
    <mergeCell ref="AD33:AP33"/>
    <mergeCell ref="AQ33:BC33"/>
    <mergeCell ref="J28:P28"/>
    <mergeCell ref="Q28:AC28"/>
    <mergeCell ref="AD28:AP28"/>
    <mergeCell ref="D29:V29"/>
    <mergeCell ref="AD29:AP29"/>
    <mergeCell ref="AQ30:AT30"/>
    <mergeCell ref="M26:U26"/>
    <mergeCell ref="AD26:AP26"/>
    <mergeCell ref="AQ26:BC26"/>
    <mergeCell ref="L27:P27"/>
    <mergeCell ref="U27:AK27"/>
    <mergeCell ref="AU27:BC27"/>
    <mergeCell ref="D24:P24"/>
    <mergeCell ref="Q24:AC24"/>
    <mergeCell ref="AD24:AK24"/>
    <mergeCell ref="AU24:BC24"/>
    <mergeCell ref="D25:L25"/>
    <mergeCell ref="AD25:AP25"/>
    <mergeCell ref="AQ25:BC25"/>
    <mergeCell ref="J11:M11"/>
    <mergeCell ref="D12:L12"/>
    <mergeCell ref="AQ12:BC12"/>
    <mergeCell ref="D23:P23"/>
    <mergeCell ref="Q23:AC23"/>
    <mergeCell ref="AD23:AK23"/>
    <mergeCell ref="AL23:AP23"/>
    <mergeCell ref="AQ17:BC17"/>
    <mergeCell ref="AD18:AP18"/>
    <mergeCell ref="AQ18:BC18"/>
    <mergeCell ref="D18:K18"/>
    <mergeCell ref="D17:K17"/>
    <mergeCell ref="AU16:BC16"/>
    <mergeCell ref="U17:AC17"/>
    <mergeCell ref="U18:AC18"/>
    <mergeCell ref="AL16:AP16"/>
    <mergeCell ref="AD15:AK15"/>
    <mergeCell ref="A2:B2"/>
    <mergeCell ref="A3:B3"/>
    <mergeCell ref="D4:T4"/>
    <mergeCell ref="U4:AK4"/>
    <mergeCell ref="AL4:AT4"/>
    <mergeCell ref="AU4:BC4"/>
    <mergeCell ref="L21:M21"/>
    <mergeCell ref="D9:K9"/>
    <mergeCell ref="D5:K5"/>
    <mergeCell ref="L5:T5"/>
    <mergeCell ref="U5:AK5"/>
    <mergeCell ref="AL5:BC5"/>
    <mergeCell ref="D6:T6"/>
    <mergeCell ref="U6:AC6"/>
    <mergeCell ref="AD6:AK6"/>
    <mergeCell ref="AL6:BC6"/>
    <mergeCell ref="AD8:AK8"/>
    <mergeCell ref="L9:T9"/>
    <mergeCell ref="U8:AC8"/>
    <mergeCell ref="AL15:AP15"/>
    <mergeCell ref="AD16:AK16"/>
    <mergeCell ref="AQ15:AT15"/>
    <mergeCell ref="AU8:BC8"/>
    <mergeCell ref="J10:M10"/>
  </mergeCells>
  <pageMargins left="0.2" right="0.2" top="0.25" bottom="0.25" header="0.3" footer="0.3"/>
  <pageSetup scale="56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CL113"/>
  <sheetViews>
    <sheetView topLeftCell="A2" workbookViewId="0">
      <selection activeCell="AZ15" sqref="AZ15:BC15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 ht="15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K2" s="1031"/>
      <c r="BL2" s="1032"/>
      <c r="BM2" s="1025">
        <v>8</v>
      </c>
      <c r="BN2" s="1025"/>
      <c r="BO2" s="1025">
        <v>9</v>
      </c>
      <c r="BP2" s="1025"/>
      <c r="BQ2" s="1025">
        <v>9</v>
      </c>
      <c r="BR2" s="1025"/>
      <c r="BS2" s="1025">
        <v>8</v>
      </c>
      <c r="BT2" s="1025"/>
      <c r="BU2" s="1025">
        <v>9</v>
      </c>
      <c r="BV2" s="1025"/>
      <c r="BW2" s="1025">
        <v>9</v>
      </c>
      <c r="BX2" s="1026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K3" s="1027"/>
      <c r="BL3" s="1028"/>
      <c r="BM3" s="1029" t="s">
        <v>6</v>
      </c>
      <c r="BN3" s="1028"/>
      <c r="BO3" s="1029" t="s">
        <v>7</v>
      </c>
      <c r="BP3" s="1028"/>
      <c r="BQ3" s="1029" t="s">
        <v>8</v>
      </c>
      <c r="BR3" s="1028"/>
      <c r="BS3" s="1029" t="s">
        <v>9</v>
      </c>
      <c r="BT3" s="1028"/>
      <c r="BU3" s="1029" t="s">
        <v>10</v>
      </c>
      <c r="BV3" s="1028"/>
      <c r="BW3" s="1029" t="s">
        <v>11</v>
      </c>
      <c r="BX3" s="103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1" t="s">
        <v>40</v>
      </c>
      <c r="BJ7" s="1" t="s">
        <v>43</v>
      </c>
      <c r="BK7" s="54" t="s">
        <v>41</v>
      </c>
      <c r="BL7" s="54" t="s">
        <v>1</v>
      </c>
      <c r="BM7" s="54" t="s">
        <v>2</v>
      </c>
      <c r="BN7" s="54" t="s">
        <v>44</v>
      </c>
      <c r="BO7" s="54"/>
      <c r="BP7" s="54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954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896" t="s">
        <v>37</v>
      </c>
      <c r="V8" s="896"/>
      <c r="W8" s="896"/>
      <c r="X8" s="896"/>
      <c r="Y8" s="896"/>
      <c r="Z8" s="896"/>
      <c r="AA8" s="896"/>
      <c r="AB8" s="896"/>
      <c r="AC8" s="896"/>
      <c r="AD8" s="878" t="s">
        <v>12</v>
      </c>
      <c r="AE8" s="878"/>
      <c r="AF8" s="878"/>
      <c r="AG8" s="878"/>
      <c r="AH8" s="878"/>
      <c r="AI8" s="878"/>
      <c r="AJ8" s="878"/>
      <c r="AK8" s="878"/>
      <c r="AL8" s="878"/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/>
      <c r="BI8" s="22">
        <v>8</v>
      </c>
      <c r="BJ8">
        <v>9</v>
      </c>
      <c r="BK8" s="84">
        <v>17</v>
      </c>
      <c r="BL8" s="50">
        <v>9</v>
      </c>
      <c r="BM8" s="50">
        <v>9</v>
      </c>
      <c r="BO8" s="50">
        <f>SUM(BI8:BN8)</f>
        <v>52</v>
      </c>
    </row>
    <row r="9" spans="1:82">
      <c r="A9" s="65"/>
      <c r="B9" s="66" t="s">
        <v>186</v>
      </c>
      <c r="C9" s="66"/>
      <c r="D9" s="878" t="s">
        <v>12</v>
      </c>
      <c r="E9" s="878"/>
      <c r="F9" s="878"/>
      <c r="G9" s="878"/>
      <c r="H9" s="878"/>
      <c r="I9" s="878"/>
      <c r="J9" s="878"/>
      <c r="K9" s="878"/>
      <c r="L9" s="896" t="s">
        <v>37</v>
      </c>
      <c r="M9" s="896"/>
      <c r="N9" s="896"/>
      <c r="O9" s="896"/>
      <c r="P9" s="896"/>
      <c r="Q9" s="896"/>
      <c r="R9" s="896"/>
      <c r="S9" s="896"/>
      <c r="T9" s="896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878" t="s">
        <v>12</v>
      </c>
      <c r="AV9" s="878"/>
      <c r="AW9" s="878"/>
      <c r="AX9" s="878"/>
      <c r="AY9" s="878"/>
      <c r="AZ9" s="878"/>
      <c r="BA9" s="878"/>
      <c r="BB9" s="878"/>
      <c r="BC9" s="878"/>
      <c r="BD9" s="64"/>
      <c r="BE9" s="1"/>
      <c r="BI9" s="22">
        <v>9</v>
      </c>
      <c r="BJ9">
        <v>9</v>
      </c>
      <c r="BK9" s="84">
        <v>17</v>
      </c>
      <c r="BL9" s="50">
        <v>8</v>
      </c>
      <c r="BM9" s="50">
        <v>9</v>
      </c>
      <c r="BO9" s="50">
        <f>SUM(BI9:BN9)</f>
        <v>52</v>
      </c>
    </row>
    <row r="10" spans="1:82">
      <c r="A10" s="65"/>
      <c r="B10" s="66" t="s">
        <v>18</v>
      </c>
      <c r="C10" s="66"/>
      <c r="D10" s="979" t="s">
        <v>37</v>
      </c>
      <c r="E10" s="897"/>
      <c r="F10" s="897"/>
      <c r="G10" s="897"/>
      <c r="H10" s="897"/>
      <c r="I10" s="898"/>
      <c r="J10" s="902" t="s">
        <v>3</v>
      </c>
      <c r="K10" s="902"/>
      <c r="L10" s="902"/>
      <c r="M10" s="902"/>
      <c r="N10" s="879" t="s">
        <v>12</v>
      </c>
      <c r="O10" s="880"/>
      <c r="P10" s="880"/>
      <c r="Q10" s="880"/>
      <c r="R10" s="880"/>
      <c r="S10" s="880"/>
      <c r="T10" s="880"/>
      <c r="U10" s="880"/>
      <c r="V10" s="880"/>
      <c r="W10" s="880"/>
      <c r="X10" s="880"/>
      <c r="Y10" s="880"/>
      <c r="Z10" s="880"/>
      <c r="AA10" s="880"/>
      <c r="AB10" s="880"/>
      <c r="AC10" s="881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E10" s="22" t="s">
        <v>216</v>
      </c>
      <c r="BI10" s="22">
        <v>9</v>
      </c>
      <c r="BJ10" s="1">
        <v>8</v>
      </c>
      <c r="BK10" s="83">
        <v>16</v>
      </c>
      <c r="BL10" s="54">
        <v>9</v>
      </c>
      <c r="BM10" s="54">
        <v>6</v>
      </c>
      <c r="BN10" s="54">
        <v>4</v>
      </c>
      <c r="BO10" s="50">
        <f>SUM(BI10:BN10)</f>
        <v>52</v>
      </c>
    </row>
    <row r="11" spans="1:82">
      <c r="A11" s="65"/>
      <c r="B11" s="66"/>
      <c r="C11" s="66"/>
      <c r="D11" s="66"/>
      <c r="E11" s="66"/>
      <c r="F11" s="1"/>
      <c r="G11" s="1"/>
      <c r="H11" s="1"/>
      <c r="I11" s="1"/>
      <c r="J11" s="886" t="s">
        <v>223</v>
      </c>
      <c r="K11" s="886"/>
      <c r="L11" s="886"/>
      <c r="M11" s="886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747" t="s">
        <v>4</v>
      </c>
      <c r="E12" s="748"/>
      <c r="F12" s="748"/>
      <c r="G12" s="748"/>
      <c r="H12" s="748"/>
      <c r="I12" s="748"/>
      <c r="J12" s="748"/>
      <c r="K12" s="748"/>
      <c r="L12" s="1036" t="s">
        <v>13</v>
      </c>
      <c r="M12" s="1036"/>
      <c r="N12" s="1036"/>
      <c r="O12" s="1036"/>
      <c r="P12" s="1036"/>
      <c r="Q12" s="1036"/>
      <c r="R12" s="1036"/>
      <c r="S12" s="1036"/>
      <c r="T12" s="1036"/>
      <c r="U12" s="1036"/>
      <c r="V12" s="1036"/>
      <c r="W12" s="1036"/>
      <c r="X12" s="1036"/>
      <c r="Y12" s="1037"/>
      <c r="Z12" s="9"/>
      <c r="AA12" s="9"/>
      <c r="AB12" s="9"/>
      <c r="AC12" s="9"/>
      <c r="AD12" s="975" t="s">
        <v>22</v>
      </c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7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 t="s">
        <v>46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  <c r="BI14" s="1" t="s">
        <v>40</v>
      </c>
      <c r="BJ14" s="1" t="s">
        <v>20</v>
      </c>
      <c r="BK14" s="54" t="s">
        <v>41</v>
      </c>
      <c r="BL14" s="54" t="s">
        <v>1</v>
      </c>
      <c r="BM14" s="54" t="s">
        <v>2</v>
      </c>
      <c r="BN14" s="50" t="s">
        <v>0</v>
      </c>
      <c r="BO14" s="54" t="s">
        <v>44</v>
      </c>
    </row>
    <row r="15" spans="1:82" s="1" customFormat="1">
      <c r="A15" s="8" t="s">
        <v>33</v>
      </c>
      <c r="B15" s="13">
        <v>5</v>
      </c>
      <c r="D15" s="878" t="s">
        <v>12</v>
      </c>
      <c r="E15" s="878"/>
      <c r="F15" s="878"/>
      <c r="G15" s="878"/>
      <c r="H15" s="878"/>
      <c r="I15" s="878"/>
      <c r="J15" s="878"/>
      <c r="K15" s="878"/>
      <c r="L15" s="883" t="s">
        <v>1</v>
      </c>
      <c r="M15" s="883"/>
      <c r="N15" s="883"/>
      <c r="O15" s="883"/>
      <c r="P15" s="884"/>
      <c r="Q15" s="494" t="s">
        <v>40</v>
      </c>
      <c r="R15" s="495"/>
      <c r="S15" s="495"/>
      <c r="T15" s="495"/>
      <c r="U15" s="495"/>
      <c r="V15" s="495"/>
      <c r="W15" s="495"/>
      <c r="X15" s="495"/>
      <c r="Y15" s="495"/>
      <c r="Z15" s="495"/>
      <c r="AA15" s="495"/>
      <c r="AB15" s="495"/>
      <c r="AC15" s="496"/>
      <c r="AD15" s="896" t="s">
        <v>2</v>
      </c>
      <c r="AE15" s="896"/>
      <c r="AF15" s="896"/>
      <c r="AG15" s="896"/>
      <c r="AH15" s="896"/>
      <c r="AI15" s="896"/>
      <c r="AJ15" s="896"/>
      <c r="AK15" s="890" t="s">
        <v>0</v>
      </c>
      <c r="AL15" s="890"/>
      <c r="AM15" s="890"/>
      <c r="AN15" s="890"/>
      <c r="AO15" s="890"/>
      <c r="AP15" s="890"/>
      <c r="AQ15" s="775" t="s">
        <v>40</v>
      </c>
      <c r="AR15" s="776"/>
      <c r="AS15" s="776"/>
      <c r="AT15" s="776"/>
      <c r="AU15" s="777"/>
      <c r="AV15" s="1002" t="s">
        <v>20</v>
      </c>
      <c r="AW15" s="1002"/>
      <c r="AX15" s="1002"/>
      <c r="AY15" s="1002"/>
      <c r="AZ15" s="902" t="s">
        <v>3</v>
      </c>
      <c r="BA15" s="902"/>
      <c r="BB15" s="902"/>
      <c r="BC15" s="902"/>
      <c r="BD15" s="64"/>
      <c r="BI15">
        <v>18</v>
      </c>
      <c r="BJ15">
        <v>4</v>
      </c>
      <c r="BK15" s="50">
        <v>8</v>
      </c>
      <c r="BL15" s="84">
        <v>5</v>
      </c>
      <c r="BM15" s="50">
        <v>7</v>
      </c>
      <c r="BN15" s="54">
        <v>6</v>
      </c>
      <c r="BO15" s="50">
        <v>4</v>
      </c>
      <c r="BP15" s="50">
        <f>SUM(BI15:BO15)</f>
        <v>52</v>
      </c>
      <c r="BQ15" s="54"/>
      <c r="BR15" s="54"/>
      <c r="BS15" s="54"/>
      <c r="BT15" s="54"/>
      <c r="BU15" s="54"/>
      <c r="BV15" s="54"/>
      <c r="BW15" s="54"/>
    </row>
    <row r="16" spans="1:82" s="1" customFormat="1">
      <c r="A16" s="65"/>
      <c r="B16" s="13">
        <v>5</v>
      </c>
      <c r="D16" s="1038" t="s">
        <v>0</v>
      </c>
      <c r="E16" s="1038"/>
      <c r="F16" s="1038"/>
      <c r="G16" s="1038"/>
      <c r="H16" s="1038"/>
      <c r="I16" s="1038"/>
      <c r="J16" s="1038"/>
      <c r="K16" s="1038"/>
      <c r="L16" s="879" t="s">
        <v>12</v>
      </c>
      <c r="M16" s="880"/>
      <c r="N16" s="880"/>
      <c r="O16" s="880"/>
      <c r="P16" s="880"/>
      <c r="Q16" s="880"/>
      <c r="R16" s="880"/>
      <c r="S16" s="880"/>
      <c r="T16" s="880"/>
      <c r="U16" s="880"/>
      <c r="V16" s="881"/>
      <c r="W16" s="877" t="s">
        <v>1</v>
      </c>
      <c r="X16" s="877"/>
      <c r="Y16" s="877"/>
      <c r="Z16" s="877"/>
      <c r="AA16" s="877"/>
      <c r="AB16" s="877"/>
      <c r="AC16" s="877"/>
      <c r="AD16" s="775" t="s">
        <v>215</v>
      </c>
      <c r="AE16" s="776"/>
      <c r="AF16" s="776"/>
      <c r="AG16" s="776"/>
      <c r="AH16" s="776"/>
      <c r="AI16" s="776"/>
      <c r="AJ16" s="777"/>
      <c r="AK16" s="775" t="s">
        <v>40</v>
      </c>
      <c r="AL16" s="776"/>
      <c r="AM16" s="776"/>
      <c r="AN16" s="776"/>
      <c r="AO16" s="776"/>
      <c r="AP16" s="777"/>
      <c r="AQ16" s="979" t="s">
        <v>2</v>
      </c>
      <c r="AR16" s="897"/>
      <c r="AS16" s="897"/>
      <c r="AT16" s="897"/>
      <c r="AU16" s="898"/>
      <c r="AV16" s="902" t="s">
        <v>3</v>
      </c>
      <c r="AW16" s="902"/>
      <c r="AX16" s="902"/>
      <c r="AY16" s="902"/>
      <c r="AZ16" s="1002" t="s">
        <v>20</v>
      </c>
      <c r="BA16" s="1002"/>
      <c r="BB16" s="1002"/>
      <c r="BC16" s="1002"/>
      <c r="BD16" s="64"/>
      <c r="BI16" s="22">
        <v>13</v>
      </c>
      <c r="BJ16">
        <v>4</v>
      </c>
      <c r="BK16" s="84">
        <v>11</v>
      </c>
      <c r="BL16" s="50">
        <v>7</v>
      </c>
      <c r="BM16" s="84">
        <v>5</v>
      </c>
      <c r="BN16" s="54">
        <v>8</v>
      </c>
      <c r="BO16" s="50">
        <v>4</v>
      </c>
      <c r="BP16" s="50">
        <f>SUM(BI16:BO16)</f>
        <v>52</v>
      </c>
      <c r="BQ16" s="54"/>
      <c r="BR16" s="54"/>
      <c r="BS16" s="54"/>
      <c r="BT16" s="54"/>
      <c r="BU16" s="54"/>
      <c r="BV16" s="54"/>
      <c r="BW16" s="54"/>
    </row>
    <row r="17" spans="1:75" s="1" customFormat="1">
      <c r="A17" s="65"/>
      <c r="B17" s="13">
        <v>6</v>
      </c>
      <c r="D17" s="775" t="s">
        <v>40</v>
      </c>
      <c r="E17" s="776"/>
      <c r="F17" s="776"/>
      <c r="G17" s="776"/>
      <c r="H17" s="776"/>
      <c r="I17" s="776"/>
      <c r="J17" s="776"/>
      <c r="K17" s="777"/>
      <c r="L17" s="481" t="s">
        <v>0</v>
      </c>
      <c r="M17" s="481"/>
      <c r="N17" s="481"/>
      <c r="O17" s="481"/>
      <c r="P17" s="481"/>
      <c r="Q17" s="481"/>
      <c r="R17" s="481"/>
      <c r="S17" s="481"/>
      <c r="T17" s="481"/>
      <c r="U17" s="481"/>
      <c r="V17" s="738"/>
      <c r="W17" s="775" t="s">
        <v>215</v>
      </c>
      <c r="X17" s="776"/>
      <c r="Y17" s="776"/>
      <c r="Z17" s="776"/>
      <c r="AA17" s="776"/>
      <c r="AB17" s="776"/>
      <c r="AC17" s="777"/>
      <c r="AD17" s="729" t="s">
        <v>12</v>
      </c>
      <c r="AE17" s="730"/>
      <c r="AF17" s="730"/>
      <c r="AG17" s="730"/>
      <c r="AH17" s="730"/>
      <c r="AI17" s="730"/>
      <c r="AJ17" s="872"/>
      <c r="AK17" s="882" t="s">
        <v>1</v>
      </c>
      <c r="AL17" s="883"/>
      <c r="AM17" s="883"/>
      <c r="AN17" s="883"/>
      <c r="AO17" s="883"/>
      <c r="AP17" s="884"/>
      <c r="AQ17" s="1002" t="s">
        <v>20</v>
      </c>
      <c r="AR17" s="1002"/>
      <c r="AS17" s="1002"/>
      <c r="AT17" s="1002"/>
      <c r="AU17" s="1002"/>
      <c r="AV17" s="979" t="s">
        <v>2</v>
      </c>
      <c r="AW17" s="897"/>
      <c r="AX17" s="897"/>
      <c r="AY17" s="897"/>
      <c r="AZ17" s="897"/>
      <c r="BA17" s="897"/>
      <c r="BB17" s="897"/>
      <c r="BC17" s="897"/>
      <c r="BD17" s="64"/>
      <c r="BI17">
        <v>15</v>
      </c>
      <c r="BJ17" s="1">
        <v>5</v>
      </c>
      <c r="BK17" s="54">
        <v>7</v>
      </c>
      <c r="BL17" s="54">
        <v>6</v>
      </c>
      <c r="BM17" s="54">
        <v>8</v>
      </c>
      <c r="BN17" s="83">
        <v>11</v>
      </c>
      <c r="BP17" s="50">
        <f>SUM(BI17:BO17)</f>
        <v>52</v>
      </c>
      <c r="BQ17" s="54"/>
      <c r="BR17" s="54"/>
      <c r="BS17" s="54"/>
      <c r="BT17" s="54"/>
      <c r="BU17" s="54"/>
      <c r="BV17" s="54"/>
      <c r="BW17" s="54"/>
    </row>
    <row r="18" spans="1:75" s="1" customFormat="1">
      <c r="A18" s="65"/>
      <c r="B18" s="13">
        <v>6</v>
      </c>
      <c r="D18" s="775" t="s">
        <v>40</v>
      </c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7"/>
      <c r="Z18" s="999" t="s">
        <v>20</v>
      </c>
      <c r="AA18" s="1000"/>
      <c r="AB18" s="1000"/>
      <c r="AC18" s="1001"/>
      <c r="AD18" s="772" t="s">
        <v>0</v>
      </c>
      <c r="AE18" s="773"/>
      <c r="AF18" s="773"/>
      <c r="AG18" s="773"/>
      <c r="AH18" s="773"/>
      <c r="AI18" s="773"/>
      <c r="AJ18" s="773"/>
      <c r="AK18" s="979" t="s">
        <v>2</v>
      </c>
      <c r="AL18" s="897"/>
      <c r="AM18" s="897"/>
      <c r="AN18" s="897"/>
      <c r="AO18" s="897"/>
      <c r="AP18" s="898"/>
      <c r="AQ18" s="878" t="s">
        <v>12</v>
      </c>
      <c r="AR18" s="878"/>
      <c r="AS18" s="878"/>
      <c r="AT18" s="878"/>
      <c r="AU18" s="878"/>
      <c r="AV18" s="878"/>
      <c r="AW18" s="877" t="s">
        <v>1</v>
      </c>
      <c r="AX18" s="877"/>
      <c r="AY18" s="877"/>
      <c r="AZ18" s="877"/>
      <c r="BA18" s="877"/>
      <c r="BB18" s="877"/>
      <c r="BC18" s="877"/>
      <c r="BD18" s="64"/>
      <c r="BI18" s="1">
        <v>19</v>
      </c>
      <c r="BJ18" s="1">
        <v>4</v>
      </c>
      <c r="BK18" s="54">
        <v>6</v>
      </c>
      <c r="BL18" s="54">
        <v>7</v>
      </c>
      <c r="BM18" s="54">
        <v>6</v>
      </c>
      <c r="BN18" s="54">
        <v>7</v>
      </c>
      <c r="BP18" s="50">
        <f>SUM(BI18:BO18)</f>
        <v>49</v>
      </c>
      <c r="BQ18" s="54"/>
      <c r="BR18" s="54"/>
      <c r="BS18" s="54"/>
      <c r="BT18" s="54"/>
      <c r="BU18" s="54"/>
      <c r="BV18" s="54"/>
      <c r="BW18" s="54"/>
    </row>
    <row r="19" spans="1:75" s="1" customFormat="1" ht="3" customHeight="1">
      <c r="A19" s="65"/>
      <c r="B19" s="13"/>
      <c r="H19" s="1023" t="s">
        <v>218</v>
      </c>
      <c r="I19" s="1023"/>
      <c r="J19" s="1023"/>
      <c r="K19" s="1023"/>
      <c r="AD19" s="885" t="s">
        <v>211</v>
      </c>
      <c r="AE19" s="885"/>
      <c r="AF19" s="885"/>
      <c r="AG19" s="885"/>
      <c r="AH19" s="885"/>
      <c r="AI19" s="885"/>
      <c r="AJ19" s="885"/>
      <c r="AK19" s="885"/>
      <c r="AL19" s="885"/>
      <c r="AM19" s="885"/>
      <c r="AN19" s="885"/>
      <c r="AO19" s="885"/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885"/>
      <c r="BB19" s="885"/>
      <c r="BC19" s="885"/>
      <c r="BD19" s="64"/>
      <c r="BI19" s="16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 ht="2" customHeight="1">
      <c r="A20" s="65"/>
      <c r="B20" s="13" t="s">
        <v>214</v>
      </c>
      <c r="C20" s="1">
        <v>32</v>
      </c>
      <c r="D20" s="1024" t="s">
        <v>212</v>
      </c>
      <c r="E20" s="1024"/>
      <c r="F20" s="1024"/>
      <c r="G20" s="1024"/>
      <c r="H20" s="1024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AD20" s="1024" t="s">
        <v>209</v>
      </c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BD20" s="64"/>
      <c r="BE20" s="1" t="s">
        <v>48</v>
      </c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 hidden="1">
      <c r="A21" s="65"/>
      <c r="D21" s="887" t="s">
        <v>25</v>
      </c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9"/>
      <c r="BD21" s="64"/>
      <c r="BE21" s="1">
        <v>44</v>
      </c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t="20" hidden="1" customHeight="1">
      <c r="A22" s="65"/>
      <c r="B22" s="13"/>
      <c r="C22" s="1"/>
      <c r="D22" s="887" t="s">
        <v>25</v>
      </c>
      <c r="E22" s="888"/>
      <c r="F22" s="888"/>
      <c r="G22" s="888"/>
      <c r="H22" s="888"/>
      <c r="I22" s="888"/>
      <c r="J22" s="888"/>
      <c r="K22" s="889"/>
      <c r="L22" s="1"/>
      <c r="M22" s="1"/>
      <c r="N22" s="1"/>
      <c r="O22" s="1"/>
      <c r="P22" s="1"/>
      <c r="Q22" s="887" t="s">
        <v>25</v>
      </c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9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>
        <v>65</v>
      </c>
      <c r="AO22" s="1" t="s">
        <v>224</v>
      </c>
      <c r="AP22" s="1"/>
      <c r="AQ22" s="1">
        <f>65/4</f>
        <v>16.25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64"/>
      <c r="BE22">
        <f>13+8</f>
        <v>21</v>
      </c>
    </row>
    <row r="23" spans="1:75" ht="5" hidden="1" customHeight="1">
      <c r="A23" s="65"/>
      <c r="B23" s="1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</row>
    <row r="24" spans="1:75" ht="5" hidden="1" customHeight="1">
      <c r="A24" s="65"/>
      <c r="B24" s="6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64"/>
    </row>
    <row r="25" spans="1:75" s="1" customFormat="1" ht="11" hidden="1" customHeight="1">
      <c r="A25" s="65"/>
      <c r="B25" s="66"/>
      <c r="BD25" s="6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>
      <c r="A26" s="65"/>
      <c r="B26" s="66"/>
      <c r="AV26" s="57"/>
      <c r="AW26" s="57"/>
      <c r="AX26" s="57"/>
      <c r="AY26" s="57"/>
      <c r="AZ26" s="57"/>
      <c r="BA26" s="57"/>
      <c r="BB26" s="57"/>
      <c r="BC26" s="57"/>
      <c r="BD26" s="6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hidden="1">
      <c r="A27" s="65"/>
      <c r="B27" s="6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020" t="s">
        <v>42</v>
      </c>
      <c r="AA27" s="1021"/>
      <c r="AB27" s="1021"/>
      <c r="AC27" s="1022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020" t="s">
        <v>42</v>
      </c>
      <c r="AR27" s="1021"/>
      <c r="AS27" s="1021"/>
      <c r="AT27" s="1021"/>
      <c r="AU27" s="1021"/>
      <c r="AV27" s="1021"/>
      <c r="AW27" s="1021"/>
      <c r="AX27" s="1021"/>
      <c r="AY27" s="1021"/>
      <c r="AZ27" s="1021"/>
      <c r="BA27" s="1021"/>
      <c r="BB27" s="1021"/>
      <c r="BC27" s="1022"/>
      <c r="BD27" s="64"/>
      <c r="BE27" s="1">
        <v>12</v>
      </c>
      <c r="BF27">
        <f>SUM(BE22:BE27)</f>
        <v>33</v>
      </c>
    </row>
    <row r="28" spans="1:75">
      <c r="A28" s="65" t="s">
        <v>32</v>
      </c>
      <c r="B28" s="66" t="s">
        <v>162</v>
      </c>
      <c r="C28" s="1"/>
      <c r="D28" s="840" t="s">
        <v>2</v>
      </c>
      <c r="E28" s="840"/>
      <c r="F28" s="840"/>
      <c r="G28" s="840"/>
      <c r="H28" s="840"/>
      <c r="I28" s="840"/>
      <c r="J28" s="840"/>
      <c r="K28" s="840"/>
      <c r="L28" s="840"/>
      <c r="M28" s="840"/>
      <c r="N28" s="840"/>
      <c r="O28" s="840"/>
      <c r="P28" s="840"/>
      <c r="Q28" s="814" t="s">
        <v>0</v>
      </c>
      <c r="R28" s="814"/>
      <c r="S28" s="814"/>
      <c r="T28" s="814"/>
      <c r="U28" s="814"/>
      <c r="V28" s="814"/>
      <c r="W28" s="814"/>
      <c r="X28" s="814"/>
      <c r="Y28" s="814"/>
      <c r="Z28" s="814"/>
      <c r="AA28" s="814"/>
      <c r="AB28" s="814"/>
      <c r="AC28" s="814"/>
      <c r="AD28" s="1039" t="s">
        <v>96</v>
      </c>
      <c r="AE28" s="1039"/>
      <c r="AF28" s="1039"/>
      <c r="AG28" s="1039"/>
      <c r="AH28" s="1039"/>
      <c r="AI28" s="1039"/>
      <c r="AJ28" s="1039"/>
      <c r="AK28" s="1039"/>
      <c r="AL28" s="1039" t="s">
        <v>26</v>
      </c>
      <c r="AM28" s="1039"/>
      <c r="AN28" s="1039"/>
      <c r="AO28" s="1039"/>
      <c r="AP28" s="1039"/>
      <c r="AQ28" s="1009" t="s">
        <v>1</v>
      </c>
      <c r="AR28" s="1009"/>
      <c r="AS28" s="1009"/>
      <c r="AT28" s="1009"/>
      <c r="AU28" s="1009"/>
      <c r="AV28" s="1009"/>
      <c r="AW28" s="985" t="s">
        <v>12</v>
      </c>
      <c r="AX28" s="985"/>
      <c r="AY28" s="985"/>
      <c r="AZ28" s="985"/>
      <c r="BA28" s="985"/>
      <c r="BB28" s="985"/>
      <c r="BC28" s="985"/>
      <c r="BD28" s="64"/>
      <c r="BL28" s="50">
        <f>80/5</f>
        <v>16</v>
      </c>
    </row>
    <row r="29" spans="1:75">
      <c r="A29" s="65"/>
      <c r="B29" s="66" t="s">
        <v>163</v>
      </c>
      <c r="C29" s="1"/>
      <c r="D29" s="814" t="s">
        <v>0</v>
      </c>
      <c r="E29" s="814"/>
      <c r="F29" s="814"/>
      <c r="G29" s="814"/>
      <c r="H29" s="814"/>
      <c r="I29" s="814"/>
      <c r="J29" s="814"/>
      <c r="K29" s="814"/>
      <c r="L29" s="814"/>
      <c r="M29" s="814"/>
      <c r="N29" s="814"/>
      <c r="O29" s="814"/>
      <c r="P29" s="814"/>
      <c r="Q29" s="840" t="s">
        <v>2</v>
      </c>
      <c r="R29" s="840"/>
      <c r="S29" s="840"/>
      <c r="T29" s="840"/>
      <c r="U29" s="840"/>
      <c r="V29" s="840"/>
      <c r="W29" s="840"/>
      <c r="X29" s="840"/>
      <c r="Y29" s="840"/>
      <c r="Z29" s="840"/>
      <c r="AA29" s="840"/>
      <c r="AB29" s="840"/>
      <c r="AC29" s="840"/>
      <c r="AD29" s="882" t="s">
        <v>1</v>
      </c>
      <c r="AE29" s="883"/>
      <c r="AF29" s="883"/>
      <c r="AG29" s="883"/>
      <c r="AH29" s="883"/>
      <c r="AI29" s="883"/>
      <c r="AJ29" s="884"/>
      <c r="AK29" s="879" t="s">
        <v>12</v>
      </c>
      <c r="AL29" s="880"/>
      <c r="AM29" s="880"/>
      <c r="AN29" s="880"/>
      <c r="AO29" s="880"/>
      <c r="AP29" s="881"/>
      <c r="AQ29" s="1039" t="s">
        <v>96</v>
      </c>
      <c r="AR29" s="1039"/>
      <c r="AS29" s="1039"/>
      <c r="AT29" s="1039"/>
      <c r="AU29" s="1039"/>
      <c r="AV29" s="1039"/>
      <c r="AW29" s="1039"/>
      <c r="AX29" s="1039"/>
      <c r="AY29" s="1039" t="s">
        <v>26</v>
      </c>
      <c r="AZ29" s="1039"/>
      <c r="BA29" s="1039"/>
      <c r="BB29" s="1039"/>
      <c r="BC29" s="1039"/>
      <c r="BD29" s="64"/>
    </row>
    <row r="30" spans="1:75">
      <c r="A30" s="65"/>
      <c r="B30" s="66" t="s">
        <v>164</v>
      </c>
      <c r="C30" s="1"/>
      <c r="D30" s="1039" t="s">
        <v>96</v>
      </c>
      <c r="E30" s="1039"/>
      <c r="F30" s="1039"/>
      <c r="G30" s="1039"/>
      <c r="H30" s="1039"/>
      <c r="I30" s="1039" t="s">
        <v>26</v>
      </c>
      <c r="J30" s="1039"/>
      <c r="K30" s="1039"/>
      <c r="L30" s="1039"/>
      <c r="M30" s="1039"/>
      <c r="N30" s="1039"/>
      <c r="O30" s="1039"/>
      <c r="P30" s="1039"/>
      <c r="Q30" s="1009" t="s">
        <v>1</v>
      </c>
      <c r="R30" s="1009"/>
      <c r="S30" s="1009"/>
      <c r="T30" s="1009"/>
      <c r="U30" s="1009"/>
      <c r="V30" s="1009"/>
      <c r="W30" s="985" t="s">
        <v>12</v>
      </c>
      <c r="X30" s="985"/>
      <c r="Y30" s="985"/>
      <c r="Z30" s="985"/>
      <c r="AA30" s="985"/>
      <c r="AB30" s="985"/>
      <c r="AC30" s="985"/>
      <c r="AD30" s="840" t="s">
        <v>2</v>
      </c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14" t="s">
        <v>0</v>
      </c>
      <c r="AR30" s="814"/>
      <c r="AS30" s="814"/>
      <c r="AT30" s="814"/>
      <c r="AU30" s="814"/>
      <c r="AV30" s="814"/>
      <c r="AW30" s="814"/>
      <c r="AX30" s="814"/>
      <c r="AY30" s="814"/>
      <c r="AZ30" s="814"/>
      <c r="BA30" s="814"/>
      <c r="BB30" s="814"/>
      <c r="BC30" s="814"/>
      <c r="BD30" s="64"/>
    </row>
    <row r="31" spans="1:75">
      <c r="A31" s="65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</row>
    <row r="32" spans="1:75">
      <c r="A32" s="65" t="s">
        <v>34</v>
      </c>
      <c r="B32" s="66" t="s">
        <v>204</v>
      </c>
      <c r="C32" s="1016" t="s">
        <v>123</v>
      </c>
      <c r="D32" s="1016"/>
      <c r="E32" s="1016"/>
      <c r="F32" s="1016"/>
      <c r="G32" s="1016" t="s">
        <v>1</v>
      </c>
      <c r="H32" s="1016"/>
      <c r="I32" s="1016"/>
      <c r="J32" s="1016"/>
      <c r="K32" s="1016" t="s">
        <v>124</v>
      </c>
      <c r="L32" s="1016"/>
      <c r="M32" s="1016"/>
      <c r="N32" s="1016"/>
      <c r="O32" s="1016" t="s">
        <v>119</v>
      </c>
      <c r="P32" s="1016"/>
      <c r="Q32" s="1016"/>
      <c r="R32" s="1016"/>
      <c r="S32" s="1016" t="s">
        <v>2</v>
      </c>
      <c r="T32" s="1016"/>
      <c r="U32" s="1016"/>
      <c r="V32" s="1016"/>
      <c r="W32" s="772" t="s">
        <v>29</v>
      </c>
      <c r="X32" s="773"/>
      <c r="Y32" s="773"/>
      <c r="Z32" s="774"/>
      <c r="AA32" s="772" t="s">
        <v>29</v>
      </c>
      <c r="AB32" s="773"/>
      <c r="AC32" s="773"/>
      <c r="AD32" s="774"/>
      <c r="AE32" s="775" t="s">
        <v>28</v>
      </c>
      <c r="AF32" s="776"/>
      <c r="AG32" s="776"/>
      <c r="AH32" s="777"/>
      <c r="AI32" s="775" t="s">
        <v>28</v>
      </c>
      <c r="AJ32" s="776"/>
      <c r="AK32" s="776"/>
      <c r="AL32" s="777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7"/>
      <c r="AZ32" s="1018"/>
      <c r="BA32" s="1018"/>
      <c r="BB32" s="1018"/>
      <c r="BC32" s="1019"/>
      <c r="BD32" s="67" t="s">
        <v>148</v>
      </c>
    </row>
    <row r="33" spans="1:75">
      <c r="A33" s="65"/>
      <c r="B33" s="66" t="s">
        <v>205</v>
      </c>
      <c r="C33" s="1016" t="s">
        <v>1</v>
      </c>
      <c r="D33" s="1016"/>
      <c r="E33" s="1016"/>
      <c r="F33" s="1016"/>
      <c r="G33" s="1016" t="s">
        <v>121</v>
      </c>
      <c r="H33" s="1016"/>
      <c r="I33" s="1016"/>
      <c r="J33" s="1016"/>
      <c r="K33" s="1016" t="s">
        <v>121</v>
      </c>
      <c r="L33" s="1016"/>
      <c r="M33" s="1016"/>
      <c r="N33" s="1016"/>
      <c r="O33" s="1016" t="s">
        <v>2</v>
      </c>
      <c r="P33" s="1016"/>
      <c r="Q33" s="1016"/>
      <c r="R33" s="1016"/>
      <c r="S33" s="1016" t="s">
        <v>117</v>
      </c>
      <c r="T33" s="1016"/>
      <c r="U33" s="1016"/>
      <c r="V33" s="1016"/>
      <c r="W33" s="775" t="s">
        <v>28</v>
      </c>
      <c r="X33" s="776"/>
      <c r="Y33" s="776"/>
      <c r="Z33" s="777"/>
      <c r="AA33" s="775" t="s">
        <v>28</v>
      </c>
      <c r="AB33" s="776"/>
      <c r="AC33" s="776"/>
      <c r="AD33" s="777"/>
      <c r="AE33" s="772" t="s">
        <v>29</v>
      </c>
      <c r="AF33" s="773"/>
      <c r="AG33" s="773"/>
      <c r="AH33" s="774"/>
      <c r="AI33" s="772" t="s">
        <v>29</v>
      </c>
      <c r="AJ33" s="773"/>
      <c r="AK33" s="773"/>
      <c r="AL33" s="774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7" t="s">
        <v>1</v>
      </c>
      <c r="AZ33" s="1018"/>
      <c r="BA33" s="1018"/>
      <c r="BB33" s="1018"/>
      <c r="BC33" s="1019"/>
      <c r="BD33" s="67" t="s">
        <v>148</v>
      </c>
    </row>
    <row r="34" spans="1:75">
      <c r="A34" s="65"/>
      <c r="B34" s="66" t="s">
        <v>206</v>
      </c>
      <c r="C34" s="1016"/>
      <c r="D34" s="1016"/>
      <c r="E34" s="1016"/>
      <c r="F34" s="1016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772" t="s">
        <v>29</v>
      </c>
      <c r="AN34" s="773"/>
      <c r="AO34" s="773"/>
      <c r="AP34" s="774"/>
      <c r="AQ34" s="772" t="s">
        <v>29</v>
      </c>
      <c r="AR34" s="773"/>
      <c r="AS34" s="773"/>
      <c r="AT34" s="774"/>
      <c r="AU34" s="775" t="s">
        <v>28</v>
      </c>
      <c r="AV34" s="776"/>
      <c r="AW34" s="776"/>
      <c r="AX34" s="777"/>
      <c r="AY34" s="522" t="s">
        <v>28</v>
      </c>
      <c r="AZ34" s="509"/>
      <c r="BA34" s="509"/>
      <c r="BB34" s="509"/>
      <c r="BC34" s="509"/>
      <c r="BD34" s="67"/>
    </row>
    <row r="35" spans="1:75">
      <c r="A35" s="65"/>
      <c r="B35" s="66" t="s">
        <v>207</v>
      </c>
      <c r="C35" s="1016" t="s">
        <v>2</v>
      </c>
      <c r="D35" s="1016"/>
      <c r="E35" s="1016"/>
      <c r="F35" s="1016"/>
      <c r="G35" s="1016" t="s">
        <v>120</v>
      </c>
      <c r="H35" s="1016"/>
      <c r="I35" s="1016"/>
      <c r="J35" s="1016"/>
      <c r="K35" s="1016" t="s">
        <v>118</v>
      </c>
      <c r="L35" s="1016"/>
      <c r="M35" s="1016"/>
      <c r="N35" s="1016"/>
      <c r="O35" s="1016" t="s">
        <v>119</v>
      </c>
      <c r="P35" s="1016"/>
      <c r="Q35" s="1016"/>
      <c r="R35" s="1016"/>
      <c r="S35" s="1016" t="s">
        <v>124</v>
      </c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775" t="s">
        <v>28</v>
      </c>
      <c r="AN35" s="776"/>
      <c r="AO35" s="776"/>
      <c r="AP35" s="777"/>
      <c r="AQ35" s="775" t="s">
        <v>28</v>
      </c>
      <c r="AR35" s="776"/>
      <c r="AS35" s="776"/>
      <c r="AT35" s="777"/>
      <c r="AU35" s="772" t="s">
        <v>29</v>
      </c>
      <c r="AV35" s="773"/>
      <c r="AW35" s="773"/>
      <c r="AX35" s="774"/>
      <c r="AY35" s="480" t="s">
        <v>29</v>
      </c>
      <c r="AZ35" s="481"/>
      <c r="BA35" s="481"/>
      <c r="BB35" s="481"/>
      <c r="BC35" s="481"/>
      <c r="BD35" s="67" t="s">
        <v>148</v>
      </c>
    </row>
    <row r="36" spans="1:75">
      <c r="A36" s="65"/>
      <c r="B36" s="66"/>
      <c r="C36" s="1013" t="s">
        <v>135</v>
      </c>
      <c r="D36" s="1013"/>
      <c r="E36" s="1013"/>
      <c r="F36" s="1013"/>
      <c r="G36" s="1014" t="s">
        <v>136</v>
      </c>
      <c r="H36" s="1014"/>
      <c r="I36" s="1014"/>
      <c r="J36" s="1014"/>
      <c r="K36" s="1012" t="s">
        <v>137</v>
      </c>
      <c r="L36" s="1012"/>
      <c r="M36" s="1012"/>
      <c r="N36" s="1012"/>
      <c r="O36" s="1012" t="s">
        <v>138</v>
      </c>
      <c r="P36" s="1012"/>
      <c r="Q36" s="1012"/>
      <c r="R36" s="1012"/>
      <c r="S36" s="1012" t="s">
        <v>139</v>
      </c>
      <c r="T36" s="1012"/>
      <c r="U36" s="1012"/>
      <c r="V36" s="1012"/>
      <c r="W36" s="1012" t="s">
        <v>140</v>
      </c>
      <c r="X36" s="1012"/>
      <c r="Y36" s="1012"/>
      <c r="Z36" s="1012"/>
      <c r="AA36" s="1012" t="s">
        <v>141</v>
      </c>
      <c r="AB36" s="1012"/>
      <c r="AC36" s="1012"/>
      <c r="AD36" s="1012"/>
      <c r="AE36" s="1012" t="s">
        <v>142</v>
      </c>
      <c r="AF36" s="1012"/>
      <c r="AG36" s="1012"/>
      <c r="AH36" s="1012"/>
      <c r="AI36" s="1012" t="s">
        <v>143</v>
      </c>
      <c r="AJ36" s="1012"/>
      <c r="AK36" s="1012"/>
      <c r="AL36" s="1012"/>
      <c r="AM36" s="1012" t="s">
        <v>144</v>
      </c>
      <c r="AN36" s="1012"/>
      <c r="AO36" s="1012"/>
      <c r="AP36" s="1012"/>
      <c r="AQ36" s="1012" t="s">
        <v>145</v>
      </c>
      <c r="AR36" s="1012"/>
      <c r="AS36" s="1012"/>
      <c r="AT36" s="1012"/>
      <c r="AU36" s="1012" t="s">
        <v>146</v>
      </c>
      <c r="AV36" s="1012"/>
      <c r="AW36" s="1012"/>
      <c r="AX36" s="1012"/>
      <c r="AY36" s="1015" t="s">
        <v>147</v>
      </c>
      <c r="AZ36" s="1015"/>
      <c r="BA36" s="1015"/>
      <c r="BB36" s="1015"/>
      <c r="BD36" s="67"/>
    </row>
    <row r="37" spans="1:75">
      <c r="A37" s="65"/>
      <c r="B37" s="66"/>
      <c r="C37" s="1"/>
      <c r="D37" s="994" t="s">
        <v>45</v>
      </c>
      <c r="E37" s="994"/>
      <c r="F37" s="994"/>
      <c r="G37" s="994"/>
      <c r="H37" s="994"/>
      <c r="I37" s="994"/>
      <c r="J37" s="994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67"/>
    </row>
    <row r="38" spans="1:75">
      <c r="A38" s="65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64"/>
    </row>
    <row r="39" spans="1:75">
      <c r="A39" s="65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</row>
    <row r="40" spans="1:75">
      <c r="A40" s="65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54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64"/>
    </row>
    <row r="41" spans="1:75" s="1" customFormat="1" ht="12" customHeight="1">
      <c r="A41" s="68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69"/>
      <c r="BE41" s="30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75" ht="13" customHeight="1">
      <c r="A42" s="8"/>
      <c r="B42" s="57"/>
      <c r="C42" s="57"/>
      <c r="D42" s="559" t="s">
        <v>35</v>
      </c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  <c r="X42" s="559"/>
      <c r="Y42" s="559"/>
      <c r="Z42" s="559"/>
      <c r="AA42" s="559"/>
      <c r="AB42" s="559"/>
      <c r="AC42" s="559"/>
      <c r="AD42" s="559"/>
      <c r="AE42" s="559"/>
      <c r="AF42" s="559"/>
      <c r="AG42" s="559"/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/>
      <c r="AV42" s="559"/>
      <c r="AW42" s="559"/>
      <c r="AX42" s="559"/>
      <c r="AY42" s="559"/>
      <c r="AZ42" s="559"/>
      <c r="BA42" s="559"/>
      <c r="BB42" s="559"/>
      <c r="BC42" s="559"/>
      <c r="BD42" s="24"/>
      <c r="BE42" s="1" t="s">
        <v>58</v>
      </c>
      <c r="BF42" s="16">
        <v>1</v>
      </c>
      <c r="BG42" s="16"/>
      <c r="BH42" s="1"/>
      <c r="BK42" s="50" t="s">
        <v>40</v>
      </c>
      <c r="BL42" s="50">
        <v>7.18</v>
      </c>
    </row>
    <row r="43" spans="1:75" ht="13" customHeight="1">
      <c r="A43" s="8"/>
      <c r="B43" s="9" t="s">
        <v>59</v>
      </c>
      <c r="C43" s="9"/>
      <c r="D43" s="31"/>
      <c r="E43" s="31"/>
      <c r="F43" s="31"/>
      <c r="G43" s="31"/>
      <c r="H43" s="31"/>
      <c r="I43" s="31"/>
      <c r="J43" s="31"/>
      <c r="K43" s="31"/>
      <c r="L43" s="778" t="s">
        <v>208</v>
      </c>
      <c r="M43" s="779"/>
      <c r="N43" s="779"/>
      <c r="O43" s="779"/>
      <c r="P43" s="779"/>
      <c r="Q43" s="779"/>
      <c r="R43" s="779"/>
      <c r="S43" s="779"/>
      <c r="T43" s="780"/>
      <c r="U43" s="31"/>
      <c r="V43" s="31"/>
      <c r="W43" s="31"/>
      <c r="X43" s="31"/>
      <c r="Y43" s="31"/>
      <c r="Z43" s="31"/>
      <c r="AA43" s="31"/>
      <c r="AB43" s="31"/>
      <c r="AD43" s="778" t="s">
        <v>208</v>
      </c>
      <c r="AE43" s="779"/>
      <c r="AF43" s="779"/>
      <c r="AG43" s="779"/>
      <c r="AH43" s="779"/>
      <c r="AI43" s="779"/>
      <c r="AJ43" s="779"/>
      <c r="AK43" s="780"/>
      <c r="AL43" s="31"/>
      <c r="AM43" s="31"/>
      <c r="AN43" s="31"/>
      <c r="AO43" s="31"/>
      <c r="AP43" s="31"/>
      <c r="AQ43" s="31"/>
      <c r="AR43" s="31"/>
      <c r="AS43" s="31"/>
      <c r="AT43" s="31"/>
      <c r="AU43" s="778" t="s">
        <v>208</v>
      </c>
      <c r="AV43" s="779"/>
      <c r="AW43" s="779"/>
      <c r="AX43" s="779"/>
      <c r="AY43" s="779"/>
      <c r="AZ43" s="779"/>
      <c r="BA43" s="779"/>
      <c r="BB43" s="779"/>
      <c r="BC43" s="780"/>
      <c r="BD43" s="24"/>
      <c r="BE43" s="1" t="s">
        <v>60</v>
      </c>
      <c r="BF43" s="16">
        <v>1</v>
      </c>
      <c r="BG43" s="22" t="s">
        <v>107</v>
      </c>
      <c r="BH43" s="1"/>
      <c r="BK43" s="50" t="s">
        <v>0</v>
      </c>
      <c r="BL43" s="50">
        <v>3.23</v>
      </c>
    </row>
    <row r="44" spans="1:75" ht="13" customHeight="1">
      <c r="A44" s="8"/>
      <c r="B44" s="9" t="s">
        <v>73</v>
      </c>
      <c r="C44" s="9"/>
      <c r="D44" s="778" t="s">
        <v>35</v>
      </c>
      <c r="E44" s="779"/>
      <c r="F44" s="779"/>
      <c r="G44" s="779"/>
      <c r="H44" s="779"/>
      <c r="I44" s="779"/>
      <c r="J44" s="779"/>
      <c r="K44" s="780"/>
      <c r="L44" s="31"/>
      <c r="M44" s="31"/>
      <c r="N44" s="31"/>
      <c r="O44" s="31"/>
      <c r="P44" s="31"/>
      <c r="Q44" s="31"/>
      <c r="R44" s="31"/>
      <c r="S44" s="31"/>
      <c r="T44" s="31"/>
      <c r="U44" s="781" t="s">
        <v>35</v>
      </c>
      <c r="V44" s="782"/>
      <c r="W44" s="782"/>
      <c r="X44" s="782"/>
      <c r="Y44" s="782"/>
      <c r="Z44" s="782"/>
      <c r="AA44" s="782"/>
      <c r="AB44" s="782"/>
      <c r="AC44" s="782"/>
      <c r="AD44" s="31"/>
      <c r="AE44" s="31"/>
      <c r="AF44" s="31"/>
      <c r="AG44" s="31"/>
      <c r="AH44" s="31"/>
      <c r="AI44" s="31"/>
      <c r="AJ44" s="31"/>
      <c r="AK44" s="31"/>
      <c r="AL44" s="778" t="s">
        <v>35</v>
      </c>
      <c r="AM44" s="779"/>
      <c r="AN44" s="779"/>
      <c r="AO44" s="779"/>
      <c r="AP44" s="779"/>
      <c r="AQ44" s="779"/>
      <c r="AR44" s="779"/>
      <c r="AS44" s="779"/>
      <c r="AT44" s="780"/>
      <c r="AU44" s="31"/>
      <c r="AV44" s="31"/>
      <c r="AW44" s="31"/>
      <c r="AX44" s="31"/>
      <c r="AY44" s="31"/>
      <c r="AZ44" s="31"/>
      <c r="BA44" s="31"/>
      <c r="BB44" s="31"/>
      <c r="BC44" s="31"/>
      <c r="BD44" s="24"/>
      <c r="BE44" s="1"/>
      <c r="BF44" s="1">
        <f>37/52</f>
        <v>0.71153846153846156</v>
      </c>
      <c r="BG44" s="16" t="s">
        <v>128</v>
      </c>
      <c r="BH44" s="1"/>
      <c r="BK44" s="50" t="s">
        <v>1</v>
      </c>
      <c r="BL44" s="50">
        <v>3.06</v>
      </c>
    </row>
    <row r="45" spans="1:75" ht="13" customHeight="1">
      <c r="A45" s="8"/>
      <c r="B45" s="9" t="s">
        <v>61</v>
      </c>
      <c r="C45" s="9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24"/>
      <c r="BE45" s="1" t="s">
        <v>62</v>
      </c>
      <c r="BF45" s="16">
        <f>16/52</f>
        <v>0.30769230769230771</v>
      </c>
      <c r="BG45" s="16" t="s">
        <v>127</v>
      </c>
      <c r="BH45" s="1"/>
      <c r="BI45">
        <v>0.38</v>
      </c>
      <c r="BK45" s="50" t="s">
        <v>41</v>
      </c>
      <c r="BL45" s="50">
        <v>2</v>
      </c>
    </row>
    <row r="46" spans="1:75" ht="13" customHeight="1">
      <c r="A46" s="8"/>
      <c r="B46" s="9" t="s">
        <v>63</v>
      </c>
      <c r="C46" s="9"/>
      <c r="D46" s="775" t="s">
        <v>167</v>
      </c>
      <c r="E46" s="776"/>
      <c r="F46" s="776"/>
      <c r="G46" s="776"/>
      <c r="H46" s="776"/>
      <c r="I46" s="776"/>
      <c r="J46" s="776"/>
      <c r="K46" s="776"/>
      <c r="L46" s="776"/>
      <c r="M46" s="776"/>
      <c r="N46" s="776"/>
      <c r="O46" s="776"/>
      <c r="P46" s="777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775" t="s">
        <v>167</v>
      </c>
      <c r="AE46" s="776"/>
      <c r="AF46" s="776"/>
      <c r="AG46" s="776"/>
      <c r="AH46" s="776"/>
      <c r="AI46" s="776"/>
      <c r="AJ46" s="776"/>
      <c r="AK46" s="776"/>
      <c r="AL46" s="776"/>
      <c r="AM46" s="776"/>
      <c r="AN46" s="776"/>
      <c r="AO46" s="776"/>
      <c r="AP46" s="777"/>
      <c r="AQ46" s="775" t="s">
        <v>167</v>
      </c>
      <c r="AR46" s="776"/>
      <c r="AS46" s="776"/>
      <c r="AT46" s="776"/>
      <c r="AU46" s="776"/>
      <c r="AV46" s="776"/>
      <c r="AW46" s="776"/>
      <c r="AX46" s="776"/>
      <c r="AY46" s="776"/>
      <c r="AZ46" s="776"/>
      <c r="BA46" s="776"/>
      <c r="BB46" s="776"/>
      <c r="BC46" s="777"/>
      <c r="BD46" s="24"/>
      <c r="BE46" s="1" t="s">
        <v>64</v>
      </c>
      <c r="BF46" s="16">
        <f>30/52</f>
        <v>0.57692307692307687</v>
      </c>
      <c r="BG46" s="16" t="s">
        <v>126</v>
      </c>
      <c r="BH46" s="1"/>
      <c r="BI46">
        <v>0.62</v>
      </c>
      <c r="BK46" s="50" t="s">
        <v>2</v>
      </c>
      <c r="BL46" s="50">
        <v>2.23</v>
      </c>
    </row>
    <row r="47" spans="1:75" ht="13" customHeight="1">
      <c r="A47" s="8"/>
      <c r="B47" s="9" t="s">
        <v>65</v>
      </c>
      <c r="C47" s="9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24"/>
      <c r="BE47" s="1" t="s">
        <v>66</v>
      </c>
      <c r="BF47" s="16">
        <f>52/52</f>
        <v>1</v>
      </c>
      <c r="BG47" s="16"/>
      <c r="BH47" s="1"/>
      <c r="BK47" s="50" t="s">
        <v>20</v>
      </c>
      <c r="BL47" s="50">
        <v>1</v>
      </c>
    </row>
    <row r="48" spans="1:75" ht="13" customHeight="1">
      <c r="A48" s="8"/>
      <c r="B48" s="9"/>
      <c r="C48" s="9"/>
      <c r="D48" s="559" t="s">
        <v>15</v>
      </c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9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9"/>
      <c r="BD48" s="24"/>
      <c r="BE48" s="1" t="s">
        <v>67</v>
      </c>
      <c r="BF48" s="26">
        <f>CB96</f>
        <v>1.3846153846153846</v>
      </c>
      <c r="BG48" s="22" t="s">
        <v>68</v>
      </c>
      <c r="BH48" s="1"/>
      <c r="BK48" s="50" t="s">
        <v>69</v>
      </c>
      <c r="BL48" s="50" t="s">
        <v>70</v>
      </c>
    </row>
    <row r="49" spans="1:75" ht="13" customHeight="1">
      <c r="A49" s="8"/>
      <c r="B49" s="9" t="s">
        <v>59</v>
      </c>
      <c r="C49" s="31"/>
      <c r="D49" s="775" t="s">
        <v>208</v>
      </c>
      <c r="E49" s="776"/>
      <c r="F49" s="776"/>
      <c r="G49" s="776"/>
      <c r="H49" s="776"/>
      <c r="I49" s="776"/>
      <c r="J49" s="776"/>
      <c r="K49" s="776"/>
      <c r="L49" s="776"/>
      <c r="M49" s="776"/>
      <c r="N49" s="776"/>
      <c r="O49" s="776"/>
      <c r="P49" s="776"/>
      <c r="Q49" s="776"/>
      <c r="R49" s="776"/>
      <c r="S49" s="776"/>
      <c r="T49" s="777"/>
      <c r="U49" s="775" t="s">
        <v>208</v>
      </c>
      <c r="V49" s="776"/>
      <c r="W49" s="776"/>
      <c r="X49" s="776"/>
      <c r="Y49" s="776"/>
      <c r="Z49" s="776"/>
      <c r="AA49" s="776"/>
      <c r="AB49" s="776"/>
      <c r="AC49" s="776"/>
      <c r="AD49" s="776"/>
      <c r="AE49" s="776"/>
      <c r="AF49" s="776"/>
      <c r="AG49" s="776"/>
      <c r="AH49" s="776"/>
      <c r="AI49" s="776"/>
      <c r="AJ49" s="776"/>
      <c r="AK49" s="777"/>
      <c r="AL49" s="775" t="s">
        <v>208</v>
      </c>
      <c r="AM49" s="776"/>
      <c r="AN49" s="776"/>
      <c r="AO49" s="776"/>
      <c r="AP49" s="776"/>
      <c r="AQ49" s="776"/>
      <c r="AR49" s="776"/>
      <c r="AS49" s="776"/>
      <c r="AT49" s="776"/>
      <c r="AU49" s="776"/>
      <c r="AV49" s="776"/>
      <c r="AW49" s="776"/>
      <c r="AX49" s="776"/>
      <c r="AY49" s="776"/>
      <c r="AZ49" s="776"/>
      <c r="BA49" s="776"/>
      <c r="BB49" s="776"/>
      <c r="BC49" s="777"/>
      <c r="BD49" s="25"/>
      <c r="BF49" s="22">
        <f>SUM(BF42:BF48)</f>
        <v>5.9807692307692299</v>
      </c>
      <c r="BG49" s="22"/>
      <c r="BH49" s="1"/>
      <c r="BK49" s="50" t="s">
        <v>71</v>
      </c>
      <c r="BL49" s="50">
        <v>1</v>
      </c>
      <c r="BN49" s="50">
        <f>SUM(BL42:BL47)</f>
        <v>18.7</v>
      </c>
      <c r="BO49" s="50" t="s">
        <v>72</v>
      </c>
    </row>
    <row r="50" spans="1:75" ht="13" customHeight="1">
      <c r="A50" s="8"/>
      <c r="B50" s="9" t="s">
        <v>73</v>
      </c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24"/>
      <c r="BF50">
        <f>10/52</f>
        <v>0.19230769230769232</v>
      </c>
      <c r="BG50" s="16" t="s">
        <v>129</v>
      </c>
      <c r="BH50" s="1"/>
      <c r="BN50" s="50">
        <v>0.5</v>
      </c>
      <c r="BO50" s="50" t="s">
        <v>74</v>
      </c>
    </row>
    <row r="51" spans="1:75" s="1" customFormat="1" ht="13" customHeight="1">
      <c r="A51" s="8"/>
      <c r="B51" s="9"/>
      <c r="C51" s="31"/>
      <c r="D51" s="775" t="s">
        <v>168</v>
      </c>
      <c r="E51" s="776"/>
      <c r="F51" s="776"/>
      <c r="G51" s="776"/>
      <c r="H51" s="776"/>
      <c r="I51" s="776"/>
      <c r="J51" s="776"/>
      <c r="K51" s="776"/>
      <c r="L51" s="776"/>
      <c r="M51" s="776"/>
      <c r="N51" s="776"/>
      <c r="O51" s="776"/>
      <c r="P51" s="776"/>
      <c r="Q51" s="776"/>
      <c r="R51" s="776"/>
      <c r="S51" s="776"/>
      <c r="T51" s="776"/>
      <c r="U51" s="776"/>
      <c r="V51" s="777"/>
      <c r="W51" s="522" t="s">
        <v>168</v>
      </c>
      <c r="X51" s="509"/>
      <c r="Y51" s="509"/>
      <c r="Z51" s="509"/>
      <c r="AA51" s="509"/>
      <c r="AB51" s="509"/>
      <c r="AC51" s="509"/>
      <c r="AD51" s="509"/>
      <c r="AE51" s="509"/>
      <c r="AF51" s="509"/>
      <c r="AG51" s="509"/>
      <c r="AH51" s="509"/>
      <c r="AI51" s="509"/>
      <c r="AJ51" s="509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24"/>
      <c r="BE51" s="1" t="s">
        <v>185</v>
      </c>
      <c r="BF51" s="1">
        <v>0.1</v>
      </c>
      <c r="BG51" s="1" t="s">
        <v>186</v>
      </c>
      <c r="BK51" s="54"/>
      <c r="BL51" s="54"/>
      <c r="BM51" s="54"/>
      <c r="BN51" s="54">
        <f>1.8</f>
        <v>1.8</v>
      </c>
      <c r="BO51" s="54" t="s">
        <v>75</v>
      </c>
      <c r="BP51" s="54"/>
      <c r="BQ51" s="54"/>
      <c r="BR51" s="54"/>
      <c r="BS51" s="54"/>
      <c r="BT51" s="54"/>
      <c r="BU51" s="54"/>
      <c r="BV51" s="54"/>
      <c r="BW51" s="54"/>
    </row>
    <row r="52" spans="1:75" ht="13" customHeight="1">
      <c r="A52" s="8"/>
      <c r="B52" s="9" t="s">
        <v>61</v>
      </c>
      <c r="C52" s="31"/>
      <c r="D52" s="522" t="s">
        <v>168</v>
      </c>
      <c r="E52" s="509"/>
      <c r="F52" s="509"/>
      <c r="G52" s="509"/>
      <c r="H52" s="509"/>
      <c r="I52" s="509"/>
      <c r="J52" s="509"/>
      <c r="K52" s="523"/>
      <c r="L52" s="31"/>
      <c r="M52" s="31"/>
      <c r="N52" s="31"/>
      <c r="O52" s="31"/>
      <c r="P52" s="31"/>
      <c r="Q52" s="494" t="s">
        <v>168</v>
      </c>
      <c r="R52" s="495"/>
      <c r="S52" s="495"/>
      <c r="T52" s="495"/>
      <c r="U52" s="495"/>
      <c r="V52" s="495"/>
      <c r="W52" s="775" t="s">
        <v>168</v>
      </c>
      <c r="X52" s="776"/>
      <c r="Y52" s="776"/>
      <c r="Z52" s="776"/>
      <c r="AA52" s="776"/>
      <c r="AB52" s="776"/>
      <c r="AC52" s="777"/>
      <c r="AD52" s="31"/>
      <c r="AE52" s="31"/>
      <c r="AF52" s="31"/>
      <c r="AG52" s="31"/>
      <c r="AH52" s="31"/>
      <c r="AI52" s="31"/>
      <c r="AJ52" s="31"/>
      <c r="AK52" s="522" t="s">
        <v>168</v>
      </c>
      <c r="AL52" s="509"/>
      <c r="AM52" s="509"/>
      <c r="AN52" s="509"/>
      <c r="AO52" s="509"/>
      <c r="AP52" s="509"/>
      <c r="AQ52" s="509"/>
      <c r="AR52" s="509"/>
      <c r="AS52" s="509"/>
      <c r="AT52" s="509"/>
      <c r="AU52" s="509"/>
      <c r="AV52" s="31"/>
      <c r="AW52" s="31"/>
      <c r="AX52" s="31"/>
      <c r="AY52" s="31"/>
      <c r="AZ52" s="31"/>
      <c r="BA52" s="31"/>
      <c r="BB52" s="31"/>
      <c r="BC52" s="31"/>
      <c r="BD52" s="24"/>
      <c r="BE52" s="1" t="s">
        <v>185</v>
      </c>
      <c r="BF52" s="1">
        <v>0.1</v>
      </c>
      <c r="BG52" s="16" t="s">
        <v>187</v>
      </c>
      <c r="BH52" s="1"/>
      <c r="BN52" s="44">
        <f>8/52</f>
        <v>0.15384615384615385</v>
      </c>
      <c r="BO52" s="44" t="s">
        <v>76</v>
      </c>
    </row>
    <row r="53" spans="1:75" ht="13" customHeight="1">
      <c r="A53" s="8"/>
      <c r="B53" s="9" t="s">
        <v>63</v>
      </c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24"/>
      <c r="BE53" s="1"/>
      <c r="BF53" s="63">
        <f>SUM(BF50:BF52,BF48,BF47,BI45:BI46,BF42:BF44)</f>
        <v>6.4884615384615385</v>
      </c>
      <c r="BG53" s="16"/>
      <c r="BH53" s="1"/>
      <c r="BN53" s="50">
        <f>SUM(BN49:BN52)</f>
        <v>21.153846153846153</v>
      </c>
      <c r="BO53" s="50" t="s">
        <v>77</v>
      </c>
    </row>
    <row r="54" spans="1:75" s="1" customFormat="1" ht="13" customHeight="1">
      <c r="A54" s="8"/>
      <c r="B54" s="9" t="s">
        <v>65</v>
      </c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775" t="s">
        <v>205</v>
      </c>
      <c r="X54" s="776"/>
      <c r="Y54" s="776"/>
      <c r="Z54" s="777"/>
      <c r="AA54" s="775" t="s">
        <v>205</v>
      </c>
      <c r="AB54" s="776"/>
      <c r="AC54" s="776"/>
      <c r="AD54" s="777"/>
      <c r="AE54" s="775" t="s">
        <v>204</v>
      </c>
      <c r="AF54" s="776"/>
      <c r="AG54" s="776"/>
      <c r="AH54" s="777"/>
      <c r="AI54" s="775" t="s">
        <v>204</v>
      </c>
      <c r="AJ54" s="776"/>
      <c r="AK54" s="776"/>
      <c r="AL54" s="777"/>
      <c r="AM54" s="775" t="s">
        <v>207</v>
      </c>
      <c r="AN54" s="776"/>
      <c r="AO54" s="776"/>
      <c r="AP54" s="777"/>
      <c r="AQ54" s="775" t="s">
        <v>207</v>
      </c>
      <c r="AR54" s="776"/>
      <c r="AS54" s="776"/>
      <c r="AT54" s="777"/>
      <c r="AU54" s="775" t="s">
        <v>206</v>
      </c>
      <c r="AV54" s="475"/>
      <c r="AW54" s="475"/>
      <c r="AX54" s="476"/>
      <c r="AY54" s="522" t="s">
        <v>206</v>
      </c>
      <c r="AZ54" s="509"/>
      <c r="BA54" s="509"/>
      <c r="BB54" s="509"/>
      <c r="BC54" s="509"/>
      <c r="BD54" s="24"/>
      <c r="BG54" s="16"/>
      <c r="BK54" s="53" t="s">
        <v>130</v>
      </c>
      <c r="BL54" s="54"/>
      <c r="BM54" s="54"/>
      <c r="BN54" s="54"/>
      <c r="BO54" s="54" t="s">
        <v>78</v>
      </c>
      <c r="BP54" s="54"/>
      <c r="BQ54" s="54"/>
      <c r="BR54" s="54"/>
      <c r="BS54" s="54"/>
      <c r="BT54" s="54"/>
      <c r="BU54" s="54"/>
      <c r="BV54" s="54"/>
      <c r="BW54" s="54"/>
    </row>
    <row r="55" spans="1:75" ht="13" customHeight="1">
      <c r="A55" s="8"/>
      <c r="B55" s="9"/>
      <c r="C55" s="9"/>
      <c r="D55" s="997">
        <v>5</v>
      </c>
      <c r="E55" s="1011"/>
      <c r="F55" s="1011"/>
      <c r="G55" s="1011"/>
      <c r="H55" s="1011"/>
      <c r="I55" s="1011"/>
      <c r="J55" s="1011"/>
      <c r="K55" s="998"/>
      <c r="L55" s="997">
        <v>4</v>
      </c>
      <c r="M55" s="1011"/>
      <c r="N55" s="1011"/>
      <c r="O55" s="1011"/>
      <c r="P55" s="1011"/>
      <c r="Q55" s="1011"/>
      <c r="R55" s="1011"/>
      <c r="S55" s="1011"/>
      <c r="T55" s="1011"/>
      <c r="U55" s="1011"/>
      <c r="V55" s="998"/>
      <c r="W55" s="997" t="s">
        <v>222</v>
      </c>
      <c r="X55" s="1011"/>
      <c r="Y55" s="1011"/>
      <c r="Z55" s="1011"/>
      <c r="AA55" s="1011"/>
      <c r="AB55" s="1011"/>
      <c r="AC55" s="1011"/>
      <c r="AD55" s="1011"/>
      <c r="AE55" s="1011"/>
      <c r="AF55" s="1011"/>
      <c r="AG55" s="1011"/>
      <c r="AH55" s="1011"/>
      <c r="AI55" s="1011"/>
      <c r="AJ55" s="1011"/>
      <c r="AK55" s="1011"/>
      <c r="AL55" s="1011"/>
      <c r="AM55" s="1011"/>
      <c r="AN55" s="1011"/>
      <c r="AO55" s="1011"/>
      <c r="AP55" s="1011"/>
      <c r="AQ55" s="1011"/>
      <c r="AR55" s="1011"/>
      <c r="AS55" s="1011"/>
      <c r="AT55" s="1011"/>
      <c r="AU55" s="998"/>
      <c r="AV55" s="997" t="s">
        <v>221</v>
      </c>
      <c r="AW55" s="1011"/>
      <c r="AX55" s="1011"/>
      <c r="AY55" s="1011"/>
      <c r="AZ55" s="1011"/>
      <c r="BA55" s="1011"/>
      <c r="BB55" s="1011"/>
      <c r="BC55" s="998"/>
      <c r="BD55" s="24"/>
      <c r="BE55" s="1"/>
      <c r="BF55" s="1"/>
      <c r="BG55" s="16"/>
      <c r="BH55" s="1"/>
      <c r="BK55" s="50">
        <v>1.8</v>
      </c>
      <c r="BL55" s="52" t="s">
        <v>131</v>
      </c>
    </row>
    <row r="56" spans="1:75" ht="13" customHeight="1">
      <c r="A56" s="8"/>
      <c r="B56" s="9"/>
      <c r="C56" s="9"/>
      <c r="D56" s="559" t="s">
        <v>0</v>
      </c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  <c r="X56" s="559"/>
      <c r="Y56" s="559"/>
      <c r="Z56" s="559"/>
      <c r="AA56" s="559"/>
      <c r="AB56" s="559"/>
      <c r="AC56" s="559"/>
      <c r="AD56" s="559"/>
      <c r="AE56" s="559"/>
      <c r="AF56" s="559"/>
      <c r="AG56" s="559"/>
      <c r="AH56" s="559"/>
      <c r="AI56" s="559"/>
      <c r="AJ56" s="559"/>
      <c r="AK56" s="559"/>
      <c r="AL56" s="559"/>
      <c r="AM56" s="559"/>
      <c r="AN56" s="559"/>
      <c r="AO56" s="559"/>
      <c r="AP56" s="559"/>
      <c r="AQ56" s="559"/>
      <c r="AR56" s="559"/>
      <c r="AS56" s="559"/>
      <c r="AT56" s="559"/>
      <c r="AU56" s="559"/>
      <c r="AV56" s="559"/>
      <c r="AW56" s="559"/>
      <c r="AX56" s="559"/>
      <c r="AY56" s="559"/>
      <c r="AZ56" s="559"/>
      <c r="BA56" s="559"/>
      <c r="BB56" s="559"/>
      <c r="BC56" s="559"/>
      <c r="BD56" s="24"/>
      <c r="BE56" s="1" t="s">
        <v>58</v>
      </c>
      <c r="BF56" s="16">
        <f>26/52</f>
        <v>0.5</v>
      </c>
      <c r="BG56" s="16"/>
      <c r="BH56" s="1"/>
      <c r="BK56" s="50">
        <f>8/52</f>
        <v>0.15384615384615385</v>
      </c>
      <c r="BL56" s="52" t="s">
        <v>132</v>
      </c>
    </row>
    <row r="57" spans="1:75" ht="13" customHeight="1">
      <c r="A57" s="8"/>
      <c r="B57" s="9" t="s">
        <v>79</v>
      </c>
      <c r="C57" s="9"/>
      <c r="D57" s="480" t="s">
        <v>208</v>
      </c>
      <c r="E57" s="481"/>
      <c r="F57" s="481"/>
      <c r="G57" s="481"/>
      <c r="H57" s="481"/>
      <c r="I57" s="481"/>
      <c r="J57" s="481"/>
      <c r="K57" s="481"/>
      <c r="L57" s="481"/>
      <c r="M57" s="481"/>
      <c r="N57" s="481"/>
      <c r="O57" s="481"/>
      <c r="P57" s="481"/>
      <c r="Q57" s="481"/>
      <c r="R57" s="481"/>
      <c r="S57" s="481"/>
      <c r="T57" s="738"/>
      <c r="U57" s="480" t="s">
        <v>208</v>
      </c>
      <c r="V57" s="481"/>
      <c r="W57" s="773"/>
      <c r="X57" s="773"/>
      <c r="Y57" s="773"/>
      <c r="Z57" s="773"/>
      <c r="AA57" s="773"/>
      <c r="AB57" s="773"/>
      <c r="AC57" s="773"/>
      <c r="AD57" s="481"/>
      <c r="AE57" s="481"/>
      <c r="AF57" s="481"/>
      <c r="AG57" s="481"/>
      <c r="AH57" s="481"/>
      <c r="AI57" s="481"/>
      <c r="AJ57" s="481"/>
      <c r="AK57" s="738"/>
      <c r="AL57" s="465" t="s">
        <v>208</v>
      </c>
      <c r="AM57" s="466"/>
      <c r="AN57" s="466"/>
      <c r="AO57" s="466"/>
      <c r="AP57" s="466"/>
      <c r="AQ57" s="466"/>
      <c r="AR57" s="466"/>
      <c r="AS57" s="466"/>
      <c r="AT57" s="466"/>
      <c r="AU57" s="466"/>
      <c r="AV57" s="466"/>
      <c r="AW57" s="466"/>
      <c r="AX57" s="466"/>
      <c r="AY57" s="466"/>
      <c r="AZ57" s="466"/>
      <c r="BA57" s="466"/>
      <c r="BB57" s="466"/>
      <c r="BC57" s="466"/>
      <c r="BD57" s="24"/>
      <c r="BE57" s="1" t="s">
        <v>60</v>
      </c>
      <c r="BF57" s="16">
        <f>26/52</f>
        <v>0.5</v>
      </c>
      <c r="BG57" s="16"/>
      <c r="BH57" s="1"/>
      <c r="BK57" s="50">
        <f>8/52</f>
        <v>0.15384615384615385</v>
      </c>
      <c r="BL57" s="52" t="s">
        <v>133</v>
      </c>
    </row>
    <row r="58" spans="1:75" ht="13" customHeight="1">
      <c r="A58" s="8"/>
      <c r="B58" s="9" t="s">
        <v>61</v>
      </c>
      <c r="C58" s="9"/>
      <c r="D58" s="890" t="s">
        <v>168</v>
      </c>
      <c r="E58" s="890"/>
      <c r="F58" s="890"/>
      <c r="G58" s="890"/>
      <c r="H58" s="890"/>
      <c r="I58" s="890"/>
      <c r="J58" s="890"/>
      <c r="K58" s="890"/>
      <c r="L58" s="772" t="s">
        <v>168</v>
      </c>
      <c r="M58" s="773"/>
      <c r="N58" s="773"/>
      <c r="O58" s="773"/>
      <c r="P58" s="773"/>
      <c r="Q58" s="773"/>
      <c r="R58" s="773"/>
      <c r="S58" s="773"/>
      <c r="T58" s="773"/>
      <c r="U58" s="773"/>
      <c r="V58" s="774"/>
      <c r="W58" s="31"/>
      <c r="X58" s="31"/>
      <c r="Y58" s="31"/>
      <c r="Z58" s="31"/>
      <c r="AA58" s="31"/>
      <c r="AB58" s="31"/>
      <c r="AC58" s="31"/>
      <c r="AD58" s="772" t="s">
        <v>168</v>
      </c>
      <c r="AE58" s="773"/>
      <c r="AF58" s="773"/>
      <c r="AG58" s="773"/>
      <c r="AH58" s="773"/>
      <c r="AI58" s="773"/>
      <c r="AJ58" s="773"/>
      <c r="AK58" s="1010" t="s">
        <v>219</v>
      </c>
      <c r="AL58" s="1010"/>
      <c r="AM58" s="1010"/>
      <c r="AN58" s="1010"/>
      <c r="AO58" s="1010"/>
      <c r="AP58" s="1010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23/52</f>
        <v>0.44230769230769229</v>
      </c>
      <c r="BG58" s="16"/>
      <c r="BH58" s="1"/>
    </row>
    <row r="59" spans="1:75" ht="13" customHeight="1">
      <c r="A59" s="8"/>
      <c r="B59" s="9" t="s">
        <v>63</v>
      </c>
      <c r="C59" s="9"/>
      <c r="D59" s="592" t="s">
        <v>167</v>
      </c>
      <c r="E59" s="592"/>
      <c r="F59" s="592"/>
      <c r="G59" s="592"/>
      <c r="H59" s="592"/>
      <c r="I59" s="592"/>
      <c r="J59" s="592"/>
      <c r="K59" s="592"/>
      <c r="L59" s="592"/>
      <c r="M59" s="592"/>
      <c r="N59" s="592"/>
      <c r="O59" s="592"/>
      <c r="P59" s="592"/>
      <c r="Q59" s="592" t="s">
        <v>167</v>
      </c>
      <c r="R59" s="592"/>
      <c r="S59" s="592"/>
      <c r="T59" s="592"/>
      <c r="U59" s="592"/>
      <c r="V59" s="592"/>
      <c r="W59" s="814"/>
      <c r="X59" s="814"/>
      <c r="Y59" s="814"/>
      <c r="Z59" s="814"/>
      <c r="AA59" s="814"/>
      <c r="AB59" s="814"/>
      <c r="AC59" s="814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814" t="s">
        <v>167</v>
      </c>
      <c r="AR59" s="814"/>
      <c r="AS59" s="814"/>
      <c r="AT59" s="814"/>
      <c r="AU59" s="814"/>
      <c r="AV59" s="814"/>
      <c r="AW59" s="814"/>
      <c r="AX59" s="814"/>
      <c r="AY59" s="814"/>
      <c r="AZ59" s="814"/>
      <c r="BA59" s="814"/>
      <c r="BB59" s="814"/>
      <c r="BC59" s="814"/>
      <c r="BD59" s="24"/>
      <c r="BE59" s="1" t="s">
        <v>66</v>
      </c>
      <c r="BF59" s="16">
        <v>1</v>
      </c>
      <c r="BG59" s="16"/>
      <c r="BH59" s="1"/>
      <c r="BK59" s="52" t="s">
        <v>134</v>
      </c>
    </row>
    <row r="60" spans="1:75" ht="13" customHeight="1">
      <c r="A60" s="8"/>
      <c r="B60" s="9" t="s">
        <v>65</v>
      </c>
      <c r="C60" s="9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72" t="s">
        <v>204</v>
      </c>
      <c r="X60" s="773"/>
      <c r="Y60" s="773"/>
      <c r="Z60" s="774"/>
      <c r="AA60" s="772" t="s">
        <v>204</v>
      </c>
      <c r="AB60" s="773"/>
      <c r="AC60" s="773"/>
      <c r="AD60" s="774"/>
      <c r="AE60" s="772" t="s">
        <v>205</v>
      </c>
      <c r="AF60" s="773"/>
      <c r="AG60" s="773"/>
      <c r="AH60" s="774"/>
      <c r="AI60" s="772" t="s">
        <v>205</v>
      </c>
      <c r="AJ60" s="773"/>
      <c r="AK60" s="773"/>
      <c r="AL60" s="774"/>
      <c r="AM60" s="772" t="s">
        <v>206</v>
      </c>
      <c r="AN60" s="773"/>
      <c r="AO60" s="773"/>
      <c r="AP60" s="774"/>
      <c r="AQ60" s="772" t="s">
        <v>206</v>
      </c>
      <c r="AR60" s="773"/>
      <c r="AS60" s="773"/>
      <c r="AT60" s="774"/>
      <c r="AU60" s="772" t="s">
        <v>207</v>
      </c>
      <c r="AV60" s="773"/>
      <c r="AW60" s="773"/>
      <c r="AX60" s="774"/>
      <c r="AY60" s="480" t="s">
        <v>207</v>
      </c>
      <c r="AZ60" s="481"/>
      <c r="BA60" s="481"/>
      <c r="BB60" s="481"/>
      <c r="BC60" s="481"/>
      <c r="BD60" s="24"/>
      <c r="BE60" s="1" t="s">
        <v>67</v>
      </c>
      <c r="BF60" s="22">
        <f>32/52</f>
        <v>0.61538461538461542</v>
      </c>
      <c r="BG60" s="16" t="s">
        <v>125</v>
      </c>
      <c r="BH60" s="1"/>
    </row>
    <row r="61" spans="1:75" s="1" customFormat="1" ht="13" customHeight="1">
      <c r="A61" s="8"/>
      <c r="B61" s="9"/>
      <c r="C61" s="9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24"/>
      <c r="BF61" s="26">
        <f>SUM(BF56:BF60)</f>
        <v>3.0576923076923079</v>
      </c>
      <c r="BG61" s="22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75" ht="13" customHeight="1">
      <c r="A62" s="8"/>
      <c r="B62" s="9"/>
      <c r="C62" s="9"/>
      <c r="D62" s="559" t="s">
        <v>80</v>
      </c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  <c r="X62" s="559"/>
      <c r="Y62" s="559"/>
      <c r="Z62" s="559"/>
      <c r="AA62" s="559"/>
      <c r="AB62" s="559"/>
      <c r="AC62" s="559"/>
      <c r="AD62" s="559"/>
      <c r="AE62" s="559"/>
      <c r="AF62" s="559"/>
      <c r="AG62" s="559"/>
      <c r="AH62" s="559"/>
      <c r="AI62" s="559"/>
      <c r="AJ62" s="559"/>
      <c r="AK62" s="559"/>
      <c r="AL62" s="559"/>
      <c r="AM62" s="559"/>
      <c r="AN62" s="559"/>
      <c r="AO62" s="559"/>
      <c r="AP62" s="559"/>
      <c r="AQ62" s="559"/>
      <c r="AR62" s="559"/>
      <c r="AS62" s="559"/>
      <c r="AT62" s="559"/>
      <c r="AU62" s="559"/>
      <c r="AV62" s="559"/>
      <c r="AW62" s="559"/>
      <c r="AX62" s="559"/>
      <c r="AY62" s="559"/>
      <c r="AZ62" s="559"/>
      <c r="BA62" s="559"/>
      <c r="BB62" s="559"/>
      <c r="BC62" s="559"/>
      <c r="BD62" s="24"/>
      <c r="BG62" s="22"/>
      <c r="BH62" s="1"/>
    </row>
    <row r="63" spans="1:75" ht="13" customHeight="1">
      <c r="A63" s="8"/>
      <c r="B63" s="9" t="s">
        <v>79</v>
      </c>
      <c r="C63" s="9"/>
      <c r="D63" s="813" t="s">
        <v>38</v>
      </c>
      <c r="E63" s="813"/>
      <c r="F63" s="813"/>
      <c r="G63" s="813"/>
      <c r="H63" s="813"/>
      <c r="I63" s="813"/>
      <c r="J63" s="813"/>
      <c r="K63" s="813"/>
      <c r="L63" s="70"/>
      <c r="M63" s="70"/>
      <c r="N63" s="70"/>
      <c r="O63" s="70"/>
      <c r="P63" s="70"/>
      <c r="Q63" s="70"/>
      <c r="R63" s="70"/>
      <c r="S63" s="70"/>
      <c r="T63" s="70"/>
      <c r="U63" s="813" t="s">
        <v>38</v>
      </c>
      <c r="V63" s="813"/>
      <c r="W63" s="813"/>
      <c r="X63" s="813"/>
      <c r="Y63" s="813"/>
      <c r="Z63" s="813"/>
      <c r="AA63" s="813"/>
      <c r="AB63" s="813"/>
      <c r="AC63" s="813"/>
      <c r="AD63" s="70"/>
      <c r="AE63" s="70"/>
      <c r="AF63" s="70"/>
      <c r="AG63" s="70"/>
      <c r="AH63" s="70"/>
      <c r="AI63" s="70"/>
      <c r="AJ63" s="70"/>
      <c r="AK63" s="70"/>
      <c r="AL63" s="813" t="s">
        <v>38</v>
      </c>
      <c r="AM63" s="813"/>
      <c r="AN63" s="813"/>
      <c r="AO63" s="813"/>
      <c r="AP63" s="813"/>
      <c r="AQ63" s="813"/>
      <c r="AR63" s="813"/>
      <c r="AS63" s="813"/>
      <c r="AT63" s="813"/>
      <c r="AU63" s="70"/>
      <c r="AV63" s="70"/>
      <c r="AW63" s="70"/>
      <c r="AX63" s="70"/>
      <c r="AY63" s="70"/>
      <c r="AZ63" s="70"/>
      <c r="BA63" s="70"/>
      <c r="BB63" s="70"/>
      <c r="BC63" s="70"/>
      <c r="BD63" s="24"/>
      <c r="BE63" s="1" t="s">
        <v>58</v>
      </c>
      <c r="BF63" s="16">
        <f>14/52</f>
        <v>0.26923076923076922</v>
      </c>
      <c r="BG63" s="16" t="s">
        <v>111</v>
      </c>
      <c r="BH63" s="1"/>
    </row>
    <row r="64" spans="1:75" ht="13" customHeight="1">
      <c r="A64" s="8"/>
      <c r="B64" s="9" t="s">
        <v>81</v>
      </c>
      <c r="C64" s="9"/>
      <c r="D64" s="70"/>
      <c r="E64" s="70"/>
      <c r="F64" s="70"/>
      <c r="G64" s="70"/>
      <c r="H64" s="70"/>
      <c r="I64" s="70"/>
      <c r="J64" s="70"/>
      <c r="K64" s="70"/>
      <c r="L64" s="813" t="s">
        <v>38</v>
      </c>
      <c r="M64" s="813"/>
      <c r="N64" s="813"/>
      <c r="O64" s="813"/>
      <c r="P64" s="813"/>
      <c r="Q64" s="813"/>
      <c r="R64" s="813"/>
      <c r="S64" s="813"/>
      <c r="T64" s="813"/>
      <c r="U64" s="70"/>
      <c r="V64" s="70"/>
      <c r="W64" s="70"/>
      <c r="X64" s="70"/>
      <c r="Y64" s="70"/>
      <c r="Z64" s="70"/>
      <c r="AA64" s="70"/>
      <c r="AB64" s="70"/>
      <c r="AC64" s="70"/>
      <c r="AD64" s="813" t="s">
        <v>38</v>
      </c>
      <c r="AE64" s="813"/>
      <c r="AF64" s="813"/>
      <c r="AG64" s="813"/>
      <c r="AH64" s="813"/>
      <c r="AI64" s="813"/>
      <c r="AJ64" s="813"/>
      <c r="AK64" s="813"/>
      <c r="AL64" s="70"/>
      <c r="AM64" s="70"/>
      <c r="AN64" s="70"/>
      <c r="AO64" s="70"/>
      <c r="AP64" s="70"/>
      <c r="AQ64" s="70"/>
      <c r="AR64" s="70"/>
      <c r="AS64" s="70"/>
      <c r="AT64" s="70"/>
      <c r="AU64" s="813" t="s">
        <v>38</v>
      </c>
      <c r="AV64" s="813"/>
      <c r="AW64" s="813"/>
      <c r="AX64" s="813"/>
      <c r="AY64" s="813"/>
      <c r="AZ64" s="813"/>
      <c r="BA64" s="813"/>
      <c r="BB64" s="813"/>
      <c r="BC64" s="813"/>
      <c r="BD64" s="24"/>
      <c r="BE64" s="1" t="s">
        <v>60</v>
      </c>
      <c r="BF64" s="16">
        <f>32/52</f>
        <v>0.61538461538461542</v>
      </c>
      <c r="BG64" s="22" t="s">
        <v>108</v>
      </c>
      <c r="BH64" s="1"/>
      <c r="BJ64" t="s">
        <v>112</v>
      </c>
    </row>
    <row r="65" spans="1:75" ht="13" customHeight="1">
      <c r="A65" s="8"/>
      <c r="B65" s="9" t="s">
        <v>5</v>
      </c>
      <c r="C65" s="9"/>
      <c r="D65" s="747" t="s">
        <v>4</v>
      </c>
      <c r="E65" s="748"/>
      <c r="F65" s="748"/>
      <c r="G65" s="748"/>
      <c r="H65" s="748"/>
      <c r="I65" s="748"/>
      <c r="J65" s="748"/>
      <c r="K65" s="827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24"/>
      <c r="BE65" s="1" t="s">
        <v>62</v>
      </c>
      <c r="BF65" s="16">
        <f>7/52</f>
        <v>0.13461538461538461</v>
      </c>
      <c r="BG65" s="16" t="s">
        <v>106</v>
      </c>
      <c r="BH65" s="1"/>
    </row>
    <row r="66" spans="1:75" s="1" customFormat="1" ht="13" customHeight="1">
      <c r="A66" s="8"/>
      <c r="B66" s="9" t="s">
        <v>61</v>
      </c>
      <c r="C66" s="9"/>
      <c r="D66" s="70"/>
      <c r="E66" s="70"/>
      <c r="F66" s="70"/>
      <c r="G66" s="70"/>
      <c r="H66" s="70"/>
      <c r="I66" s="70"/>
      <c r="J66" s="70"/>
      <c r="K66" s="70"/>
      <c r="L66" s="882" t="s">
        <v>168</v>
      </c>
      <c r="M66" s="883"/>
      <c r="N66" s="883"/>
      <c r="O66" s="883"/>
      <c r="P66" s="884"/>
      <c r="Q66" s="70"/>
      <c r="R66" s="70"/>
      <c r="S66" s="70"/>
      <c r="T66" s="70"/>
      <c r="U66" s="70"/>
      <c r="V66" s="70"/>
      <c r="W66" s="877" t="s">
        <v>168</v>
      </c>
      <c r="X66" s="877"/>
      <c r="Y66" s="877"/>
      <c r="Z66" s="877"/>
      <c r="AA66" s="877"/>
      <c r="AB66" s="877"/>
      <c r="AC66" s="877"/>
      <c r="AD66" s="70"/>
      <c r="AE66" s="70"/>
      <c r="AF66" s="70"/>
      <c r="AG66" s="70"/>
      <c r="AH66" s="70"/>
      <c r="AI66" s="70"/>
      <c r="AJ66" s="70"/>
      <c r="AK66" s="882" t="s">
        <v>168</v>
      </c>
      <c r="AL66" s="883"/>
      <c r="AM66" s="883"/>
      <c r="AN66" s="883"/>
      <c r="AO66" s="883"/>
      <c r="AP66" s="884"/>
      <c r="AQ66" s="70"/>
      <c r="AR66" s="70"/>
      <c r="AS66" s="70"/>
      <c r="AT66" s="70"/>
      <c r="AU66" s="70"/>
      <c r="AV66" s="70"/>
      <c r="AW66" s="877" t="s">
        <v>168</v>
      </c>
      <c r="AX66" s="877"/>
      <c r="AY66" s="877"/>
      <c r="AZ66" s="877"/>
      <c r="BA66" s="877"/>
      <c r="BB66" s="877"/>
      <c r="BC66" s="877"/>
      <c r="BD66" s="24"/>
      <c r="BE66" s="1" t="s">
        <v>64</v>
      </c>
      <c r="BF66" s="16">
        <f>21/52</f>
        <v>0.40384615384615385</v>
      </c>
      <c r="BG66" s="16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71" t="s">
        <v>63</v>
      </c>
      <c r="C67" s="71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1009" t="s">
        <v>167</v>
      </c>
      <c r="R67" s="1009"/>
      <c r="S67" s="1009"/>
      <c r="T67" s="1009"/>
      <c r="U67" s="1009"/>
      <c r="V67" s="1009"/>
      <c r="W67" s="70"/>
      <c r="X67" s="70"/>
      <c r="Y67" s="70"/>
      <c r="Z67" s="70"/>
      <c r="AA67" s="70"/>
      <c r="AB67" s="70"/>
      <c r="AC67" s="70"/>
      <c r="AD67" s="882" t="s">
        <v>167</v>
      </c>
      <c r="AE67" s="883"/>
      <c r="AF67" s="883"/>
      <c r="AG67" s="883"/>
      <c r="AH67" s="883"/>
      <c r="AI67" s="883"/>
      <c r="AJ67" s="884"/>
      <c r="AK67" s="70"/>
      <c r="AL67" s="70"/>
      <c r="AM67" s="70"/>
      <c r="AN67" s="70"/>
      <c r="AO67" s="70"/>
      <c r="AP67" s="70"/>
      <c r="AQ67" s="1009" t="s">
        <v>167</v>
      </c>
      <c r="AR67" s="1009"/>
      <c r="AS67" s="1009"/>
      <c r="AT67" s="1009"/>
      <c r="AU67" s="1009"/>
      <c r="AV67" s="1009"/>
      <c r="AW67" s="70"/>
      <c r="AX67" s="70"/>
      <c r="AY67" s="70"/>
      <c r="AZ67" s="70"/>
      <c r="BA67" s="70"/>
      <c r="BB67" s="70"/>
      <c r="BC67" s="70"/>
      <c r="BD67" s="24"/>
      <c r="BE67" s="1" t="s">
        <v>66</v>
      </c>
      <c r="BF67" s="16">
        <f>24/52</f>
        <v>0.46153846153846156</v>
      </c>
      <c r="BG67" s="16"/>
      <c r="BH67" s="1"/>
    </row>
    <row r="68" spans="1:75" ht="13" customHeight="1">
      <c r="A68" s="8"/>
      <c r="B68" s="9"/>
      <c r="C68" s="9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24"/>
      <c r="BE68" s="1" t="s">
        <v>67</v>
      </c>
      <c r="BF68" s="22">
        <v>0.69199999999999995</v>
      </c>
      <c r="BG68" s="22" t="s">
        <v>113</v>
      </c>
      <c r="BH68" s="1"/>
    </row>
    <row r="69" spans="1:75" ht="13" customHeight="1">
      <c r="A69" s="8"/>
      <c r="B69" s="9"/>
      <c r="C69" s="9"/>
      <c r="D69" s="559" t="s">
        <v>82</v>
      </c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  <c r="X69" s="559"/>
      <c r="Y69" s="559"/>
      <c r="Z69" s="559"/>
      <c r="AA69" s="559"/>
      <c r="AB69" s="559"/>
      <c r="AC69" s="559"/>
      <c r="AD69" s="559"/>
      <c r="AE69" s="559"/>
      <c r="AF69" s="559"/>
      <c r="AG69" s="559"/>
      <c r="AH69" s="559"/>
      <c r="AI69" s="559"/>
      <c r="AJ69" s="559"/>
      <c r="AK69" s="559"/>
      <c r="AL69" s="559"/>
      <c r="AM69" s="559"/>
      <c r="AN69" s="559"/>
      <c r="AO69" s="559"/>
      <c r="AP69" s="559"/>
      <c r="AQ69" s="559"/>
      <c r="AR69" s="559"/>
      <c r="AS69" s="559"/>
      <c r="AT69" s="559"/>
      <c r="AU69" s="559"/>
      <c r="AV69" s="559"/>
      <c r="AW69" s="559"/>
      <c r="AX69" s="559"/>
      <c r="AY69" s="559"/>
      <c r="AZ69" s="559"/>
      <c r="BA69" s="559"/>
      <c r="BB69" s="559"/>
      <c r="BC69" s="559"/>
      <c r="BD69" s="24"/>
      <c r="BE69" s="1"/>
      <c r="BF69" s="22">
        <f>SUM(BF63:BF68)</f>
        <v>2.5766153846153843</v>
      </c>
      <c r="BG69" s="22"/>
      <c r="BH69" s="1"/>
    </row>
    <row r="70" spans="1:75" ht="13" customHeight="1">
      <c r="A70" s="8"/>
      <c r="B70" s="9" t="s">
        <v>92</v>
      </c>
      <c r="C70" s="9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24"/>
      <c r="BE70" s="1" t="s">
        <v>58</v>
      </c>
      <c r="BF70">
        <f>12/52</f>
        <v>0.23076923076923078</v>
      </c>
      <c r="BG70" s="16" t="s">
        <v>111</v>
      </c>
      <c r="BH70" s="1"/>
    </row>
    <row r="71" spans="1:75" ht="13" customHeight="1">
      <c r="A71" s="8"/>
      <c r="B71" s="9" t="s">
        <v>93</v>
      </c>
      <c r="C71" s="9"/>
      <c r="D71" s="878" t="s">
        <v>88</v>
      </c>
      <c r="E71" s="878"/>
      <c r="F71" s="878"/>
      <c r="G71" s="878"/>
      <c r="H71" s="878"/>
      <c r="I71" s="878"/>
      <c r="J71" s="878"/>
      <c r="K71" s="878"/>
      <c r="L71" s="73"/>
      <c r="M71" s="73"/>
      <c r="N71" s="879" t="s">
        <v>18</v>
      </c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1"/>
      <c r="AD71" s="878" t="s">
        <v>88</v>
      </c>
      <c r="AE71" s="878"/>
      <c r="AF71" s="878"/>
      <c r="AG71" s="878"/>
      <c r="AH71" s="878"/>
      <c r="AI71" s="878"/>
      <c r="AJ71" s="878"/>
      <c r="AK71" s="878"/>
      <c r="AL71" s="878"/>
      <c r="AM71" s="878"/>
      <c r="AN71" s="878"/>
      <c r="AO71" s="878"/>
      <c r="AP71" s="878"/>
      <c r="AQ71" s="878"/>
      <c r="AR71" s="878"/>
      <c r="AS71" s="878"/>
      <c r="AT71" s="878"/>
      <c r="AU71" s="878" t="s">
        <v>88</v>
      </c>
      <c r="AV71" s="878"/>
      <c r="AW71" s="878"/>
      <c r="AX71" s="878"/>
      <c r="AY71" s="878"/>
      <c r="AZ71" s="878"/>
      <c r="BA71" s="878"/>
      <c r="BB71" s="878"/>
      <c r="BC71" s="878"/>
      <c r="BD71" s="24"/>
      <c r="BE71" s="1" t="s">
        <v>60</v>
      </c>
      <c r="BF71" s="16">
        <f>31/52</f>
        <v>0.59615384615384615</v>
      </c>
      <c r="BG71" s="22" t="s">
        <v>108</v>
      </c>
      <c r="BH71" s="1"/>
      <c r="BJ71" t="s">
        <v>109</v>
      </c>
    </row>
    <row r="72" spans="1:75" ht="13" customHeight="1">
      <c r="A72" s="8"/>
      <c r="B72" s="9" t="s">
        <v>61</v>
      </c>
      <c r="C72" s="9"/>
      <c r="D72" s="878" t="s">
        <v>168</v>
      </c>
      <c r="E72" s="878"/>
      <c r="F72" s="878"/>
      <c r="G72" s="878"/>
      <c r="H72" s="878"/>
      <c r="I72" s="878"/>
      <c r="J72" s="878"/>
      <c r="K72" s="878"/>
      <c r="L72" s="1006" t="s">
        <v>168</v>
      </c>
      <c r="M72" s="1007"/>
      <c r="N72" s="1007"/>
      <c r="O72" s="1007"/>
      <c r="P72" s="1007"/>
      <c r="Q72" s="1007"/>
      <c r="R72" s="1007"/>
      <c r="S72" s="1007"/>
      <c r="T72" s="1007"/>
      <c r="U72" s="1007"/>
      <c r="V72" s="1008"/>
      <c r="W72" s="70"/>
      <c r="X72" s="70"/>
      <c r="Y72" s="70"/>
      <c r="Z72" s="70"/>
      <c r="AA72" s="70"/>
      <c r="AB72" s="70"/>
      <c r="AC72" s="70"/>
      <c r="AD72" s="879" t="s">
        <v>168</v>
      </c>
      <c r="AE72" s="880"/>
      <c r="AF72" s="880"/>
      <c r="AG72" s="880"/>
      <c r="AH72" s="880"/>
      <c r="AI72" s="880"/>
      <c r="AJ72" s="881"/>
      <c r="AK72" s="70"/>
      <c r="AL72" s="70"/>
      <c r="AM72" s="70"/>
      <c r="AN72" s="70"/>
      <c r="AO72" s="70"/>
      <c r="AP72" s="70"/>
      <c r="AQ72" s="878" t="s">
        <v>168</v>
      </c>
      <c r="AR72" s="878"/>
      <c r="AS72" s="878"/>
      <c r="AT72" s="878"/>
      <c r="AU72" s="878"/>
      <c r="AV72" s="878"/>
      <c r="AW72" s="70"/>
      <c r="AX72" s="70"/>
      <c r="AY72" s="70"/>
      <c r="AZ72" s="70"/>
      <c r="BA72" s="70"/>
      <c r="BB72" s="70"/>
      <c r="BC72" s="70"/>
      <c r="BD72" s="24"/>
      <c r="BE72" s="1" t="s">
        <v>62</v>
      </c>
      <c r="BF72" s="16">
        <f>9/52</f>
        <v>0.17307692307692307</v>
      </c>
      <c r="BG72" t="s">
        <v>106</v>
      </c>
      <c r="BH72" s="1"/>
    </row>
    <row r="73" spans="1:75" ht="13" customHeight="1">
      <c r="A73" s="8"/>
      <c r="B73" s="9" t="s">
        <v>63</v>
      </c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985" t="s">
        <v>167</v>
      </c>
      <c r="X73" s="985"/>
      <c r="Y73" s="985"/>
      <c r="Z73" s="985"/>
      <c r="AA73" s="985"/>
      <c r="AB73" s="985"/>
      <c r="AC73" s="985"/>
      <c r="AD73" s="70"/>
      <c r="AE73" s="70"/>
      <c r="AF73" s="70"/>
      <c r="AG73" s="70"/>
      <c r="AH73" s="70"/>
      <c r="AI73" s="70"/>
      <c r="AJ73" s="70"/>
      <c r="AK73" s="879" t="s">
        <v>167</v>
      </c>
      <c r="AL73" s="880"/>
      <c r="AM73" s="880"/>
      <c r="AN73" s="880"/>
      <c r="AO73" s="880"/>
      <c r="AP73" s="881"/>
      <c r="AQ73" s="70"/>
      <c r="AR73" s="70"/>
      <c r="AS73" s="70"/>
      <c r="AT73" s="70"/>
      <c r="AU73" s="70"/>
      <c r="AV73" s="70"/>
      <c r="AW73" s="985" t="s">
        <v>167</v>
      </c>
      <c r="AX73" s="985"/>
      <c r="AY73" s="985"/>
      <c r="AZ73" s="985"/>
      <c r="BA73" s="985"/>
      <c r="BB73" s="985"/>
      <c r="BC73" s="985"/>
      <c r="BD73" s="24"/>
      <c r="BE73" s="1" t="s">
        <v>64</v>
      </c>
      <c r="BF73" s="16">
        <f>24/52</f>
        <v>0.46153846153846156</v>
      </c>
      <c r="BG73" s="16"/>
      <c r="BH73" s="1"/>
    </row>
    <row r="74" spans="1:75" ht="13" customHeight="1">
      <c r="A74" s="8"/>
      <c r="B74" s="9"/>
      <c r="C74" s="9"/>
      <c r="D74" s="70"/>
      <c r="E74" s="70"/>
      <c r="F74" s="70"/>
      <c r="G74" s="70"/>
      <c r="H74" s="70"/>
      <c r="I74" s="70"/>
      <c r="J74" s="70"/>
      <c r="K74" s="70"/>
      <c r="L74" s="997" t="s">
        <v>220</v>
      </c>
      <c r="M74" s="998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24"/>
      <c r="BE74" s="1" t="s">
        <v>66</v>
      </c>
      <c r="BF74" s="16">
        <f>28/52</f>
        <v>0.53846153846153844</v>
      </c>
      <c r="BG74" s="1"/>
      <c r="BH74" s="1"/>
    </row>
    <row r="75" spans="1:75" ht="13" customHeight="1">
      <c r="A75" s="8"/>
      <c r="B75" s="9"/>
      <c r="C75" s="9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/>
      <c r="BF75" s="16">
        <f>SUM(BF70:BF74)</f>
        <v>2</v>
      </c>
      <c r="BG75" s="1" t="s">
        <v>110</v>
      </c>
      <c r="BH75" s="1"/>
    </row>
    <row r="76" spans="1:75" s="1" customFormat="1" ht="13" customHeight="1">
      <c r="A76" s="8"/>
      <c r="B76" s="9"/>
      <c r="C76" s="9"/>
      <c r="D76" s="559" t="s">
        <v>83</v>
      </c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  <c r="X76" s="559"/>
      <c r="Y76" s="559"/>
      <c r="Z76" s="559"/>
      <c r="AA76" s="559"/>
      <c r="AB76" s="559"/>
      <c r="AC76" s="559"/>
      <c r="AD76" s="559"/>
      <c r="AE76" s="559"/>
      <c r="AF76" s="559"/>
      <c r="AG76" s="559"/>
      <c r="AH76" s="559"/>
      <c r="AI76" s="559"/>
      <c r="AJ76" s="559"/>
      <c r="AK76" s="559"/>
      <c r="AL76" s="559"/>
      <c r="AM76" s="559"/>
      <c r="AN76" s="559"/>
      <c r="AO76" s="559"/>
      <c r="AP76" s="559"/>
      <c r="AQ76" s="559"/>
      <c r="AR76" s="559"/>
      <c r="AS76" s="559"/>
      <c r="AT76" s="559"/>
      <c r="AU76" s="559"/>
      <c r="AV76" s="559"/>
      <c r="AW76" s="559"/>
      <c r="AX76" s="559"/>
      <c r="AY76" s="559"/>
      <c r="AZ76" s="559"/>
      <c r="BA76" s="559"/>
      <c r="BB76" s="559"/>
      <c r="BC76" s="559"/>
      <c r="BD76" s="24"/>
      <c r="BF76" s="16"/>
      <c r="BG76" s="16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13" customHeight="1">
      <c r="A77" s="8"/>
      <c r="B77" s="9" t="s">
        <v>81</v>
      </c>
      <c r="C77" s="9"/>
      <c r="D77" s="459" t="s">
        <v>18</v>
      </c>
      <c r="E77" s="460"/>
      <c r="F77" s="460"/>
      <c r="G77" s="460"/>
      <c r="H77" s="460"/>
      <c r="I77" s="460"/>
      <c r="J77" s="70"/>
      <c r="K77" s="70"/>
      <c r="L77" s="896" t="s">
        <v>88</v>
      </c>
      <c r="M77" s="896"/>
      <c r="N77" s="896"/>
      <c r="O77" s="896"/>
      <c r="P77" s="896"/>
      <c r="Q77" s="896"/>
      <c r="R77" s="896"/>
      <c r="S77" s="896"/>
      <c r="T77" s="896"/>
      <c r="U77" s="896" t="s">
        <v>88</v>
      </c>
      <c r="V77" s="896"/>
      <c r="W77" s="896"/>
      <c r="X77" s="896"/>
      <c r="Y77" s="896"/>
      <c r="Z77" s="896"/>
      <c r="AA77" s="896"/>
      <c r="AB77" s="896"/>
      <c r="AC77" s="896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/>
      <c r="BF77" s="16"/>
      <c r="BG77" s="16"/>
      <c r="BH77" s="1"/>
    </row>
    <row r="78" spans="1:75" ht="13" customHeight="1">
      <c r="A78" s="8"/>
      <c r="B78" s="9" t="s">
        <v>5</v>
      </c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832" t="s">
        <v>5</v>
      </c>
      <c r="AR78" s="833"/>
      <c r="AS78" s="833"/>
      <c r="AT78" s="833"/>
      <c r="AU78" s="833"/>
      <c r="AV78" s="833"/>
      <c r="AW78" s="833"/>
      <c r="AX78" s="833"/>
      <c r="AY78" s="833"/>
      <c r="AZ78" s="833"/>
      <c r="BA78" s="833"/>
      <c r="BB78" s="833"/>
      <c r="BC78" s="834"/>
      <c r="BD78" s="24"/>
      <c r="BE78" s="1" t="s">
        <v>60</v>
      </c>
      <c r="BF78" s="16">
        <f>13/52</f>
        <v>0.25</v>
      </c>
      <c r="BG78" s="16" t="s">
        <v>103</v>
      </c>
      <c r="BH78" s="1"/>
    </row>
    <row r="79" spans="1:75" ht="13" customHeight="1">
      <c r="A79" s="8"/>
      <c r="B79" s="9" t="s">
        <v>61</v>
      </c>
      <c r="C79" s="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896" t="s">
        <v>168</v>
      </c>
      <c r="AE79" s="896"/>
      <c r="AF79" s="896"/>
      <c r="AG79" s="896"/>
      <c r="AH79" s="896"/>
      <c r="AI79" s="896"/>
      <c r="AJ79" s="896"/>
      <c r="AK79" s="979" t="s">
        <v>168</v>
      </c>
      <c r="AL79" s="897"/>
      <c r="AM79" s="897"/>
      <c r="AN79" s="897"/>
      <c r="AO79" s="897"/>
      <c r="AP79" s="898"/>
      <c r="AQ79" s="979" t="s">
        <v>168</v>
      </c>
      <c r="AR79" s="897"/>
      <c r="AS79" s="897"/>
      <c r="AT79" s="897"/>
      <c r="AU79" s="898"/>
      <c r="AV79" s="979" t="s">
        <v>168</v>
      </c>
      <c r="AW79" s="897"/>
      <c r="AX79" s="897"/>
      <c r="AY79" s="897"/>
      <c r="AZ79" s="897"/>
      <c r="BA79" s="897"/>
      <c r="BB79" s="897"/>
      <c r="BC79" s="897"/>
      <c r="BD79" s="25"/>
      <c r="BE79" s="1" t="s">
        <v>62</v>
      </c>
      <c r="BF79" s="22">
        <f>4/52</f>
        <v>7.6923076923076927E-2</v>
      </c>
      <c r="BG79" s="16" t="s">
        <v>104</v>
      </c>
      <c r="BH79" s="1"/>
    </row>
    <row r="80" spans="1:75" ht="13" customHeight="1">
      <c r="A80" s="8"/>
      <c r="B80" s="71" t="s">
        <v>63</v>
      </c>
      <c r="C80" s="71"/>
      <c r="D80" s="840" t="s">
        <v>167</v>
      </c>
      <c r="E80" s="840"/>
      <c r="F80" s="840"/>
      <c r="G80" s="840"/>
      <c r="H80" s="840"/>
      <c r="I80" s="840"/>
      <c r="J80" s="840"/>
      <c r="K80" s="840"/>
      <c r="L80" s="840"/>
      <c r="M80" s="840"/>
      <c r="N80" s="840"/>
      <c r="O80" s="840"/>
      <c r="P80" s="840"/>
      <c r="Q80" s="840" t="s">
        <v>167</v>
      </c>
      <c r="R80" s="840"/>
      <c r="S80" s="840"/>
      <c r="T80" s="840"/>
      <c r="U80" s="840"/>
      <c r="V80" s="840"/>
      <c r="W80" s="840"/>
      <c r="X80" s="840"/>
      <c r="Y80" s="840"/>
      <c r="Z80" s="840"/>
      <c r="AA80" s="840"/>
      <c r="AB80" s="840"/>
      <c r="AC80" s="840"/>
      <c r="AD80" s="840" t="s">
        <v>167</v>
      </c>
      <c r="AE80" s="840"/>
      <c r="AF80" s="840"/>
      <c r="AG80" s="840"/>
      <c r="AH80" s="840"/>
      <c r="AI80" s="840"/>
      <c r="AJ80" s="840"/>
      <c r="AK80" s="840"/>
      <c r="AL80" s="840"/>
      <c r="AM80" s="840"/>
      <c r="AN80" s="840"/>
      <c r="AO80" s="840"/>
      <c r="AP80" s="84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24"/>
      <c r="BE80" s="1" t="s">
        <v>64</v>
      </c>
      <c r="BF80" s="16">
        <f>20/52</f>
        <v>0.38461538461538464</v>
      </c>
      <c r="BG80" s="16"/>
      <c r="BH80" s="1"/>
    </row>
    <row r="81" spans="1:85" ht="13" customHeight="1">
      <c r="A81" s="8"/>
      <c r="B81" s="9"/>
      <c r="C81" s="9"/>
      <c r="D81" s="70"/>
      <c r="E81" s="70"/>
      <c r="F81" s="70"/>
      <c r="G81" s="70"/>
      <c r="I81" s="9"/>
      <c r="J81" s="997" t="s">
        <v>220</v>
      </c>
      <c r="K81" s="998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24"/>
      <c r="BE81" s="1" t="s">
        <v>66</v>
      </c>
      <c r="BF81" s="16">
        <v>1</v>
      </c>
      <c r="BG81" s="16"/>
      <c r="BH81" s="1"/>
    </row>
    <row r="82" spans="1:85" ht="13" customHeight="1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24"/>
      <c r="BE82" s="1" t="s">
        <v>105</v>
      </c>
      <c r="BF82" s="22">
        <v>0.23100000000000001</v>
      </c>
      <c r="BG82" s="22">
        <f>SUM(BF78:BF82)</f>
        <v>1.9425384615384618</v>
      </c>
      <c r="BH82" s="1"/>
    </row>
    <row r="83" spans="1:85" s="1" customFormat="1" ht="13" customHeight="1">
      <c r="A83" s="8"/>
      <c r="B83" s="9"/>
      <c r="C83" s="9"/>
      <c r="D83" s="559" t="s">
        <v>84</v>
      </c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  <c r="X83" s="559"/>
      <c r="Y83" s="559"/>
      <c r="Z83" s="559"/>
      <c r="AA83" s="559"/>
      <c r="AB83" s="559"/>
      <c r="AC83" s="559"/>
      <c r="AD83" s="559"/>
      <c r="AE83" s="559"/>
      <c r="AF83" s="559"/>
      <c r="AG83" s="559"/>
      <c r="AH83" s="559"/>
      <c r="AI83" s="559"/>
      <c r="AJ83" s="559"/>
      <c r="AK83" s="559"/>
      <c r="AL83" s="559"/>
      <c r="AM83" s="559"/>
      <c r="AN83" s="559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59"/>
      <c r="BC83" s="559"/>
      <c r="BD83" s="24"/>
      <c r="BF83" s="22"/>
      <c r="BG83" s="22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</row>
    <row r="84" spans="1:85" ht="13" customHeight="1">
      <c r="A84" s="8"/>
      <c r="B84" s="9" t="s">
        <v>73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29" t="s">
        <v>18</v>
      </c>
      <c r="AE84" s="929"/>
      <c r="AF84" s="929"/>
      <c r="AG84" s="929"/>
      <c r="AH84" s="929"/>
      <c r="AI84" s="929"/>
      <c r="AJ84" s="929"/>
      <c r="AK84" s="929"/>
      <c r="AL84" s="930" t="s">
        <v>88</v>
      </c>
      <c r="AM84" s="931"/>
      <c r="AN84" s="931"/>
      <c r="AO84" s="931"/>
      <c r="AP84" s="931"/>
      <c r="AQ84" s="931"/>
      <c r="AR84" s="931"/>
      <c r="AS84" s="931"/>
      <c r="AT84" s="931"/>
      <c r="AU84" s="930" t="s">
        <v>88</v>
      </c>
      <c r="AV84" s="931"/>
      <c r="AW84" s="931"/>
      <c r="AX84" s="931"/>
      <c r="AY84" s="931"/>
      <c r="AZ84" s="931"/>
      <c r="BA84" s="931"/>
      <c r="BB84" s="931"/>
      <c r="BC84" s="931"/>
      <c r="BD84" s="24"/>
      <c r="BE84" s="1" t="s">
        <v>60</v>
      </c>
      <c r="BF84" s="26">
        <f>18/52</f>
        <v>0.34615384615384615</v>
      </c>
      <c r="BG84" s="22"/>
      <c r="BH84" s="1"/>
    </row>
    <row r="85" spans="1:85" ht="13" customHeight="1">
      <c r="A85" s="8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24"/>
      <c r="BE85" s="1" t="s">
        <v>102</v>
      </c>
      <c r="BF85" s="1">
        <f>8/52</f>
        <v>0.15384615384615385</v>
      </c>
      <c r="BG85" s="32">
        <f>SUM(BF84:BF85)</f>
        <v>0.5</v>
      </c>
      <c r="BH85" s="1"/>
    </row>
    <row r="86" spans="1:85" ht="13" customHeight="1">
      <c r="A86" s="8"/>
      <c r="B86" s="9"/>
      <c r="C86" s="9"/>
      <c r="D86" s="559" t="s">
        <v>85</v>
      </c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  <c r="X86" s="559"/>
      <c r="Y86" s="559"/>
      <c r="Z86" s="559"/>
      <c r="AA86" s="559"/>
      <c r="AB86" s="559"/>
      <c r="AC86" s="559"/>
      <c r="AD86" s="559"/>
      <c r="AE86" s="559"/>
      <c r="AF86" s="559"/>
      <c r="AG86" s="559"/>
      <c r="AH86" s="559"/>
      <c r="AI86" s="559"/>
      <c r="AJ86" s="559"/>
      <c r="AK86" s="559"/>
      <c r="AL86" s="559"/>
      <c r="AM86" s="559"/>
      <c r="AN86" s="559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59"/>
      <c r="BC86" s="559"/>
      <c r="BD86" s="24"/>
      <c r="BE86" s="1"/>
      <c r="BF86" s="22"/>
      <c r="BG86" s="16"/>
      <c r="BH86" s="1"/>
    </row>
    <row r="87" spans="1:85" ht="13" customHeight="1">
      <c r="A87" s="8"/>
      <c r="B87" s="9" t="s">
        <v>61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99" t="s">
        <v>168</v>
      </c>
      <c r="AA87" s="1000"/>
      <c r="AB87" s="1000"/>
      <c r="AC87" s="1001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1002" t="s">
        <v>168</v>
      </c>
      <c r="AR87" s="1002"/>
      <c r="AS87" s="1002"/>
      <c r="AT87" s="1002"/>
      <c r="AU87" s="1002"/>
      <c r="AV87" s="1002" t="s">
        <v>168</v>
      </c>
      <c r="AW87" s="1002"/>
      <c r="AX87" s="1002"/>
      <c r="AY87" s="1002"/>
      <c r="AZ87" s="1003" t="s">
        <v>168</v>
      </c>
      <c r="BA87" s="1004"/>
      <c r="BB87" s="1004"/>
      <c r="BC87" s="1005"/>
      <c r="BD87" s="24"/>
      <c r="BE87" s="1" t="s">
        <v>64</v>
      </c>
      <c r="BF87" s="22">
        <f>20/52</f>
        <v>0.38461538461538464</v>
      </c>
      <c r="BG87" s="16"/>
      <c r="BH87" s="1"/>
    </row>
    <row r="88" spans="1:85" ht="13" customHeight="1">
      <c r="A88" s="8"/>
      <c r="B88" s="9" t="s">
        <v>5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74" t="s">
        <v>13</v>
      </c>
      <c r="N88" s="974"/>
      <c r="O88" s="974"/>
      <c r="P88" s="974"/>
      <c r="Q88" s="974"/>
      <c r="R88" s="974"/>
      <c r="S88" s="974"/>
      <c r="T88" s="974"/>
      <c r="U88" s="974"/>
      <c r="V88" s="974"/>
      <c r="W88" s="974"/>
      <c r="X88" s="974"/>
      <c r="Y88" s="974"/>
      <c r="Z88" s="9"/>
      <c r="AA88" s="9"/>
      <c r="AB88" s="9"/>
      <c r="AC88" s="9"/>
      <c r="AD88" s="975" t="s">
        <v>86</v>
      </c>
      <c r="AE88" s="976"/>
      <c r="AF88" s="976"/>
      <c r="AG88" s="976"/>
      <c r="AH88" s="976"/>
      <c r="AI88" s="976"/>
      <c r="AJ88" s="976"/>
      <c r="AK88" s="976"/>
      <c r="AL88" s="976"/>
      <c r="AM88" s="976"/>
      <c r="AN88" s="976"/>
      <c r="AO88" s="976"/>
      <c r="AP88" s="977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24"/>
      <c r="BE88" s="1"/>
      <c r="BF88" s="22"/>
      <c r="BG88" s="16"/>
      <c r="BH88" s="1"/>
    </row>
    <row r="89" spans="1:85" ht="13" customHeight="1" thickBot="1">
      <c r="A89" s="27"/>
      <c r="B89" s="28" t="s">
        <v>87</v>
      </c>
      <c r="C89" s="28"/>
      <c r="D89" s="978" t="s">
        <v>87</v>
      </c>
      <c r="E89" s="978"/>
      <c r="F89" s="978"/>
      <c r="G89" s="978"/>
      <c r="H89" s="978"/>
      <c r="I89" s="978"/>
      <c r="J89" s="978"/>
      <c r="K89" s="978"/>
      <c r="L89" s="978"/>
      <c r="M89" s="978"/>
      <c r="N89" s="978"/>
      <c r="O89" s="978"/>
      <c r="P89" s="978"/>
      <c r="Q89" s="978"/>
      <c r="R89" s="978"/>
      <c r="S89" s="978"/>
      <c r="T89" s="978"/>
      <c r="U89" s="978"/>
      <c r="V89" s="978"/>
      <c r="W89" s="978"/>
      <c r="X89" s="978"/>
      <c r="Y89" s="978"/>
      <c r="Z89" s="978"/>
      <c r="AA89" s="978"/>
      <c r="AB89" s="978"/>
      <c r="AC89" s="978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O89" s="72"/>
      <c r="AP89" s="72"/>
      <c r="AQ89" s="72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9"/>
      <c r="BH89" s="1"/>
    </row>
    <row r="90" spans="1:85" ht="17" thickBot="1">
      <c r="BJ90" t="s">
        <v>114</v>
      </c>
      <c r="BY90" s="733" t="s">
        <v>115</v>
      </c>
      <c r="BZ90" s="733"/>
      <c r="CA90" s="733"/>
      <c r="CB90" s="733"/>
      <c r="CD90" s="733" t="s">
        <v>116</v>
      </c>
      <c r="CE90" s="733"/>
      <c r="CF90" s="733"/>
      <c r="CG90" s="733"/>
    </row>
    <row r="91" spans="1:85">
      <c r="BJ91" s="33"/>
      <c r="BK91" s="45">
        <v>44372</v>
      </c>
      <c r="BL91" s="45">
        <f>BK91+27</f>
        <v>44399</v>
      </c>
      <c r="BM91" s="45">
        <f t="shared" ref="BM91:BW91" si="1">BL91+28</f>
        <v>44427</v>
      </c>
      <c r="BN91" s="45">
        <f t="shared" si="1"/>
        <v>44455</v>
      </c>
      <c r="BO91" s="45">
        <f t="shared" si="1"/>
        <v>44483</v>
      </c>
      <c r="BP91" s="45">
        <f t="shared" si="1"/>
        <v>44511</v>
      </c>
      <c r="BQ91" s="45">
        <f t="shared" si="1"/>
        <v>44539</v>
      </c>
      <c r="BR91" s="45">
        <f t="shared" si="1"/>
        <v>44567</v>
      </c>
      <c r="BS91" s="45">
        <f t="shared" si="1"/>
        <v>44595</v>
      </c>
      <c r="BT91" s="45">
        <f t="shared" si="1"/>
        <v>44623</v>
      </c>
      <c r="BU91" s="45">
        <f t="shared" si="1"/>
        <v>44651</v>
      </c>
      <c r="BV91" s="45">
        <f t="shared" si="1"/>
        <v>44679</v>
      </c>
      <c r="BW91" s="45">
        <f t="shared" si="1"/>
        <v>44707</v>
      </c>
      <c r="BY91" s="34" t="s">
        <v>0</v>
      </c>
      <c r="BZ91" s="35" t="s">
        <v>2</v>
      </c>
      <c r="CA91" s="35" t="s">
        <v>1</v>
      </c>
      <c r="CB91" s="36" t="s">
        <v>40</v>
      </c>
      <c r="CD91" s="50" t="s">
        <v>0</v>
      </c>
      <c r="CE91" s="50" t="s">
        <v>2</v>
      </c>
      <c r="CF91" s="50" t="s">
        <v>1</v>
      </c>
      <c r="CG91" s="50" t="s">
        <v>40</v>
      </c>
    </row>
    <row r="92" spans="1:85">
      <c r="BJ92" s="37">
        <v>1</v>
      </c>
      <c r="BK92" s="49" t="s">
        <v>123</v>
      </c>
      <c r="BL92" s="48" t="s">
        <v>1</v>
      </c>
      <c r="BM92" s="49" t="s">
        <v>124</v>
      </c>
      <c r="BN92" s="48" t="s">
        <v>119</v>
      </c>
      <c r="BO92" s="46" t="s">
        <v>2</v>
      </c>
      <c r="BP92" s="49" t="s">
        <v>121</v>
      </c>
      <c r="BQ92" s="49" t="s">
        <v>121</v>
      </c>
      <c r="BR92" s="48" t="s">
        <v>120</v>
      </c>
      <c r="BS92" s="47" t="s">
        <v>117</v>
      </c>
      <c r="BT92" s="47" t="s">
        <v>29</v>
      </c>
      <c r="BU92" s="47" t="s">
        <v>29</v>
      </c>
      <c r="BV92" s="49" t="s">
        <v>28</v>
      </c>
      <c r="BW92" s="49" t="s">
        <v>28</v>
      </c>
      <c r="BY92" s="38">
        <v>12</v>
      </c>
      <c r="BZ92" s="50">
        <f>CE92*4</f>
        <v>4</v>
      </c>
      <c r="CA92" s="50">
        <v>12</v>
      </c>
      <c r="CB92" s="39">
        <v>24</v>
      </c>
      <c r="CC92" s="50"/>
      <c r="CD92" s="50">
        <v>3</v>
      </c>
      <c r="CE92" s="50">
        <v>1</v>
      </c>
      <c r="CF92" s="50">
        <v>3</v>
      </c>
      <c r="CG92" s="50">
        <v>6</v>
      </c>
    </row>
    <row r="93" spans="1:85">
      <c r="BJ93" s="37">
        <v>2</v>
      </c>
      <c r="BK93" s="48" t="s">
        <v>1</v>
      </c>
      <c r="BL93" s="49" t="s">
        <v>121</v>
      </c>
      <c r="BM93" s="49" t="s">
        <v>121</v>
      </c>
      <c r="BN93" s="46" t="s">
        <v>2</v>
      </c>
      <c r="BO93" s="47" t="s">
        <v>117</v>
      </c>
      <c r="BP93" s="48" t="s">
        <v>120</v>
      </c>
      <c r="BQ93" s="48" t="s">
        <v>119</v>
      </c>
      <c r="BR93" s="47" t="s">
        <v>29</v>
      </c>
      <c r="BS93" s="47" t="s">
        <v>29</v>
      </c>
      <c r="BT93" s="49" t="s">
        <v>28</v>
      </c>
      <c r="BU93" s="49" t="s">
        <v>28</v>
      </c>
      <c r="BV93" s="49" t="s">
        <v>118</v>
      </c>
      <c r="BW93" s="49" t="s">
        <v>123</v>
      </c>
      <c r="BY93" s="38">
        <v>12</v>
      </c>
      <c r="BZ93" s="50">
        <f>CE93*4</f>
        <v>4</v>
      </c>
      <c r="CA93" s="50">
        <v>12</v>
      </c>
      <c r="CB93" s="39">
        <v>24</v>
      </c>
      <c r="CC93" s="50"/>
      <c r="CD93" s="50">
        <v>3</v>
      </c>
      <c r="CE93" s="50">
        <v>1</v>
      </c>
      <c r="CF93" s="50">
        <v>3</v>
      </c>
      <c r="CG93" s="50">
        <v>6</v>
      </c>
    </row>
    <row r="94" spans="1:85" ht="17" thickBot="1">
      <c r="BJ94" s="37">
        <v>3</v>
      </c>
      <c r="BK94" s="46" t="s">
        <v>2</v>
      </c>
      <c r="BL94" s="48" t="s">
        <v>120</v>
      </c>
      <c r="BM94" s="49" t="s">
        <v>118</v>
      </c>
      <c r="BN94" s="48" t="s">
        <v>119</v>
      </c>
      <c r="BO94" s="49" t="s">
        <v>124</v>
      </c>
      <c r="BP94" s="47" t="s">
        <v>29</v>
      </c>
      <c r="BQ94" s="47" t="s">
        <v>29</v>
      </c>
      <c r="BR94" s="49" t="s">
        <v>28</v>
      </c>
      <c r="BS94" s="49" t="s">
        <v>28</v>
      </c>
      <c r="BT94" s="47" t="s">
        <v>117</v>
      </c>
      <c r="BU94" s="49" t="s">
        <v>121</v>
      </c>
      <c r="BV94" s="49" t="s">
        <v>121</v>
      </c>
      <c r="BW94" s="48" t="s">
        <v>1</v>
      </c>
      <c r="BY94" s="40">
        <v>12</v>
      </c>
      <c r="BZ94" s="41">
        <f>CE94*4</f>
        <v>4</v>
      </c>
      <c r="CA94" s="41">
        <v>12</v>
      </c>
      <c r="CB94" s="42">
        <v>24</v>
      </c>
      <c r="CC94" s="50"/>
      <c r="CD94">
        <v>3</v>
      </c>
      <c r="CE94">
        <v>1</v>
      </c>
      <c r="CF94">
        <v>3</v>
      </c>
      <c r="CG94">
        <v>6</v>
      </c>
    </row>
    <row r="95" spans="1:85">
      <c r="BY95">
        <f>SUM(BY92:BY94)</f>
        <v>36</v>
      </c>
      <c r="BZ95">
        <f>SUM(BZ92:BZ94)</f>
        <v>12</v>
      </c>
      <c r="CA95">
        <f>SUM(CA92:CA94)</f>
        <v>36</v>
      </c>
      <c r="CB95">
        <f>SUM(CB92:CB94)</f>
        <v>72</v>
      </c>
    </row>
    <row r="96" spans="1:85">
      <c r="BY96" s="51">
        <f>BY95/52</f>
        <v>0.69230769230769229</v>
      </c>
      <c r="BZ96" s="51">
        <f>BZ95/52</f>
        <v>0.23076923076923078</v>
      </c>
      <c r="CA96" s="51">
        <f>CA95/52</f>
        <v>0.69230769230769229</v>
      </c>
      <c r="CB96" s="51">
        <f>CB95/52</f>
        <v>1.3846153846153846</v>
      </c>
      <c r="CC96">
        <f>SUM(BY96:CB96)</f>
        <v>3</v>
      </c>
    </row>
    <row r="98" spans="62:90">
      <c r="BJ98" t="s">
        <v>184</v>
      </c>
      <c r="BK98" t="s">
        <v>165</v>
      </c>
      <c r="BL98"/>
      <c r="BM98"/>
      <c r="BN98"/>
      <c r="BO98"/>
      <c r="BP98"/>
      <c r="BQ98"/>
      <c r="BR98"/>
      <c r="BS98"/>
      <c r="BT98"/>
      <c r="BU98"/>
      <c r="BV98"/>
      <c r="BW98"/>
      <c r="BZ98" t="s">
        <v>166</v>
      </c>
    </row>
    <row r="99" spans="62:90">
      <c r="BK99"/>
      <c r="BL99"/>
      <c r="BM99"/>
      <c r="BN99"/>
      <c r="BO99"/>
      <c r="BP99"/>
      <c r="BQ99"/>
      <c r="BR99"/>
      <c r="BS99"/>
      <c r="BT99"/>
      <c r="BU99"/>
      <c r="BV99"/>
      <c r="BW99"/>
    </row>
    <row r="100" spans="62:90">
      <c r="BK100" t="s">
        <v>91</v>
      </c>
      <c r="BL100" t="s">
        <v>167</v>
      </c>
      <c r="BM100" t="s">
        <v>168</v>
      </c>
      <c r="BN100" t="s">
        <v>88</v>
      </c>
      <c r="BO100" t="s">
        <v>169</v>
      </c>
      <c r="BP100" t="s">
        <v>170</v>
      </c>
      <c r="BQ100" t="s">
        <v>171</v>
      </c>
      <c r="BR100" t="s">
        <v>172</v>
      </c>
      <c r="BS100" t="s">
        <v>173</v>
      </c>
      <c r="BT100" t="s">
        <v>174</v>
      </c>
      <c r="BU100"/>
      <c r="BV100" t="s">
        <v>175</v>
      </c>
      <c r="BW100" t="s">
        <v>176</v>
      </c>
      <c r="BY100" s="58" t="s">
        <v>184</v>
      </c>
      <c r="BZ100" s="58" t="s">
        <v>91</v>
      </c>
      <c r="CA100" s="58" t="s">
        <v>167</v>
      </c>
      <c r="CB100" s="58" t="s">
        <v>168</v>
      </c>
      <c r="CC100" s="58" t="s">
        <v>88</v>
      </c>
      <c r="CD100" s="58" t="s">
        <v>169</v>
      </c>
      <c r="CE100" s="58" t="s">
        <v>170</v>
      </c>
      <c r="CF100" s="58" t="s">
        <v>171</v>
      </c>
      <c r="CG100" s="58" t="s">
        <v>172</v>
      </c>
      <c r="CH100" s="58" t="s">
        <v>173</v>
      </c>
      <c r="CI100" s="58" t="s">
        <v>174</v>
      </c>
      <c r="CJ100" s="59"/>
      <c r="CK100" s="59" t="s">
        <v>175</v>
      </c>
      <c r="CL100" s="59" t="s">
        <v>176</v>
      </c>
    </row>
    <row r="101" spans="62:90">
      <c r="BJ101" t="s">
        <v>177</v>
      </c>
      <c r="BK101" s="60" t="s">
        <v>178</v>
      </c>
      <c r="BL101" s="60"/>
      <c r="BM101" s="60">
        <v>0.08</v>
      </c>
      <c r="BN101" s="60">
        <f>0.8+0.08+0.15</f>
        <v>1.03</v>
      </c>
      <c r="BO101" s="60">
        <v>0.35</v>
      </c>
      <c r="BP101" s="60"/>
      <c r="BQ101" s="61" t="s">
        <v>178</v>
      </c>
      <c r="BR101" s="61" t="s">
        <v>178</v>
      </c>
      <c r="BS101" s="61">
        <f>SUM(BK101:BR101)</f>
        <v>1.46</v>
      </c>
      <c r="BT101" s="61">
        <v>1</v>
      </c>
      <c r="BU101"/>
      <c r="BV101">
        <v>1.63</v>
      </c>
      <c r="BW101">
        <f t="shared" ref="BW101:BW108" si="2">BV101-BS101</f>
        <v>0.16999999999999993</v>
      </c>
      <c r="BY101" s="62" t="s">
        <v>177</v>
      </c>
      <c r="BZ101" s="60" t="s">
        <v>178</v>
      </c>
      <c r="CA101" s="60"/>
      <c r="CB101" s="60">
        <v>0.08</v>
      </c>
      <c r="CC101" s="60">
        <v>1.03</v>
      </c>
      <c r="CD101" s="60">
        <v>0.35</v>
      </c>
      <c r="CE101" s="60"/>
      <c r="CF101" s="61" t="s">
        <v>178</v>
      </c>
      <c r="CG101" s="61" t="s">
        <v>178</v>
      </c>
      <c r="CH101" s="61">
        <f>SUM(BZ101:CG101)</f>
        <v>1.46</v>
      </c>
      <c r="CI101" s="61">
        <v>1</v>
      </c>
      <c r="CJ101" s="59"/>
      <c r="CK101" s="59">
        <v>1.63</v>
      </c>
      <c r="CL101" s="59">
        <f t="shared" ref="CL101:CL109" si="3">CK101-CH101</f>
        <v>0.16999999999999993</v>
      </c>
    </row>
    <row r="102" spans="62:90">
      <c r="BJ102" t="s">
        <v>1</v>
      </c>
      <c r="BK102" s="60">
        <v>0.69</v>
      </c>
      <c r="BL102" s="60">
        <v>0.46</v>
      </c>
      <c r="BM102" s="60">
        <v>0.4</v>
      </c>
      <c r="BN102" s="60">
        <v>0.13</v>
      </c>
      <c r="BO102" s="60">
        <v>0.62</v>
      </c>
      <c r="BP102" s="60">
        <v>0.27</v>
      </c>
      <c r="BQ102" s="60" t="s">
        <v>178</v>
      </c>
      <c r="BR102" s="60" t="s">
        <v>178</v>
      </c>
      <c r="BS102" s="60">
        <f t="shared" ref="BS102:BS108" si="4">SUM(BK102:BR102)</f>
        <v>2.57</v>
      </c>
      <c r="BT102" s="61">
        <v>1</v>
      </c>
      <c r="BU102"/>
      <c r="BV102">
        <v>3.06</v>
      </c>
      <c r="BW102">
        <f t="shared" si="2"/>
        <v>0.49000000000000021</v>
      </c>
      <c r="BY102" s="62" t="s">
        <v>1</v>
      </c>
      <c r="BZ102" s="60">
        <v>0.7</v>
      </c>
      <c r="CA102" s="60">
        <v>0.5</v>
      </c>
      <c r="CB102" s="60">
        <v>0.5</v>
      </c>
      <c r="CC102" s="60">
        <v>0.36</v>
      </c>
      <c r="CD102" s="60">
        <v>0.65</v>
      </c>
      <c r="CE102" s="60">
        <v>0.35</v>
      </c>
      <c r="CF102" s="60" t="s">
        <v>178</v>
      </c>
      <c r="CG102" s="60" t="s">
        <v>178</v>
      </c>
      <c r="CH102" s="60">
        <f t="shared" ref="CH102:CH108" si="5">SUM(BZ102:CG102)</f>
        <v>3.06</v>
      </c>
      <c r="CI102" s="61">
        <v>1</v>
      </c>
      <c r="CJ102" s="59"/>
      <c r="CK102" s="59">
        <v>3.06</v>
      </c>
      <c r="CL102" s="59">
        <f t="shared" si="3"/>
        <v>0</v>
      </c>
    </row>
    <row r="103" spans="62:90">
      <c r="BJ103" t="s">
        <v>41</v>
      </c>
      <c r="BK103" s="60" t="s">
        <v>178</v>
      </c>
      <c r="BL103" s="60">
        <v>0.54</v>
      </c>
      <c r="BM103" s="60">
        <v>0.46</v>
      </c>
      <c r="BN103" s="60">
        <v>0.17</v>
      </c>
      <c r="BO103" s="60">
        <v>0.6</v>
      </c>
      <c r="BP103" s="60">
        <v>0.23</v>
      </c>
      <c r="BQ103" s="60" t="s">
        <v>178</v>
      </c>
      <c r="BR103" s="60" t="s">
        <v>178</v>
      </c>
      <c r="BS103" s="60">
        <f t="shared" si="4"/>
        <v>2</v>
      </c>
      <c r="BT103" s="61"/>
      <c r="BU103"/>
      <c r="BV103">
        <v>2</v>
      </c>
      <c r="BW103">
        <f t="shared" si="2"/>
        <v>0</v>
      </c>
      <c r="BY103" s="62" t="s">
        <v>41</v>
      </c>
      <c r="BZ103" s="60" t="s">
        <v>178</v>
      </c>
      <c r="CA103" s="60">
        <v>0.54</v>
      </c>
      <c r="CB103" s="60">
        <v>0.46</v>
      </c>
      <c r="CC103" s="60">
        <v>0.17</v>
      </c>
      <c r="CD103" s="60">
        <v>0.6</v>
      </c>
      <c r="CE103" s="60">
        <v>0.23</v>
      </c>
      <c r="CF103" s="60" t="s">
        <v>178</v>
      </c>
      <c r="CG103" s="60" t="s">
        <v>178</v>
      </c>
      <c r="CH103" s="60">
        <f t="shared" si="5"/>
        <v>2</v>
      </c>
      <c r="CI103" s="61"/>
      <c r="CJ103" s="59"/>
      <c r="CK103" s="59">
        <v>2</v>
      </c>
      <c r="CL103" s="59">
        <f t="shared" si="3"/>
        <v>0</v>
      </c>
    </row>
    <row r="104" spans="62:90">
      <c r="BJ104" t="s">
        <v>2</v>
      </c>
      <c r="BK104" s="60">
        <v>0.23</v>
      </c>
      <c r="BL104" s="60">
        <v>1</v>
      </c>
      <c r="BM104" s="60">
        <v>0.38</v>
      </c>
      <c r="BN104" s="60">
        <v>0.08</v>
      </c>
      <c r="BO104" s="60">
        <v>0.25</v>
      </c>
      <c r="BP104" s="60"/>
      <c r="BQ104" s="60" t="s">
        <v>178</v>
      </c>
      <c r="BR104" s="60" t="s">
        <v>178</v>
      </c>
      <c r="BS104" s="60">
        <f t="shared" si="4"/>
        <v>1.94</v>
      </c>
      <c r="BT104" s="61"/>
      <c r="BU104"/>
      <c r="BV104">
        <v>2.23</v>
      </c>
      <c r="BW104">
        <f t="shared" si="2"/>
        <v>0.29000000000000004</v>
      </c>
      <c r="BY104" s="62" t="s">
        <v>2</v>
      </c>
      <c r="BZ104" s="60">
        <v>0.25</v>
      </c>
      <c r="CA104" s="60">
        <v>1.1000000000000001</v>
      </c>
      <c r="CB104" s="60">
        <v>0.4</v>
      </c>
      <c r="CC104" s="60">
        <v>0.15</v>
      </c>
      <c r="CD104" s="60">
        <v>0.33</v>
      </c>
      <c r="CE104" s="60"/>
      <c r="CF104" s="60" t="s">
        <v>178</v>
      </c>
      <c r="CG104" s="60" t="s">
        <v>178</v>
      </c>
      <c r="CH104" s="60">
        <f t="shared" si="5"/>
        <v>2.23</v>
      </c>
      <c r="CI104" s="61"/>
      <c r="CJ104" s="59"/>
      <c r="CK104" s="59">
        <v>2.23</v>
      </c>
      <c r="CL104" s="59">
        <f t="shared" si="3"/>
        <v>0</v>
      </c>
    </row>
    <row r="105" spans="62:90">
      <c r="BJ105" t="s">
        <v>179</v>
      </c>
      <c r="BK105" s="60" t="s">
        <v>178</v>
      </c>
      <c r="BL105" s="60"/>
      <c r="BM105" s="60"/>
      <c r="BN105" s="60">
        <v>1</v>
      </c>
      <c r="BO105" s="60"/>
      <c r="BP105" s="60"/>
      <c r="BQ105" s="61" t="s">
        <v>178</v>
      </c>
      <c r="BR105" s="61" t="s">
        <v>178</v>
      </c>
      <c r="BS105" s="61">
        <f t="shared" si="4"/>
        <v>1</v>
      </c>
      <c r="BT105" s="61"/>
      <c r="BU105"/>
      <c r="BV105">
        <v>1</v>
      </c>
      <c r="BW105">
        <f t="shared" si="2"/>
        <v>0</v>
      </c>
      <c r="BY105" s="62" t="s">
        <v>179</v>
      </c>
      <c r="BZ105" s="60" t="s">
        <v>178</v>
      </c>
      <c r="CA105" s="60"/>
      <c r="CB105" s="60"/>
      <c r="CC105" s="60">
        <v>1</v>
      </c>
      <c r="CD105" s="60"/>
      <c r="CE105" s="60"/>
      <c r="CF105" s="61" t="s">
        <v>178</v>
      </c>
      <c r="CG105" s="61" t="s">
        <v>178</v>
      </c>
      <c r="CH105" s="61">
        <f t="shared" si="5"/>
        <v>1</v>
      </c>
      <c r="CI105" s="61"/>
      <c r="CJ105" s="59"/>
      <c r="CK105" s="59">
        <v>1</v>
      </c>
      <c r="CL105" s="59">
        <f t="shared" si="3"/>
        <v>0</v>
      </c>
    </row>
    <row r="106" spans="62:90">
      <c r="BJ106" t="s">
        <v>180</v>
      </c>
      <c r="BK106" s="60">
        <v>1.38</v>
      </c>
      <c r="BL106" s="60">
        <v>1</v>
      </c>
      <c r="BM106" s="60">
        <v>0.85</v>
      </c>
      <c r="BN106" s="60">
        <v>0.57999999999999996</v>
      </c>
      <c r="BO106" s="60">
        <v>1.71</v>
      </c>
      <c r="BP106" s="60">
        <v>1</v>
      </c>
      <c r="BQ106" s="60" t="s">
        <v>178</v>
      </c>
      <c r="BR106" s="60" t="s">
        <v>178</v>
      </c>
      <c r="BS106" s="60">
        <f t="shared" si="4"/>
        <v>6.52</v>
      </c>
      <c r="BT106" s="60">
        <v>1</v>
      </c>
      <c r="BU106"/>
      <c r="BV106">
        <v>7.18</v>
      </c>
      <c r="BW106">
        <f t="shared" si="2"/>
        <v>0.66000000000000014</v>
      </c>
      <c r="BY106" s="62" t="s">
        <v>180</v>
      </c>
      <c r="BZ106" s="60">
        <v>1.5</v>
      </c>
      <c r="CA106" s="60">
        <v>1.1200000000000001</v>
      </c>
      <c r="CB106" s="60">
        <v>0.98</v>
      </c>
      <c r="CC106" s="60">
        <v>0.71</v>
      </c>
      <c r="CD106" s="60">
        <v>1.77</v>
      </c>
      <c r="CE106" s="60">
        <v>1.1000000000000001</v>
      </c>
      <c r="CF106" s="60" t="s">
        <v>178</v>
      </c>
      <c r="CG106" s="60" t="s">
        <v>178</v>
      </c>
      <c r="CH106" s="60">
        <f t="shared" si="5"/>
        <v>7.18</v>
      </c>
      <c r="CI106" s="60">
        <v>1</v>
      </c>
      <c r="CJ106" s="59"/>
      <c r="CK106" s="59">
        <v>7.18</v>
      </c>
      <c r="CL106" s="59">
        <f t="shared" si="3"/>
        <v>0</v>
      </c>
    </row>
    <row r="107" spans="62:90">
      <c r="BJ107" t="s">
        <v>181</v>
      </c>
      <c r="BK107" s="60">
        <v>0.7</v>
      </c>
      <c r="BL107" s="60">
        <v>1</v>
      </c>
      <c r="BM107" s="60">
        <v>0.44</v>
      </c>
      <c r="BN107" s="60"/>
      <c r="BO107" s="60">
        <v>0.5</v>
      </c>
      <c r="BP107" s="60">
        <v>0.5</v>
      </c>
      <c r="BQ107" s="60" t="s">
        <v>178</v>
      </c>
      <c r="BR107" s="60" t="s">
        <v>178</v>
      </c>
      <c r="BS107" s="60">
        <f t="shared" si="4"/>
        <v>3.14</v>
      </c>
      <c r="BT107" s="61"/>
      <c r="BU107"/>
      <c r="BV107">
        <v>3.23</v>
      </c>
      <c r="BW107">
        <f t="shared" si="2"/>
        <v>8.9999999999999858E-2</v>
      </c>
      <c r="BY107" s="62" t="s">
        <v>181</v>
      </c>
      <c r="BZ107" s="60">
        <v>0.7</v>
      </c>
      <c r="CA107" s="60">
        <v>1.01</v>
      </c>
      <c r="CB107" s="60">
        <v>0.48</v>
      </c>
      <c r="CC107" s="60"/>
      <c r="CD107" s="60">
        <v>0.52</v>
      </c>
      <c r="CE107" s="60">
        <v>0.52</v>
      </c>
      <c r="CF107" s="60" t="s">
        <v>178</v>
      </c>
      <c r="CG107" s="60" t="s">
        <v>178</v>
      </c>
      <c r="CH107" s="60">
        <f t="shared" si="5"/>
        <v>3.23</v>
      </c>
      <c r="CI107" s="61"/>
      <c r="CJ107" s="59"/>
      <c r="CK107" s="59">
        <v>3.23</v>
      </c>
      <c r="CL107" s="59">
        <f t="shared" si="3"/>
        <v>0</v>
      </c>
    </row>
    <row r="108" spans="62:90">
      <c r="BJ108" t="s">
        <v>182</v>
      </c>
      <c r="BK108" s="60" t="s">
        <v>178</v>
      </c>
      <c r="BL108" s="60"/>
      <c r="BM108" s="60">
        <v>0.38</v>
      </c>
      <c r="BN108" s="60"/>
      <c r="BO108" s="60"/>
      <c r="BP108" s="60"/>
      <c r="BQ108" s="60" t="s">
        <v>178</v>
      </c>
      <c r="BR108" s="60" t="s">
        <v>178</v>
      </c>
      <c r="BS108" s="60">
        <f t="shared" si="4"/>
        <v>0.38</v>
      </c>
      <c r="BT108" s="61"/>
      <c r="BU108"/>
      <c r="BV108">
        <v>1</v>
      </c>
      <c r="BW108">
        <f t="shared" si="2"/>
        <v>0.62</v>
      </c>
      <c r="BY108" s="62" t="s">
        <v>182</v>
      </c>
      <c r="BZ108" s="60" t="s">
        <v>178</v>
      </c>
      <c r="CA108" s="60"/>
      <c r="CB108" s="60">
        <v>0.5</v>
      </c>
      <c r="CC108" s="60">
        <v>0.25</v>
      </c>
      <c r="CD108" s="60">
        <v>0.25</v>
      </c>
      <c r="CE108" s="60"/>
      <c r="CF108" s="60" t="s">
        <v>178</v>
      </c>
      <c r="CG108" s="60" t="s">
        <v>178</v>
      </c>
      <c r="CH108" s="60">
        <f t="shared" si="5"/>
        <v>1</v>
      </c>
      <c r="CI108" s="61"/>
      <c r="CJ108" s="59"/>
      <c r="CK108" s="59">
        <v>1</v>
      </c>
      <c r="CL108" s="59">
        <f t="shared" si="3"/>
        <v>0</v>
      </c>
    </row>
    <row r="109" spans="62:90">
      <c r="BK109" s="61">
        <f t="shared" ref="BK109:BP109" si="6">SUM(BK101:BK108)</f>
        <v>3</v>
      </c>
      <c r="BL109" s="61">
        <f t="shared" si="6"/>
        <v>4</v>
      </c>
      <c r="BM109" s="61">
        <f t="shared" si="6"/>
        <v>2.9899999999999998</v>
      </c>
      <c r="BN109" s="61">
        <f t="shared" si="6"/>
        <v>2.99</v>
      </c>
      <c r="BO109" s="61">
        <f t="shared" si="6"/>
        <v>4.0299999999999994</v>
      </c>
      <c r="BP109" s="61">
        <f t="shared" si="6"/>
        <v>2</v>
      </c>
      <c r="BQ109" s="61"/>
      <c r="BR109" s="61"/>
      <c r="BS109" s="61">
        <f>SUM(BS101:BS108)</f>
        <v>19.009999999999998</v>
      </c>
      <c r="BT109" s="61"/>
      <c r="BU109"/>
      <c r="BV109">
        <f>SUM(BV101:BV108)</f>
        <v>21.330000000000002</v>
      </c>
      <c r="BW109"/>
      <c r="BY109" s="58" t="s">
        <v>173</v>
      </c>
      <c r="BZ109" s="58">
        <f t="shared" ref="BZ109:CE109" si="7">SUM(BZ101:BZ108)</f>
        <v>3.1500000000000004</v>
      </c>
      <c r="CA109" s="58">
        <f t="shared" si="7"/>
        <v>4.2700000000000005</v>
      </c>
      <c r="CB109" s="58">
        <f t="shared" si="7"/>
        <v>3.4</v>
      </c>
      <c r="CC109" s="58">
        <f t="shared" si="7"/>
        <v>3.67</v>
      </c>
      <c r="CD109" s="58">
        <f t="shared" si="7"/>
        <v>4.4700000000000006</v>
      </c>
      <c r="CE109" s="58">
        <f t="shared" si="7"/>
        <v>2.2000000000000002</v>
      </c>
      <c r="CF109" s="58"/>
      <c r="CG109" s="58"/>
      <c r="CH109" s="58">
        <f>SUM(CH101:CH108)</f>
        <v>21.16</v>
      </c>
      <c r="CI109" s="58"/>
      <c r="CJ109" s="59"/>
      <c r="CK109" s="59"/>
      <c r="CL109" s="59">
        <f t="shared" si="3"/>
        <v>-21.16</v>
      </c>
    </row>
    <row r="110" spans="62:90">
      <c r="BJ110" t="s">
        <v>183</v>
      </c>
      <c r="BK110">
        <v>3</v>
      </c>
      <c r="BL110">
        <v>4</v>
      </c>
      <c r="BM110">
        <v>3</v>
      </c>
      <c r="BN110">
        <v>3</v>
      </c>
      <c r="BO110">
        <v>4</v>
      </c>
      <c r="BP110">
        <v>2</v>
      </c>
      <c r="BQ110">
        <v>0</v>
      </c>
      <c r="BR110">
        <v>0</v>
      </c>
      <c r="BS110"/>
      <c r="BT110"/>
      <c r="BU110"/>
      <c r="BV110"/>
      <c r="BW110"/>
      <c r="BY110" s="59" t="s">
        <v>183</v>
      </c>
      <c r="BZ110" s="59">
        <v>3</v>
      </c>
      <c r="CA110" s="59">
        <v>4</v>
      </c>
      <c r="CB110" s="59">
        <v>3</v>
      </c>
      <c r="CC110" s="59">
        <v>3</v>
      </c>
      <c r="CD110" s="59">
        <v>4</v>
      </c>
      <c r="CE110" s="59">
        <v>2</v>
      </c>
      <c r="CF110" s="59">
        <v>0</v>
      </c>
      <c r="CG110" s="59">
        <v>0</v>
      </c>
      <c r="CH110" s="59"/>
      <c r="CI110" s="59"/>
      <c r="CJ110" s="59"/>
      <c r="CK110" s="59"/>
      <c r="CL110" s="59"/>
    </row>
    <row r="111" spans="62:90">
      <c r="BN111" s="52" t="s">
        <v>190</v>
      </c>
    </row>
    <row r="112" spans="62:90">
      <c r="BN112" s="52" t="s">
        <v>191</v>
      </c>
    </row>
    <row r="113" spans="67:67">
      <c r="BO113" s="52" t="s">
        <v>192</v>
      </c>
    </row>
  </sheetData>
  <mergeCells count="278">
    <mergeCell ref="J81:K81"/>
    <mergeCell ref="L74:M74"/>
    <mergeCell ref="D21:AU21"/>
    <mergeCell ref="D22:K22"/>
    <mergeCell ref="Q22:AC22"/>
    <mergeCell ref="D18:V18"/>
    <mergeCell ref="AQ16:AU16"/>
    <mergeCell ref="AD16:AJ16"/>
    <mergeCell ref="AK16:AP16"/>
    <mergeCell ref="D46:P46"/>
    <mergeCell ref="D52:K52"/>
    <mergeCell ref="D51:V51"/>
    <mergeCell ref="Q52:V52"/>
    <mergeCell ref="L66:P66"/>
    <mergeCell ref="Q67:V67"/>
    <mergeCell ref="D58:K58"/>
    <mergeCell ref="L58:V58"/>
    <mergeCell ref="D65:K65"/>
    <mergeCell ref="D71:K71"/>
    <mergeCell ref="AK73:AP73"/>
    <mergeCell ref="AD72:AJ72"/>
    <mergeCell ref="D72:K72"/>
    <mergeCell ref="L72:V72"/>
    <mergeCell ref="AD58:AJ58"/>
    <mergeCell ref="AK58:AP58"/>
    <mergeCell ref="AD79:AJ79"/>
    <mergeCell ref="AK79:AP79"/>
    <mergeCell ref="AQ79:AU79"/>
    <mergeCell ref="AV79:BC79"/>
    <mergeCell ref="AD71:AT71"/>
    <mergeCell ref="AU71:BC71"/>
    <mergeCell ref="Q15:AC15"/>
    <mergeCell ref="D29:P29"/>
    <mergeCell ref="D28:P28"/>
    <mergeCell ref="D30:H30"/>
    <mergeCell ref="I30:P30"/>
    <mergeCell ref="AA33:AD33"/>
    <mergeCell ref="AI35:AL35"/>
    <mergeCell ref="W35:Z35"/>
    <mergeCell ref="D59:P59"/>
    <mergeCell ref="Q59:AC59"/>
    <mergeCell ref="W32:Z32"/>
    <mergeCell ref="AA32:AD32"/>
    <mergeCell ref="AE32:AH32"/>
    <mergeCell ref="Q30:V30"/>
    <mergeCell ref="W30:AC30"/>
    <mergeCell ref="C36:F36"/>
    <mergeCell ref="G36:J36"/>
    <mergeCell ref="W54:Z54"/>
    <mergeCell ref="AE54:AH54"/>
    <mergeCell ref="D55:K55"/>
    <mergeCell ref="L55:V55"/>
    <mergeCell ref="W55:AU55"/>
    <mergeCell ref="D42:BC42"/>
    <mergeCell ref="AI54:AL54"/>
    <mergeCell ref="AY54:BC54"/>
    <mergeCell ref="D48:BC48"/>
    <mergeCell ref="AA54:AD54"/>
    <mergeCell ref="AQ54:AT54"/>
    <mergeCell ref="D49:T49"/>
    <mergeCell ref="U49:AK49"/>
    <mergeCell ref="AL49:BC49"/>
    <mergeCell ref="AD43:AK43"/>
    <mergeCell ref="D44:K44"/>
    <mergeCell ref="AL44:AT44"/>
    <mergeCell ref="U44:AC44"/>
    <mergeCell ref="AV55:BC55"/>
    <mergeCell ref="W51:AJ51"/>
    <mergeCell ref="AK52:AU52"/>
    <mergeCell ref="AD46:AP46"/>
    <mergeCell ref="W52:AC52"/>
    <mergeCell ref="AA35:AD35"/>
    <mergeCell ref="AI34:AL34"/>
    <mergeCell ref="AY36:BB36"/>
    <mergeCell ref="C34:F34"/>
    <mergeCell ref="G34:J34"/>
    <mergeCell ref="K34:N34"/>
    <mergeCell ref="O34:R34"/>
    <mergeCell ref="S34:V34"/>
    <mergeCell ref="AE34:AH34"/>
    <mergeCell ref="AM34:AP34"/>
    <mergeCell ref="AQ34:AT34"/>
    <mergeCell ref="AA34:AD34"/>
    <mergeCell ref="AM35:AP35"/>
    <mergeCell ref="AY35:BC35"/>
    <mergeCell ref="AU34:AX34"/>
    <mergeCell ref="W34:Z34"/>
    <mergeCell ref="AY34:BC34"/>
    <mergeCell ref="C35:F35"/>
    <mergeCell ref="G35:J35"/>
    <mergeCell ref="K35:N35"/>
    <mergeCell ref="O35:R35"/>
    <mergeCell ref="S35:V35"/>
    <mergeCell ref="AU35:AX35"/>
    <mergeCell ref="AM36:AP36"/>
    <mergeCell ref="D37:J37"/>
    <mergeCell ref="AM54:AP54"/>
    <mergeCell ref="AU54:AX54"/>
    <mergeCell ref="AQ46:BC46"/>
    <mergeCell ref="AI36:AL36"/>
    <mergeCell ref="AE35:AH35"/>
    <mergeCell ref="AQ35:AT35"/>
    <mergeCell ref="Z27:AC27"/>
    <mergeCell ref="AW18:BC18"/>
    <mergeCell ref="AD28:AK28"/>
    <mergeCell ref="AL28:AP28"/>
    <mergeCell ref="AQ27:BC27"/>
    <mergeCell ref="Q29:AC29"/>
    <mergeCell ref="AQ29:AX29"/>
    <mergeCell ref="AY29:BC29"/>
    <mergeCell ref="Q28:AC28"/>
    <mergeCell ref="AQ28:AV28"/>
    <mergeCell ref="AW28:BC28"/>
    <mergeCell ref="AK29:AP29"/>
    <mergeCell ref="AD29:AJ29"/>
    <mergeCell ref="AD18:AJ18"/>
    <mergeCell ref="AK18:AP18"/>
    <mergeCell ref="AD20:AP20"/>
    <mergeCell ref="AQ18:AV18"/>
    <mergeCell ref="BW2:BX2"/>
    <mergeCell ref="A3:B3"/>
    <mergeCell ref="BK3:BL3"/>
    <mergeCell ref="BM3:BN3"/>
    <mergeCell ref="BO3:BP3"/>
    <mergeCell ref="BQ3:BR3"/>
    <mergeCell ref="BS3:BT3"/>
    <mergeCell ref="BU3:BV3"/>
    <mergeCell ref="BW3:BX3"/>
    <mergeCell ref="A2:B2"/>
    <mergeCell ref="BK2:BL2"/>
    <mergeCell ref="BM2:BN2"/>
    <mergeCell ref="BO2:BP2"/>
    <mergeCell ref="BQ2:BR2"/>
    <mergeCell ref="BS2:BT2"/>
    <mergeCell ref="BU2:BV2"/>
    <mergeCell ref="D4:T4"/>
    <mergeCell ref="U5:AK5"/>
    <mergeCell ref="D6:T6"/>
    <mergeCell ref="U4:AK4"/>
    <mergeCell ref="AL5:BC5"/>
    <mergeCell ref="D5:K5"/>
    <mergeCell ref="L5:T5"/>
    <mergeCell ref="AL6:BC6"/>
    <mergeCell ref="J11:M11"/>
    <mergeCell ref="AU8:BC8"/>
    <mergeCell ref="AD10:AK10"/>
    <mergeCell ref="AL10:AT10"/>
    <mergeCell ref="D9:K9"/>
    <mergeCell ref="AD8:AT8"/>
    <mergeCell ref="L9:T9"/>
    <mergeCell ref="AL4:AT4"/>
    <mergeCell ref="AU4:BC4"/>
    <mergeCell ref="AD6:AK6"/>
    <mergeCell ref="U6:AC6"/>
    <mergeCell ref="AD9:AK9"/>
    <mergeCell ref="AU10:BC10"/>
    <mergeCell ref="D8:K8"/>
    <mergeCell ref="U9:AC9"/>
    <mergeCell ref="U8:AC8"/>
    <mergeCell ref="AQ30:BC30"/>
    <mergeCell ref="AY32:BC32"/>
    <mergeCell ref="C33:F33"/>
    <mergeCell ref="G33:J33"/>
    <mergeCell ref="K33:N33"/>
    <mergeCell ref="O33:R33"/>
    <mergeCell ref="S33:V33"/>
    <mergeCell ref="AM33:AP33"/>
    <mergeCell ref="AU33:AX33"/>
    <mergeCell ref="AU32:AX32"/>
    <mergeCell ref="AQ33:AT33"/>
    <mergeCell ref="AM32:AP32"/>
    <mergeCell ref="AD30:AP30"/>
    <mergeCell ref="AE33:AH33"/>
    <mergeCell ref="AQ32:AT32"/>
    <mergeCell ref="AI32:AL32"/>
    <mergeCell ref="C32:F32"/>
    <mergeCell ref="G32:J32"/>
    <mergeCell ref="K32:N32"/>
    <mergeCell ref="O32:R32"/>
    <mergeCell ref="S32:V32"/>
    <mergeCell ref="W33:Z33"/>
    <mergeCell ref="AY33:BC33"/>
    <mergeCell ref="AI33:AL33"/>
    <mergeCell ref="AQ36:AT36"/>
    <mergeCell ref="AU36:AX36"/>
    <mergeCell ref="K36:N36"/>
    <mergeCell ref="O36:R36"/>
    <mergeCell ref="S36:V36"/>
    <mergeCell ref="W36:Z36"/>
    <mergeCell ref="AA36:AD36"/>
    <mergeCell ref="AE36:AH36"/>
    <mergeCell ref="L43:T43"/>
    <mergeCell ref="AU43:BC43"/>
    <mergeCell ref="AQ78:BC78"/>
    <mergeCell ref="D80:P80"/>
    <mergeCell ref="Q80:AC80"/>
    <mergeCell ref="AD80:AP80"/>
    <mergeCell ref="W73:AC73"/>
    <mergeCell ref="AW73:BC73"/>
    <mergeCell ref="D76:BC76"/>
    <mergeCell ref="D56:BC56"/>
    <mergeCell ref="D57:T57"/>
    <mergeCell ref="U57:AK57"/>
    <mergeCell ref="AL57:BC57"/>
    <mergeCell ref="D62:BC62"/>
    <mergeCell ref="W60:Z60"/>
    <mergeCell ref="AA60:AD60"/>
    <mergeCell ref="AE60:AH60"/>
    <mergeCell ref="AI60:AL60"/>
    <mergeCell ref="AM60:AP60"/>
    <mergeCell ref="AQ60:AT60"/>
    <mergeCell ref="AU60:AX60"/>
    <mergeCell ref="AY60:BC60"/>
    <mergeCell ref="AQ59:BC59"/>
    <mergeCell ref="D77:I77"/>
    <mergeCell ref="N71:AC71"/>
    <mergeCell ref="W66:AC66"/>
    <mergeCell ref="D63:K63"/>
    <mergeCell ref="AQ72:AV72"/>
    <mergeCell ref="D69:BC69"/>
    <mergeCell ref="U63:AC63"/>
    <mergeCell ref="L64:T64"/>
    <mergeCell ref="AD64:AK64"/>
    <mergeCell ref="AU64:BC64"/>
    <mergeCell ref="AL63:AT63"/>
    <mergeCell ref="L77:T77"/>
    <mergeCell ref="U77:AC77"/>
    <mergeCell ref="AD67:AJ67"/>
    <mergeCell ref="AQ67:AV67"/>
    <mergeCell ref="AK66:AP66"/>
    <mergeCell ref="AW66:BC66"/>
    <mergeCell ref="BY90:CB90"/>
    <mergeCell ref="CD90:CG90"/>
    <mergeCell ref="M88:Y88"/>
    <mergeCell ref="AD88:AP88"/>
    <mergeCell ref="D83:BC83"/>
    <mergeCell ref="AD84:AK84"/>
    <mergeCell ref="AL84:AT84"/>
    <mergeCell ref="AU84:BC84"/>
    <mergeCell ref="D86:BC86"/>
    <mergeCell ref="D89:AC89"/>
    <mergeCell ref="Z87:AC87"/>
    <mergeCell ref="AQ87:AU87"/>
    <mergeCell ref="AV87:AY87"/>
    <mergeCell ref="AZ87:BC87"/>
    <mergeCell ref="J10:M10"/>
    <mergeCell ref="AL9:AT9"/>
    <mergeCell ref="AU9:BC9"/>
    <mergeCell ref="L15:P15"/>
    <mergeCell ref="W16:AC16"/>
    <mergeCell ref="L8:T8"/>
    <mergeCell ref="D12:K12"/>
    <mergeCell ref="L12:Y12"/>
    <mergeCell ref="N10:AC10"/>
    <mergeCell ref="D10:I10"/>
    <mergeCell ref="D16:K16"/>
    <mergeCell ref="L16:V16"/>
    <mergeCell ref="AD12:AP12"/>
    <mergeCell ref="AQ12:BC12"/>
    <mergeCell ref="AK15:AP15"/>
    <mergeCell ref="AQ15:AU15"/>
    <mergeCell ref="AD15:AJ15"/>
    <mergeCell ref="D15:K15"/>
    <mergeCell ref="AQ17:AU17"/>
    <mergeCell ref="AV15:AY15"/>
    <mergeCell ref="Z18:AC18"/>
    <mergeCell ref="H19:K19"/>
    <mergeCell ref="AD19:BC19"/>
    <mergeCell ref="D20:V20"/>
    <mergeCell ref="D17:K17"/>
    <mergeCell ref="W17:AC17"/>
    <mergeCell ref="L17:V17"/>
    <mergeCell ref="AK17:AP17"/>
    <mergeCell ref="AD17:AJ17"/>
    <mergeCell ref="AV17:BC17"/>
    <mergeCell ref="AV16:AY16"/>
    <mergeCell ref="AZ15:BC15"/>
    <mergeCell ref="AZ16:BC16"/>
  </mergeCells>
  <pageMargins left="0.2" right="0.2" top="0.25" bottom="0.25" header="0.3" footer="0.3"/>
  <pageSetup scale="56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BACE-F594-B34B-9DA7-A011EA82E76A}">
  <sheetPr>
    <pageSetUpPr fitToPage="1"/>
  </sheetPr>
  <dimension ref="A1:CL123"/>
  <sheetViews>
    <sheetView topLeftCell="A4" workbookViewId="0">
      <selection activeCell="AD8" sqref="AD8:AK8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  <c r="BZ4" s="50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  <c r="BZ5" s="50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0"/>
      <c r="BR6" s="50"/>
      <c r="BS6" s="50"/>
      <c r="BT6" s="50"/>
      <c r="BU6" s="50"/>
      <c r="BV6" s="50"/>
      <c r="BW6" s="50"/>
      <c r="BX6" s="50"/>
      <c r="BY6" s="50"/>
      <c r="BZ6" s="50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</row>
    <row r="8" spans="1:82">
      <c r="A8" s="8" t="s">
        <v>24</v>
      </c>
      <c r="B8" s="66" t="s">
        <v>187</v>
      </c>
      <c r="C8" s="66"/>
      <c r="D8" s="879" t="s">
        <v>12</v>
      </c>
      <c r="E8" s="880"/>
      <c r="F8" s="880"/>
      <c r="G8" s="880"/>
      <c r="H8" s="880"/>
      <c r="I8" s="880"/>
      <c r="J8" s="880"/>
      <c r="K8" s="881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775" t="s">
        <v>15</v>
      </c>
      <c r="V8" s="776"/>
      <c r="W8" s="776"/>
      <c r="X8" s="776"/>
      <c r="Y8" s="776"/>
      <c r="Z8" s="776"/>
      <c r="AA8" s="776"/>
      <c r="AB8" s="776"/>
      <c r="AC8" s="776"/>
      <c r="AD8" s="979" t="s">
        <v>37</v>
      </c>
      <c r="AE8" s="897"/>
      <c r="AF8" s="897"/>
      <c r="AG8" s="897"/>
      <c r="AH8" s="897"/>
      <c r="AI8" s="897"/>
      <c r="AJ8" s="897"/>
      <c r="AK8" s="898"/>
      <c r="AL8" s="954" t="s">
        <v>210</v>
      </c>
      <c r="AM8" s="954"/>
      <c r="AN8" s="954"/>
      <c r="AO8" s="954"/>
      <c r="AP8" s="954"/>
      <c r="AQ8" s="954"/>
      <c r="AR8" s="954"/>
      <c r="AS8" s="954"/>
      <c r="AT8" s="954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 t="s">
        <v>217</v>
      </c>
      <c r="BI8" s="50">
        <v>9</v>
      </c>
      <c r="BJ8" s="50">
        <v>9</v>
      </c>
      <c r="BK8" s="50">
        <v>8</v>
      </c>
      <c r="BL8" s="50">
        <v>9</v>
      </c>
      <c r="BN8" s="50" t="s">
        <v>178</v>
      </c>
      <c r="BO8" s="50" t="s">
        <v>178</v>
      </c>
      <c r="BX8" s="50"/>
      <c r="BY8" s="50"/>
      <c r="BZ8" s="50"/>
    </row>
    <row r="9" spans="1:82">
      <c r="A9" s="65"/>
      <c r="B9" s="66" t="s">
        <v>186</v>
      </c>
      <c r="C9" s="66"/>
      <c r="D9" s="954" t="s">
        <v>210</v>
      </c>
      <c r="E9" s="954"/>
      <c r="F9" s="954"/>
      <c r="G9" s="954"/>
      <c r="H9" s="954"/>
      <c r="I9" s="954"/>
      <c r="J9" s="954"/>
      <c r="K9" s="954"/>
      <c r="L9" s="729" t="s">
        <v>12</v>
      </c>
      <c r="M9" s="730"/>
      <c r="N9" s="730"/>
      <c r="O9" s="730"/>
      <c r="P9" s="730"/>
      <c r="Q9" s="730"/>
      <c r="R9" s="730"/>
      <c r="S9" s="730"/>
      <c r="T9" s="872"/>
      <c r="U9" s="896" t="s">
        <v>37</v>
      </c>
      <c r="V9" s="896"/>
      <c r="W9" s="896"/>
      <c r="X9" s="896"/>
      <c r="Y9" s="896"/>
      <c r="Z9" s="896"/>
      <c r="AA9" s="896"/>
      <c r="AB9" s="896"/>
      <c r="AC9" s="896"/>
      <c r="AD9" s="775" t="s">
        <v>15</v>
      </c>
      <c r="AE9" s="776"/>
      <c r="AF9" s="776"/>
      <c r="AG9" s="776"/>
      <c r="AH9" s="776"/>
      <c r="AI9" s="776"/>
      <c r="AJ9" s="776"/>
      <c r="AK9" s="776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813" t="s">
        <v>38</v>
      </c>
      <c r="AV9" s="813"/>
      <c r="AW9" s="813"/>
      <c r="AX9" s="813"/>
      <c r="AY9" s="813"/>
      <c r="AZ9" s="813"/>
      <c r="BA9" s="813"/>
      <c r="BB9" s="813"/>
      <c r="BC9" s="813"/>
      <c r="BD9" s="64"/>
      <c r="BE9" s="1"/>
      <c r="BI9" s="50">
        <v>8</v>
      </c>
      <c r="BJ9" s="50">
        <v>9</v>
      </c>
      <c r="BK9" s="50">
        <v>9</v>
      </c>
      <c r="BL9" s="50">
        <v>8</v>
      </c>
      <c r="BN9" s="50" t="s">
        <v>178</v>
      </c>
      <c r="BO9" s="50" t="s">
        <v>178</v>
      </c>
      <c r="BX9" s="50"/>
      <c r="BY9" s="50"/>
      <c r="BZ9" s="50"/>
    </row>
    <row r="10" spans="1:82">
      <c r="A10" s="65"/>
      <c r="B10" s="66" t="s">
        <v>18</v>
      </c>
      <c r="C10" s="66"/>
      <c r="D10" s="1042" t="s">
        <v>37</v>
      </c>
      <c r="E10" s="1042"/>
      <c r="F10" s="1042"/>
      <c r="G10" s="1042"/>
      <c r="H10" s="902" t="s">
        <v>3</v>
      </c>
      <c r="I10" s="902"/>
      <c r="J10" s="902"/>
      <c r="K10" s="902"/>
      <c r="L10" s="958" t="s">
        <v>43</v>
      </c>
      <c r="M10" s="1043"/>
      <c r="N10" s="1043"/>
      <c r="O10" s="1043"/>
      <c r="P10" s="1043"/>
      <c r="Q10" s="1043"/>
      <c r="R10" s="1043"/>
      <c r="S10" s="1043"/>
      <c r="T10" s="956"/>
      <c r="U10" s="954" t="s">
        <v>210</v>
      </c>
      <c r="V10" s="954"/>
      <c r="W10" s="954"/>
      <c r="X10" s="954"/>
      <c r="Y10" s="954"/>
      <c r="Z10" s="954"/>
      <c r="AA10" s="954"/>
      <c r="AB10" s="954"/>
      <c r="AC10" s="954"/>
      <c r="AD10" s="813" t="s">
        <v>38</v>
      </c>
      <c r="AE10" s="813"/>
      <c r="AF10" s="813"/>
      <c r="AG10" s="813"/>
      <c r="AH10" s="813"/>
      <c r="AI10" s="813"/>
      <c r="AJ10" s="813"/>
      <c r="AK10" s="813"/>
      <c r="AL10" s="729" t="s">
        <v>12</v>
      </c>
      <c r="AM10" s="730"/>
      <c r="AN10" s="730"/>
      <c r="AO10" s="730"/>
      <c r="AP10" s="730"/>
      <c r="AQ10" s="730"/>
      <c r="AR10" s="730"/>
      <c r="AS10" s="730"/>
      <c r="AT10" s="872"/>
      <c r="AU10" s="775" t="s">
        <v>15</v>
      </c>
      <c r="AV10" s="776"/>
      <c r="AW10" s="776"/>
      <c r="AX10" s="776"/>
      <c r="AY10" s="776"/>
      <c r="AZ10" s="776"/>
      <c r="BA10" s="776"/>
      <c r="BB10" s="776"/>
      <c r="BC10" s="776"/>
      <c r="BD10" s="64"/>
      <c r="BI10" s="50">
        <v>9</v>
      </c>
      <c r="BJ10" s="50">
        <v>9</v>
      </c>
      <c r="BK10" s="50">
        <v>9</v>
      </c>
      <c r="BL10" s="50">
        <v>9</v>
      </c>
      <c r="BN10" s="50" t="s">
        <v>178</v>
      </c>
      <c r="BO10" s="50">
        <v>4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  <c r="BI11" s="50"/>
      <c r="BJ11" s="50"/>
    </row>
    <row r="12" spans="1:82">
      <c r="A12" s="8"/>
      <c r="B12" s="13" t="s">
        <v>5</v>
      </c>
      <c r="C12" s="9"/>
      <c r="D12" s="747" t="s">
        <v>4</v>
      </c>
      <c r="E12" s="748"/>
      <c r="F12" s="748"/>
      <c r="G12" s="748"/>
      <c r="H12" s="748"/>
      <c r="I12" s="748"/>
      <c r="J12" s="748"/>
      <c r="K12" s="748"/>
      <c r="L12" s="82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  <c r="BI12" s="50"/>
      <c r="BJ12" s="50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BD14" s="64"/>
    </row>
    <row r="15" spans="1:82">
      <c r="A15" s="8" t="s">
        <v>33</v>
      </c>
      <c r="B15" s="13">
        <v>5</v>
      </c>
      <c r="C15" s="1"/>
      <c r="D15" s="878" t="s">
        <v>12</v>
      </c>
      <c r="E15" s="878"/>
      <c r="F15" s="878"/>
      <c r="G15" s="878"/>
      <c r="H15" s="878"/>
      <c r="I15" s="878"/>
      <c r="J15" s="878"/>
      <c r="K15" s="878"/>
      <c r="L15" s="878"/>
      <c r="M15" s="878"/>
      <c r="N15" s="878"/>
      <c r="O15" s="878"/>
      <c r="P15" s="87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BD15" s="64"/>
    </row>
    <row r="16" spans="1:82">
      <c r="A16" s="65"/>
      <c r="B16" s="13">
        <v>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878" t="s">
        <v>12</v>
      </c>
      <c r="R16" s="878"/>
      <c r="S16" s="878"/>
      <c r="T16" s="878"/>
      <c r="U16" s="878"/>
      <c r="V16" s="878"/>
      <c r="W16" s="878"/>
      <c r="X16" s="878"/>
      <c r="Y16" s="878"/>
      <c r="Z16" s="878"/>
      <c r="AA16" s="878"/>
      <c r="AB16" s="878"/>
      <c r="AC16" s="878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BD16" s="64"/>
    </row>
    <row r="17" spans="1:75">
      <c r="A17" s="65"/>
      <c r="B17" s="13">
        <v>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878" t="s">
        <v>12</v>
      </c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1"/>
      <c r="AR17" s="1"/>
      <c r="AS17" s="1"/>
      <c r="AT17" s="1"/>
      <c r="AU17" s="1"/>
      <c r="BD17" s="64"/>
    </row>
    <row r="18" spans="1:75">
      <c r="A18" s="65"/>
      <c r="B18" s="13">
        <v>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878" t="s">
        <v>12</v>
      </c>
      <c r="AR18" s="878"/>
      <c r="AS18" s="878"/>
      <c r="AT18" s="878"/>
      <c r="AU18" s="878"/>
      <c r="AV18" s="878"/>
      <c r="AW18" s="878"/>
      <c r="AX18" s="878"/>
      <c r="AY18" s="878"/>
      <c r="AZ18" s="878"/>
      <c r="BA18" s="878"/>
      <c r="BB18" s="878"/>
      <c r="BC18" s="878"/>
      <c r="BD18" s="64"/>
    </row>
    <row r="19" spans="1:75">
      <c r="A19" s="65"/>
      <c r="B19" s="6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BD19" s="64"/>
    </row>
    <row r="20" spans="1:75" s="1" customFormat="1">
      <c r="A20" s="8" t="s">
        <v>33</v>
      </c>
      <c r="B20" s="13">
        <v>5</v>
      </c>
      <c r="D20" s="878" t="s">
        <v>12</v>
      </c>
      <c r="E20" s="878"/>
      <c r="F20" s="878"/>
      <c r="G20" s="878"/>
      <c r="H20" s="878"/>
      <c r="I20" s="878"/>
      <c r="J20" s="878"/>
      <c r="K20" s="878"/>
      <c r="L20" s="878"/>
      <c r="M20" s="878"/>
      <c r="N20" s="878"/>
      <c r="O20" s="878"/>
      <c r="P20" s="878"/>
      <c r="Q20" s="775" t="s">
        <v>180</v>
      </c>
      <c r="R20" s="776"/>
      <c r="S20" s="776"/>
      <c r="T20" s="776"/>
      <c r="U20" s="776"/>
      <c r="V20" s="776"/>
      <c r="W20" s="776"/>
      <c r="X20" s="776"/>
      <c r="Y20" s="776"/>
      <c r="Z20" s="776"/>
      <c r="AA20" s="776"/>
      <c r="AB20" s="776"/>
      <c r="AC20" s="777"/>
      <c r="AL20" s="465" t="s">
        <v>0</v>
      </c>
      <c r="AM20" s="466"/>
      <c r="AN20" s="466"/>
      <c r="AO20" s="466"/>
      <c r="AP20" s="467"/>
      <c r="AQ20" s="1044" t="s">
        <v>3</v>
      </c>
      <c r="AR20" s="1045"/>
      <c r="AS20" s="1045"/>
      <c r="AT20" s="1046"/>
      <c r="AU20" s="1041" t="s">
        <v>1</v>
      </c>
      <c r="AV20" s="1041"/>
      <c r="AW20" s="1041"/>
      <c r="AX20" s="1041"/>
      <c r="AY20" s="1041"/>
      <c r="AZ20" s="1041"/>
      <c r="BA20" s="1041"/>
      <c r="BB20" s="1041"/>
      <c r="BC20" s="1041"/>
      <c r="BD20" s="64"/>
      <c r="BE20" s="1" t="s">
        <v>228</v>
      </c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>
        <v>5</v>
      </c>
      <c r="D21" s="775" t="s">
        <v>180</v>
      </c>
      <c r="E21" s="776"/>
      <c r="F21" s="776"/>
      <c r="G21" s="776"/>
      <c r="H21" s="776"/>
      <c r="I21" s="776"/>
      <c r="J21" s="776"/>
      <c r="K21" s="776"/>
      <c r="L21" s="776"/>
      <c r="M21" s="776"/>
      <c r="N21" s="776"/>
      <c r="O21" s="776"/>
      <c r="P21" s="777"/>
      <c r="Q21" s="878" t="s">
        <v>12</v>
      </c>
      <c r="R21" s="878"/>
      <c r="S21" s="878"/>
      <c r="T21" s="878"/>
      <c r="U21" s="878"/>
      <c r="V21" s="878"/>
      <c r="W21" s="878"/>
      <c r="X21" s="878"/>
      <c r="Y21" s="878"/>
      <c r="Z21" s="878"/>
      <c r="AA21" s="878"/>
      <c r="AB21" s="878"/>
      <c r="AC21" s="878"/>
      <c r="AD21" s="593" t="s">
        <v>0</v>
      </c>
      <c r="AE21" s="594"/>
      <c r="AF21" s="594"/>
      <c r="AG21" s="594"/>
      <c r="AH21" s="594"/>
      <c r="AI21" s="594"/>
      <c r="AJ21" s="594"/>
      <c r="AK21" s="594"/>
      <c r="AQ21" s="835"/>
      <c r="AR21" s="835"/>
      <c r="AS21" s="835"/>
      <c r="AT21" s="835"/>
      <c r="AU21" s="835"/>
      <c r="AV21" s="835"/>
      <c r="AW21" s="835"/>
      <c r="AX21" s="835"/>
      <c r="AY21" s="835"/>
      <c r="AZ21" s="902" t="s">
        <v>3</v>
      </c>
      <c r="BA21" s="902"/>
      <c r="BB21" s="902"/>
      <c r="BC21" s="902"/>
      <c r="BD21" s="64"/>
      <c r="BE21" s="1" t="s">
        <v>229</v>
      </c>
      <c r="BI21" s="16" t="s">
        <v>47</v>
      </c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s="1" customFormat="1">
      <c r="A22" s="65"/>
      <c r="B22" s="13">
        <v>6</v>
      </c>
      <c r="D22" s="772" t="s">
        <v>0</v>
      </c>
      <c r="E22" s="773"/>
      <c r="F22" s="773"/>
      <c r="G22" s="773"/>
      <c r="H22" s="773"/>
      <c r="I22" s="773"/>
      <c r="J22" s="773"/>
      <c r="K22" s="773"/>
      <c r="AD22" s="878" t="s">
        <v>12</v>
      </c>
      <c r="AE22" s="878"/>
      <c r="AF22" s="878"/>
      <c r="AG22" s="878"/>
      <c r="AH22" s="878"/>
      <c r="AI22" s="878"/>
      <c r="AJ22" s="878"/>
      <c r="AK22" s="878"/>
      <c r="AL22" s="878"/>
      <c r="AM22" s="878"/>
      <c r="AN22" s="878"/>
      <c r="AO22" s="878"/>
      <c r="AP22" s="878"/>
      <c r="AQ22" s="775" t="s">
        <v>180</v>
      </c>
      <c r="AR22" s="776"/>
      <c r="AS22" s="776"/>
      <c r="AT22" s="776"/>
      <c r="AU22" s="776"/>
      <c r="AV22" s="776"/>
      <c r="AW22" s="776"/>
      <c r="AX22" s="776"/>
      <c r="AY22" s="776"/>
      <c r="AZ22" s="776"/>
      <c r="BA22" s="776"/>
      <c r="BB22" s="776"/>
      <c r="BC22" s="777"/>
      <c r="BD22" s="64"/>
      <c r="BI22" s="16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1:75" s="1" customFormat="1">
      <c r="A23" s="65"/>
      <c r="B23" s="13">
        <v>6</v>
      </c>
      <c r="L23" s="466" t="s">
        <v>0</v>
      </c>
      <c r="M23" s="466"/>
      <c r="N23" s="466"/>
      <c r="O23" s="466"/>
      <c r="P23" s="466"/>
      <c r="Q23" s="466"/>
      <c r="R23" s="466"/>
      <c r="S23" s="466"/>
      <c r="T23" s="466"/>
      <c r="AD23" s="775" t="s">
        <v>180</v>
      </c>
      <c r="AE23" s="776"/>
      <c r="AF23" s="776"/>
      <c r="AG23" s="776"/>
      <c r="AH23" s="776"/>
      <c r="AI23" s="776"/>
      <c r="AJ23" s="776"/>
      <c r="AK23" s="776"/>
      <c r="AL23" s="776"/>
      <c r="AM23" s="776"/>
      <c r="AN23" s="776"/>
      <c r="AO23" s="776"/>
      <c r="AP23" s="777"/>
      <c r="AQ23" s="878" t="s">
        <v>12</v>
      </c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64"/>
      <c r="BI23" s="16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>
      <c r="A24" s="65"/>
      <c r="B24" s="13"/>
      <c r="AZ24" s="885" t="s">
        <v>227</v>
      </c>
      <c r="BA24" s="885"/>
      <c r="BB24" s="885"/>
      <c r="BC24" s="885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>
      <c r="A25" s="65"/>
      <c r="B25" s="13"/>
      <c r="D25" s="1" t="s">
        <v>0</v>
      </c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15" customHeight="1">
      <c r="A26" s="65"/>
      <c r="BD26" s="64"/>
      <c r="BE26" s="1" t="s">
        <v>48</v>
      </c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ht="15" customHeight="1">
      <c r="A27" s="65"/>
      <c r="B27" s="1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64"/>
      <c r="BE27">
        <v>29</v>
      </c>
    </row>
    <row r="28" spans="1:75" ht="15" customHeight="1">
      <c r="A28" s="65"/>
      <c r="B28" s="1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64"/>
      <c r="BE28">
        <v>26</v>
      </c>
    </row>
    <row r="29" spans="1:75" ht="15" customHeight="1">
      <c r="A29" s="65"/>
      <c r="B29" s="6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64"/>
      <c r="BE29">
        <v>19</v>
      </c>
    </row>
    <row r="30" spans="1:75" s="1" customFormat="1" ht="15" customHeight="1">
      <c r="A30" s="65"/>
      <c r="B30" s="66"/>
      <c r="D30" s="885" t="s">
        <v>230</v>
      </c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  <c r="R30" s="885"/>
      <c r="S30" s="885"/>
      <c r="T30" s="885"/>
      <c r="U30" s="885" t="s">
        <v>232</v>
      </c>
      <c r="V30" s="885"/>
      <c r="W30" s="1040" t="s">
        <v>233</v>
      </c>
      <c r="X30" s="576"/>
      <c r="Y30" s="576"/>
      <c r="Z30" s="576"/>
      <c r="AA30" s="576"/>
      <c r="AB30" s="576"/>
      <c r="AC30" s="576"/>
      <c r="BD30" s="64"/>
      <c r="BE30" s="1">
        <v>27</v>
      </c>
      <c r="BF30" s="1">
        <f>SUM(BE27:BE30)</f>
        <v>101</v>
      </c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</row>
    <row r="31" spans="1:75" s="1" customFormat="1" ht="15" customHeight="1">
      <c r="A31" s="65"/>
      <c r="B31" s="66"/>
      <c r="BD31" s="6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1:75" ht="15" customHeight="1">
      <c r="A32" s="65"/>
      <c r="B32" s="6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 s="1">
        <v>12</v>
      </c>
      <c r="BF32">
        <f>SUM(BE27:BE32)</f>
        <v>113</v>
      </c>
    </row>
    <row r="33" spans="1:64" ht="15" customHeight="1">
      <c r="A33" s="65" t="s">
        <v>32</v>
      </c>
      <c r="B33" s="66" t="s">
        <v>162</v>
      </c>
      <c r="C33" s="1"/>
      <c r="D33" s="840" t="s">
        <v>2</v>
      </c>
      <c r="E33" s="840"/>
      <c r="F33" s="840"/>
      <c r="G33" s="840"/>
      <c r="H33" s="840"/>
      <c r="I33" s="840"/>
      <c r="J33" s="840"/>
      <c r="K33" s="840"/>
      <c r="L33" s="840"/>
      <c r="M33" s="840"/>
      <c r="N33" s="840"/>
      <c r="O33" s="840"/>
      <c r="P33" s="840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14" t="s">
        <v>0</v>
      </c>
      <c r="AR33" s="814"/>
      <c r="AS33" s="814"/>
      <c r="AT33" s="814"/>
      <c r="AU33" s="814"/>
      <c r="AV33" s="814"/>
      <c r="AW33" s="814"/>
      <c r="AX33" s="814"/>
      <c r="AY33" s="814"/>
      <c r="AZ33" s="814"/>
      <c r="BA33" s="814"/>
      <c r="BB33" s="814"/>
      <c r="BC33" s="814"/>
      <c r="BD33" s="64"/>
      <c r="BE33" s="1"/>
    </row>
    <row r="34" spans="1:64" ht="15" customHeight="1">
      <c r="A34" s="65"/>
      <c r="B34" s="66" t="s">
        <v>163</v>
      </c>
      <c r="C34" s="1"/>
      <c r="D34" s="814" t="s">
        <v>0</v>
      </c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775" t="s">
        <v>180</v>
      </c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7"/>
      <c r="AD34" s="879" t="s">
        <v>12</v>
      </c>
      <c r="AE34" s="880"/>
      <c r="AF34" s="880"/>
      <c r="AG34" s="880"/>
      <c r="AH34" s="880"/>
      <c r="AI34" s="880"/>
      <c r="AJ34" s="880"/>
      <c r="AK34" s="881"/>
      <c r="AL34" s="882" t="s">
        <v>1</v>
      </c>
      <c r="AM34" s="883"/>
      <c r="AN34" s="883"/>
      <c r="AO34" s="883"/>
      <c r="AP34" s="884"/>
      <c r="AQ34" s="840" t="s">
        <v>2</v>
      </c>
      <c r="AR34" s="840"/>
      <c r="AS34" s="840"/>
      <c r="AT34" s="840"/>
      <c r="AU34" s="840"/>
      <c r="AV34" s="840"/>
      <c r="AW34" s="840"/>
      <c r="AX34" s="840"/>
      <c r="AY34" s="840"/>
      <c r="AZ34" s="840"/>
      <c r="BA34" s="840"/>
      <c r="BB34" s="840"/>
      <c r="BC34" s="840"/>
      <c r="BD34" s="64"/>
      <c r="BE34" s="1"/>
    </row>
    <row r="35" spans="1:64" ht="15" customHeight="1">
      <c r="A35" s="65"/>
      <c r="B35" s="66" t="s">
        <v>164</v>
      </c>
      <c r="C35" s="1"/>
      <c r="D35" s="775" t="s">
        <v>180</v>
      </c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7"/>
      <c r="Q35" s="814" t="s">
        <v>0</v>
      </c>
      <c r="R35" s="814"/>
      <c r="S35" s="814"/>
      <c r="T35" s="814"/>
      <c r="U35" s="814"/>
      <c r="V35" s="814"/>
      <c r="W35" s="814"/>
      <c r="X35" s="814"/>
      <c r="Y35" s="814"/>
      <c r="Z35" s="814"/>
      <c r="AA35" s="814"/>
      <c r="AB35" s="814"/>
      <c r="AC35" s="814"/>
      <c r="AD35" s="840" t="s">
        <v>2</v>
      </c>
      <c r="AE35" s="840"/>
      <c r="AF35" s="840"/>
      <c r="AG35" s="840"/>
      <c r="AH35" s="840"/>
      <c r="AI35" s="840"/>
      <c r="AJ35" s="840"/>
      <c r="AK35" s="840"/>
      <c r="AL35" s="840"/>
      <c r="AM35" s="840"/>
      <c r="AN35" s="840"/>
      <c r="AO35" s="840"/>
      <c r="AP35" s="840"/>
      <c r="AQ35" s="877" t="s">
        <v>1</v>
      </c>
      <c r="AR35" s="877"/>
      <c r="AS35" s="877"/>
      <c r="AT35" s="877"/>
      <c r="AU35" s="878" t="s">
        <v>12</v>
      </c>
      <c r="AV35" s="878"/>
      <c r="AW35" s="878"/>
      <c r="AX35" s="878"/>
      <c r="AY35" s="878"/>
      <c r="AZ35" s="878"/>
      <c r="BA35" s="878"/>
      <c r="BB35" s="878"/>
      <c r="BC35" s="878"/>
      <c r="BD35" s="64"/>
      <c r="BE35" s="1"/>
    </row>
    <row r="36" spans="1:64" ht="15" customHeight="1">
      <c r="A36" s="65"/>
      <c r="B36" s="6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64"/>
      <c r="BE36" s="1"/>
    </row>
    <row r="37" spans="1:64">
      <c r="A37" s="65"/>
      <c r="B37" s="6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64"/>
      <c r="BE37" s="1"/>
    </row>
    <row r="38" spans="1:64">
      <c r="A38" s="65" t="s">
        <v>32</v>
      </c>
      <c r="B38" s="66" t="s">
        <v>162</v>
      </c>
      <c r="C38" s="1"/>
      <c r="D38" s="840" t="s">
        <v>2</v>
      </c>
      <c r="E38" s="840"/>
      <c r="F38" s="840"/>
      <c r="G38" s="840"/>
      <c r="H38" s="840"/>
      <c r="I38" s="840"/>
      <c r="J38" s="840"/>
      <c r="K38" s="840"/>
      <c r="L38" s="840"/>
      <c r="M38" s="840"/>
      <c r="N38" s="840"/>
      <c r="O38" s="840"/>
      <c r="P38" s="840"/>
      <c r="Q38" s="814" t="s">
        <v>0</v>
      </c>
      <c r="R38" s="814"/>
      <c r="S38" s="814"/>
      <c r="T38" s="814"/>
      <c r="U38" s="814"/>
      <c r="V38" s="814"/>
      <c r="W38" s="814"/>
      <c r="X38" s="814"/>
      <c r="Y38" s="814"/>
      <c r="Z38" s="814"/>
      <c r="AA38" s="814"/>
      <c r="AB38" s="814"/>
      <c r="AC38" s="814"/>
      <c r="AD38" s="775" t="s">
        <v>180</v>
      </c>
      <c r="AE38" s="776"/>
      <c r="AF38" s="776"/>
      <c r="AG38" s="776"/>
      <c r="AH38" s="776"/>
      <c r="AI38" s="776"/>
      <c r="AJ38" s="776"/>
      <c r="AK38" s="776"/>
      <c r="AL38" s="776"/>
      <c r="AM38" s="776"/>
      <c r="AN38" s="776"/>
      <c r="AO38" s="776"/>
      <c r="AP38" s="777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L38" s="50">
        <f>80/5</f>
        <v>16</v>
      </c>
    </row>
    <row r="39" spans="1:64">
      <c r="A39" s="65"/>
      <c r="B39" s="66" t="s">
        <v>163</v>
      </c>
      <c r="C39" s="1"/>
      <c r="D39" s="814" t="s">
        <v>0</v>
      </c>
      <c r="E39" s="814"/>
      <c r="F39" s="814"/>
      <c r="G39" s="814"/>
      <c r="H39" s="814"/>
      <c r="I39" s="814"/>
      <c r="J39" s="814"/>
      <c r="K39" s="814"/>
      <c r="L39" s="814"/>
      <c r="M39" s="814"/>
      <c r="N39" s="814"/>
      <c r="O39" s="814"/>
      <c r="P39" s="814"/>
      <c r="Q39" s="840" t="s">
        <v>2</v>
      </c>
      <c r="R39" s="840"/>
      <c r="S39" s="840"/>
      <c r="T39" s="840"/>
      <c r="U39" s="840"/>
      <c r="V39" s="840"/>
      <c r="W39" s="840"/>
      <c r="X39" s="840"/>
      <c r="Y39" s="840"/>
      <c r="Z39" s="840"/>
      <c r="AA39" s="840"/>
      <c r="AB39" s="840"/>
      <c r="AC39" s="840"/>
      <c r="AD39" s="879" t="s">
        <v>12</v>
      </c>
      <c r="AE39" s="880"/>
      <c r="AF39" s="880"/>
      <c r="AG39" s="880"/>
      <c r="AH39" s="880"/>
      <c r="AI39" s="880"/>
      <c r="AJ39" s="880"/>
      <c r="AK39" s="881"/>
      <c r="AL39" s="882" t="s">
        <v>1</v>
      </c>
      <c r="AM39" s="883"/>
      <c r="AN39" s="883"/>
      <c r="AO39" s="883"/>
      <c r="AP39" s="884"/>
      <c r="AQ39" s="775" t="s">
        <v>180</v>
      </c>
      <c r="AR39" s="776"/>
      <c r="AS39" s="776"/>
      <c r="AT39" s="776"/>
      <c r="AU39" s="776"/>
      <c r="AV39" s="776"/>
      <c r="AW39" s="776"/>
      <c r="AX39" s="776"/>
      <c r="AY39" s="776"/>
      <c r="AZ39" s="776"/>
      <c r="BA39" s="776"/>
      <c r="BB39" s="776"/>
      <c r="BC39" s="777"/>
      <c r="BD39" s="64"/>
    </row>
    <row r="40" spans="1:64">
      <c r="A40" s="65"/>
      <c r="B40" s="66" t="s">
        <v>164</v>
      </c>
      <c r="C40" s="1"/>
      <c r="D40" s="775" t="s">
        <v>180</v>
      </c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7"/>
      <c r="Q40" s="877" t="s">
        <v>1</v>
      </c>
      <c r="R40" s="877"/>
      <c r="S40" s="877"/>
      <c r="T40" s="877"/>
      <c r="U40" s="878" t="s">
        <v>12</v>
      </c>
      <c r="V40" s="878"/>
      <c r="W40" s="878"/>
      <c r="X40" s="878"/>
      <c r="Y40" s="878"/>
      <c r="Z40" s="878"/>
      <c r="AA40" s="878"/>
      <c r="AB40" s="878"/>
      <c r="AC40" s="878"/>
      <c r="AD40" s="840" t="s">
        <v>2</v>
      </c>
      <c r="AE40" s="840"/>
      <c r="AF40" s="840"/>
      <c r="AG40" s="840"/>
      <c r="AH40" s="840"/>
      <c r="AI40" s="840"/>
      <c r="AJ40" s="840"/>
      <c r="AK40" s="840"/>
      <c r="AL40" s="840"/>
      <c r="AM40" s="840"/>
      <c r="AN40" s="840"/>
      <c r="AO40" s="840"/>
      <c r="AP40" s="840"/>
      <c r="AQ40" s="814" t="s">
        <v>0</v>
      </c>
      <c r="AR40" s="814"/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64"/>
    </row>
    <row r="41" spans="1:64">
      <c r="A41" s="65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64"/>
    </row>
    <row r="42" spans="1:64">
      <c r="A42" s="65" t="s">
        <v>34</v>
      </c>
      <c r="B42" s="66" t="s">
        <v>204</v>
      </c>
      <c r="C42" s="1016" t="s">
        <v>123</v>
      </c>
      <c r="D42" s="1016"/>
      <c r="E42" s="1016"/>
      <c r="F42" s="1016"/>
      <c r="G42" s="1016" t="s">
        <v>1</v>
      </c>
      <c r="H42" s="1016"/>
      <c r="I42" s="1016"/>
      <c r="J42" s="1016"/>
      <c r="K42" s="1016" t="s">
        <v>124</v>
      </c>
      <c r="L42" s="1016"/>
      <c r="M42" s="1016"/>
      <c r="N42" s="1016"/>
      <c r="O42" s="1016" t="s">
        <v>119</v>
      </c>
      <c r="P42" s="1016"/>
      <c r="Q42" s="1016"/>
      <c r="R42" s="1016"/>
      <c r="S42" s="1016" t="s">
        <v>2</v>
      </c>
      <c r="T42" s="1016"/>
      <c r="U42" s="1016"/>
      <c r="V42" s="1016"/>
      <c r="W42" s="772" t="s">
        <v>29</v>
      </c>
      <c r="X42" s="773"/>
      <c r="Y42" s="773"/>
      <c r="Z42" s="774"/>
      <c r="AA42" s="772" t="s">
        <v>29</v>
      </c>
      <c r="AB42" s="773"/>
      <c r="AC42" s="773"/>
      <c r="AD42" s="774"/>
      <c r="AE42" s="775" t="s">
        <v>98</v>
      </c>
      <c r="AF42" s="776"/>
      <c r="AG42" s="776"/>
      <c r="AH42" s="777"/>
      <c r="AI42" s="775" t="s">
        <v>99</v>
      </c>
      <c r="AJ42" s="776"/>
      <c r="AK42" s="776"/>
      <c r="AL42" s="777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7"/>
      <c r="AZ42" s="1018"/>
      <c r="BA42" s="1018"/>
      <c r="BB42" s="1018"/>
      <c r="BC42" s="1019"/>
      <c r="BD42" s="67" t="s">
        <v>148</v>
      </c>
    </row>
    <row r="43" spans="1:64">
      <c r="A43" s="65"/>
      <c r="B43" s="66" t="s">
        <v>205</v>
      </c>
      <c r="C43" s="1016" t="s">
        <v>1</v>
      </c>
      <c r="D43" s="1016"/>
      <c r="E43" s="1016"/>
      <c r="F43" s="1016"/>
      <c r="G43" s="1016" t="s">
        <v>121</v>
      </c>
      <c r="H43" s="1016"/>
      <c r="I43" s="1016"/>
      <c r="J43" s="1016"/>
      <c r="K43" s="1016" t="s">
        <v>121</v>
      </c>
      <c r="L43" s="1016"/>
      <c r="M43" s="1016"/>
      <c r="N43" s="1016"/>
      <c r="O43" s="1016" t="s">
        <v>2</v>
      </c>
      <c r="P43" s="1016"/>
      <c r="Q43" s="1016"/>
      <c r="R43" s="1016"/>
      <c r="S43" s="1016" t="s">
        <v>117</v>
      </c>
      <c r="T43" s="1016"/>
      <c r="U43" s="1016"/>
      <c r="V43" s="1016"/>
      <c r="W43" s="775" t="s">
        <v>98</v>
      </c>
      <c r="X43" s="776"/>
      <c r="Y43" s="776"/>
      <c r="Z43" s="777"/>
      <c r="AA43" s="775" t="s">
        <v>99</v>
      </c>
      <c r="AB43" s="776"/>
      <c r="AC43" s="776"/>
      <c r="AD43" s="777"/>
      <c r="AE43" s="772" t="s">
        <v>29</v>
      </c>
      <c r="AF43" s="773"/>
      <c r="AG43" s="773"/>
      <c r="AH43" s="774"/>
      <c r="AI43" s="772" t="s">
        <v>29</v>
      </c>
      <c r="AJ43" s="773"/>
      <c r="AK43" s="773"/>
      <c r="AL43" s="774"/>
      <c r="AM43" s="1016"/>
      <c r="AN43" s="1016"/>
      <c r="AO43" s="1016"/>
      <c r="AP43" s="1016"/>
      <c r="AQ43" s="1016"/>
      <c r="AR43" s="1016"/>
      <c r="AS43" s="1016"/>
      <c r="AT43" s="1016"/>
      <c r="AU43" s="1016"/>
      <c r="AV43" s="1016"/>
      <c r="AW43" s="1016"/>
      <c r="AX43" s="1016"/>
      <c r="AY43" s="1017" t="s">
        <v>1</v>
      </c>
      <c r="AZ43" s="1018"/>
      <c r="BA43" s="1018"/>
      <c r="BB43" s="1018"/>
      <c r="BC43" s="1019"/>
      <c r="BD43" s="67" t="s">
        <v>148</v>
      </c>
    </row>
    <row r="44" spans="1:64">
      <c r="A44" s="65"/>
      <c r="B44" s="66" t="s">
        <v>206</v>
      </c>
      <c r="C44" s="1016"/>
      <c r="D44" s="1016"/>
      <c r="E44" s="1016"/>
      <c r="F44" s="1016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772" t="s">
        <v>29</v>
      </c>
      <c r="AN44" s="773"/>
      <c r="AO44" s="773"/>
      <c r="AP44" s="774"/>
      <c r="AQ44" s="772" t="s">
        <v>29</v>
      </c>
      <c r="AR44" s="773"/>
      <c r="AS44" s="773"/>
      <c r="AT44" s="774"/>
      <c r="AU44" s="775" t="s">
        <v>98</v>
      </c>
      <c r="AV44" s="776"/>
      <c r="AW44" s="776"/>
      <c r="AX44" s="777"/>
      <c r="AY44" s="522" t="s">
        <v>99</v>
      </c>
      <c r="AZ44" s="509"/>
      <c r="BA44" s="509"/>
      <c r="BB44" s="509"/>
      <c r="BC44" s="509"/>
      <c r="BD44" s="67"/>
    </row>
    <row r="45" spans="1:64">
      <c r="A45" s="65"/>
      <c r="B45" s="66" t="s">
        <v>207</v>
      </c>
      <c r="C45" s="1016" t="s">
        <v>2</v>
      </c>
      <c r="D45" s="1016"/>
      <c r="E45" s="1016"/>
      <c r="F45" s="1016"/>
      <c r="G45" s="1016" t="s">
        <v>120</v>
      </c>
      <c r="H45" s="1016"/>
      <c r="I45" s="1016"/>
      <c r="J45" s="1016"/>
      <c r="K45" s="1016" t="s">
        <v>118</v>
      </c>
      <c r="L45" s="1016"/>
      <c r="M45" s="1016"/>
      <c r="N45" s="1016"/>
      <c r="O45" s="1016" t="s">
        <v>119</v>
      </c>
      <c r="P45" s="1016"/>
      <c r="Q45" s="1016"/>
      <c r="R45" s="1016"/>
      <c r="S45" s="1016" t="s">
        <v>124</v>
      </c>
      <c r="T45" s="1016"/>
      <c r="U45" s="1016"/>
      <c r="V45" s="1016"/>
      <c r="W45" s="1016"/>
      <c r="X45" s="1016"/>
      <c r="Y45" s="1016"/>
      <c r="Z45" s="1016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016"/>
      <c r="AM45" s="775" t="s">
        <v>98</v>
      </c>
      <c r="AN45" s="776"/>
      <c r="AO45" s="776"/>
      <c r="AP45" s="777"/>
      <c r="AQ45" s="775" t="s">
        <v>99</v>
      </c>
      <c r="AR45" s="776"/>
      <c r="AS45" s="776"/>
      <c r="AT45" s="777"/>
      <c r="AU45" s="772" t="s">
        <v>29</v>
      </c>
      <c r="AV45" s="773"/>
      <c r="AW45" s="773"/>
      <c r="AX45" s="774"/>
      <c r="AY45" s="480" t="s">
        <v>29</v>
      </c>
      <c r="AZ45" s="481"/>
      <c r="BA45" s="481"/>
      <c r="BB45" s="481"/>
      <c r="BC45" s="481"/>
      <c r="BD45" s="67" t="s">
        <v>148</v>
      </c>
    </row>
    <row r="46" spans="1:64">
      <c r="A46" s="65"/>
      <c r="B46" s="66"/>
      <c r="C46" s="1013" t="s">
        <v>135</v>
      </c>
      <c r="D46" s="1013"/>
      <c r="E46" s="1013"/>
      <c r="F46" s="1013"/>
      <c r="G46" s="1014" t="s">
        <v>136</v>
      </c>
      <c r="H46" s="1014"/>
      <c r="I46" s="1014"/>
      <c r="J46" s="1014"/>
      <c r="K46" s="1012" t="s">
        <v>137</v>
      </c>
      <c r="L46" s="1012"/>
      <c r="M46" s="1012"/>
      <c r="N46" s="1012"/>
      <c r="O46" s="1012" t="s">
        <v>138</v>
      </c>
      <c r="P46" s="1012"/>
      <c r="Q46" s="1012"/>
      <c r="R46" s="1012"/>
      <c r="S46" s="1012" t="s">
        <v>139</v>
      </c>
      <c r="T46" s="1012"/>
      <c r="U46" s="1012"/>
      <c r="V46" s="1012"/>
      <c r="W46" s="1012" t="s">
        <v>140</v>
      </c>
      <c r="X46" s="1012"/>
      <c r="Y46" s="1012"/>
      <c r="Z46" s="1012"/>
      <c r="AA46" s="1012" t="s">
        <v>141</v>
      </c>
      <c r="AB46" s="1012"/>
      <c r="AC46" s="1012"/>
      <c r="AD46" s="1012"/>
      <c r="AE46" s="1012" t="s">
        <v>142</v>
      </c>
      <c r="AF46" s="1012"/>
      <c r="AG46" s="1012"/>
      <c r="AH46" s="1012"/>
      <c r="AI46" s="1012" t="s">
        <v>143</v>
      </c>
      <c r="AJ46" s="1012"/>
      <c r="AK46" s="1012"/>
      <c r="AL46" s="1012"/>
      <c r="AM46" s="1012" t="s">
        <v>144</v>
      </c>
      <c r="AN46" s="1012"/>
      <c r="AO46" s="1012"/>
      <c r="AP46" s="1012"/>
      <c r="AQ46" s="1012" t="s">
        <v>145</v>
      </c>
      <c r="AR46" s="1012"/>
      <c r="AS46" s="1012"/>
      <c r="AT46" s="1012"/>
      <c r="AU46" s="1012" t="s">
        <v>146</v>
      </c>
      <c r="AV46" s="1012"/>
      <c r="AW46" s="1012"/>
      <c r="AX46" s="1012"/>
      <c r="AY46" s="1015" t="s">
        <v>147</v>
      </c>
      <c r="AZ46" s="1015"/>
      <c r="BA46" s="1015"/>
      <c r="BB46" s="1015"/>
      <c r="BD46" s="67"/>
    </row>
    <row r="47" spans="1:64">
      <c r="A47" s="65"/>
      <c r="B47" s="66"/>
      <c r="C47" s="1"/>
      <c r="D47" s="994" t="s">
        <v>45</v>
      </c>
      <c r="E47" s="994"/>
      <c r="F47" s="994"/>
      <c r="G47" s="994"/>
      <c r="H47" s="994"/>
      <c r="I47" s="994"/>
      <c r="J47" s="994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67"/>
    </row>
    <row r="48" spans="1:64">
      <c r="A48" s="65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64"/>
    </row>
    <row r="49" spans="1:75">
      <c r="A49" s="65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4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54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 s="1" customFormat="1" ht="12" customHeight="1">
      <c r="A51" s="68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69"/>
      <c r="BE51" s="30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ht="13" customHeight="1">
      <c r="A52" s="8"/>
      <c r="B52" s="57"/>
      <c r="C52" s="57"/>
      <c r="D52" s="559" t="s">
        <v>35</v>
      </c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/>
      <c r="AV52" s="559"/>
      <c r="AW52" s="559"/>
      <c r="AX52" s="559"/>
      <c r="AY52" s="559"/>
      <c r="AZ52" s="559"/>
      <c r="BA52" s="559"/>
      <c r="BB52" s="559"/>
      <c r="BC52" s="559"/>
      <c r="BD52" s="24"/>
      <c r="BE52" s="1" t="s">
        <v>58</v>
      </c>
      <c r="BF52" s="16">
        <v>1</v>
      </c>
      <c r="BG52" s="16"/>
      <c r="BH52" s="1"/>
      <c r="BK52" s="50" t="s">
        <v>40</v>
      </c>
      <c r="BL52" s="50">
        <v>7.18</v>
      </c>
    </row>
    <row r="53" spans="1:75" ht="13" customHeight="1">
      <c r="A53" s="8"/>
      <c r="B53" s="9" t="s">
        <v>59</v>
      </c>
      <c r="C53" s="9"/>
      <c r="D53" s="31"/>
      <c r="E53" s="31"/>
      <c r="F53" s="31"/>
      <c r="G53" s="31"/>
      <c r="H53" s="31"/>
      <c r="I53" s="31"/>
      <c r="J53" s="31"/>
      <c r="K53" s="31"/>
      <c r="L53" s="778" t="s">
        <v>208</v>
      </c>
      <c r="M53" s="779"/>
      <c r="N53" s="779"/>
      <c r="O53" s="779"/>
      <c r="P53" s="779"/>
      <c r="Q53" s="779"/>
      <c r="R53" s="779"/>
      <c r="S53" s="779"/>
      <c r="T53" s="780"/>
      <c r="U53" s="31"/>
      <c r="V53" s="31"/>
      <c r="W53" s="31"/>
      <c r="X53" s="31"/>
      <c r="Y53" s="31"/>
      <c r="Z53" s="31"/>
      <c r="AA53" s="31"/>
      <c r="AB53" s="31"/>
      <c r="AD53" s="778" t="s">
        <v>208</v>
      </c>
      <c r="AE53" s="779"/>
      <c r="AF53" s="779"/>
      <c r="AG53" s="779"/>
      <c r="AH53" s="779"/>
      <c r="AI53" s="779"/>
      <c r="AJ53" s="779"/>
      <c r="AK53" s="780"/>
      <c r="AL53" s="31"/>
      <c r="AM53" s="31"/>
      <c r="AN53" s="31"/>
      <c r="AO53" s="31"/>
      <c r="AP53" s="31"/>
      <c r="AQ53" s="31"/>
      <c r="AR53" s="31"/>
      <c r="AS53" s="31"/>
      <c r="AT53" s="31"/>
      <c r="AU53" s="778" t="s">
        <v>208</v>
      </c>
      <c r="AV53" s="779"/>
      <c r="AW53" s="779"/>
      <c r="AX53" s="779"/>
      <c r="AY53" s="779"/>
      <c r="AZ53" s="779"/>
      <c r="BA53" s="779"/>
      <c r="BB53" s="779"/>
      <c r="BC53" s="780"/>
      <c r="BD53" s="24"/>
      <c r="BE53" s="1" t="s">
        <v>60</v>
      </c>
      <c r="BF53" s="16">
        <v>1</v>
      </c>
      <c r="BG53" s="22" t="s">
        <v>107</v>
      </c>
      <c r="BH53" s="1"/>
      <c r="BK53" s="50" t="s">
        <v>0</v>
      </c>
      <c r="BL53" s="50">
        <v>3.23</v>
      </c>
    </row>
    <row r="54" spans="1:75" ht="13" customHeight="1">
      <c r="A54" s="8"/>
      <c r="B54" s="9" t="s">
        <v>73</v>
      </c>
      <c r="C54" s="9"/>
      <c r="D54" s="778" t="s">
        <v>35</v>
      </c>
      <c r="E54" s="779"/>
      <c r="F54" s="779"/>
      <c r="G54" s="779"/>
      <c r="H54" s="779"/>
      <c r="I54" s="779"/>
      <c r="J54" s="779"/>
      <c r="K54" s="780"/>
      <c r="L54" s="31"/>
      <c r="M54" s="31"/>
      <c r="N54" s="31"/>
      <c r="O54" s="31"/>
      <c r="P54" s="31"/>
      <c r="Q54" s="31"/>
      <c r="R54" s="31"/>
      <c r="S54" s="31"/>
      <c r="T54" s="31"/>
      <c r="U54" s="781" t="s">
        <v>35</v>
      </c>
      <c r="V54" s="782"/>
      <c r="W54" s="782"/>
      <c r="X54" s="782"/>
      <c r="Y54" s="782"/>
      <c r="Z54" s="782"/>
      <c r="AA54" s="782"/>
      <c r="AB54" s="782"/>
      <c r="AC54" s="782"/>
      <c r="AD54" s="31"/>
      <c r="AE54" s="31"/>
      <c r="AF54" s="31"/>
      <c r="AG54" s="31"/>
      <c r="AH54" s="31"/>
      <c r="AI54" s="31"/>
      <c r="AJ54" s="31"/>
      <c r="AK54" s="31"/>
      <c r="AL54" s="781" t="s">
        <v>35</v>
      </c>
      <c r="AM54" s="782"/>
      <c r="AN54" s="782"/>
      <c r="AO54" s="782"/>
      <c r="AP54" s="782"/>
      <c r="AQ54" s="782"/>
      <c r="AR54" s="782"/>
      <c r="AS54" s="782"/>
      <c r="AT54" s="782"/>
      <c r="AU54" s="31"/>
      <c r="AV54" s="31"/>
      <c r="AW54" s="31"/>
      <c r="AX54" s="31"/>
      <c r="AY54" s="31"/>
      <c r="AZ54" s="31"/>
      <c r="BA54" s="31"/>
      <c r="BB54" s="31"/>
      <c r="BC54" s="31"/>
      <c r="BD54" s="24"/>
      <c r="BE54" s="1"/>
      <c r="BF54" s="1">
        <f>37/52</f>
        <v>0.71153846153846156</v>
      </c>
      <c r="BG54" s="16" t="s">
        <v>128</v>
      </c>
      <c r="BH54" s="1"/>
      <c r="BK54" s="50" t="s">
        <v>1</v>
      </c>
      <c r="BL54" s="50">
        <v>3.06</v>
      </c>
    </row>
    <row r="55" spans="1:75" ht="13" customHeight="1">
      <c r="A55" s="8"/>
      <c r="B55" s="9" t="s">
        <v>61</v>
      </c>
      <c r="C55" s="9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24"/>
      <c r="BE55" s="1" t="s">
        <v>62</v>
      </c>
      <c r="BF55" s="16">
        <f>16/52</f>
        <v>0.30769230769230771</v>
      </c>
      <c r="BG55" s="16" t="s">
        <v>127</v>
      </c>
      <c r="BH55" s="1"/>
      <c r="BI55">
        <v>0.38</v>
      </c>
      <c r="BK55" s="50" t="s">
        <v>41</v>
      </c>
      <c r="BL55" s="50">
        <v>2</v>
      </c>
    </row>
    <row r="56" spans="1:75" ht="13" customHeight="1">
      <c r="A56" s="8"/>
      <c r="B56" s="9" t="s">
        <v>63</v>
      </c>
      <c r="C56" s="9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 t="s">
        <v>64</v>
      </c>
      <c r="BF56" s="16">
        <f>30/52</f>
        <v>0.57692307692307687</v>
      </c>
      <c r="BG56" s="16" t="s">
        <v>126</v>
      </c>
      <c r="BH56" s="1"/>
      <c r="BI56">
        <v>0.62</v>
      </c>
      <c r="BK56" s="50" t="s">
        <v>2</v>
      </c>
      <c r="BL56" s="50">
        <v>2.23</v>
      </c>
    </row>
    <row r="57" spans="1:75" ht="13" customHeight="1">
      <c r="A57" s="8"/>
      <c r="B57" s="9" t="s">
        <v>65</v>
      </c>
      <c r="C57" s="9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775" t="s">
        <v>207</v>
      </c>
      <c r="X57" s="776"/>
      <c r="Y57" s="776"/>
      <c r="Z57" s="777"/>
      <c r="AA57" s="775" t="s">
        <v>206</v>
      </c>
      <c r="AB57" s="776"/>
      <c r="AC57" s="776"/>
      <c r="AD57" s="777"/>
      <c r="AE57" s="775" t="s">
        <v>205</v>
      </c>
      <c r="AF57" s="776"/>
      <c r="AG57" s="776"/>
      <c r="AH57" s="777"/>
      <c r="AI57" s="775" t="s">
        <v>204</v>
      </c>
      <c r="AJ57" s="776"/>
      <c r="AK57" s="776"/>
      <c r="AL57" s="777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 t="s">
        <v>66</v>
      </c>
      <c r="BF57" s="16">
        <f>52/52</f>
        <v>1</v>
      </c>
      <c r="BG57" s="16"/>
      <c r="BH57" s="1"/>
      <c r="BK57" s="50" t="s">
        <v>20</v>
      </c>
      <c r="BL57" s="50">
        <v>1</v>
      </c>
    </row>
    <row r="58" spans="1:75" ht="13" customHeight="1">
      <c r="A58" s="8"/>
      <c r="B58" s="9"/>
      <c r="C58" s="9"/>
      <c r="D58" s="559" t="s">
        <v>15</v>
      </c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  <c r="X58" s="559"/>
      <c r="Y58" s="559"/>
      <c r="Z58" s="559"/>
      <c r="AA58" s="559"/>
      <c r="AB58" s="559"/>
      <c r="AC58" s="559"/>
      <c r="AD58" s="559"/>
      <c r="AE58" s="559"/>
      <c r="AF58" s="559"/>
      <c r="AG58" s="559"/>
      <c r="AH58" s="559"/>
      <c r="AI58" s="559"/>
      <c r="AJ58" s="559"/>
      <c r="AK58" s="559"/>
      <c r="AL58" s="559"/>
      <c r="AM58" s="559"/>
      <c r="AN58" s="559"/>
      <c r="AO58" s="559"/>
      <c r="AP58" s="559"/>
      <c r="AQ58" s="559"/>
      <c r="AR58" s="559"/>
      <c r="AS58" s="559"/>
      <c r="AT58" s="559"/>
      <c r="AU58" s="559"/>
      <c r="AV58" s="559"/>
      <c r="AW58" s="559"/>
      <c r="AX58" s="559"/>
      <c r="AY58" s="559"/>
      <c r="AZ58" s="559"/>
      <c r="BA58" s="559"/>
      <c r="BB58" s="559"/>
      <c r="BC58" s="559"/>
      <c r="BD58" s="24"/>
      <c r="BE58" s="1" t="s">
        <v>67</v>
      </c>
      <c r="BF58" s="26">
        <f>CB106</f>
        <v>1.3846153846153846</v>
      </c>
      <c r="BG58" s="22" t="s">
        <v>68</v>
      </c>
      <c r="BH58" s="1"/>
      <c r="BK58" s="50" t="s">
        <v>69</v>
      </c>
      <c r="BL58" s="50" t="s">
        <v>70</v>
      </c>
    </row>
    <row r="59" spans="1:75" ht="13" customHeight="1">
      <c r="A59" s="8"/>
      <c r="B59" s="9" t="s">
        <v>59</v>
      </c>
      <c r="C59" s="31"/>
      <c r="D59" s="775" t="s">
        <v>208</v>
      </c>
      <c r="E59" s="776"/>
      <c r="F59" s="776"/>
      <c r="G59" s="776"/>
      <c r="H59" s="776"/>
      <c r="I59" s="776"/>
      <c r="J59" s="776"/>
      <c r="K59" s="776"/>
      <c r="L59" s="776"/>
      <c r="M59" s="776"/>
      <c r="N59" s="776"/>
      <c r="O59" s="776"/>
      <c r="P59" s="776"/>
      <c r="Q59" s="776"/>
      <c r="R59" s="776"/>
      <c r="S59" s="776"/>
      <c r="T59" s="777"/>
      <c r="U59" s="775" t="s">
        <v>208</v>
      </c>
      <c r="V59" s="776"/>
      <c r="W59" s="776"/>
      <c r="X59" s="776"/>
      <c r="Y59" s="776"/>
      <c r="Z59" s="776"/>
      <c r="AA59" s="776"/>
      <c r="AB59" s="776"/>
      <c r="AC59" s="776"/>
      <c r="AD59" s="776"/>
      <c r="AE59" s="776"/>
      <c r="AF59" s="776"/>
      <c r="AG59" s="776"/>
      <c r="AH59" s="776"/>
      <c r="AI59" s="776"/>
      <c r="AJ59" s="776"/>
      <c r="AK59" s="777"/>
      <c r="AL59" s="522" t="s">
        <v>208</v>
      </c>
      <c r="AM59" s="509"/>
      <c r="AN59" s="509"/>
      <c r="AO59" s="509"/>
      <c r="AP59" s="509"/>
      <c r="AQ59" s="509"/>
      <c r="AR59" s="509"/>
      <c r="AS59" s="509"/>
      <c r="AT59" s="509"/>
      <c r="AU59" s="509"/>
      <c r="AV59" s="509"/>
      <c r="AW59" s="509"/>
      <c r="AX59" s="509"/>
      <c r="AY59" s="509"/>
      <c r="AZ59" s="509"/>
      <c r="BA59" s="509"/>
      <c r="BB59" s="509"/>
      <c r="BC59" s="509"/>
      <c r="BD59" s="25"/>
      <c r="BF59" s="22">
        <f>SUM(BF52:BF58)</f>
        <v>5.9807692307692299</v>
      </c>
      <c r="BG59" s="22"/>
      <c r="BH59" s="1"/>
      <c r="BK59" s="50" t="s">
        <v>71</v>
      </c>
      <c r="BL59" s="50">
        <v>1</v>
      </c>
      <c r="BN59" s="50">
        <f>SUM(BL52:BL57)</f>
        <v>18.7</v>
      </c>
      <c r="BO59" s="50" t="s">
        <v>72</v>
      </c>
    </row>
    <row r="60" spans="1:75" ht="13" customHeight="1">
      <c r="A60" s="8"/>
      <c r="B60" s="9" t="s">
        <v>73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24"/>
      <c r="BF60">
        <f>10/52</f>
        <v>0.19230769230769232</v>
      </c>
      <c r="BG60" s="16" t="s">
        <v>129</v>
      </c>
      <c r="BH60" s="1"/>
      <c r="BN60" s="50">
        <v>0.5</v>
      </c>
      <c r="BO60" s="50" t="s">
        <v>74</v>
      </c>
    </row>
    <row r="61" spans="1:75" s="1" customFormat="1" ht="13" customHeight="1">
      <c r="A61" s="8"/>
      <c r="B61" s="9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24"/>
      <c r="BE61" s="1" t="s">
        <v>185</v>
      </c>
      <c r="BF61" s="1">
        <v>0.1</v>
      </c>
      <c r="BG61" s="1" t="s">
        <v>186</v>
      </c>
      <c r="BK61" s="54"/>
      <c r="BL61" s="54"/>
      <c r="BM61" s="54"/>
      <c r="BN61" s="54">
        <f>1.8</f>
        <v>1.8</v>
      </c>
      <c r="BO61" s="54" t="s">
        <v>75</v>
      </c>
      <c r="BP61" s="54"/>
      <c r="BQ61" s="54"/>
      <c r="BR61" s="54"/>
      <c r="BS61" s="54"/>
      <c r="BT61" s="54"/>
      <c r="BU61" s="54"/>
      <c r="BV61" s="54"/>
      <c r="BW61" s="54"/>
    </row>
    <row r="62" spans="1:75" ht="13" customHeight="1">
      <c r="A62" s="8"/>
      <c r="B62" s="9" t="s">
        <v>61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E62" s="1" t="s">
        <v>185</v>
      </c>
      <c r="BF62" s="1">
        <v>0.1</v>
      </c>
      <c r="BG62" s="16" t="s">
        <v>187</v>
      </c>
      <c r="BH62" s="1"/>
      <c r="BN62" s="44">
        <f>8/52</f>
        <v>0.15384615384615385</v>
      </c>
      <c r="BO62" s="44" t="s">
        <v>76</v>
      </c>
    </row>
    <row r="63" spans="1:75" ht="13" customHeight="1">
      <c r="A63" s="8"/>
      <c r="B63" s="9" t="s">
        <v>63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/>
      <c r="BF63" s="63">
        <f>SUM(BF60:BF62,BF58,BF57,BI55:BI56,BF52:BF54)</f>
        <v>6.4884615384615385</v>
      </c>
      <c r="BG63" s="16"/>
      <c r="BH63" s="1"/>
      <c r="BN63" s="50">
        <f>SUM(BN59:BN62)</f>
        <v>21.153846153846153</v>
      </c>
      <c r="BO63" s="50" t="s">
        <v>77</v>
      </c>
    </row>
    <row r="64" spans="1:75" s="1" customFormat="1" ht="13" customHeight="1">
      <c r="A64" s="8"/>
      <c r="B64" s="9" t="s">
        <v>65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775" t="s">
        <v>207</v>
      </c>
      <c r="AN64" s="776"/>
      <c r="AO64" s="776"/>
      <c r="AP64" s="777"/>
      <c r="AQ64" s="775" t="s">
        <v>206</v>
      </c>
      <c r="AR64" s="776"/>
      <c r="AS64" s="776"/>
      <c r="AT64" s="777"/>
      <c r="AU64" s="775" t="s">
        <v>205</v>
      </c>
      <c r="AV64" s="776"/>
      <c r="AW64" s="776"/>
      <c r="AX64" s="777"/>
      <c r="AY64" s="522" t="s">
        <v>204</v>
      </c>
      <c r="AZ64" s="509"/>
      <c r="BA64" s="509"/>
      <c r="BB64" s="509"/>
      <c r="BC64" s="509"/>
      <c r="BD64" s="24"/>
      <c r="BG64" s="16"/>
      <c r="BK64" s="53" t="s">
        <v>130</v>
      </c>
      <c r="BL64" s="54"/>
      <c r="BM64" s="54"/>
      <c r="BN64" s="54"/>
      <c r="BO64" s="54" t="s">
        <v>78</v>
      </c>
      <c r="BP64" s="54"/>
      <c r="BQ64" s="54"/>
      <c r="BR64" s="54"/>
      <c r="BS64" s="54"/>
      <c r="BT64" s="54"/>
      <c r="BU64" s="54"/>
      <c r="BV64" s="54"/>
      <c r="BW64" s="54"/>
    </row>
    <row r="65" spans="1:75" ht="13" customHeight="1">
      <c r="A65" s="8"/>
      <c r="B65" s="9"/>
      <c r="C65" s="9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24"/>
      <c r="BE65" s="1"/>
      <c r="BF65" s="1"/>
      <c r="BG65" s="16"/>
      <c r="BH65" s="1"/>
      <c r="BK65" s="50">
        <v>1.8</v>
      </c>
      <c r="BL65" s="52" t="s">
        <v>131</v>
      </c>
    </row>
    <row r="66" spans="1:75" ht="13" customHeight="1">
      <c r="A66" s="8"/>
      <c r="B66" s="9"/>
      <c r="C66" s="9"/>
      <c r="D66" s="559" t="s">
        <v>0</v>
      </c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  <c r="X66" s="559"/>
      <c r="Y66" s="559"/>
      <c r="Z66" s="559"/>
      <c r="AA66" s="559"/>
      <c r="AB66" s="559"/>
      <c r="AC66" s="559"/>
      <c r="AD66" s="559"/>
      <c r="AE66" s="559"/>
      <c r="AF66" s="559"/>
      <c r="AG66" s="559"/>
      <c r="AH66" s="559"/>
      <c r="AI66" s="559"/>
      <c r="AJ66" s="559"/>
      <c r="AK66" s="559"/>
      <c r="AL66" s="559"/>
      <c r="AM66" s="559"/>
      <c r="AN66" s="559"/>
      <c r="AO66" s="559"/>
      <c r="AP66" s="559"/>
      <c r="AQ66" s="559"/>
      <c r="AR66" s="559"/>
      <c r="AS66" s="559"/>
      <c r="AT66" s="559"/>
      <c r="AU66" s="559"/>
      <c r="AV66" s="559"/>
      <c r="AW66" s="559"/>
      <c r="AX66" s="559"/>
      <c r="AY66" s="559"/>
      <c r="AZ66" s="559"/>
      <c r="BA66" s="559"/>
      <c r="BB66" s="559"/>
      <c r="BC66" s="559"/>
      <c r="BD66" s="24"/>
      <c r="BE66" s="1" t="s">
        <v>58</v>
      </c>
      <c r="BF66" s="16">
        <f>26/52</f>
        <v>0.5</v>
      </c>
      <c r="BG66" s="16"/>
      <c r="BH66" s="1"/>
      <c r="BK66" s="50">
        <f>8/52</f>
        <v>0.15384615384615385</v>
      </c>
      <c r="BL66" s="52" t="s">
        <v>132</v>
      </c>
    </row>
    <row r="67" spans="1:75" ht="13" customHeight="1">
      <c r="A67" s="8"/>
      <c r="B67" s="9" t="s">
        <v>79</v>
      </c>
      <c r="C67" s="9"/>
      <c r="D67" s="772" t="s">
        <v>208</v>
      </c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4"/>
      <c r="U67" s="772" t="s">
        <v>208</v>
      </c>
      <c r="V67" s="773"/>
      <c r="W67" s="773"/>
      <c r="X67" s="773"/>
      <c r="Y67" s="773"/>
      <c r="Z67" s="773"/>
      <c r="AA67" s="773"/>
      <c r="AB67" s="773"/>
      <c r="AC67" s="773"/>
      <c r="AD67" s="773"/>
      <c r="AE67" s="773"/>
      <c r="AF67" s="773"/>
      <c r="AG67" s="773"/>
      <c r="AH67" s="773"/>
      <c r="AI67" s="773"/>
      <c r="AJ67" s="773"/>
      <c r="AK67" s="774"/>
      <c r="AL67" s="465" t="s">
        <v>208</v>
      </c>
      <c r="AM67" s="466"/>
      <c r="AN67" s="466"/>
      <c r="AO67" s="466"/>
      <c r="AP67" s="466"/>
      <c r="AQ67" s="466"/>
      <c r="AR67" s="466"/>
      <c r="AS67" s="466"/>
      <c r="AT67" s="466"/>
      <c r="AU67" s="466"/>
      <c r="AV67" s="466"/>
      <c r="AW67" s="466"/>
      <c r="AX67" s="466"/>
      <c r="AY67" s="466"/>
      <c r="AZ67" s="466"/>
      <c r="BA67" s="466"/>
      <c r="BB67" s="466"/>
      <c r="BC67" s="466"/>
      <c r="BD67" s="24"/>
      <c r="BE67" s="1" t="s">
        <v>60</v>
      </c>
      <c r="BF67" s="16">
        <f>26/52</f>
        <v>0.5</v>
      </c>
      <c r="BG67" s="16"/>
      <c r="BH67" s="1"/>
      <c r="BK67" s="50">
        <f>8/52</f>
        <v>0.15384615384615385</v>
      </c>
      <c r="BL67" s="52" t="s">
        <v>133</v>
      </c>
    </row>
    <row r="68" spans="1:75" ht="13" customHeight="1">
      <c r="A68" s="8"/>
      <c r="B68" s="9" t="s">
        <v>61</v>
      </c>
      <c r="C68" s="9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24"/>
      <c r="BE68" s="1" t="s">
        <v>64</v>
      </c>
      <c r="BF68" s="16">
        <f>23/52</f>
        <v>0.44230769230769229</v>
      </c>
      <c r="BG68" s="16"/>
      <c r="BH68" s="1"/>
    </row>
    <row r="69" spans="1:75" ht="13" customHeight="1">
      <c r="A69" s="8"/>
      <c r="B69" s="9" t="s">
        <v>63</v>
      </c>
      <c r="C69" s="9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24"/>
      <c r="BE69" s="1" t="s">
        <v>66</v>
      </c>
      <c r="BF69" s="16">
        <v>1</v>
      </c>
      <c r="BG69" s="16"/>
      <c r="BH69" s="1"/>
      <c r="BK69" s="52" t="s">
        <v>134</v>
      </c>
    </row>
    <row r="70" spans="1:75" ht="13" customHeight="1">
      <c r="A70" s="8"/>
      <c r="B70" s="9" t="s">
        <v>65</v>
      </c>
      <c r="C70" s="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72" t="s">
        <v>204</v>
      </c>
      <c r="X70" s="773"/>
      <c r="Y70" s="773"/>
      <c r="Z70" s="774"/>
      <c r="AA70" s="772" t="s">
        <v>205</v>
      </c>
      <c r="AB70" s="773"/>
      <c r="AC70" s="773"/>
      <c r="AD70" s="774"/>
      <c r="AE70" s="772" t="s">
        <v>206</v>
      </c>
      <c r="AF70" s="773"/>
      <c r="AG70" s="773"/>
      <c r="AH70" s="774"/>
      <c r="AI70" s="772" t="s">
        <v>207</v>
      </c>
      <c r="AJ70" s="773"/>
      <c r="AK70" s="773"/>
      <c r="AL70" s="774"/>
      <c r="AM70" s="772" t="s">
        <v>206</v>
      </c>
      <c r="AN70" s="773"/>
      <c r="AO70" s="773"/>
      <c r="AP70" s="774"/>
      <c r="AQ70" s="772" t="s">
        <v>205</v>
      </c>
      <c r="AR70" s="773"/>
      <c r="AS70" s="773"/>
      <c r="AT70" s="774"/>
      <c r="AU70" s="772" t="s">
        <v>204</v>
      </c>
      <c r="AV70" s="773"/>
      <c r="AW70" s="773"/>
      <c r="AX70" s="774"/>
      <c r="AY70" s="480" t="s">
        <v>207</v>
      </c>
      <c r="AZ70" s="481"/>
      <c r="BA70" s="481"/>
      <c r="BB70" s="481"/>
      <c r="BC70" s="481"/>
      <c r="BD70" s="24"/>
      <c r="BE70" s="1" t="s">
        <v>67</v>
      </c>
      <c r="BF70" s="22">
        <f>32/52</f>
        <v>0.61538461538461542</v>
      </c>
      <c r="BG70" s="16" t="s">
        <v>125</v>
      </c>
      <c r="BH70" s="1"/>
    </row>
    <row r="71" spans="1:75" s="1" customFormat="1" ht="13" customHeight="1">
      <c r="A71" s="8"/>
      <c r="B71" s="9"/>
      <c r="C71" s="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24"/>
      <c r="BF71" s="26">
        <f>SUM(BF66:BF70)</f>
        <v>3.0576923076923079</v>
      </c>
      <c r="BG71" s="22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ht="13" customHeight="1">
      <c r="A72" s="8"/>
      <c r="B72" s="9"/>
      <c r="C72" s="9"/>
      <c r="D72" s="559" t="s">
        <v>80</v>
      </c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59"/>
      <c r="AI72" s="559"/>
      <c r="AJ72" s="559"/>
      <c r="AK72" s="559"/>
      <c r="AL72" s="559"/>
      <c r="AM72" s="559"/>
      <c r="AN72" s="559"/>
      <c r="AO72" s="559"/>
      <c r="AP72" s="559"/>
      <c r="AQ72" s="559"/>
      <c r="AR72" s="559"/>
      <c r="AS72" s="559"/>
      <c r="AT72" s="559"/>
      <c r="AU72" s="559"/>
      <c r="AV72" s="559"/>
      <c r="AW72" s="559"/>
      <c r="AX72" s="559"/>
      <c r="AY72" s="559"/>
      <c r="AZ72" s="559"/>
      <c r="BA72" s="559"/>
      <c r="BB72" s="559"/>
      <c r="BC72" s="559"/>
      <c r="BD72" s="24"/>
      <c r="BG72" s="22"/>
      <c r="BH72" s="1"/>
    </row>
    <row r="73" spans="1:75" ht="13" customHeight="1">
      <c r="A73" s="8"/>
      <c r="B73" s="9" t="s">
        <v>79</v>
      </c>
      <c r="C73" s="9"/>
      <c r="D73" s="813" t="s">
        <v>38</v>
      </c>
      <c r="E73" s="813"/>
      <c r="F73" s="813"/>
      <c r="G73" s="813"/>
      <c r="H73" s="813"/>
      <c r="I73" s="813"/>
      <c r="J73" s="813"/>
      <c r="K73" s="813"/>
      <c r="L73" s="70"/>
      <c r="M73" s="70"/>
      <c r="N73" s="70"/>
      <c r="O73" s="70"/>
      <c r="P73" s="70"/>
      <c r="Q73" s="70"/>
      <c r="R73" s="70"/>
      <c r="S73" s="70"/>
      <c r="T73" s="70"/>
      <c r="U73" s="813" t="s">
        <v>38</v>
      </c>
      <c r="V73" s="813"/>
      <c r="W73" s="813"/>
      <c r="X73" s="813"/>
      <c r="Y73" s="813"/>
      <c r="Z73" s="813"/>
      <c r="AA73" s="813"/>
      <c r="AB73" s="813"/>
      <c r="AC73" s="813"/>
      <c r="AD73" s="70"/>
      <c r="AE73" s="70"/>
      <c r="AF73" s="70"/>
      <c r="AG73" s="70"/>
      <c r="AH73" s="70"/>
      <c r="AI73" s="70"/>
      <c r="AJ73" s="70"/>
      <c r="AK73" s="70"/>
      <c r="AL73" s="813" t="s">
        <v>38</v>
      </c>
      <c r="AM73" s="813"/>
      <c r="AN73" s="813"/>
      <c r="AO73" s="813"/>
      <c r="AP73" s="813"/>
      <c r="AQ73" s="813"/>
      <c r="AR73" s="813"/>
      <c r="AS73" s="813"/>
      <c r="AT73" s="813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E73" s="1" t="s">
        <v>58</v>
      </c>
      <c r="BF73" s="16">
        <f>14/52</f>
        <v>0.26923076923076922</v>
      </c>
      <c r="BG73" s="16" t="s">
        <v>111</v>
      </c>
      <c r="BH73" s="1"/>
    </row>
    <row r="74" spans="1:75" ht="13" customHeight="1">
      <c r="A74" s="8"/>
      <c r="B74" s="9" t="s">
        <v>81</v>
      </c>
      <c r="C74" s="9"/>
      <c r="D74" s="70"/>
      <c r="E74" s="70"/>
      <c r="F74" s="70"/>
      <c r="G74" s="70"/>
      <c r="H74" s="70"/>
      <c r="I74" s="70"/>
      <c r="J74" s="70"/>
      <c r="K74" s="70"/>
      <c r="L74" s="813" t="s">
        <v>38</v>
      </c>
      <c r="M74" s="813"/>
      <c r="N74" s="813"/>
      <c r="O74" s="813"/>
      <c r="P74" s="813"/>
      <c r="Q74" s="813"/>
      <c r="R74" s="813"/>
      <c r="S74" s="813"/>
      <c r="T74" s="813"/>
      <c r="U74" s="70"/>
      <c r="V74" s="70"/>
      <c r="W74" s="70"/>
      <c r="X74" s="70"/>
      <c r="Y74" s="70"/>
      <c r="Z74" s="70"/>
      <c r="AA74" s="70"/>
      <c r="AB74" s="70"/>
      <c r="AC74" s="70"/>
      <c r="AD74" s="813" t="s">
        <v>38</v>
      </c>
      <c r="AE74" s="813"/>
      <c r="AF74" s="813"/>
      <c r="AG74" s="813"/>
      <c r="AH74" s="813"/>
      <c r="AI74" s="813"/>
      <c r="AJ74" s="813"/>
      <c r="AK74" s="813"/>
      <c r="AL74" s="70"/>
      <c r="AM74" s="70"/>
      <c r="AN74" s="70"/>
      <c r="AO74" s="70"/>
      <c r="AP74" s="70"/>
      <c r="AQ74" s="70"/>
      <c r="AR74" s="70"/>
      <c r="AS74" s="70"/>
      <c r="AT74" s="70"/>
      <c r="AU74" s="813" t="s">
        <v>38</v>
      </c>
      <c r="AV74" s="813"/>
      <c r="AW74" s="813"/>
      <c r="AX74" s="813"/>
      <c r="AY74" s="813"/>
      <c r="AZ74" s="813"/>
      <c r="BA74" s="813"/>
      <c r="BB74" s="813"/>
      <c r="BC74" s="813"/>
      <c r="BD74" s="24"/>
      <c r="BE74" s="1" t="s">
        <v>60</v>
      </c>
      <c r="BF74" s="16">
        <f>32/52</f>
        <v>0.61538461538461542</v>
      </c>
      <c r="BG74" s="22" t="s">
        <v>108</v>
      </c>
      <c r="BH74" s="1"/>
      <c r="BJ74" t="s">
        <v>112</v>
      </c>
    </row>
    <row r="75" spans="1:75" ht="13" customHeight="1">
      <c r="A75" s="8"/>
      <c r="B75" s="9" t="s">
        <v>5</v>
      </c>
      <c r="C75" s="9"/>
      <c r="D75" s="922" t="s">
        <v>4</v>
      </c>
      <c r="E75" s="923"/>
      <c r="F75" s="923"/>
      <c r="G75" s="923"/>
      <c r="H75" s="923"/>
      <c r="I75" s="923"/>
      <c r="J75" s="923"/>
      <c r="K75" s="923"/>
      <c r="L75" s="667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62</v>
      </c>
      <c r="BF75" s="16">
        <f>7/52</f>
        <v>0.13461538461538461</v>
      </c>
      <c r="BG75" s="16" t="s">
        <v>106</v>
      </c>
      <c r="BH75" s="1"/>
    </row>
    <row r="76" spans="1:75" s="1" customFormat="1" ht="13" customHeight="1">
      <c r="A76" s="8"/>
      <c r="B76" s="9" t="s">
        <v>61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24"/>
      <c r="BE76" s="1" t="s">
        <v>64</v>
      </c>
      <c r="BF76" s="16">
        <f>21/52</f>
        <v>0.40384615384615385</v>
      </c>
      <c r="BG76" s="16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13" customHeight="1">
      <c r="A77" s="8"/>
      <c r="B77" s="71" t="s">
        <v>63</v>
      </c>
      <c r="C77" s="71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66</v>
      </c>
      <c r="BF77" s="16">
        <f>24/52</f>
        <v>0.46153846153846156</v>
      </c>
      <c r="BG77" s="16"/>
      <c r="BH77" s="1"/>
    </row>
    <row r="78" spans="1:75" ht="13" customHeight="1">
      <c r="A78" s="8"/>
      <c r="B78" s="9"/>
      <c r="C78" s="9"/>
      <c r="D78" s="993" t="s">
        <v>39</v>
      </c>
      <c r="E78" s="993"/>
      <c r="F78" s="993"/>
      <c r="G78" s="993"/>
      <c r="H78" s="993"/>
      <c r="I78" s="993"/>
      <c r="J78" s="993"/>
      <c r="K78" s="70"/>
      <c r="L78" s="70"/>
      <c r="M78" s="70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24"/>
      <c r="BE78" s="1" t="s">
        <v>67</v>
      </c>
      <c r="BF78" s="22">
        <v>0.69199999999999995</v>
      </c>
      <c r="BG78" s="22" t="s">
        <v>113</v>
      </c>
      <c r="BH78" s="1"/>
    </row>
    <row r="79" spans="1:75" ht="13" customHeight="1">
      <c r="A79" s="8"/>
      <c r="B79" s="9"/>
      <c r="C79" s="9"/>
      <c r="D79" s="559" t="s">
        <v>82</v>
      </c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  <c r="X79" s="559"/>
      <c r="Y79" s="559"/>
      <c r="Z79" s="559"/>
      <c r="AA79" s="559"/>
      <c r="AB79" s="559"/>
      <c r="AC79" s="559"/>
      <c r="AD79" s="559"/>
      <c r="AE79" s="559"/>
      <c r="AF79" s="559"/>
      <c r="AG79" s="559"/>
      <c r="AH79" s="559"/>
      <c r="AI79" s="559"/>
      <c r="AJ79" s="559"/>
      <c r="AK79" s="559"/>
      <c r="AL79" s="559"/>
      <c r="AM79" s="559"/>
      <c r="AN79" s="559"/>
      <c r="AO79" s="559"/>
      <c r="AP79" s="559"/>
      <c r="AQ79" s="559"/>
      <c r="AR79" s="559"/>
      <c r="AS79" s="559"/>
      <c r="AT79" s="559"/>
      <c r="AU79" s="559"/>
      <c r="AV79" s="559"/>
      <c r="AW79" s="559"/>
      <c r="AX79" s="559"/>
      <c r="AY79" s="559"/>
      <c r="AZ79" s="559"/>
      <c r="BA79" s="559"/>
      <c r="BB79" s="559"/>
      <c r="BC79" s="559"/>
      <c r="BD79" s="24"/>
      <c r="BE79" s="1"/>
      <c r="BF79" s="22">
        <f>SUM(BF73:BF78)</f>
        <v>2.5766153846153843</v>
      </c>
      <c r="BG79" s="22"/>
      <c r="BH79" s="1"/>
    </row>
    <row r="80" spans="1:75" ht="13" customHeight="1">
      <c r="A80" s="8"/>
      <c r="B80" s="9" t="s">
        <v>92</v>
      </c>
      <c r="C80" s="9"/>
      <c r="D80" s="73"/>
      <c r="E80" s="73"/>
      <c r="F80" s="73"/>
      <c r="G80" s="73"/>
      <c r="H80" s="73"/>
      <c r="I80" s="73"/>
      <c r="J80" s="73"/>
      <c r="K80" s="985" t="s">
        <v>188</v>
      </c>
      <c r="L80" s="985"/>
      <c r="M80" s="985"/>
      <c r="N80" s="985"/>
      <c r="O80" s="985"/>
      <c r="P80" s="985"/>
      <c r="Q80" s="73"/>
      <c r="R80" s="73"/>
      <c r="S80" s="73"/>
      <c r="T80" s="73"/>
      <c r="U80" s="73"/>
      <c r="V80" s="73"/>
      <c r="W80" s="986" t="s">
        <v>189</v>
      </c>
      <c r="X80" s="986"/>
      <c r="Y80" s="986"/>
      <c r="Z80" s="986"/>
      <c r="AA80" s="986"/>
      <c r="AB80" s="986"/>
      <c r="AC80" s="986"/>
      <c r="AD80" s="73"/>
      <c r="AE80" s="73"/>
      <c r="AF80" s="73"/>
      <c r="AG80" s="73"/>
      <c r="AH80" s="73"/>
      <c r="AI80" s="73"/>
      <c r="AL80" s="982" t="s">
        <v>154</v>
      </c>
      <c r="AM80" s="983"/>
      <c r="AN80" s="983"/>
      <c r="AO80" s="983"/>
      <c r="AP80" s="984"/>
      <c r="AQ80" s="73"/>
      <c r="AR80" s="73"/>
      <c r="AS80" s="73"/>
      <c r="AT80" s="73"/>
      <c r="AU80" s="73"/>
      <c r="AV80" s="73"/>
      <c r="AW80" s="985" t="s">
        <v>16</v>
      </c>
      <c r="AX80" s="985"/>
      <c r="AY80" s="985"/>
      <c r="AZ80" s="985"/>
      <c r="BA80" s="985"/>
      <c r="BB80" s="985"/>
      <c r="BC80" s="985"/>
      <c r="BD80" s="24"/>
      <c r="BE80" s="1" t="s">
        <v>58</v>
      </c>
      <c r="BF80">
        <f>12/52</f>
        <v>0.23076923076923078</v>
      </c>
      <c r="BG80" s="16" t="s">
        <v>111</v>
      </c>
      <c r="BH80" s="1"/>
    </row>
    <row r="81" spans="1:75" ht="13" customHeight="1">
      <c r="A81" s="8"/>
      <c r="B81" s="9" t="s">
        <v>93</v>
      </c>
      <c r="C81" s="9"/>
      <c r="D81" s="986" t="s">
        <v>17</v>
      </c>
      <c r="E81" s="986"/>
      <c r="F81" s="986"/>
      <c r="G81" s="986"/>
      <c r="H81" s="986"/>
      <c r="I81" s="986"/>
      <c r="J81" s="986"/>
      <c r="K81" s="70"/>
      <c r="L81" s="70"/>
      <c r="M81" s="70"/>
      <c r="N81" s="70"/>
      <c r="O81" s="70"/>
      <c r="P81" s="70"/>
      <c r="Q81" s="987" t="s">
        <v>151</v>
      </c>
      <c r="R81" s="988"/>
      <c r="S81" s="988"/>
      <c r="T81" s="988"/>
      <c r="U81" s="988"/>
      <c r="V81" s="989"/>
      <c r="W81" s="70"/>
      <c r="X81" s="70"/>
      <c r="Y81" s="70"/>
      <c r="Z81" s="70"/>
      <c r="AA81" s="70"/>
      <c r="AB81" s="70"/>
      <c r="AC81" s="70"/>
      <c r="AD81" s="986" t="s">
        <v>150</v>
      </c>
      <c r="AE81" s="986"/>
      <c r="AF81" s="986"/>
      <c r="AG81" s="986"/>
      <c r="AH81" s="986"/>
      <c r="AI81" s="986"/>
      <c r="AJ81" s="986"/>
      <c r="AK81" s="986"/>
      <c r="AL81" s="70"/>
      <c r="AM81" s="70"/>
      <c r="AN81" s="70"/>
      <c r="AO81" s="70"/>
      <c r="AP81" s="70"/>
      <c r="AQ81" s="990" t="s">
        <v>151</v>
      </c>
      <c r="AR81" s="990"/>
      <c r="AS81" s="990"/>
      <c r="AT81" s="990"/>
      <c r="AU81" s="991" t="s">
        <v>17</v>
      </c>
      <c r="AV81" s="992"/>
      <c r="AW81" s="70"/>
      <c r="AX81" s="70"/>
      <c r="AY81" s="70"/>
      <c r="AZ81" s="70"/>
      <c r="BA81" s="70"/>
      <c r="BB81" s="70"/>
      <c r="BC81" s="70"/>
      <c r="BD81" s="24"/>
      <c r="BE81" s="1" t="s">
        <v>60</v>
      </c>
      <c r="BF81" s="16">
        <f>31/52</f>
        <v>0.59615384615384615</v>
      </c>
      <c r="BG81" s="22" t="s">
        <v>108</v>
      </c>
      <c r="BH81" s="1"/>
      <c r="BJ81" t="s">
        <v>109</v>
      </c>
    </row>
    <row r="82" spans="1:75" ht="13" customHeight="1">
      <c r="A82" s="8"/>
      <c r="B82" s="9" t="s">
        <v>61</v>
      </c>
      <c r="C82" s="9"/>
      <c r="D82" s="70"/>
      <c r="E82" s="70"/>
      <c r="F82" s="70"/>
      <c r="G82" s="70"/>
      <c r="H82" s="70"/>
      <c r="I82" s="70"/>
      <c r="J82" s="70"/>
      <c r="K82" s="985" t="s">
        <v>27</v>
      </c>
      <c r="L82" s="985"/>
      <c r="M82" s="985"/>
      <c r="N82" s="985"/>
      <c r="O82" s="985"/>
      <c r="P82" s="985"/>
      <c r="Q82" s="985" t="s">
        <v>18</v>
      </c>
      <c r="R82" s="985"/>
      <c r="S82" s="985"/>
      <c r="T82" s="985"/>
      <c r="U82" s="985"/>
      <c r="V82" s="985"/>
      <c r="W82" s="70"/>
      <c r="X82" s="70"/>
      <c r="Y82" s="70"/>
      <c r="Z82" s="70"/>
      <c r="AA82" s="70"/>
      <c r="AB82" s="70"/>
      <c r="AC82" s="70"/>
      <c r="AD82" s="938" t="s">
        <v>27</v>
      </c>
      <c r="AE82" s="938"/>
      <c r="AF82" s="938"/>
      <c r="AG82" s="938"/>
      <c r="AH82" s="938"/>
      <c r="AI82" s="938"/>
      <c r="AJ82" s="70"/>
      <c r="AK82" s="70"/>
      <c r="AL82" s="70"/>
      <c r="AM82" s="70"/>
      <c r="AN82" s="70"/>
      <c r="AO82" s="70"/>
      <c r="AP82" s="70"/>
      <c r="AQ82" s="985" t="s">
        <v>19</v>
      </c>
      <c r="AR82" s="985"/>
      <c r="AS82" s="985"/>
      <c r="AT82" s="985"/>
      <c r="AU82" s="985"/>
      <c r="AV82" s="985"/>
      <c r="AW82" s="70"/>
      <c r="AX82" s="70"/>
      <c r="AY82" s="70"/>
      <c r="AZ82" s="70"/>
      <c r="BA82" s="70"/>
      <c r="BB82" s="70"/>
      <c r="BC82" s="70"/>
      <c r="BD82" s="24"/>
      <c r="BE82" s="1" t="s">
        <v>62</v>
      </c>
      <c r="BF82" s="16">
        <f>9/52</f>
        <v>0.17307692307692307</v>
      </c>
      <c r="BG82" t="s">
        <v>106</v>
      </c>
      <c r="BH82" s="1"/>
    </row>
    <row r="83" spans="1:75" ht="13" customHeight="1">
      <c r="A83" s="8"/>
      <c r="B83" s="9" t="s">
        <v>63</v>
      </c>
      <c r="C83" s="9"/>
      <c r="D83" s="985" t="s">
        <v>160</v>
      </c>
      <c r="E83" s="985"/>
      <c r="F83" s="985"/>
      <c r="G83" s="985"/>
      <c r="H83" s="985"/>
      <c r="I83" s="985"/>
      <c r="J83" s="985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985" t="s">
        <v>161</v>
      </c>
      <c r="X83" s="985"/>
      <c r="Y83" s="985"/>
      <c r="Z83" s="985"/>
      <c r="AA83" s="985"/>
      <c r="AB83" s="985"/>
      <c r="AC83" s="985"/>
      <c r="AD83" s="70"/>
      <c r="AE83" s="70"/>
      <c r="AF83" s="70"/>
      <c r="AG83" s="70"/>
      <c r="AH83" s="70"/>
      <c r="AI83" s="70"/>
      <c r="AJ83" s="985" t="s">
        <v>159</v>
      </c>
      <c r="AK83" s="985"/>
      <c r="AL83" s="985"/>
      <c r="AM83" s="985"/>
      <c r="AN83" s="985"/>
      <c r="AO83" s="985"/>
      <c r="AP83" s="985"/>
      <c r="AQ83" s="70"/>
      <c r="AR83" s="70"/>
      <c r="AS83" s="70"/>
      <c r="AT83" s="70"/>
      <c r="AU83" s="70"/>
      <c r="AV83" s="70"/>
      <c r="AW83" s="982" t="s">
        <v>158</v>
      </c>
      <c r="AX83" s="983"/>
      <c r="AY83" s="983"/>
      <c r="AZ83" s="983"/>
      <c r="BA83" s="983"/>
      <c r="BB83" s="983"/>
      <c r="BC83" s="984"/>
      <c r="BD83" s="24"/>
      <c r="BE83" s="1" t="s">
        <v>64</v>
      </c>
      <c r="BF83" s="16">
        <f>24/52</f>
        <v>0.46153846153846156</v>
      </c>
      <c r="BG83" s="16"/>
      <c r="BH83" s="1"/>
    </row>
    <row r="84" spans="1:75" ht="13" customHeight="1">
      <c r="A84" s="8"/>
      <c r="B84" s="9"/>
      <c r="C84" s="9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24"/>
      <c r="BE84" s="1" t="s">
        <v>66</v>
      </c>
      <c r="BF84" s="16">
        <f>28/52</f>
        <v>0.53846153846153844</v>
      </c>
      <c r="BG84" s="1"/>
      <c r="BH84" s="1"/>
    </row>
    <row r="85" spans="1:75" ht="13" customHeight="1">
      <c r="A85" s="8"/>
      <c r="B85" s="9"/>
      <c r="C85" s="9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24"/>
      <c r="BE85" s="1"/>
      <c r="BF85" s="16">
        <f>SUM(BF80:BF84)</f>
        <v>2</v>
      </c>
      <c r="BG85" s="1" t="s">
        <v>110</v>
      </c>
      <c r="BH85" s="1"/>
    </row>
    <row r="86" spans="1:75" s="1" customFormat="1" ht="13" customHeight="1">
      <c r="A86" s="8"/>
      <c r="B86" s="9"/>
      <c r="C86" s="9"/>
      <c r="D86" s="559" t="s">
        <v>83</v>
      </c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  <c r="X86" s="559"/>
      <c r="Y86" s="559"/>
      <c r="Z86" s="559"/>
      <c r="AA86" s="559"/>
      <c r="AB86" s="559"/>
      <c r="AC86" s="559"/>
      <c r="AD86" s="559"/>
      <c r="AE86" s="559"/>
      <c r="AF86" s="559"/>
      <c r="AG86" s="559"/>
      <c r="AH86" s="559"/>
      <c r="AI86" s="559"/>
      <c r="AJ86" s="559"/>
      <c r="AK86" s="559"/>
      <c r="AL86" s="559"/>
      <c r="AM86" s="559"/>
      <c r="AN86" s="559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59"/>
      <c r="BC86" s="559"/>
      <c r="BD86" s="24"/>
      <c r="BF86" s="16"/>
      <c r="BG86" s="16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</row>
    <row r="87" spans="1:75" ht="13" customHeight="1">
      <c r="A87" s="8"/>
      <c r="B87" s="9" t="s">
        <v>81</v>
      </c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/>
      <c r="BG87" s="16"/>
      <c r="BH87" s="1"/>
    </row>
    <row r="88" spans="1:75" ht="13" customHeight="1">
      <c r="A88" s="8"/>
      <c r="B88" s="9" t="s">
        <v>5</v>
      </c>
      <c r="C88" s="9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832" t="s">
        <v>5</v>
      </c>
      <c r="AR88" s="833"/>
      <c r="AS88" s="833"/>
      <c r="AT88" s="833"/>
      <c r="AU88" s="833"/>
      <c r="AV88" s="833"/>
      <c r="AW88" s="833"/>
      <c r="AX88" s="833"/>
      <c r="AY88" s="833"/>
      <c r="AZ88" s="833"/>
      <c r="BA88" s="833"/>
      <c r="BB88" s="833"/>
      <c r="BC88" s="834"/>
      <c r="BD88" s="24"/>
      <c r="BE88" s="1" t="s">
        <v>60</v>
      </c>
      <c r="BF88" s="16">
        <f>13/52</f>
        <v>0.25</v>
      </c>
      <c r="BG88" s="16" t="s">
        <v>103</v>
      </c>
      <c r="BH88" s="1"/>
    </row>
    <row r="89" spans="1:75" ht="13" customHeight="1">
      <c r="A89" s="8"/>
      <c r="B89" s="9" t="s">
        <v>61</v>
      </c>
      <c r="C89" s="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25"/>
      <c r="BE89" s="1" t="s">
        <v>62</v>
      </c>
      <c r="BF89" s="22">
        <f>4/52</f>
        <v>7.6923076923076927E-2</v>
      </c>
      <c r="BG89" s="16" t="s">
        <v>104</v>
      </c>
      <c r="BH89" s="1"/>
    </row>
    <row r="90" spans="1:75" ht="13" customHeight="1">
      <c r="A90" s="8"/>
      <c r="B90" s="71" t="s">
        <v>63</v>
      </c>
      <c r="C90" s="71"/>
      <c r="D90" s="840" t="s">
        <v>167</v>
      </c>
      <c r="E90" s="840"/>
      <c r="F90" s="840"/>
      <c r="G90" s="840"/>
      <c r="H90" s="840"/>
      <c r="I90" s="840"/>
      <c r="J90" s="840"/>
      <c r="K90" s="840"/>
      <c r="L90" s="840"/>
      <c r="M90" s="840"/>
      <c r="N90" s="840"/>
      <c r="O90" s="840"/>
      <c r="P90" s="840"/>
      <c r="Q90" s="840" t="s">
        <v>167</v>
      </c>
      <c r="R90" s="840"/>
      <c r="S90" s="840"/>
      <c r="T90" s="840"/>
      <c r="U90" s="840"/>
      <c r="V90" s="840"/>
      <c r="W90" s="840"/>
      <c r="X90" s="840"/>
      <c r="Y90" s="840"/>
      <c r="Z90" s="840"/>
      <c r="AA90" s="840"/>
      <c r="AB90" s="840"/>
      <c r="AC90" s="840"/>
      <c r="AD90" s="840" t="s">
        <v>167</v>
      </c>
      <c r="AE90" s="840"/>
      <c r="AF90" s="840"/>
      <c r="AG90" s="840"/>
      <c r="AH90" s="840"/>
      <c r="AI90" s="840"/>
      <c r="AJ90" s="840"/>
      <c r="AK90" s="840"/>
      <c r="AL90" s="840"/>
      <c r="AM90" s="840"/>
      <c r="AN90" s="840"/>
      <c r="AO90" s="840"/>
      <c r="AP90" s="84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24"/>
      <c r="BE90" s="1" t="s">
        <v>64</v>
      </c>
      <c r="BF90" s="16">
        <f>20/52</f>
        <v>0.38461538461538464</v>
      </c>
      <c r="BG90" s="16"/>
      <c r="BH90" s="1"/>
    </row>
    <row r="91" spans="1:75" ht="13" customHeight="1">
      <c r="A91" s="8"/>
      <c r="B91" s="9"/>
      <c r="C91" s="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24"/>
      <c r="BE91" s="1" t="s">
        <v>66</v>
      </c>
      <c r="BF91" s="16">
        <v>1</v>
      </c>
      <c r="BG91" s="16"/>
      <c r="BH91" s="1"/>
    </row>
    <row r="92" spans="1:75" ht="13" customHeight="1">
      <c r="A92" s="8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105</v>
      </c>
      <c r="BF92" s="22">
        <v>0.23100000000000001</v>
      </c>
      <c r="BG92" s="22">
        <f>SUM(BF88:BF92)</f>
        <v>1.9425384615384618</v>
      </c>
      <c r="BH92" s="1"/>
    </row>
    <row r="93" spans="1:75" s="1" customFormat="1" ht="13" customHeight="1">
      <c r="A93" s="8"/>
      <c r="B93" s="9"/>
      <c r="C93" s="9"/>
      <c r="D93" s="559" t="s">
        <v>84</v>
      </c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  <c r="X93" s="559"/>
      <c r="Y93" s="559"/>
      <c r="Z93" s="559"/>
      <c r="AA93" s="559"/>
      <c r="AB93" s="559"/>
      <c r="AC93" s="559"/>
      <c r="AD93" s="559"/>
      <c r="AE93" s="559"/>
      <c r="AF93" s="559"/>
      <c r="AG93" s="559"/>
      <c r="AH93" s="559"/>
      <c r="AI93" s="559"/>
      <c r="AJ93" s="559"/>
      <c r="AK93" s="559"/>
      <c r="AL93" s="559"/>
      <c r="AM93" s="559"/>
      <c r="AN93" s="559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59"/>
      <c r="BC93" s="559"/>
      <c r="BD93" s="24"/>
      <c r="BF93" s="22"/>
      <c r="BG93" s="22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</row>
    <row r="94" spans="1:75" ht="13" customHeight="1">
      <c r="A94" s="8"/>
      <c r="B94" s="9" t="s">
        <v>73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29" t="s">
        <v>17</v>
      </c>
      <c r="AE94" s="929"/>
      <c r="AF94" s="929"/>
      <c r="AG94" s="929"/>
      <c r="AH94" s="929"/>
      <c r="AI94" s="929"/>
      <c r="AJ94" s="929"/>
      <c r="AK94" s="929"/>
      <c r="AL94" s="930" t="s">
        <v>150</v>
      </c>
      <c r="AM94" s="931"/>
      <c r="AN94" s="931"/>
      <c r="AO94" s="931"/>
      <c r="AP94" s="931"/>
      <c r="AQ94" s="931"/>
      <c r="AR94" s="931"/>
      <c r="AS94" s="931"/>
      <c r="AT94" s="931"/>
      <c r="AU94" s="930" t="s">
        <v>151</v>
      </c>
      <c r="AV94" s="931"/>
      <c r="AW94" s="931"/>
      <c r="AX94" s="931"/>
      <c r="AY94" s="931"/>
      <c r="AZ94" s="931"/>
      <c r="BA94" s="931"/>
      <c r="BB94" s="931"/>
      <c r="BC94" s="931"/>
      <c r="BD94" s="24"/>
      <c r="BE94" s="1" t="s">
        <v>60</v>
      </c>
      <c r="BF94" s="26">
        <f>18/52</f>
        <v>0.34615384615384615</v>
      </c>
      <c r="BG94" s="22"/>
      <c r="BH94" s="1"/>
    </row>
    <row r="95" spans="1:75" ht="13" customHeight="1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24"/>
      <c r="BE95" s="1" t="s">
        <v>102</v>
      </c>
      <c r="BF95" s="1">
        <f>8/52</f>
        <v>0.15384615384615385</v>
      </c>
      <c r="BG95" s="32">
        <f>SUM(BF94:BF95)</f>
        <v>0.5</v>
      </c>
      <c r="BH95" s="1"/>
    </row>
    <row r="96" spans="1:75" ht="13" customHeight="1">
      <c r="A96" s="8"/>
      <c r="B96" s="9"/>
      <c r="C96" s="9"/>
      <c r="D96" s="559" t="s">
        <v>85</v>
      </c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  <c r="X96" s="559"/>
      <c r="Y96" s="559"/>
      <c r="Z96" s="559"/>
      <c r="AA96" s="559"/>
      <c r="AB96" s="559"/>
      <c r="AC96" s="559"/>
      <c r="AD96" s="559"/>
      <c r="AE96" s="559"/>
      <c r="AF96" s="559"/>
      <c r="AG96" s="559"/>
      <c r="AH96" s="559"/>
      <c r="AI96" s="559"/>
      <c r="AJ96" s="559"/>
      <c r="AK96" s="559"/>
      <c r="AL96" s="559"/>
      <c r="AM96" s="559"/>
      <c r="AN96" s="559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59"/>
      <c r="BC96" s="559"/>
      <c r="BD96" s="24"/>
      <c r="BE96" s="1"/>
      <c r="BF96" s="22"/>
      <c r="BG96" s="16"/>
      <c r="BH96" s="1"/>
    </row>
    <row r="97" spans="1:90" ht="13" customHeight="1">
      <c r="A97" s="8"/>
      <c r="B97" s="9" t="s">
        <v>61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80"/>
      <c r="AE97" s="980"/>
      <c r="AF97" s="980"/>
      <c r="AG97" s="980"/>
      <c r="AH97" s="9"/>
      <c r="AI97" s="9"/>
      <c r="AJ97" s="975" t="s">
        <v>19</v>
      </c>
      <c r="AK97" s="976"/>
      <c r="AL97" s="976"/>
      <c r="AM97" s="976"/>
      <c r="AN97" s="976"/>
      <c r="AO97" s="976"/>
      <c r="AP97" s="977"/>
      <c r="AQ97" s="975" t="s">
        <v>27</v>
      </c>
      <c r="AR97" s="976"/>
      <c r="AS97" s="976"/>
      <c r="AT97" s="976"/>
      <c r="AU97" s="976"/>
      <c r="AV97" s="977"/>
      <c r="AW97" s="981" t="s">
        <v>18</v>
      </c>
      <c r="AX97" s="981"/>
      <c r="AY97" s="981"/>
      <c r="AZ97" s="981"/>
      <c r="BA97" s="981"/>
      <c r="BB97" s="981"/>
      <c r="BC97" s="981"/>
      <c r="BD97" s="24"/>
      <c r="BE97" s="1" t="s">
        <v>64</v>
      </c>
      <c r="BF97" s="22">
        <f>20/52</f>
        <v>0.38461538461538464</v>
      </c>
      <c r="BG97" s="16"/>
      <c r="BH97" s="1"/>
    </row>
    <row r="98" spans="1:90" ht="13" customHeight="1">
      <c r="A98" s="8"/>
      <c r="B98" s="9" t="s">
        <v>5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74" t="s">
        <v>13</v>
      </c>
      <c r="N98" s="974"/>
      <c r="O98" s="974"/>
      <c r="P98" s="974"/>
      <c r="Q98" s="974"/>
      <c r="R98" s="974"/>
      <c r="S98" s="974"/>
      <c r="T98" s="974"/>
      <c r="U98" s="974"/>
      <c r="V98" s="974"/>
      <c r="W98" s="974"/>
      <c r="X98" s="974"/>
      <c r="Y98" s="974"/>
      <c r="Z98" s="9"/>
      <c r="AA98" s="9"/>
      <c r="AB98" s="9"/>
      <c r="AC98" s="9"/>
      <c r="AD98" s="975" t="s">
        <v>86</v>
      </c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7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24"/>
      <c r="BE98" s="1"/>
      <c r="BF98" s="22"/>
      <c r="BG98" s="16"/>
      <c r="BH98" s="1"/>
    </row>
    <row r="99" spans="1:90" ht="13" customHeight="1" thickBot="1">
      <c r="A99" s="27"/>
      <c r="B99" s="28" t="s">
        <v>87</v>
      </c>
      <c r="C99" s="28"/>
      <c r="D99" s="978" t="s">
        <v>87</v>
      </c>
      <c r="E99" s="978"/>
      <c r="F99" s="978"/>
      <c r="G99" s="978"/>
      <c r="H99" s="978"/>
      <c r="I99" s="978"/>
      <c r="J99" s="978"/>
      <c r="K99" s="978"/>
      <c r="L99" s="978"/>
      <c r="M99" s="978"/>
      <c r="N99" s="978"/>
      <c r="O99" s="978"/>
      <c r="P99" s="978"/>
      <c r="Q99" s="978"/>
      <c r="R99" s="978"/>
      <c r="S99" s="978"/>
      <c r="T99" s="978"/>
      <c r="U99" s="978"/>
      <c r="V99" s="978"/>
      <c r="W99" s="978"/>
      <c r="X99" s="978"/>
      <c r="Y99" s="978"/>
      <c r="Z99" s="978"/>
      <c r="AA99" s="978"/>
      <c r="AB99" s="978"/>
      <c r="AC99" s="978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9"/>
      <c r="BH99" s="1"/>
    </row>
    <row r="100" spans="1:90" ht="17" thickBot="1">
      <c r="BJ100" t="s">
        <v>114</v>
      </c>
      <c r="BY100" s="733" t="s">
        <v>115</v>
      </c>
      <c r="BZ100" s="733"/>
      <c r="CA100" s="733"/>
      <c r="CB100" s="733"/>
      <c r="CD100" s="733" t="s">
        <v>116</v>
      </c>
      <c r="CE100" s="733"/>
      <c r="CF100" s="733"/>
      <c r="CG100" s="733"/>
    </row>
    <row r="101" spans="1:90">
      <c r="BJ101" s="33"/>
      <c r="BK101" s="45">
        <v>44372</v>
      </c>
      <c r="BL101" s="45">
        <f>BK101+27</f>
        <v>44399</v>
      </c>
      <c r="BM101" s="45">
        <f t="shared" ref="BM101:BW101" si="1">BL101+28</f>
        <v>44427</v>
      </c>
      <c r="BN101" s="45">
        <f t="shared" si="1"/>
        <v>44455</v>
      </c>
      <c r="BO101" s="45">
        <f t="shared" si="1"/>
        <v>44483</v>
      </c>
      <c r="BP101" s="45">
        <f t="shared" si="1"/>
        <v>44511</v>
      </c>
      <c r="BQ101" s="45">
        <f t="shared" si="1"/>
        <v>44539</v>
      </c>
      <c r="BR101" s="45">
        <f t="shared" si="1"/>
        <v>44567</v>
      </c>
      <c r="BS101" s="45">
        <f t="shared" si="1"/>
        <v>44595</v>
      </c>
      <c r="BT101" s="45">
        <f t="shared" si="1"/>
        <v>44623</v>
      </c>
      <c r="BU101" s="45">
        <f t="shared" si="1"/>
        <v>44651</v>
      </c>
      <c r="BV101" s="45">
        <f t="shared" si="1"/>
        <v>44679</v>
      </c>
      <c r="BW101" s="45">
        <f t="shared" si="1"/>
        <v>44707</v>
      </c>
      <c r="BY101" s="34" t="s">
        <v>0</v>
      </c>
      <c r="BZ101" s="35" t="s">
        <v>2</v>
      </c>
      <c r="CA101" s="35" t="s">
        <v>1</v>
      </c>
      <c r="CB101" s="36" t="s">
        <v>40</v>
      </c>
      <c r="CD101" s="50" t="s">
        <v>0</v>
      </c>
      <c r="CE101" s="50" t="s">
        <v>2</v>
      </c>
      <c r="CF101" s="50" t="s">
        <v>1</v>
      </c>
      <c r="CG101" s="50" t="s">
        <v>40</v>
      </c>
    </row>
    <row r="102" spans="1:90">
      <c r="BJ102" s="37">
        <v>1</v>
      </c>
      <c r="BK102" s="49" t="s">
        <v>123</v>
      </c>
      <c r="BL102" s="48" t="s">
        <v>1</v>
      </c>
      <c r="BM102" s="49" t="s">
        <v>124</v>
      </c>
      <c r="BN102" s="48" t="s">
        <v>119</v>
      </c>
      <c r="BO102" s="46" t="s">
        <v>2</v>
      </c>
      <c r="BP102" s="49" t="s">
        <v>121</v>
      </c>
      <c r="BQ102" s="49" t="s">
        <v>121</v>
      </c>
      <c r="BR102" s="48" t="s">
        <v>120</v>
      </c>
      <c r="BS102" s="47" t="s">
        <v>117</v>
      </c>
      <c r="BT102" s="47" t="s">
        <v>29</v>
      </c>
      <c r="BU102" s="47" t="s">
        <v>29</v>
      </c>
      <c r="BV102" s="49" t="s">
        <v>28</v>
      </c>
      <c r="BW102" s="49" t="s">
        <v>28</v>
      </c>
      <c r="BY102" s="38">
        <v>12</v>
      </c>
      <c r="BZ102" s="50">
        <f>CE102*4</f>
        <v>4</v>
      </c>
      <c r="CA102" s="50">
        <v>12</v>
      </c>
      <c r="CB102" s="39">
        <v>24</v>
      </c>
      <c r="CC102" s="50"/>
      <c r="CD102" s="50">
        <v>3</v>
      </c>
      <c r="CE102" s="50">
        <v>1</v>
      </c>
      <c r="CF102" s="50">
        <v>3</v>
      </c>
      <c r="CG102" s="50">
        <v>6</v>
      </c>
    </row>
    <row r="103" spans="1:90">
      <c r="BJ103" s="37">
        <v>2</v>
      </c>
      <c r="BK103" s="48" t="s">
        <v>1</v>
      </c>
      <c r="BL103" s="49" t="s">
        <v>121</v>
      </c>
      <c r="BM103" s="49" t="s">
        <v>121</v>
      </c>
      <c r="BN103" s="46" t="s">
        <v>2</v>
      </c>
      <c r="BO103" s="47" t="s">
        <v>117</v>
      </c>
      <c r="BP103" s="48" t="s">
        <v>120</v>
      </c>
      <c r="BQ103" s="48" t="s">
        <v>119</v>
      </c>
      <c r="BR103" s="47" t="s">
        <v>29</v>
      </c>
      <c r="BS103" s="47" t="s">
        <v>29</v>
      </c>
      <c r="BT103" s="49" t="s">
        <v>28</v>
      </c>
      <c r="BU103" s="49" t="s">
        <v>28</v>
      </c>
      <c r="BV103" s="49" t="s">
        <v>118</v>
      </c>
      <c r="BW103" s="49" t="s">
        <v>123</v>
      </c>
      <c r="BY103" s="38">
        <v>12</v>
      </c>
      <c r="BZ103" s="50">
        <f>CE103*4</f>
        <v>4</v>
      </c>
      <c r="CA103" s="50">
        <v>12</v>
      </c>
      <c r="CB103" s="39">
        <v>24</v>
      </c>
      <c r="CC103" s="50"/>
      <c r="CD103" s="50">
        <v>3</v>
      </c>
      <c r="CE103" s="50">
        <v>1</v>
      </c>
      <c r="CF103" s="50">
        <v>3</v>
      </c>
      <c r="CG103" s="50">
        <v>6</v>
      </c>
    </row>
    <row r="104" spans="1:90" ht="17" thickBot="1">
      <c r="BJ104" s="37">
        <v>3</v>
      </c>
      <c r="BK104" s="46" t="s">
        <v>2</v>
      </c>
      <c r="BL104" s="48" t="s">
        <v>120</v>
      </c>
      <c r="BM104" s="49" t="s">
        <v>118</v>
      </c>
      <c r="BN104" s="48" t="s">
        <v>119</v>
      </c>
      <c r="BO104" s="49" t="s">
        <v>124</v>
      </c>
      <c r="BP104" s="47" t="s">
        <v>29</v>
      </c>
      <c r="BQ104" s="47" t="s">
        <v>29</v>
      </c>
      <c r="BR104" s="49" t="s">
        <v>28</v>
      </c>
      <c r="BS104" s="49" t="s">
        <v>28</v>
      </c>
      <c r="BT104" s="47" t="s">
        <v>117</v>
      </c>
      <c r="BU104" s="49" t="s">
        <v>121</v>
      </c>
      <c r="BV104" s="49" t="s">
        <v>121</v>
      </c>
      <c r="BW104" s="48" t="s">
        <v>1</v>
      </c>
      <c r="BY104" s="40">
        <v>12</v>
      </c>
      <c r="BZ104" s="41">
        <f>CE104*4</f>
        <v>4</v>
      </c>
      <c r="CA104" s="41">
        <v>12</v>
      </c>
      <c r="CB104" s="42">
        <v>24</v>
      </c>
      <c r="CC104" s="50"/>
      <c r="CD104">
        <v>3</v>
      </c>
      <c r="CE104">
        <v>1</v>
      </c>
      <c r="CF104">
        <v>3</v>
      </c>
      <c r="CG104">
        <v>6</v>
      </c>
    </row>
    <row r="105" spans="1:90">
      <c r="BY105">
        <f>SUM(BY102:BY104)</f>
        <v>36</v>
      </c>
      <c r="BZ105">
        <f>SUM(BZ102:BZ104)</f>
        <v>12</v>
      </c>
      <c r="CA105">
        <f>SUM(CA102:CA104)</f>
        <v>36</v>
      </c>
      <c r="CB105">
        <f>SUM(CB102:CB104)</f>
        <v>72</v>
      </c>
    </row>
    <row r="106" spans="1:90">
      <c r="BY106" s="51">
        <f>BY105/52</f>
        <v>0.69230769230769229</v>
      </c>
      <c r="BZ106" s="51">
        <f>BZ105/52</f>
        <v>0.23076923076923078</v>
      </c>
      <c r="CA106" s="51">
        <f>CA105/52</f>
        <v>0.69230769230769229</v>
      </c>
      <c r="CB106" s="51">
        <f>CB105/52</f>
        <v>1.3846153846153846</v>
      </c>
      <c r="CC106">
        <f>SUM(BY106:CB106)</f>
        <v>3</v>
      </c>
    </row>
    <row r="108" spans="1:90">
      <c r="BJ108" t="s">
        <v>184</v>
      </c>
      <c r="BK108" t="s">
        <v>165</v>
      </c>
      <c r="BL108"/>
      <c r="BM108"/>
      <c r="BN108"/>
      <c r="BO108"/>
      <c r="BP108"/>
      <c r="BQ108"/>
      <c r="BR108"/>
      <c r="BS108"/>
      <c r="BT108"/>
      <c r="BU108"/>
      <c r="BV108"/>
      <c r="BW108"/>
      <c r="BZ108" t="s">
        <v>166</v>
      </c>
    </row>
    <row r="109" spans="1:90">
      <c r="BK109"/>
      <c r="BL109"/>
      <c r="BM109"/>
      <c r="BN109"/>
      <c r="BO109"/>
      <c r="BP109"/>
      <c r="BQ109"/>
      <c r="BR109"/>
      <c r="BS109"/>
      <c r="BT109"/>
      <c r="BU109"/>
      <c r="BV109"/>
      <c r="BW109"/>
    </row>
    <row r="110" spans="1:90">
      <c r="BK110" t="s">
        <v>91</v>
      </c>
      <c r="BL110" t="s">
        <v>167</v>
      </c>
      <c r="BM110" t="s">
        <v>168</v>
      </c>
      <c r="BN110" t="s">
        <v>88</v>
      </c>
      <c r="BO110" t="s">
        <v>169</v>
      </c>
      <c r="BP110" t="s">
        <v>170</v>
      </c>
      <c r="BQ110" t="s">
        <v>171</v>
      </c>
      <c r="BR110" t="s">
        <v>172</v>
      </c>
      <c r="BS110" t="s">
        <v>173</v>
      </c>
      <c r="BT110" t="s">
        <v>174</v>
      </c>
      <c r="BU110"/>
      <c r="BV110" t="s">
        <v>175</v>
      </c>
      <c r="BW110" t="s">
        <v>176</v>
      </c>
      <c r="BY110" s="58" t="s">
        <v>184</v>
      </c>
      <c r="BZ110" s="58" t="s">
        <v>91</v>
      </c>
      <c r="CA110" s="58" t="s">
        <v>167</v>
      </c>
      <c r="CB110" s="58" t="s">
        <v>168</v>
      </c>
      <c r="CC110" s="58" t="s">
        <v>88</v>
      </c>
      <c r="CD110" s="58" t="s">
        <v>169</v>
      </c>
      <c r="CE110" s="58" t="s">
        <v>170</v>
      </c>
      <c r="CF110" s="58" t="s">
        <v>171</v>
      </c>
      <c r="CG110" s="58" t="s">
        <v>172</v>
      </c>
      <c r="CH110" s="58" t="s">
        <v>173</v>
      </c>
      <c r="CI110" s="58" t="s">
        <v>174</v>
      </c>
      <c r="CJ110" s="59"/>
      <c r="CK110" s="59" t="s">
        <v>175</v>
      </c>
      <c r="CL110" s="59" t="s">
        <v>176</v>
      </c>
    </row>
    <row r="111" spans="1:90">
      <c r="BJ111" t="s">
        <v>177</v>
      </c>
      <c r="BK111" s="60" t="s">
        <v>178</v>
      </c>
      <c r="BL111" s="60"/>
      <c r="BM111" s="60">
        <v>0.08</v>
      </c>
      <c r="BN111" s="60">
        <f>0.8+0.08+0.15</f>
        <v>1.03</v>
      </c>
      <c r="BO111" s="60">
        <v>0.35</v>
      </c>
      <c r="BP111" s="60"/>
      <c r="BQ111" s="61" t="s">
        <v>178</v>
      </c>
      <c r="BR111" s="61" t="s">
        <v>178</v>
      </c>
      <c r="BS111" s="61">
        <f>SUM(BK111:BR111)</f>
        <v>1.46</v>
      </c>
      <c r="BT111" s="61">
        <v>1</v>
      </c>
      <c r="BU111"/>
      <c r="BV111">
        <v>1.63</v>
      </c>
      <c r="BW111">
        <f t="shared" ref="BW111:BW118" si="2">BV111-BS111</f>
        <v>0.16999999999999993</v>
      </c>
      <c r="BY111" s="62" t="s">
        <v>177</v>
      </c>
      <c r="BZ111" s="60" t="s">
        <v>178</v>
      </c>
      <c r="CA111" s="60"/>
      <c r="CB111" s="60">
        <v>0.08</v>
      </c>
      <c r="CC111" s="60">
        <v>1.03</v>
      </c>
      <c r="CD111" s="60">
        <v>0.35</v>
      </c>
      <c r="CE111" s="60"/>
      <c r="CF111" s="61" t="s">
        <v>178</v>
      </c>
      <c r="CG111" s="61" t="s">
        <v>178</v>
      </c>
      <c r="CH111" s="61">
        <f>SUM(BZ111:CG111)</f>
        <v>1.46</v>
      </c>
      <c r="CI111" s="61">
        <v>1</v>
      </c>
      <c r="CJ111" s="59"/>
      <c r="CK111" s="59">
        <v>1.63</v>
      </c>
      <c r="CL111" s="59">
        <f t="shared" ref="CL111:CL119" si="3">CK111-CH111</f>
        <v>0.16999999999999993</v>
      </c>
    </row>
    <row r="112" spans="1:90">
      <c r="BJ112" t="s">
        <v>1</v>
      </c>
      <c r="BK112" s="60">
        <v>0.69</v>
      </c>
      <c r="BL112" s="60">
        <v>0.46</v>
      </c>
      <c r="BM112" s="60">
        <v>0.4</v>
      </c>
      <c r="BN112" s="60">
        <v>0.13</v>
      </c>
      <c r="BO112" s="60">
        <v>0.62</v>
      </c>
      <c r="BP112" s="60">
        <v>0.27</v>
      </c>
      <c r="BQ112" s="60" t="s">
        <v>178</v>
      </c>
      <c r="BR112" s="60" t="s">
        <v>178</v>
      </c>
      <c r="BS112" s="60">
        <f t="shared" ref="BS112:BS118" si="4">SUM(BK112:BR112)</f>
        <v>2.57</v>
      </c>
      <c r="BT112" s="61">
        <v>1</v>
      </c>
      <c r="BU112"/>
      <c r="BV112">
        <v>3.06</v>
      </c>
      <c r="BW112">
        <f t="shared" si="2"/>
        <v>0.49000000000000021</v>
      </c>
      <c r="BY112" s="62" t="s">
        <v>1</v>
      </c>
      <c r="BZ112" s="60">
        <v>0.7</v>
      </c>
      <c r="CA112" s="60">
        <v>0.5</v>
      </c>
      <c r="CB112" s="60">
        <v>0.5</v>
      </c>
      <c r="CC112" s="60">
        <v>0.36</v>
      </c>
      <c r="CD112" s="60">
        <v>0.65</v>
      </c>
      <c r="CE112" s="60">
        <v>0.35</v>
      </c>
      <c r="CF112" s="60" t="s">
        <v>178</v>
      </c>
      <c r="CG112" s="60" t="s">
        <v>178</v>
      </c>
      <c r="CH112" s="60">
        <f t="shared" ref="CH112:CH118" si="5">SUM(BZ112:CG112)</f>
        <v>3.06</v>
      </c>
      <c r="CI112" s="61">
        <v>1</v>
      </c>
      <c r="CJ112" s="59"/>
      <c r="CK112" s="59">
        <v>3.06</v>
      </c>
      <c r="CL112" s="59">
        <f t="shared" si="3"/>
        <v>0</v>
      </c>
    </row>
    <row r="113" spans="62:90">
      <c r="BJ113" t="s">
        <v>41</v>
      </c>
      <c r="BK113" s="60" t="s">
        <v>178</v>
      </c>
      <c r="BL113" s="60">
        <v>0.54</v>
      </c>
      <c r="BM113" s="60">
        <v>0.46</v>
      </c>
      <c r="BN113" s="60">
        <v>0.17</v>
      </c>
      <c r="BO113" s="60">
        <v>0.6</v>
      </c>
      <c r="BP113" s="60">
        <v>0.23</v>
      </c>
      <c r="BQ113" s="60" t="s">
        <v>178</v>
      </c>
      <c r="BR113" s="60" t="s">
        <v>178</v>
      </c>
      <c r="BS113" s="60">
        <f t="shared" si="4"/>
        <v>2</v>
      </c>
      <c r="BT113" s="61"/>
      <c r="BU113"/>
      <c r="BV113">
        <v>2</v>
      </c>
      <c r="BW113">
        <f t="shared" si="2"/>
        <v>0</v>
      </c>
      <c r="BY113" s="62" t="s">
        <v>41</v>
      </c>
      <c r="BZ113" s="60" t="s">
        <v>178</v>
      </c>
      <c r="CA113" s="60">
        <v>0.54</v>
      </c>
      <c r="CB113" s="60">
        <v>0.46</v>
      </c>
      <c r="CC113" s="60">
        <v>0.17</v>
      </c>
      <c r="CD113" s="60">
        <v>0.6</v>
      </c>
      <c r="CE113" s="60">
        <v>0.23</v>
      </c>
      <c r="CF113" s="60" t="s">
        <v>178</v>
      </c>
      <c r="CG113" s="60" t="s">
        <v>178</v>
      </c>
      <c r="CH113" s="60">
        <f t="shared" si="5"/>
        <v>2</v>
      </c>
      <c r="CI113" s="61"/>
      <c r="CJ113" s="59"/>
      <c r="CK113" s="59">
        <v>2</v>
      </c>
      <c r="CL113" s="59">
        <f t="shared" si="3"/>
        <v>0</v>
      </c>
    </row>
    <row r="114" spans="62:90">
      <c r="BJ114" t="s">
        <v>2</v>
      </c>
      <c r="BK114" s="60">
        <v>0.23</v>
      </c>
      <c r="BL114" s="60">
        <v>1</v>
      </c>
      <c r="BM114" s="60">
        <v>0.38</v>
      </c>
      <c r="BN114" s="60">
        <v>0.08</v>
      </c>
      <c r="BO114" s="60">
        <v>0.25</v>
      </c>
      <c r="BP114" s="60"/>
      <c r="BQ114" s="60" t="s">
        <v>178</v>
      </c>
      <c r="BR114" s="60" t="s">
        <v>178</v>
      </c>
      <c r="BS114" s="60">
        <f t="shared" si="4"/>
        <v>1.94</v>
      </c>
      <c r="BT114" s="61"/>
      <c r="BU114"/>
      <c r="BV114">
        <v>2.23</v>
      </c>
      <c r="BW114">
        <f t="shared" si="2"/>
        <v>0.29000000000000004</v>
      </c>
      <c r="BY114" s="62" t="s">
        <v>2</v>
      </c>
      <c r="BZ114" s="60">
        <v>0.25</v>
      </c>
      <c r="CA114" s="60">
        <v>1.1000000000000001</v>
      </c>
      <c r="CB114" s="60">
        <v>0.4</v>
      </c>
      <c r="CC114" s="60">
        <v>0.15</v>
      </c>
      <c r="CD114" s="60">
        <v>0.33</v>
      </c>
      <c r="CE114" s="60"/>
      <c r="CF114" s="60" t="s">
        <v>178</v>
      </c>
      <c r="CG114" s="60" t="s">
        <v>178</v>
      </c>
      <c r="CH114" s="60">
        <f t="shared" si="5"/>
        <v>2.23</v>
      </c>
      <c r="CI114" s="61"/>
      <c r="CJ114" s="59"/>
      <c r="CK114" s="59">
        <v>2.23</v>
      </c>
      <c r="CL114" s="59">
        <f t="shared" si="3"/>
        <v>0</v>
      </c>
    </row>
    <row r="115" spans="62:90">
      <c r="BJ115" t="s">
        <v>179</v>
      </c>
      <c r="BK115" s="60" t="s">
        <v>178</v>
      </c>
      <c r="BL115" s="60"/>
      <c r="BM115" s="60"/>
      <c r="BN115" s="60">
        <v>1</v>
      </c>
      <c r="BO115" s="60"/>
      <c r="BP115" s="60"/>
      <c r="BQ115" s="61" t="s">
        <v>178</v>
      </c>
      <c r="BR115" s="61" t="s">
        <v>178</v>
      </c>
      <c r="BS115" s="61">
        <f t="shared" si="4"/>
        <v>1</v>
      </c>
      <c r="BT115" s="61"/>
      <c r="BU115"/>
      <c r="BV115">
        <v>1</v>
      </c>
      <c r="BW115">
        <f t="shared" si="2"/>
        <v>0</v>
      </c>
      <c r="BY115" s="62" t="s">
        <v>179</v>
      </c>
      <c r="BZ115" s="60" t="s">
        <v>178</v>
      </c>
      <c r="CA115" s="60"/>
      <c r="CB115" s="60"/>
      <c r="CC115" s="60">
        <v>1</v>
      </c>
      <c r="CD115" s="60"/>
      <c r="CE115" s="60"/>
      <c r="CF115" s="61" t="s">
        <v>178</v>
      </c>
      <c r="CG115" s="61" t="s">
        <v>178</v>
      </c>
      <c r="CH115" s="61">
        <f t="shared" si="5"/>
        <v>1</v>
      </c>
      <c r="CI115" s="61"/>
      <c r="CJ115" s="59"/>
      <c r="CK115" s="59">
        <v>1</v>
      </c>
      <c r="CL115" s="59">
        <f t="shared" si="3"/>
        <v>0</v>
      </c>
    </row>
    <row r="116" spans="62:90">
      <c r="BJ116" t="s">
        <v>180</v>
      </c>
      <c r="BK116" s="60">
        <v>1.38</v>
      </c>
      <c r="BL116" s="60">
        <v>1</v>
      </c>
      <c r="BM116" s="60">
        <v>0.85</v>
      </c>
      <c r="BN116" s="60">
        <v>0.57999999999999996</v>
      </c>
      <c r="BO116" s="60">
        <v>1.71</v>
      </c>
      <c r="BP116" s="60">
        <v>1</v>
      </c>
      <c r="BQ116" s="60" t="s">
        <v>178</v>
      </c>
      <c r="BR116" s="60" t="s">
        <v>178</v>
      </c>
      <c r="BS116" s="60">
        <f t="shared" si="4"/>
        <v>6.52</v>
      </c>
      <c r="BT116" s="60">
        <v>1</v>
      </c>
      <c r="BU116"/>
      <c r="BV116">
        <v>7.18</v>
      </c>
      <c r="BW116">
        <f t="shared" si="2"/>
        <v>0.66000000000000014</v>
      </c>
      <c r="BY116" s="62" t="s">
        <v>180</v>
      </c>
      <c r="BZ116" s="60">
        <v>1.5</v>
      </c>
      <c r="CA116" s="60">
        <v>1.1200000000000001</v>
      </c>
      <c r="CB116" s="60">
        <v>0.98</v>
      </c>
      <c r="CC116" s="60">
        <v>0.71</v>
      </c>
      <c r="CD116" s="60">
        <v>1.77</v>
      </c>
      <c r="CE116" s="60">
        <v>1.1000000000000001</v>
      </c>
      <c r="CF116" s="60" t="s">
        <v>178</v>
      </c>
      <c r="CG116" s="60" t="s">
        <v>178</v>
      </c>
      <c r="CH116" s="60">
        <f t="shared" si="5"/>
        <v>7.18</v>
      </c>
      <c r="CI116" s="60">
        <v>1</v>
      </c>
      <c r="CJ116" s="59"/>
      <c r="CK116" s="59">
        <v>7.18</v>
      </c>
      <c r="CL116" s="59">
        <f t="shared" si="3"/>
        <v>0</v>
      </c>
    </row>
    <row r="117" spans="62:90">
      <c r="BJ117" t="s">
        <v>181</v>
      </c>
      <c r="BK117" s="60">
        <v>0.7</v>
      </c>
      <c r="BL117" s="60">
        <v>1</v>
      </c>
      <c r="BM117" s="60">
        <v>0.44</v>
      </c>
      <c r="BN117" s="60"/>
      <c r="BO117" s="60">
        <v>0.5</v>
      </c>
      <c r="BP117" s="60">
        <v>0.5</v>
      </c>
      <c r="BQ117" s="60" t="s">
        <v>178</v>
      </c>
      <c r="BR117" s="60" t="s">
        <v>178</v>
      </c>
      <c r="BS117" s="60">
        <f t="shared" si="4"/>
        <v>3.14</v>
      </c>
      <c r="BT117" s="61"/>
      <c r="BU117"/>
      <c r="BV117">
        <v>3.23</v>
      </c>
      <c r="BW117">
        <f t="shared" si="2"/>
        <v>8.9999999999999858E-2</v>
      </c>
      <c r="BY117" s="62" t="s">
        <v>181</v>
      </c>
      <c r="BZ117" s="60">
        <v>0.7</v>
      </c>
      <c r="CA117" s="60">
        <v>1.01</v>
      </c>
      <c r="CB117" s="60">
        <v>0.48</v>
      </c>
      <c r="CC117" s="60"/>
      <c r="CD117" s="60">
        <v>0.52</v>
      </c>
      <c r="CE117" s="60">
        <v>0.52</v>
      </c>
      <c r="CF117" s="60" t="s">
        <v>178</v>
      </c>
      <c r="CG117" s="60" t="s">
        <v>178</v>
      </c>
      <c r="CH117" s="60">
        <f t="shared" si="5"/>
        <v>3.23</v>
      </c>
      <c r="CI117" s="61"/>
      <c r="CJ117" s="59"/>
      <c r="CK117" s="59">
        <v>3.23</v>
      </c>
      <c r="CL117" s="59">
        <f t="shared" si="3"/>
        <v>0</v>
      </c>
    </row>
    <row r="118" spans="62:90">
      <c r="BJ118" t="s">
        <v>182</v>
      </c>
      <c r="BK118" s="60" t="s">
        <v>178</v>
      </c>
      <c r="BL118" s="60"/>
      <c r="BM118" s="60">
        <v>0.38</v>
      </c>
      <c r="BN118" s="60"/>
      <c r="BO118" s="60"/>
      <c r="BP118" s="60"/>
      <c r="BQ118" s="60" t="s">
        <v>178</v>
      </c>
      <c r="BR118" s="60" t="s">
        <v>178</v>
      </c>
      <c r="BS118" s="60">
        <f t="shared" si="4"/>
        <v>0.38</v>
      </c>
      <c r="BT118" s="61"/>
      <c r="BU118"/>
      <c r="BV118">
        <v>1</v>
      </c>
      <c r="BW118">
        <f t="shared" si="2"/>
        <v>0.62</v>
      </c>
      <c r="BY118" s="62" t="s">
        <v>182</v>
      </c>
      <c r="BZ118" s="60" t="s">
        <v>178</v>
      </c>
      <c r="CA118" s="60"/>
      <c r="CB118" s="60">
        <v>0.5</v>
      </c>
      <c r="CC118" s="60">
        <v>0.25</v>
      </c>
      <c r="CD118" s="60">
        <v>0.25</v>
      </c>
      <c r="CE118" s="60"/>
      <c r="CF118" s="60" t="s">
        <v>178</v>
      </c>
      <c r="CG118" s="60" t="s">
        <v>178</v>
      </c>
      <c r="CH118" s="60">
        <f t="shared" si="5"/>
        <v>1</v>
      </c>
      <c r="CI118" s="61"/>
      <c r="CJ118" s="59"/>
      <c r="CK118" s="59">
        <v>1</v>
      </c>
      <c r="CL118" s="59">
        <f t="shared" si="3"/>
        <v>0</v>
      </c>
    </row>
    <row r="119" spans="62:90">
      <c r="BK119" s="61">
        <f t="shared" ref="BK119:BP119" si="6">SUM(BK111:BK118)</f>
        <v>3</v>
      </c>
      <c r="BL119" s="61">
        <f t="shared" si="6"/>
        <v>4</v>
      </c>
      <c r="BM119" s="61">
        <f t="shared" si="6"/>
        <v>2.9899999999999998</v>
      </c>
      <c r="BN119" s="61">
        <f t="shared" si="6"/>
        <v>2.99</v>
      </c>
      <c r="BO119" s="61">
        <f t="shared" si="6"/>
        <v>4.0299999999999994</v>
      </c>
      <c r="BP119" s="61">
        <f t="shared" si="6"/>
        <v>2</v>
      </c>
      <c r="BQ119" s="61"/>
      <c r="BR119" s="61"/>
      <c r="BS119" s="61">
        <f>SUM(BS111:BS118)</f>
        <v>19.009999999999998</v>
      </c>
      <c r="BT119" s="61"/>
      <c r="BU119"/>
      <c r="BV119">
        <f>SUM(BV111:BV118)</f>
        <v>21.330000000000002</v>
      </c>
      <c r="BW119"/>
      <c r="BY119" s="58" t="s">
        <v>173</v>
      </c>
      <c r="BZ119" s="58">
        <f t="shared" ref="BZ119:CE119" si="7">SUM(BZ111:BZ118)</f>
        <v>3.1500000000000004</v>
      </c>
      <c r="CA119" s="58">
        <f t="shared" si="7"/>
        <v>4.2700000000000005</v>
      </c>
      <c r="CB119" s="58">
        <f t="shared" si="7"/>
        <v>3.4</v>
      </c>
      <c r="CC119" s="58">
        <f t="shared" si="7"/>
        <v>3.67</v>
      </c>
      <c r="CD119" s="58">
        <f t="shared" si="7"/>
        <v>4.4700000000000006</v>
      </c>
      <c r="CE119" s="58">
        <f t="shared" si="7"/>
        <v>2.2000000000000002</v>
      </c>
      <c r="CF119" s="58"/>
      <c r="CG119" s="58"/>
      <c r="CH119" s="58">
        <f>SUM(CH111:CH118)</f>
        <v>21.16</v>
      </c>
      <c r="CI119" s="58"/>
      <c r="CJ119" s="59"/>
      <c r="CK119" s="59"/>
      <c r="CL119" s="59">
        <f t="shared" si="3"/>
        <v>-21.16</v>
      </c>
    </row>
    <row r="120" spans="62:90">
      <c r="BJ120" t="s">
        <v>183</v>
      </c>
      <c r="BK120">
        <v>3</v>
      </c>
      <c r="BL120">
        <v>4</v>
      </c>
      <c r="BM120">
        <v>3</v>
      </c>
      <c r="BN120">
        <v>3</v>
      </c>
      <c r="BO120">
        <v>4</v>
      </c>
      <c r="BP120">
        <v>2</v>
      </c>
      <c r="BQ120">
        <v>0</v>
      </c>
      <c r="BR120">
        <v>0</v>
      </c>
      <c r="BS120"/>
      <c r="BT120"/>
      <c r="BU120"/>
      <c r="BV120"/>
      <c r="BW120"/>
      <c r="BY120" s="59" t="s">
        <v>183</v>
      </c>
      <c r="BZ120" s="59">
        <v>3</v>
      </c>
      <c r="CA120" s="59">
        <v>4</v>
      </c>
      <c r="CB120" s="59">
        <v>3</v>
      </c>
      <c r="CC120" s="59">
        <v>3</v>
      </c>
      <c r="CD120" s="59">
        <v>4</v>
      </c>
      <c r="CE120" s="59">
        <v>2</v>
      </c>
      <c r="CF120" s="59">
        <v>0</v>
      </c>
      <c r="CG120" s="59">
        <v>0</v>
      </c>
      <c r="CH120" s="59"/>
      <c r="CI120" s="59"/>
      <c r="CJ120" s="59"/>
      <c r="CK120" s="59"/>
      <c r="CL120" s="59"/>
    </row>
    <row r="121" spans="62:90">
      <c r="BN121" s="52" t="s">
        <v>190</v>
      </c>
    </row>
    <row r="122" spans="62:90">
      <c r="BN122" s="52" t="s">
        <v>191</v>
      </c>
    </row>
    <row r="123" spans="62:90">
      <c r="BO123" s="52" t="s">
        <v>192</v>
      </c>
    </row>
  </sheetData>
  <mergeCells count="232">
    <mergeCell ref="AZ24:BC24"/>
    <mergeCell ref="AD23:AP23"/>
    <mergeCell ref="AL20:AP20"/>
    <mergeCell ref="AD21:AK21"/>
    <mergeCell ref="D22:K22"/>
    <mergeCell ref="L23:T23"/>
    <mergeCell ref="AQ20:AT20"/>
    <mergeCell ref="D30:T30"/>
    <mergeCell ref="U30:V30"/>
    <mergeCell ref="A3:B3"/>
    <mergeCell ref="A2:B2"/>
    <mergeCell ref="D4:T4"/>
    <mergeCell ref="U4:AK4"/>
    <mergeCell ref="AL4:AT4"/>
    <mergeCell ref="AU4:BC4"/>
    <mergeCell ref="D5:K5"/>
    <mergeCell ref="L5:T5"/>
    <mergeCell ref="U5:AK5"/>
    <mergeCell ref="AL5:BC5"/>
    <mergeCell ref="AL9:AT9"/>
    <mergeCell ref="D10:G10"/>
    <mergeCell ref="H10:K10"/>
    <mergeCell ref="L10:T10"/>
    <mergeCell ref="AL8:AT8"/>
    <mergeCell ref="AL10:AT10"/>
    <mergeCell ref="AD9:AK9"/>
    <mergeCell ref="AD8:AK8"/>
    <mergeCell ref="D6:T6"/>
    <mergeCell ref="U6:AC6"/>
    <mergeCell ref="AD6:AK6"/>
    <mergeCell ref="AL6:BC6"/>
    <mergeCell ref="D9:K9"/>
    <mergeCell ref="L8:T8"/>
    <mergeCell ref="U9:AC9"/>
    <mergeCell ref="AU8:BC8"/>
    <mergeCell ref="D8:K8"/>
    <mergeCell ref="AU9:BC9"/>
    <mergeCell ref="U8:AC8"/>
    <mergeCell ref="L9:T9"/>
    <mergeCell ref="AU10:BC10"/>
    <mergeCell ref="D12:L12"/>
    <mergeCell ref="AQ12:BC12"/>
    <mergeCell ref="AZ21:BC21"/>
    <mergeCell ref="D20:P20"/>
    <mergeCell ref="Q21:AC21"/>
    <mergeCell ref="AD22:AP22"/>
    <mergeCell ref="AQ23:BC23"/>
    <mergeCell ref="AQ22:BC22"/>
    <mergeCell ref="U10:AC10"/>
    <mergeCell ref="AD10:AK10"/>
    <mergeCell ref="D15:P15"/>
    <mergeCell ref="Q16:AC16"/>
    <mergeCell ref="AD17:AP17"/>
    <mergeCell ref="AQ18:BC18"/>
    <mergeCell ref="Q20:AC20"/>
    <mergeCell ref="D21:P21"/>
    <mergeCell ref="AU20:BC20"/>
    <mergeCell ref="AQ21:AY21"/>
    <mergeCell ref="D38:P38"/>
    <mergeCell ref="Q38:AC38"/>
    <mergeCell ref="AQ38:AT38"/>
    <mergeCell ref="AU38:BC38"/>
    <mergeCell ref="AD38:AP38"/>
    <mergeCell ref="Q33:T33"/>
    <mergeCell ref="U33:AC33"/>
    <mergeCell ref="Q34:AC34"/>
    <mergeCell ref="W30:AC30"/>
    <mergeCell ref="Q35:AC35"/>
    <mergeCell ref="AQ33:BC33"/>
    <mergeCell ref="AQ34:BC34"/>
    <mergeCell ref="AQ35:AT35"/>
    <mergeCell ref="AU35:BC35"/>
    <mergeCell ref="D33:P33"/>
    <mergeCell ref="D34:P34"/>
    <mergeCell ref="D35:P35"/>
    <mergeCell ref="AD33:AP33"/>
    <mergeCell ref="AD34:AK34"/>
    <mergeCell ref="AL34:AP34"/>
    <mergeCell ref="AD35:AP35"/>
    <mergeCell ref="AD40:AP40"/>
    <mergeCell ref="AQ40:BC40"/>
    <mergeCell ref="D39:P39"/>
    <mergeCell ref="Q39:AC39"/>
    <mergeCell ref="Q40:T40"/>
    <mergeCell ref="U40:AC40"/>
    <mergeCell ref="AD39:AK39"/>
    <mergeCell ref="AL39:AP39"/>
    <mergeCell ref="D40:P40"/>
    <mergeCell ref="AQ39:BC39"/>
    <mergeCell ref="AY42:BC42"/>
    <mergeCell ref="C43:F43"/>
    <mergeCell ref="G43:J43"/>
    <mergeCell ref="K43:N43"/>
    <mergeCell ref="O43:R43"/>
    <mergeCell ref="S43:V43"/>
    <mergeCell ref="W43:Z43"/>
    <mergeCell ref="AA43:AD43"/>
    <mergeCell ref="AE43:AH43"/>
    <mergeCell ref="AI43:AL43"/>
    <mergeCell ref="AA42:AD42"/>
    <mergeCell ref="AE42:AH42"/>
    <mergeCell ref="AI42:AL42"/>
    <mergeCell ref="AM42:AP42"/>
    <mergeCell ref="AQ42:AT42"/>
    <mergeCell ref="AU42:AX42"/>
    <mergeCell ref="C42:F42"/>
    <mergeCell ref="G42:J42"/>
    <mergeCell ref="K42:N42"/>
    <mergeCell ref="O42:R42"/>
    <mergeCell ref="S42:V42"/>
    <mergeCell ref="W42:Z42"/>
    <mergeCell ref="AM43:AP43"/>
    <mergeCell ref="AQ43:AT43"/>
    <mergeCell ref="AU43:AX43"/>
    <mergeCell ref="AY43:BC43"/>
    <mergeCell ref="C44:F44"/>
    <mergeCell ref="G44:J44"/>
    <mergeCell ref="K44:N44"/>
    <mergeCell ref="O44:R44"/>
    <mergeCell ref="S44:V44"/>
    <mergeCell ref="W44:Z44"/>
    <mergeCell ref="AY44:BC44"/>
    <mergeCell ref="AA44:AD44"/>
    <mergeCell ref="AE44:AH44"/>
    <mergeCell ref="AI44:AL44"/>
    <mergeCell ref="AM44:AP44"/>
    <mergeCell ref="AQ44:AT44"/>
    <mergeCell ref="AU44:AX44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W46:Z46"/>
    <mergeCell ref="AY46:BB46"/>
    <mergeCell ref="C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D47:J47"/>
    <mergeCell ref="D52:BC52"/>
    <mergeCell ref="L53:T53"/>
    <mergeCell ref="AD53:AK53"/>
    <mergeCell ref="AU53:BC53"/>
    <mergeCell ref="AA46:AD46"/>
    <mergeCell ref="AE46:AH46"/>
    <mergeCell ref="AI46:AL46"/>
    <mergeCell ref="AM46:AP46"/>
    <mergeCell ref="AQ46:AT46"/>
    <mergeCell ref="AU46:AX46"/>
    <mergeCell ref="D58:BC58"/>
    <mergeCell ref="D59:T59"/>
    <mergeCell ref="U59:AK59"/>
    <mergeCell ref="AL59:BC59"/>
    <mergeCell ref="AM64:AP64"/>
    <mergeCell ref="AQ64:AT64"/>
    <mergeCell ref="AU64:AX64"/>
    <mergeCell ref="AY64:BC64"/>
    <mergeCell ref="D54:K54"/>
    <mergeCell ref="U54:AC54"/>
    <mergeCell ref="AL54:AT54"/>
    <mergeCell ref="W57:Z57"/>
    <mergeCell ref="AA57:AD57"/>
    <mergeCell ref="AE57:AH57"/>
    <mergeCell ref="AI57:AL57"/>
    <mergeCell ref="D66:BC66"/>
    <mergeCell ref="D67:T67"/>
    <mergeCell ref="U67:AK67"/>
    <mergeCell ref="AL67:BC67"/>
    <mergeCell ref="W70:Z70"/>
    <mergeCell ref="AA70:AD70"/>
    <mergeCell ref="AE70:AH70"/>
    <mergeCell ref="AI70:AL70"/>
    <mergeCell ref="AM70:AP70"/>
    <mergeCell ref="AQ70:AT70"/>
    <mergeCell ref="L74:T74"/>
    <mergeCell ref="AD74:AK74"/>
    <mergeCell ref="AU74:BC74"/>
    <mergeCell ref="D75:L75"/>
    <mergeCell ref="D78:J78"/>
    <mergeCell ref="D79:BC79"/>
    <mergeCell ref="AU70:AX70"/>
    <mergeCell ref="AY70:BC70"/>
    <mergeCell ref="D72:BC72"/>
    <mergeCell ref="D73:K73"/>
    <mergeCell ref="U73:AC73"/>
    <mergeCell ref="AL73:AT73"/>
    <mergeCell ref="K80:P80"/>
    <mergeCell ref="W80:AC80"/>
    <mergeCell ref="AL80:AP80"/>
    <mergeCell ref="AW80:BC80"/>
    <mergeCell ref="D81:J81"/>
    <mergeCell ref="Q81:V81"/>
    <mergeCell ref="AD81:AK81"/>
    <mergeCell ref="AQ81:AT81"/>
    <mergeCell ref="AU81:AV81"/>
    <mergeCell ref="AW83:BC83"/>
    <mergeCell ref="D86:BC86"/>
    <mergeCell ref="AQ88:BC88"/>
    <mergeCell ref="D90:P90"/>
    <mergeCell ref="Q90:AC90"/>
    <mergeCell ref="AD90:AP90"/>
    <mergeCell ref="K82:P82"/>
    <mergeCell ref="Q82:V82"/>
    <mergeCell ref="AD82:AI82"/>
    <mergeCell ref="AQ82:AV82"/>
    <mergeCell ref="D83:J83"/>
    <mergeCell ref="W83:AC83"/>
    <mergeCell ref="AJ83:AP83"/>
    <mergeCell ref="M98:Y98"/>
    <mergeCell ref="AD98:AP98"/>
    <mergeCell ref="D99:AC99"/>
    <mergeCell ref="BY100:CB100"/>
    <mergeCell ref="CD100:CG100"/>
    <mergeCell ref="D93:BC93"/>
    <mergeCell ref="AD94:AK94"/>
    <mergeCell ref="AL94:AT94"/>
    <mergeCell ref="AU94:BC94"/>
    <mergeCell ref="D96:BC96"/>
    <mergeCell ref="AD97:AG97"/>
    <mergeCell ref="AJ97:AP97"/>
    <mergeCell ref="AQ97:AV97"/>
    <mergeCell ref="AW97:BC97"/>
  </mergeCells>
  <pageMargins left="0.2" right="0.2" top="0.25" bottom="0.25" header="0.3" footer="0.3"/>
  <pageSetup scale="56"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4269-1DBD-D143-A1C2-C3958585FC44}">
  <sheetPr>
    <pageSetUpPr fitToPage="1"/>
  </sheetPr>
  <dimension ref="A1:CL125"/>
  <sheetViews>
    <sheetView workbookViewId="0">
      <selection activeCell="Q40" sqref="Q40:AC42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954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494" t="s">
        <v>180</v>
      </c>
      <c r="V8" s="495"/>
      <c r="W8" s="495"/>
      <c r="X8" s="495"/>
      <c r="Y8" s="495"/>
      <c r="Z8" s="495"/>
      <c r="AA8" s="495"/>
      <c r="AB8" s="495"/>
      <c r="AC8" s="496"/>
      <c r="AD8" s="979" t="s">
        <v>37</v>
      </c>
      <c r="AE8" s="897"/>
      <c r="AF8" s="897"/>
      <c r="AG8" s="897"/>
      <c r="AH8" s="897"/>
      <c r="AI8" s="897"/>
      <c r="AJ8" s="897"/>
      <c r="AK8" s="898"/>
      <c r="AL8" s="878" t="s">
        <v>12</v>
      </c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 t="s">
        <v>217</v>
      </c>
      <c r="BJ8">
        <v>9</v>
      </c>
      <c r="BL8" s="50">
        <v>9</v>
      </c>
      <c r="BM8" s="50">
        <v>9</v>
      </c>
      <c r="BN8" s="50" t="s">
        <v>178</v>
      </c>
      <c r="BO8" s="50" t="s">
        <v>178</v>
      </c>
    </row>
    <row r="9" spans="1:82">
      <c r="A9" s="65"/>
      <c r="B9" s="66" t="s">
        <v>186</v>
      </c>
      <c r="C9" s="66"/>
      <c r="D9" s="775" t="s">
        <v>180</v>
      </c>
      <c r="E9" s="776"/>
      <c r="F9" s="776"/>
      <c r="G9" s="776"/>
      <c r="H9" s="776"/>
      <c r="I9" s="776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4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979" t="s">
        <v>37</v>
      </c>
      <c r="AV9" s="897"/>
      <c r="AW9" s="897"/>
      <c r="AX9" s="897"/>
      <c r="AY9" s="897"/>
      <c r="AZ9" s="897"/>
      <c r="BA9" s="897"/>
      <c r="BB9" s="897"/>
      <c r="BC9" s="897"/>
      <c r="BD9" s="64"/>
      <c r="BE9" s="1"/>
      <c r="BJ9">
        <v>9</v>
      </c>
      <c r="BL9" s="50">
        <v>8</v>
      </c>
      <c r="BM9" s="50">
        <v>9</v>
      </c>
      <c r="BN9" s="50" t="s">
        <v>178</v>
      </c>
      <c r="BO9" s="50" t="s">
        <v>178</v>
      </c>
    </row>
    <row r="10" spans="1:82">
      <c r="A10" s="65"/>
      <c r="B10" s="66" t="s">
        <v>18</v>
      </c>
      <c r="C10" s="66"/>
      <c r="D10" s="1033" t="s">
        <v>12</v>
      </c>
      <c r="E10" s="1034"/>
      <c r="F10" s="1034"/>
      <c r="G10" s="1034"/>
      <c r="H10" s="1034"/>
      <c r="I10" s="927"/>
      <c r="J10" s="995" t="s">
        <v>3</v>
      </c>
      <c r="K10" s="949"/>
      <c r="L10" s="949"/>
      <c r="M10" s="591"/>
      <c r="N10" s="979" t="s">
        <v>37</v>
      </c>
      <c r="O10" s="897"/>
      <c r="P10" s="897"/>
      <c r="Q10" s="897"/>
      <c r="R10" s="897"/>
      <c r="S10" s="897"/>
      <c r="T10" s="898"/>
      <c r="U10" s="1"/>
      <c r="V10" s="1"/>
      <c r="W10" s="1"/>
      <c r="X10" s="1"/>
      <c r="Y10" s="1"/>
      <c r="Z10" s="1"/>
      <c r="AA10" s="1"/>
      <c r="AB10" s="1"/>
      <c r="AC10" s="1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J10" s="1">
        <v>8</v>
      </c>
      <c r="BK10" s="54"/>
      <c r="BL10" s="54">
        <v>9</v>
      </c>
      <c r="BM10" s="54">
        <v>6</v>
      </c>
      <c r="BN10" s="50" t="s">
        <v>178</v>
      </c>
      <c r="BO10" s="54">
        <v>4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J11" s="887" t="s">
        <v>50</v>
      </c>
      <c r="K11" s="888"/>
      <c r="L11" s="888"/>
      <c r="M11" s="888"/>
      <c r="N11" t="s">
        <v>248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8" t="s">
        <v>33</v>
      </c>
      <c r="B15" s="13">
        <v>5</v>
      </c>
      <c r="C15" s="1"/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Q15" s="878" t="s">
        <v>12</v>
      </c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813" t="s">
        <v>1</v>
      </c>
      <c r="AE15" s="813"/>
      <c r="AF15" s="813"/>
      <c r="AG15" s="813"/>
      <c r="AH15" s="813"/>
      <c r="AI15" s="813"/>
      <c r="AJ15" s="813"/>
      <c r="AK15" s="813"/>
      <c r="AL15" s="465" t="s">
        <v>0</v>
      </c>
      <c r="AM15" s="466"/>
      <c r="AN15" s="466"/>
      <c r="AO15" s="466"/>
      <c r="AP15" s="466"/>
      <c r="AQ15" s="896" t="s">
        <v>2</v>
      </c>
      <c r="AR15" s="896"/>
      <c r="AS15" s="896"/>
      <c r="AT15" s="896"/>
      <c r="BD15" s="64"/>
      <c r="BE15">
        <v>2</v>
      </c>
      <c r="BF15" t="s">
        <v>240</v>
      </c>
    </row>
    <row r="16" spans="1:82">
      <c r="A16" s="65"/>
      <c r="B16" s="13">
        <v>5</v>
      </c>
      <c r="C16" s="1"/>
      <c r="D16" s="878" t="s">
        <v>12</v>
      </c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772" t="s">
        <v>0</v>
      </c>
      <c r="AE16" s="773"/>
      <c r="AF16" s="773"/>
      <c r="AG16" s="773"/>
      <c r="AH16" s="773"/>
      <c r="AI16" s="773"/>
      <c r="AJ16" s="773"/>
      <c r="AK16" s="774"/>
      <c r="AL16" s="896" t="s">
        <v>2</v>
      </c>
      <c r="AM16" s="896"/>
      <c r="AN16" s="896"/>
      <c r="AO16" s="896"/>
      <c r="AP16" s="896"/>
      <c r="AQ16" s="1"/>
      <c r="AR16" s="1"/>
      <c r="AS16" s="1"/>
      <c r="AT16" s="1"/>
      <c r="AU16" s="813" t="s">
        <v>1</v>
      </c>
      <c r="AV16" s="813"/>
      <c r="AW16" s="813"/>
      <c r="AX16" s="813"/>
      <c r="AY16" s="813"/>
      <c r="AZ16" s="813"/>
      <c r="BA16" s="813"/>
      <c r="BB16" s="813"/>
      <c r="BC16" s="813"/>
      <c r="BD16" s="64"/>
      <c r="BE16">
        <v>2</v>
      </c>
      <c r="BF16" t="s">
        <v>240</v>
      </c>
    </row>
    <row r="17" spans="1:75">
      <c r="A17" s="65"/>
      <c r="B17" s="13">
        <v>6</v>
      </c>
      <c r="C17" s="1"/>
      <c r="D17" s="772" t="s">
        <v>0</v>
      </c>
      <c r="E17" s="773"/>
      <c r="F17" s="773"/>
      <c r="G17" s="773"/>
      <c r="H17" s="773"/>
      <c r="I17" s="773"/>
      <c r="J17" s="773"/>
      <c r="K17" s="774"/>
      <c r="L17" s="747" t="s">
        <v>1</v>
      </c>
      <c r="M17" s="748"/>
      <c r="N17" s="748"/>
      <c r="O17" s="748"/>
      <c r="P17" s="827"/>
      <c r="U17" s="896" t="s">
        <v>2</v>
      </c>
      <c r="V17" s="896"/>
      <c r="W17" s="896"/>
      <c r="X17" s="896"/>
      <c r="Y17" s="896"/>
      <c r="Z17" s="896"/>
      <c r="AA17" s="896"/>
      <c r="AB17" s="896"/>
      <c r="AC17" s="896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7"/>
      <c r="AQ17" s="878" t="s">
        <v>12</v>
      </c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64"/>
      <c r="BE17" t="s">
        <v>239</v>
      </c>
      <c r="BF17">
        <v>2</v>
      </c>
    </row>
    <row r="18" spans="1:75">
      <c r="A18" s="65"/>
      <c r="B18" s="13">
        <v>6</v>
      </c>
      <c r="C18" s="1"/>
      <c r="D18" s="896" t="s">
        <v>2</v>
      </c>
      <c r="E18" s="896"/>
      <c r="F18" s="896"/>
      <c r="G18" s="896"/>
      <c r="H18" s="896"/>
      <c r="I18" s="896"/>
      <c r="J18" s="896"/>
      <c r="K18" s="896"/>
      <c r="L18" s="772" t="s">
        <v>0</v>
      </c>
      <c r="M18" s="773"/>
      <c r="N18" s="773"/>
      <c r="O18" s="773"/>
      <c r="P18" s="773"/>
      <c r="Q18" s="773"/>
      <c r="R18" s="773"/>
      <c r="S18" s="773"/>
      <c r="T18" s="774"/>
      <c r="U18" s="813" t="s">
        <v>1</v>
      </c>
      <c r="V18" s="813"/>
      <c r="W18" s="813"/>
      <c r="X18" s="813"/>
      <c r="Y18" s="813"/>
      <c r="Z18" s="813"/>
      <c r="AA18" s="813"/>
      <c r="AB18" s="813"/>
      <c r="AC18" s="813"/>
      <c r="AD18" s="878" t="s">
        <v>12</v>
      </c>
      <c r="AE18" s="878"/>
      <c r="AF18" s="878"/>
      <c r="AG18" s="878"/>
      <c r="AH18" s="878"/>
      <c r="AI18" s="878"/>
      <c r="AJ18" s="878"/>
      <c r="AK18" s="878"/>
      <c r="AL18" s="878"/>
      <c r="AM18" s="878"/>
      <c r="AN18" s="878"/>
      <c r="AO18" s="878"/>
      <c r="AP18" s="878"/>
      <c r="AQ18" s="775" t="s">
        <v>180</v>
      </c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7"/>
      <c r="BD18" s="64"/>
      <c r="BE18">
        <v>2</v>
      </c>
      <c r="BF18">
        <v>2</v>
      </c>
    </row>
    <row r="19" spans="1:75" s="1" customFormat="1">
      <c r="A19" s="65"/>
      <c r="B19" s="13"/>
      <c r="AD19" s="13" t="s">
        <v>246</v>
      </c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73"/>
      <c r="AR19" s="73"/>
      <c r="AS19" s="73"/>
      <c r="AT19" s="73"/>
      <c r="AU19" s="94" t="s">
        <v>249</v>
      </c>
      <c r="AV19" s="73"/>
      <c r="AW19" s="73"/>
      <c r="AX19" s="73"/>
      <c r="AY19" s="73"/>
      <c r="AZ19" s="73"/>
      <c r="BA19" s="73"/>
      <c r="BB19" s="73"/>
      <c r="BC19" s="73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>
      <c r="A20" s="65"/>
      <c r="B20" s="13"/>
      <c r="D20" s="887" t="s">
        <v>232</v>
      </c>
      <c r="E20" s="888"/>
      <c r="F20" s="888"/>
      <c r="G20" s="888"/>
      <c r="H20" s="888"/>
      <c r="I20" s="888"/>
      <c r="J20" s="888"/>
      <c r="K20" s="889"/>
      <c r="L20" s="887" t="s">
        <v>230</v>
      </c>
      <c r="M20" s="888"/>
      <c r="N20" s="888"/>
      <c r="O20" s="888"/>
      <c r="P20" s="888"/>
      <c r="Q20" s="888"/>
      <c r="R20" s="888"/>
      <c r="S20" s="888"/>
      <c r="T20" s="889"/>
      <c r="U20" s="887" t="s">
        <v>232</v>
      </c>
      <c r="V20" s="889"/>
      <c r="W20" s="997" t="s">
        <v>233</v>
      </c>
      <c r="X20" s="1011"/>
      <c r="Y20" s="1011"/>
      <c r="Z20" s="1011"/>
      <c r="AA20" s="1011"/>
      <c r="AB20" s="1011"/>
      <c r="AC20" s="998"/>
      <c r="AD20" s="1050" t="s">
        <v>232</v>
      </c>
      <c r="AE20" s="892"/>
      <c r="AF20" s="892"/>
      <c r="AG20" s="892"/>
      <c r="AH20" s="892"/>
      <c r="AI20" s="892"/>
      <c r="AJ20" s="892"/>
      <c r="AK20" s="893"/>
      <c r="AL20" s="1050" t="s">
        <v>232</v>
      </c>
      <c r="AM20" s="892"/>
      <c r="AN20" s="892"/>
      <c r="AO20" s="892"/>
      <c r="AP20" s="893"/>
      <c r="AQ20" s="1050" t="s">
        <v>230</v>
      </c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  <c r="BB20" s="892"/>
      <c r="BC20" s="89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 t="s">
        <v>243</v>
      </c>
      <c r="J21" s="546" t="s">
        <v>41</v>
      </c>
      <c r="K21" s="538"/>
      <c r="L21" s="546" t="s">
        <v>244</v>
      </c>
      <c r="M21" s="538"/>
      <c r="U21" s="886" t="s">
        <v>0</v>
      </c>
      <c r="V21" s="886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>
      <c r="A22" s="65"/>
      <c r="B22" s="66"/>
      <c r="C22" s="1"/>
      <c r="D22" s="1"/>
      <c r="E22" s="1"/>
      <c r="F22" s="1"/>
      <c r="G22" s="1"/>
      <c r="H22" s="1"/>
      <c r="I22" s="1"/>
      <c r="J22" s="1"/>
      <c r="K22" s="1"/>
      <c r="L22" s="887"/>
      <c r="M22" s="88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64"/>
    </row>
    <row r="23" spans="1:75" s="1" customFormat="1" ht="4" customHeight="1">
      <c r="A23" s="8" t="s">
        <v>33</v>
      </c>
      <c r="B23" s="13">
        <v>5</v>
      </c>
      <c r="D23" s="775" t="s">
        <v>180</v>
      </c>
      <c r="E23" s="776"/>
      <c r="F23" s="776"/>
      <c r="G23" s="776"/>
      <c r="H23" s="776"/>
      <c r="I23" s="776"/>
      <c r="J23" s="776"/>
      <c r="K23" s="776"/>
      <c r="L23" s="776"/>
      <c r="M23" s="776"/>
      <c r="N23" s="776"/>
      <c r="O23" s="776"/>
      <c r="P23" s="777"/>
      <c r="Q23" s="878" t="s">
        <v>12</v>
      </c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13" t="s">
        <v>1</v>
      </c>
      <c r="AE23" s="813"/>
      <c r="AF23" s="813"/>
      <c r="AG23" s="813"/>
      <c r="AH23" s="813"/>
      <c r="AI23" s="813"/>
      <c r="AJ23" s="813"/>
      <c r="AK23" s="813"/>
      <c r="AL23" s="465" t="s">
        <v>29</v>
      </c>
      <c r="AM23" s="466"/>
      <c r="AN23" s="466"/>
      <c r="AO23" s="466"/>
      <c r="AP23" s="466"/>
      <c r="BD23" s="6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t="4" customHeight="1">
      <c r="A24" s="65"/>
      <c r="B24" s="13">
        <v>5</v>
      </c>
      <c r="D24" s="878" t="s">
        <v>12</v>
      </c>
      <c r="E24" s="878"/>
      <c r="F24" s="878"/>
      <c r="G24" s="878"/>
      <c r="H24" s="878"/>
      <c r="I24" s="878"/>
      <c r="J24" s="878"/>
      <c r="K24" s="878"/>
      <c r="L24" s="878"/>
      <c r="M24" s="878"/>
      <c r="N24" s="878"/>
      <c r="O24" s="878"/>
      <c r="P24" s="878"/>
      <c r="Q24" s="775" t="s">
        <v>180</v>
      </c>
      <c r="R24" s="776"/>
      <c r="S24" s="776"/>
      <c r="T24" s="776"/>
      <c r="U24" s="776"/>
      <c r="V24" s="776"/>
      <c r="W24" s="776"/>
      <c r="X24" s="776"/>
      <c r="Y24" s="776"/>
      <c r="Z24" s="776"/>
      <c r="AA24" s="776"/>
      <c r="AB24" s="776"/>
      <c r="AC24" s="777"/>
      <c r="AD24" s="890" t="s">
        <v>0</v>
      </c>
      <c r="AE24" s="890"/>
      <c r="AF24" s="890"/>
      <c r="AG24" s="890"/>
      <c r="AH24" s="890"/>
      <c r="AI24" s="890"/>
      <c r="AJ24" s="890"/>
      <c r="AK24" s="890"/>
      <c r="AL24" s="1" t="s">
        <v>2</v>
      </c>
      <c r="AU24" s="813" t="s">
        <v>1</v>
      </c>
      <c r="AV24" s="813"/>
      <c r="AW24" s="813"/>
      <c r="AX24" s="813"/>
      <c r="AY24" s="813"/>
      <c r="AZ24" s="813"/>
      <c r="BA24" s="813"/>
      <c r="BB24" s="813"/>
      <c r="BC24" s="813"/>
      <c r="BD24" s="64"/>
      <c r="BI24" s="16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customHeight="1">
      <c r="A25" s="65"/>
      <c r="B25" s="13">
        <v>6</v>
      </c>
      <c r="D25" s="480" t="s">
        <v>0</v>
      </c>
      <c r="E25" s="481"/>
      <c r="F25" s="481"/>
      <c r="G25" s="481"/>
      <c r="H25" s="481"/>
      <c r="I25" s="481"/>
      <c r="J25" s="481"/>
      <c r="K25" s="481"/>
      <c r="L25" s="481"/>
      <c r="AD25" s="878" t="s">
        <v>12</v>
      </c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78"/>
      <c r="AQ25" s="775" t="s">
        <v>180</v>
      </c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7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customHeight="1">
      <c r="A26" s="65"/>
      <c r="B26" s="13">
        <v>6</v>
      </c>
      <c r="M26" s="480" t="s">
        <v>0</v>
      </c>
      <c r="N26" s="481"/>
      <c r="O26" s="481"/>
      <c r="P26" s="481"/>
      <c r="Q26" s="481"/>
      <c r="R26" s="481"/>
      <c r="S26" s="481"/>
      <c r="T26" s="481"/>
      <c r="U26" s="481"/>
      <c r="AD26" s="474" t="s">
        <v>180</v>
      </c>
      <c r="AE26" s="475"/>
      <c r="AF26" s="475"/>
      <c r="AG26" s="475"/>
      <c r="AH26" s="475"/>
      <c r="AI26" s="475"/>
      <c r="AJ26" s="475"/>
      <c r="AK26" s="475"/>
      <c r="AL26" s="776"/>
      <c r="AM26" s="776"/>
      <c r="AN26" s="776"/>
      <c r="AO26" s="776"/>
      <c r="AP26" s="777"/>
      <c r="AQ26" s="878" t="s">
        <v>12</v>
      </c>
      <c r="AR26" s="878"/>
      <c r="AS26" s="878"/>
      <c r="AT26" s="878"/>
      <c r="AU26" s="878"/>
      <c r="AV26" s="878"/>
      <c r="AW26" s="878"/>
      <c r="AX26" s="878"/>
      <c r="AY26" s="878"/>
      <c r="AZ26" s="878"/>
      <c r="BA26" s="878"/>
      <c r="BB26" s="878"/>
      <c r="BC26" s="878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customHeight="1">
      <c r="A27" s="65"/>
      <c r="B27" s="13"/>
      <c r="L27" s="885" t="s">
        <v>225</v>
      </c>
      <c r="M27" s="885"/>
      <c r="N27" s="885"/>
      <c r="O27" s="885"/>
      <c r="P27" s="885"/>
      <c r="U27" s="885" t="s">
        <v>1</v>
      </c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U27" s="885" t="s">
        <v>1</v>
      </c>
      <c r="AV27" s="885"/>
      <c r="AW27" s="885"/>
      <c r="AX27" s="885"/>
      <c r="AY27" s="885"/>
      <c r="AZ27" s="885"/>
      <c r="BA27" s="885"/>
      <c r="BB27" s="885"/>
      <c r="BC27" s="885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customHeight="1">
      <c r="A28" s="65"/>
      <c r="B28" s="13"/>
      <c r="E28" s="86"/>
      <c r="F28" s="86"/>
      <c r="G28" s="86"/>
      <c r="H28" s="86"/>
      <c r="I28" s="86"/>
      <c r="J28" s="885" t="s">
        <v>213</v>
      </c>
      <c r="K28" s="885"/>
      <c r="L28" s="885"/>
      <c r="M28" s="885"/>
      <c r="N28" s="885"/>
      <c r="O28" s="885"/>
      <c r="P28" s="885"/>
      <c r="Q28" s="887" t="s">
        <v>234</v>
      </c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9"/>
      <c r="AD28" s="887" t="s">
        <v>2</v>
      </c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9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customHeight="1">
      <c r="A29" s="65"/>
      <c r="B29" s="13"/>
      <c r="D29" s="885" t="s">
        <v>212</v>
      </c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6"/>
      <c r="R29" s="886"/>
      <c r="S29" s="886"/>
      <c r="T29" s="886"/>
      <c r="U29" s="886"/>
      <c r="V29" s="886"/>
      <c r="AD29" s="886" t="s">
        <v>209</v>
      </c>
      <c r="AE29" s="886"/>
      <c r="AF29" s="886"/>
      <c r="AG29" s="886"/>
      <c r="AH29" s="886"/>
      <c r="AI29" s="886"/>
      <c r="AJ29" s="886"/>
      <c r="AK29" s="886"/>
      <c r="AL29" s="886"/>
      <c r="AM29" s="886"/>
      <c r="AN29" s="886"/>
      <c r="AO29" s="886"/>
      <c r="AP29" s="886"/>
      <c r="BD29" s="64"/>
      <c r="BE29" s="1" t="s">
        <v>48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4" customHeight="1">
      <c r="A30" s="65"/>
      <c r="B30" s="1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885" t="s">
        <v>230</v>
      </c>
      <c r="AR30" s="885"/>
      <c r="AS30" s="885"/>
      <c r="AT30" s="885"/>
      <c r="AU30" s="1"/>
      <c r="AV30" s="1"/>
      <c r="AW30" s="1"/>
      <c r="AX30" s="1"/>
      <c r="AY30" s="1"/>
      <c r="AZ30" s="1"/>
      <c r="BA30" s="1"/>
      <c r="BB30" s="1"/>
      <c r="BC30" s="1"/>
      <c r="BD30" s="64"/>
      <c r="BE30">
        <v>29</v>
      </c>
    </row>
    <row r="31" spans="1:75" ht="15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26</v>
      </c>
    </row>
    <row r="32" spans="1:75" ht="1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775" t="s">
        <v>180</v>
      </c>
      <c r="R32" s="776"/>
      <c r="S32" s="776"/>
      <c r="T32" s="776"/>
      <c r="U32" s="776"/>
      <c r="V32" s="776"/>
      <c r="W32" s="776"/>
      <c r="X32" s="776"/>
      <c r="Y32" s="776"/>
      <c r="Z32" s="776"/>
      <c r="AA32" s="776"/>
      <c r="AB32" s="776"/>
      <c r="AC32" s="777"/>
      <c r="AD32" s="879" t="s">
        <v>12</v>
      </c>
      <c r="AE32" s="880"/>
      <c r="AF32" s="880"/>
      <c r="AG32" s="880"/>
      <c r="AH32" s="880"/>
      <c r="AI32" s="880"/>
      <c r="AJ32" s="880"/>
      <c r="AK32" s="881"/>
      <c r="AL32" s="882" t="s">
        <v>1</v>
      </c>
      <c r="AM32" s="883"/>
      <c r="AN32" s="883"/>
      <c r="AO32" s="883"/>
      <c r="AP32" s="884"/>
      <c r="AQ32" s="814" t="s">
        <v>0</v>
      </c>
      <c r="AR32" s="814"/>
      <c r="AS32" s="814"/>
      <c r="AT32" s="814"/>
      <c r="AU32" s="814"/>
      <c r="AV32" s="814"/>
      <c r="AW32" s="814"/>
      <c r="AX32" s="814"/>
      <c r="AY32" s="814"/>
      <c r="AZ32" s="814"/>
      <c r="BA32" s="814"/>
      <c r="BB32" s="814"/>
      <c r="BC32" s="814"/>
      <c r="BD32" s="64"/>
    </row>
    <row r="33" spans="1:75" ht="1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77" t="s">
        <v>1</v>
      </c>
      <c r="R33" s="877"/>
      <c r="S33" s="877"/>
      <c r="T33" s="877"/>
      <c r="U33" s="878" t="s">
        <v>12</v>
      </c>
      <c r="V33" s="878"/>
      <c r="W33" s="878"/>
      <c r="X33" s="878"/>
      <c r="Y33" s="878"/>
      <c r="Z33" s="878"/>
      <c r="AA33" s="878"/>
      <c r="AB33" s="878"/>
      <c r="AC33" s="878"/>
      <c r="AD33" s="775" t="s">
        <v>180</v>
      </c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7"/>
      <c r="AQ33" s="840" t="s">
        <v>2</v>
      </c>
      <c r="AR33" s="840"/>
      <c r="AS33" s="840"/>
      <c r="AT33" s="840"/>
      <c r="AU33" s="840"/>
      <c r="AV33" s="840"/>
      <c r="AW33" s="840"/>
      <c r="AX33" s="840"/>
      <c r="AY33" s="840"/>
      <c r="AZ33" s="840"/>
      <c r="BA33" s="840"/>
      <c r="BB33" s="840"/>
      <c r="BC33" s="840"/>
      <c r="BD33" s="64"/>
    </row>
    <row r="34" spans="1:75" ht="1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14" t="s">
        <v>0</v>
      </c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77" t="s">
        <v>1</v>
      </c>
      <c r="AR34" s="877"/>
      <c r="AS34" s="877"/>
      <c r="AT34" s="877"/>
      <c r="AU34" s="878" t="s">
        <v>12</v>
      </c>
      <c r="AV34" s="878"/>
      <c r="AW34" s="878"/>
      <c r="AX34" s="878"/>
      <c r="AY34" s="878"/>
      <c r="AZ34" s="878"/>
      <c r="BA34" s="878"/>
      <c r="BB34" s="878"/>
      <c r="BC34" s="878"/>
      <c r="BD34" s="64"/>
    </row>
    <row r="35" spans="1:75" ht="1" customHeight="1">
      <c r="A35" s="65"/>
      <c r="B35" s="1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 ht="1" customHeight="1">
      <c r="A36" s="65" t="s">
        <v>32</v>
      </c>
      <c r="B36" s="66" t="s">
        <v>162</v>
      </c>
      <c r="C36" s="1"/>
      <c r="D36" s="775" t="s">
        <v>180</v>
      </c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7"/>
      <c r="Q36" s="840" t="s">
        <v>2</v>
      </c>
      <c r="R36" s="840"/>
      <c r="S36" s="840"/>
      <c r="T36" s="840"/>
      <c r="U36" s="840"/>
      <c r="V36" s="840"/>
      <c r="W36" s="840"/>
      <c r="X36" s="840"/>
      <c r="Y36" s="840"/>
      <c r="Z36" s="840"/>
      <c r="AA36" s="840"/>
      <c r="AB36" s="840"/>
      <c r="AC36" s="840"/>
      <c r="AD36" s="879" t="s">
        <v>12</v>
      </c>
      <c r="AE36" s="880"/>
      <c r="AF36" s="880"/>
      <c r="AG36" s="880"/>
      <c r="AH36" s="880"/>
      <c r="AI36" s="880"/>
      <c r="AJ36" s="880"/>
      <c r="AK36" s="881"/>
      <c r="AL36" s="882" t="s">
        <v>1</v>
      </c>
      <c r="AM36" s="883"/>
      <c r="AN36" s="883"/>
      <c r="AO36" s="883"/>
      <c r="AP36" s="884"/>
      <c r="AQ36" s="814" t="s">
        <v>0</v>
      </c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64"/>
      <c r="BE36">
        <v>19</v>
      </c>
    </row>
    <row r="37" spans="1:75" s="1" customFormat="1" ht="1" customHeight="1">
      <c r="A37" s="65"/>
      <c r="B37" s="66" t="s">
        <v>163</v>
      </c>
      <c r="D37" s="879" t="s">
        <v>12</v>
      </c>
      <c r="E37" s="880"/>
      <c r="F37" s="880"/>
      <c r="G37" s="880"/>
      <c r="H37" s="880"/>
      <c r="I37" s="880"/>
      <c r="J37" s="880"/>
      <c r="K37" s="881"/>
      <c r="L37" s="882" t="s">
        <v>1</v>
      </c>
      <c r="M37" s="883"/>
      <c r="N37" s="883"/>
      <c r="O37" s="883"/>
      <c r="P37" s="884"/>
      <c r="Q37" s="814" t="s">
        <v>0</v>
      </c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775" t="s">
        <v>180</v>
      </c>
      <c r="AE37" s="776"/>
      <c r="AF37" s="776"/>
      <c r="AG37" s="776"/>
      <c r="AH37" s="776"/>
      <c r="AI37" s="776"/>
      <c r="AJ37" s="776"/>
      <c r="AK37" s="776"/>
      <c r="AL37" s="776"/>
      <c r="AM37" s="776"/>
      <c r="AN37" s="776"/>
      <c r="AO37" s="776"/>
      <c r="AP37" s="777"/>
      <c r="AQ37" s="840" t="s">
        <v>2</v>
      </c>
      <c r="AR37" s="840"/>
      <c r="AS37" s="840"/>
      <c r="AT37" s="840"/>
      <c r="AU37" s="840"/>
      <c r="AV37" s="840"/>
      <c r="AW37" s="840"/>
      <c r="AX37" s="840"/>
      <c r="AY37" s="840"/>
      <c r="AZ37" s="840"/>
      <c r="BA37" s="840"/>
      <c r="BB37" s="840"/>
      <c r="BC37" s="840"/>
      <c r="BD37" s="64"/>
      <c r="BE37" s="1">
        <v>27</v>
      </c>
      <c r="BF37" s="1">
        <f>SUM(BE30:BE37)</f>
        <v>101</v>
      </c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s="1" customFormat="1" ht="1" customHeight="1">
      <c r="A38" s="65"/>
      <c r="B38" s="66" t="s">
        <v>164</v>
      </c>
      <c r="D38" s="814" t="s">
        <v>0</v>
      </c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775" t="s">
        <v>180</v>
      </c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C38" s="777"/>
      <c r="AD38" s="840" t="s">
        <v>2</v>
      </c>
      <c r="AE38" s="840"/>
      <c r="AF38" s="840"/>
      <c r="AG38" s="840"/>
      <c r="AH38" s="840"/>
      <c r="AI38" s="840"/>
      <c r="AJ38" s="840"/>
      <c r="AK38" s="840"/>
      <c r="AL38" s="840"/>
      <c r="AM38" s="840"/>
      <c r="AN38" s="840"/>
      <c r="AO38" s="840"/>
      <c r="AP38" s="840"/>
      <c r="AQ38" s="877" t="s">
        <v>1</v>
      </c>
      <c r="AR38" s="877"/>
      <c r="AS38" s="877"/>
      <c r="AT38" s="877"/>
      <c r="AU38" s="878" t="s">
        <v>12</v>
      </c>
      <c r="AV38" s="878"/>
      <c r="AW38" s="878"/>
      <c r="AX38" s="878"/>
      <c r="AY38" s="878"/>
      <c r="AZ38" s="878"/>
      <c r="BA38" s="878"/>
      <c r="BB38" s="878"/>
      <c r="BC38" s="878"/>
      <c r="BD38" s="6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ht="17" thickBot="1">
      <c r="A39" s="65"/>
      <c r="B39" s="6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64"/>
      <c r="BE39" s="1">
        <v>12</v>
      </c>
      <c r="BF39">
        <f>SUM(BE30:BE39)</f>
        <v>113</v>
      </c>
    </row>
    <row r="40" spans="1:75">
      <c r="A40" s="65" t="s">
        <v>32</v>
      </c>
      <c r="B40" s="66" t="s">
        <v>162</v>
      </c>
      <c r="C40" s="1"/>
      <c r="D40" s="840" t="s">
        <v>2</v>
      </c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454"/>
      <c r="Q40" s="1051" t="s">
        <v>180</v>
      </c>
      <c r="R40" s="1052"/>
      <c r="S40" s="1052"/>
      <c r="T40" s="1052"/>
      <c r="U40" s="1052"/>
      <c r="V40" s="1052"/>
      <c r="W40" s="1052"/>
      <c r="X40" s="1052"/>
      <c r="Y40" s="1052"/>
      <c r="Z40" s="1052"/>
      <c r="AA40" s="1052"/>
      <c r="AB40" s="1052"/>
      <c r="AC40" s="1053"/>
      <c r="AD40" s="426" t="s">
        <v>12</v>
      </c>
      <c r="AE40" s="880"/>
      <c r="AF40" s="880"/>
      <c r="AG40" s="880"/>
      <c r="AH40" s="880"/>
      <c r="AI40" s="880"/>
      <c r="AJ40" s="880"/>
      <c r="AK40" s="881"/>
      <c r="AL40" s="882" t="s">
        <v>1</v>
      </c>
      <c r="AM40" s="883"/>
      <c r="AN40" s="883"/>
      <c r="AO40" s="883"/>
      <c r="AP40" s="884"/>
      <c r="AQ40" s="814" t="s">
        <v>0</v>
      </c>
      <c r="AR40" s="814"/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64"/>
      <c r="BL40" s="50">
        <f>80/5</f>
        <v>16</v>
      </c>
    </row>
    <row r="41" spans="1:75">
      <c r="A41" s="65"/>
      <c r="B41" s="66" t="s">
        <v>163</v>
      </c>
      <c r="C41" s="1"/>
      <c r="D41" s="814" t="s">
        <v>0</v>
      </c>
      <c r="E41" s="814"/>
      <c r="F41" s="814"/>
      <c r="G41" s="814"/>
      <c r="H41" s="814"/>
      <c r="I41" s="814"/>
      <c r="J41" s="814"/>
      <c r="K41" s="814"/>
      <c r="L41" s="814"/>
      <c r="M41" s="814"/>
      <c r="N41" s="814"/>
      <c r="O41" s="814"/>
      <c r="P41" s="552"/>
      <c r="Q41" s="1054" t="s">
        <v>1</v>
      </c>
      <c r="R41" s="490"/>
      <c r="S41" s="490"/>
      <c r="T41" s="490"/>
      <c r="U41" s="433" t="s">
        <v>12</v>
      </c>
      <c r="V41" s="433"/>
      <c r="W41" s="433"/>
      <c r="X41" s="433"/>
      <c r="Y41" s="433"/>
      <c r="Z41" s="433"/>
      <c r="AA41" s="433"/>
      <c r="AB41" s="433"/>
      <c r="AC41" s="1055"/>
      <c r="AD41" s="437" t="s">
        <v>180</v>
      </c>
      <c r="AE41" s="776"/>
      <c r="AF41" s="776"/>
      <c r="AG41" s="776"/>
      <c r="AH41" s="776"/>
      <c r="AI41" s="776"/>
      <c r="AJ41" s="776"/>
      <c r="AK41" s="776"/>
      <c r="AL41" s="776"/>
      <c r="AM41" s="776"/>
      <c r="AN41" s="776"/>
      <c r="AO41" s="776"/>
      <c r="AP41" s="777"/>
      <c r="AQ41" s="840" t="s">
        <v>2</v>
      </c>
      <c r="AR41" s="840"/>
      <c r="AS41" s="840"/>
      <c r="AT41" s="840"/>
      <c r="AU41" s="840"/>
      <c r="AV41" s="840"/>
      <c r="AW41" s="840"/>
      <c r="AX41" s="840"/>
      <c r="AY41" s="840"/>
      <c r="AZ41" s="840"/>
      <c r="BA41" s="840"/>
      <c r="BB41" s="840"/>
      <c r="BC41" s="840"/>
      <c r="BD41" s="64"/>
    </row>
    <row r="42" spans="1:75" ht="17" thickBot="1">
      <c r="A42" s="65"/>
      <c r="B42" s="66" t="s">
        <v>164</v>
      </c>
      <c r="C42" s="1"/>
      <c r="D42" s="775" t="s">
        <v>180</v>
      </c>
      <c r="E42" s="776"/>
      <c r="F42" s="776"/>
      <c r="G42" s="776"/>
      <c r="H42" s="776"/>
      <c r="I42" s="776"/>
      <c r="J42" s="776"/>
      <c r="K42" s="776"/>
      <c r="L42" s="776"/>
      <c r="M42" s="776"/>
      <c r="N42" s="776"/>
      <c r="O42" s="776"/>
      <c r="P42" s="437"/>
      <c r="Q42" s="1047" t="s">
        <v>0</v>
      </c>
      <c r="R42" s="1048"/>
      <c r="S42" s="1048"/>
      <c r="T42" s="1048"/>
      <c r="U42" s="1048"/>
      <c r="V42" s="1048"/>
      <c r="W42" s="1048"/>
      <c r="X42" s="1048"/>
      <c r="Y42" s="1048"/>
      <c r="Z42" s="1048"/>
      <c r="AA42" s="1048"/>
      <c r="AB42" s="1048"/>
      <c r="AC42" s="1049"/>
      <c r="AD42" s="456" t="s">
        <v>2</v>
      </c>
      <c r="AE42" s="840"/>
      <c r="AF42" s="840"/>
      <c r="AG42" s="840"/>
      <c r="AH42" s="840"/>
      <c r="AI42" s="840"/>
      <c r="AJ42" s="840"/>
      <c r="AK42" s="840"/>
      <c r="AL42" s="840"/>
      <c r="AM42" s="840"/>
      <c r="AN42" s="840"/>
      <c r="AO42" s="840"/>
      <c r="AP42" s="840"/>
      <c r="AQ42" s="877" t="s">
        <v>1</v>
      </c>
      <c r="AR42" s="877"/>
      <c r="AS42" s="877"/>
      <c r="AT42" s="877"/>
      <c r="AU42" s="878" t="s">
        <v>12</v>
      </c>
      <c r="AV42" s="878"/>
      <c r="AW42" s="878"/>
      <c r="AX42" s="878"/>
      <c r="AY42" s="878"/>
      <c r="AZ42" s="878"/>
      <c r="BA42" s="878"/>
      <c r="BB42" s="878"/>
      <c r="BC42" s="878"/>
      <c r="BD42" s="64"/>
    </row>
    <row r="43" spans="1:75">
      <c r="A43" s="65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64"/>
    </row>
    <row r="44" spans="1:75">
      <c r="A44" s="65" t="s">
        <v>34</v>
      </c>
      <c r="B44" s="66" t="s">
        <v>204</v>
      </c>
      <c r="C44" s="1016" t="s">
        <v>123</v>
      </c>
      <c r="D44" s="1016"/>
      <c r="E44" s="1016"/>
      <c r="F44" s="1016"/>
      <c r="G44" s="1016" t="s">
        <v>1</v>
      </c>
      <c r="H44" s="1016"/>
      <c r="I44" s="1016"/>
      <c r="J44" s="1016"/>
      <c r="K44" s="1016" t="s">
        <v>124</v>
      </c>
      <c r="L44" s="1016"/>
      <c r="M44" s="1016"/>
      <c r="N44" s="1016"/>
      <c r="O44" s="1016" t="s">
        <v>119</v>
      </c>
      <c r="P44" s="1016"/>
      <c r="Q44" s="1016"/>
      <c r="R44" s="1016"/>
      <c r="S44" s="1016" t="s">
        <v>2</v>
      </c>
      <c r="T44" s="1016"/>
      <c r="U44" s="1016"/>
      <c r="V44" s="1016"/>
      <c r="W44" s="772" t="s">
        <v>29</v>
      </c>
      <c r="X44" s="773"/>
      <c r="Y44" s="773"/>
      <c r="Z44" s="774"/>
      <c r="AA44" s="772" t="s">
        <v>29</v>
      </c>
      <c r="AB44" s="773"/>
      <c r="AC44" s="773"/>
      <c r="AD44" s="774"/>
      <c r="AE44" s="775" t="s">
        <v>98</v>
      </c>
      <c r="AF44" s="776"/>
      <c r="AG44" s="776"/>
      <c r="AH44" s="777"/>
      <c r="AI44" s="775" t="s">
        <v>99</v>
      </c>
      <c r="AJ44" s="776"/>
      <c r="AK44" s="776"/>
      <c r="AL44" s="777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7"/>
      <c r="AZ44" s="1018"/>
      <c r="BA44" s="1018"/>
      <c r="BB44" s="1018"/>
      <c r="BC44" s="1019"/>
      <c r="BD44" s="67" t="s">
        <v>148</v>
      </c>
    </row>
    <row r="45" spans="1:75">
      <c r="A45" s="65"/>
      <c r="B45" s="66" t="s">
        <v>205</v>
      </c>
      <c r="C45" s="1016" t="s">
        <v>1</v>
      </c>
      <c r="D45" s="1016"/>
      <c r="E45" s="1016"/>
      <c r="F45" s="1016"/>
      <c r="G45" s="1016" t="s">
        <v>121</v>
      </c>
      <c r="H45" s="1016"/>
      <c r="I45" s="1016"/>
      <c r="J45" s="1016"/>
      <c r="K45" s="1016" t="s">
        <v>121</v>
      </c>
      <c r="L45" s="1016"/>
      <c r="M45" s="1016"/>
      <c r="N45" s="1016"/>
      <c r="O45" s="1016" t="s">
        <v>2</v>
      </c>
      <c r="P45" s="1016"/>
      <c r="Q45" s="1016"/>
      <c r="R45" s="1016"/>
      <c r="S45" s="1016" t="s">
        <v>117</v>
      </c>
      <c r="T45" s="1016"/>
      <c r="U45" s="1016"/>
      <c r="V45" s="1016"/>
      <c r="W45" s="775" t="s">
        <v>98</v>
      </c>
      <c r="X45" s="776"/>
      <c r="Y45" s="776"/>
      <c r="Z45" s="777"/>
      <c r="AA45" s="775" t="s">
        <v>99</v>
      </c>
      <c r="AB45" s="776"/>
      <c r="AC45" s="776"/>
      <c r="AD45" s="777"/>
      <c r="AE45" s="772" t="s">
        <v>29</v>
      </c>
      <c r="AF45" s="773"/>
      <c r="AG45" s="773"/>
      <c r="AH45" s="774"/>
      <c r="AI45" s="772" t="s">
        <v>29</v>
      </c>
      <c r="AJ45" s="773"/>
      <c r="AK45" s="773"/>
      <c r="AL45" s="774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7" t="s">
        <v>1</v>
      </c>
      <c r="AZ45" s="1018"/>
      <c r="BA45" s="1018"/>
      <c r="BB45" s="1018"/>
      <c r="BC45" s="1019"/>
      <c r="BD45" s="67" t="s">
        <v>148</v>
      </c>
    </row>
    <row r="46" spans="1:75">
      <c r="A46" s="65"/>
      <c r="B46" s="66" t="s">
        <v>206</v>
      </c>
      <c r="C46" s="1016"/>
      <c r="D46" s="1016"/>
      <c r="E46" s="1016"/>
      <c r="F46" s="1016"/>
      <c r="G46" s="1016"/>
      <c r="H46" s="1016"/>
      <c r="I46" s="1016"/>
      <c r="J46" s="1016"/>
      <c r="K46" s="1016"/>
      <c r="L46" s="1016"/>
      <c r="M46" s="1016"/>
      <c r="N46" s="1016"/>
      <c r="O46" s="1016"/>
      <c r="P46" s="1016"/>
      <c r="Q46" s="1016"/>
      <c r="R46" s="1016"/>
      <c r="S46" s="1016"/>
      <c r="T46" s="1016"/>
      <c r="U46" s="1016"/>
      <c r="V46" s="1016"/>
      <c r="W46" s="1016"/>
      <c r="X46" s="1016"/>
      <c r="Y46" s="1016"/>
      <c r="Z46" s="1016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016"/>
      <c r="AM46" s="772" t="s">
        <v>29</v>
      </c>
      <c r="AN46" s="773"/>
      <c r="AO46" s="773"/>
      <c r="AP46" s="774"/>
      <c r="AQ46" s="772" t="s">
        <v>29</v>
      </c>
      <c r="AR46" s="773"/>
      <c r="AS46" s="773"/>
      <c r="AT46" s="774"/>
      <c r="AU46" s="775" t="s">
        <v>98</v>
      </c>
      <c r="AV46" s="776"/>
      <c r="AW46" s="776"/>
      <c r="AX46" s="777"/>
      <c r="AY46" s="522" t="s">
        <v>99</v>
      </c>
      <c r="AZ46" s="509"/>
      <c r="BA46" s="509"/>
      <c r="BB46" s="509"/>
      <c r="BC46" s="509"/>
      <c r="BD46" s="67"/>
    </row>
    <row r="47" spans="1:75">
      <c r="A47" s="65"/>
      <c r="B47" s="66" t="s">
        <v>207</v>
      </c>
      <c r="C47" s="1016" t="s">
        <v>2</v>
      </c>
      <c r="D47" s="1016"/>
      <c r="E47" s="1016"/>
      <c r="F47" s="1016"/>
      <c r="G47" s="1016" t="s">
        <v>120</v>
      </c>
      <c r="H47" s="1016"/>
      <c r="I47" s="1016"/>
      <c r="J47" s="1016"/>
      <c r="K47" s="1016" t="s">
        <v>118</v>
      </c>
      <c r="L47" s="1016"/>
      <c r="M47" s="1016"/>
      <c r="N47" s="1016"/>
      <c r="O47" s="1016" t="s">
        <v>119</v>
      </c>
      <c r="P47" s="1016"/>
      <c r="Q47" s="1016"/>
      <c r="R47" s="1016"/>
      <c r="S47" s="1016" t="s">
        <v>124</v>
      </c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775" t="s">
        <v>98</v>
      </c>
      <c r="AN47" s="776"/>
      <c r="AO47" s="776"/>
      <c r="AP47" s="777"/>
      <c r="AQ47" s="775" t="s">
        <v>99</v>
      </c>
      <c r="AR47" s="776"/>
      <c r="AS47" s="776"/>
      <c r="AT47" s="777"/>
      <c r="AU47" s="772" t="s">
        <v>29</v>
      </c>
      <c r="AV47" s="773"/>
      <c r="AW47" s="773"/>
      <c r="AX47" s="774"/>
      <c r="AY47" s="480" t="s">
        <v>29</v>
      </c>
      <c r="AZ47" s="481"/>
      <c r="BA47" s="481"/>
      <c r="BB47" s="481"/>
      <c r="BC47" s="481"/>
      <c r="BD47" s="67" t="s">
        <v>148</v>
      </c>
    </row>
    <row r="48" spans="1:75">
      <c r="A48" s="65"/>
      <c r="B48" s="66"/>
      <c r="C48" s="1013" t="s">
        <v>135</v>
      </c>
      <c r="D48" s="1013"/>
      <c r="E48" s="1013"/>
      <c r="F48" s="1013"/>
      <c r="G48" s="1014" t="s">
        <v>136</v>
      </c>
      <c r="H48" s="1014"/>
      <c r="I48" s="1014"/>
      <c r="J48" s="1014"/>
      <c r="K48" s="1012" t="s">
        <v>137</v>
      </c>
      <c r="L48" s="1012"/>
      <c r="M48" s="1012"/>
      <c r="N48" s="1012"/>
      <c r="O48" s="1012" t="s">
        <v>138</v>
      </c>
      <c r="P48" s="1012"/>
      <c r="Q48" s="1012"/>
      <c r="R48" s="1012"/>
      <c r="S48" s="1012" t="s">
        <v>139</v>
      </c>
      <c r="T48" s="1012"/>
      <c r="U48" s="1012"/>
      <c r="V48" s="1012"/>
      <c r="W48" s="1012" t="s">
        <v>140</v>
      </c>
      <c r="X48" s="1012"/>
      <c r="Y48" s="1012"/>
      <c r="Z48" s="1012"/>
      <c r="AA48" s="1012" t="s">
        <v>141</v>
      </c>
      <c r="AB48" s="1012"/>
      <c r="AC48" s="1012"/>
      <c r="AD48" s="1012"/>
      <c r="AE48" s="1012" t="s">
        <v>142</v>
      </c>
      <c r="AF48" s="1012"/>
      <c r="AG48" s="1012"/>
      <c r="AH48" s="1012"/>
      <c r="AI48" s="1012" t="s">
        <v>143</v>
      </c>
      <c r="AJ48" s="1012"/>
      <c r="AK48" s="1012"/>
      <c r="AL48" s="1012"/>
      <c r="AM48" s="1012" t="s">
        <v>144</v>
      </c>
      <c r="AN48" s="1012"/>
      <c r="AO48" s="1012"/>
      <c r="AP48" s="1012"/>
      <c r="AQ48" s="1012" t="s">
        <v>145</v>
      </c>
      <c r="AR48" s="1012"/>
      <c r="AS48" s="1012"/>
      <c r="AT48" s="1012"/>
      <c r="AU48" s="1012" t="s">
        <v>146</v>
      </c>
      <c r="AV48" s="1012"/>
      <c r="AW48" s="1012"/>
      <c r="AX48" s="1012"/>
      <c r="AY48" s="1015" t="s">
        <v>147</v>
      </c>
      <c r="AZ48" s="1015"/>
      <c r="BA48" s="1015"/>
      <c r="BB48" s="1015"/>
      <c r="BD48" s="67"/>
    </row>
    <row r="49" spans="1:75">
      <c r="A49" s="65"/>
      <c r="B49" s="66"/>
      <c r="C49" s="1"/>
      <c r="D49" s="994" t="s">
        <v>45</v>
      </c>
      <c r="E49" s="994"/>
      <c r="F49" s="994"/>
      <c r="G49" s="994"/>
      <c r="H49" s="994"/>
      <c r="I49" s="994"/>
      <c r="J49" s="994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67"/>
    </row>
    <row r="50" spans="1:75">
      <c r="A50" s="6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4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5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 s="1" customFormat="1" ht="12" customHeight="1">
      <c r="A53" s="68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69"/>
      <c r="BE53" s="30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13" customHeight="1">
      <c r="A54" s="8"/>
      <c r="B54" s="57"/>
      <c r="C54" s="57"/>
      <c r="D54" s="559" t="s">
        <v>35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v>1</v>
      </c>
      <c r="BG54" s="16"/>
      <c r="BH54" s="1"/>
      <c r="BK54" s="50" t="s">
        <v>40</v>
      </c>
      <c r="BL54" s="50">
        <v>7.18</v>
      </c>
    </row>
    <row r="55" spans="1:75" ht="13" customHeight="1">
      <c r="A55" s="8"/>
      <c r="B55" s="9" t="s">
        <v>59</v>
      </c>
      <c r="C55" s="9"/>
      <c r="D55" s="31"/>
      <c r="E55" s="31"/>
      <c r="F55" s="31"/>
      <c r="G55" s="31"/>
      <c r="H55" s="31"/>
      <c r="I55" s="31"/>
      <c r="J55" s="31"/>
      <c r="K55" s="31"/>
      <c r="L55" s="778" t="s">
        <v>208</v>
      </c>
      <c r="M55" s="779"/>
      <c r="N55" s="779"/>
      <c r="O55" s="779"/>
      <c r="P55" s="779"/>
      <c r="Q55" s="779"/>
      <c r="R55" s="779"/>
      <c r="S55" s="779"/>
      <c r="T55" s="780"/>
      <c r="U55" s="31"/>
      <c r="V55" s="31"/>
      <c r="W55" s="31"/>
      <c r="X55" s="31"/>
      <c r="Y55" s="31"/>
      <c r="Z55" s="31"/>
      <c r="AA55" s="31"/>
      <c r="AB55" s="31"/>
      <c r="AD55" s="778" t="s">
        <v>208</v>
      </c>
      <c r="AE55" s="779"/>
      <c r="AF55" s="779"/>
      <c r="AG55" s="779"/>
      <c r="AH55" s="779"/>
      <c r="AI55" s="779"/>
      <c r="AJ55" s="779"/>
      <c r="AK55" s="780"/>
      <c r="AL55" s="31"/>
      <c r="AM55" s="31"/>
      <c r="AN55" s="31"/>
      <c r="AO55" s="31"/>
      <c r="AP55" s="31"/>
      <c r="AQ55" s="31"/>
      <c r="AR55" s="31"/>
      <c r="AS55" s="31"/>
      <c r="AT55" s="31"/>
      <c r="AU55" s="778" t="s">
        <v>208</v>
      </c>
      <c r="AV55" s="779"/>
      <c r="AW55" s="779"/>
      <c r="AX55" s="779"/>
      <c r="AY55" s="779"/>
      <c r="AZ55" s="779"/>
      <c r="BA55" s="779"/>
      <c r="BB55" s="779"/>
      <c r="BC55" s="780"/>
      <c r="BD55" s="24"/>
      <c r="BE55" s="1" t="s">
        <v>60</v>
      </c>
      <c r="BF55" s="16">
        <v>1</v>
      </c>
      <c r="BG55" s="22" t="s">
        <v>107</v>
      </c>
      <c r="BH55" s="1"/>
      <c r="BK55" s="50" t="s">
        <v>0</v>
      </c>
      <c r="BL55" s="50">
        <v>3.23</v>
      </c>
    </row>
    <row r="56" spans="1:75" ht="13" customHeight="1">
      <c r="A56" s="8"/>
      <c r="B56" s="9" t="s">
        <v>73</v>
      </c>
      <c r="C56" s="9"/>
      <c r="D56" s="778" t="s">
        <v>35</v>
      </c>
      <c r="E56" s="779"/>
      <c r="F56" s="779"/>
      <c r="G56" s="779"/>
      <c r="H56" s="779"/>
      <c r="I56" s="779"/>
      <c r="J56" s="779"/>
      <c r="K56" s="780"/>
      <c r="L56" s="31"/>
      <c r="M56" s="31"/>
      <c r="N56" s="31"/>
      <c r="O56" s="31"/>
      <c r="P56" s="31"/>
      <c r="Q56" s="31"/>
      <c r="R56" s="31"/>
      <c r="S56" s="31"/>
      <c r="T56" s="31"/>
      <c r="U56" s="781" t="s">
        <v>35</v>
      </c>
      <c r="V56" s="782"/>
      <c r="W56" s="782"/>
      <c r="X56" s="782"/>
      <c r="Y56" s="782"/>
      <c r="Z56" s="782"/>
      <c r="AA56" s="782"/>
      <c r="AB56" s="782"/>
      <c r="AC56" s="782"/>
      <c r="AD56" s="31"/>
      <c r="AE56" s="31"/>
      <c r="AF56" s="31"/>
      <c r="AG56" s="31"/>
      <c r="AH56" s="31"/>
      <c r="AI56" s="31"/>
      <c r="AJ56" s="31"/>
      <c r="AK56" s="31"/>
      <c r="AL56" s="781" t="s">
        <v>35</v>
      </c>
      <c r="AM56" s="782"/>
      <c r="AN56" s="782"/>
      <c r="AO56" s="782"/>
      <c r="AP56" s="782"/>
      <c r="AQ56" s="782"/>
      <c r="AR56" s="782"/>
      <c r="AS56" s="782"/>
      <c r="AT56" s="782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/>
      <c r="BF56" s="1">
        <f>37/52</f>
        <v>0.71153846153846156</v>
      </c>
      <c r="BG56" s="16" t="s">
        <v>128</v>
      </c>
      <c r="BH56" s="1"/>
      <c r="BK56" s="50" t="s">
        <v>1</v>
      </c>
      <c r="BL56" s="50">
        <v>3.06</v>
      </c>
    </row>
    <row r="57" spans="1:75" ht="13" customHeight="1">
      <c r="A57" s="8"/>
      <c r="B57" s="9" t="s">
        <v>61</v>
      </c>
      <c r="C57" s="9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 t="s">
        <v>62</v>
      </c>
      <c r="BF57" s="16">
        <f>16/52</f>
        <v>0.30769230769230771</v>
      </c>
      <c r="BG57" s="16" t="s">
        <v>127</v>
      </c>
      <c r="BH57" s="1"/>
      <c r="BI57">
        <v>0.38</v>
      </c>
      <c r="BK57" s="50" t="s">
        <v>41</v>
      </c>
      <c r="BL57" s="50">
        <v>2</v>
      </c>
    </row>
    <row r="58" spans="1:75" ht="13" customHeight="1">
      <c r="A58" s="8"/>
      <c r="B58" s="9" t="s">
        <v>63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64</v>
      </c>
      <c r="BF58" s="16">
        <f>30/52</f>
        <v>0.57692307692307687</v>
      </c>
      <c r="BG58" s="16" t="s">
        <v>126</v>
      </c>
      <c r="BH58" s="1"/>
      <c r="BI58">
        <v>0.62</v>
      </c>
      <c r="BK58" s="50" t="s">
        <v>2</v>
      </c>
      <c r="BL58" s="50">
        <v>2.23</v>
      </c>
    </row>
    <row r="59" spans="1:75" ht="13" customHeight="1">
      <c r="A59" s="8"/>
      <c r="B59" s="9" t="s">
        <v>65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775" t="s">
        <v>207</v>
      </c>
      <c r="X59" s="776"/>
      <c r="Y59" s="776"/>
      <c r="Z59" s="777"/>
      <c r="AA59" s="775" t="s">
        <v>206</v>
      </c>
      <c r="AB59" s="776"/>
      <c r="AC59" s="776"/>
      <c r="AD59" s="777"/>
      <c r="AE59" s="775" t="s">
        <v>205</v>
      </c>
      <c r="AF59" s="776"/>
      <c r="AG59" s="776"/>
      <c r="AH59" s="777"/>
      <c r="AI59" s="775" t="s">
        <v>204</v>
      </c>
      <c r="AJ59" s="776"/>
      <c r="AK59" s="776"/>
      <c r="AL59" s="777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66</v>
      </c>
      <c r="BF59" s="16">
        <f>52/52</f>
        <v>1</v>
      </c>
      <c r="BG59" s="16"/>
      <c r="BH59" s="1"/>
      <c r="BK59" s="50" t="s">
        <v>20</v>
      </c>
      <c r="BL59" s="50">
        <v>1</v>
      </c>
    </row>
    <row r="60" spans="1:75" ht="13" customHeight="1">
      <c r="A60" s="8"/>
      <c r="B60" s="9"/>
      <c r="C60" s="9"/>
      <c r="D60" s="559" t="s">
        <v>15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67</v>
      </c>
      <c r="BF60" s="26">
        <f>CB108</f>
        <v>1.3846153846153846</v>
      </c>
      <c r="BG60" s="22" t="s">
        <v>68</v>
      </c>
      <c r="BH60" s="1"/>
      <c r="BK60" s="50" t="s">
        <v>69</v>
      </c>
      <c r="BL60" s="50" t="s">
        <v>70</v>
      </c>
    </row>
    <row r="61" spans="1:75" ht="13" customHeight="1">
      <c r="A61" s="8"/>
      <c r="B61" s="9" t="s">
        <v>59</v>
      </c>
      <c r="C61" s="31"/>
      <c r="D61" s="775" t="s">
        <v>208</v>
      </c>
      <c r="E61" s="776"/>
      <c r="F61" s="776"/>
      <c r="G61" s="776"/>
      <c r="H61" s="776"/>
      <c r="I61" s="776"/>
      <c r="J61" s="776"/>
      <c r="K61" s="776"/>
      <c r="L61" s="776"/>
      <c r="M61" s="776"/>
      <c r="N61" s="776"/>
      <c r="O61" s="776"/>
      <c r="P61" s="776"/>
      <c r="Q61" s="776"/>
      <c r="R61" s="776"/>
      <c r="S61" s="776"/>
      <c r="T61" s="777"/>
      <c r="U61" s="775" t="s">
        <v>208</v>
      </c>
      <c r="V61" s="776"/>
      <c r="W61" s="776"/>
      <c r="X61" s="776"/>
      <c r="Y61" s="776"/>
      <c r="Z61" s="776"/>
      <c r="AA61" s="776"/>
      <c r="AB61" s="776"/>
      <c r="AC61" s="776"/>
      <c r="AD61" s="776"/>
      <c r="AE61" s="776"/>
      <c r="AF61" s="776"/>
      <c r="AG61" s="776"/>
      <c r="AH61" s="776"/>
      <c r="AI61" s="776"/>
      <c r="AJ61" s="776"/>
      <c r="AK61" s="777"/>
      <c r="AL61" s="522" t="s">
        <v>208</v>
      </c>
      <c r="AM61" s="509"/>
      <c r="AN61" s="509"/>
      <c r="AO61" s="509"/>
      <c r="AP61" s="509"/>
      <c r="AQ61" s="509"/>
      <c r="AR61" s="509"/>
      <c r="AS61" s="509"/>
      <c r="AT61" s="509"/>
      <c r="AU61" s="509"/>
      <c r="AV61" s="509"/>
      <c r="AW61" s="509"/>
      <c r="AX61" s="509"/>
      <c r="AY61" s="509"/>
      <c r="AZ61" s="509"/>
      <c r="BA61" s="509"/>
      <c r="BB61" s="509"/>
      <c r="BC61" s="509"/>
      <c r="BD61" s="25"/>
      <c r="BF61" s="22">
        <f>SUM(BF54:BF60)</f>
        <v>5.9807692307692299</v>
      </c>
      <c r="BG61" s="22"/>
      <c r="BH61" s="1"/>
      <c r="BK61" s="50" t="s">
        <v>71</v>
      </c>
      <c r="BL61" s="50">
        <v>1</v>
      </c>
      <c r="BN61" s="50">
        <f>SUM(BL54:BL59)</f>
        <v>18.7</v>
      </c>
      <c r="BO61" s="50" t="s">
        <v>72</v>
      </c>
    </row>
    <row r="62" spans="1:75" ht="13" customHeight="1">
      <c r="A62" s="8"/>
      <c r="B62" s="9" t="s">
        <v>73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F62">
        <f>10/52</f>
        <v>0.19230769230769232</v>
      </c>
      <c r="BG62" s="16" t="s">
        <v>129</v>
      </c>
      <c r="BH62" s="1"/>
      <c r="BN62" s="50">
        <v>0.5</v>
      </c>
      <c r="BO62" s="50" t="s">
        <v>74</v>
      </c>
    </row>
    <row r="63" spans="1:75" s="1" customFormat="1" ht="13" customHeight="1">
      <c r="A63" s="8"/>
      <c r="B63" s="9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185</v>
      </c>
      <c r="BF63" s="1">
        <v>0.1</v>
      </c>
      <c r="BG63" s="1" t="s">
        <v>186</v>
      </c>
      <c r="BK63" s="54"/>
      <c r="BL63" s="54"/>
      <c r="BM63" s="54"/>
      <c r="BN63" s="54">
        <f>1.8</f>
        <v>1.8</v>
      </c>
      <c r="BO63" s="54" t="s">
        <v>75</v>
      </c>
      <c r="BP63" s="54"/>
      <c r="BQ63" s="54"/>
      <c r="BR63" s="54"/>
      <c r="BS63" s="54"/>
      <c r="BT63" s="54"/>
      <c r="BU63" s="54"/>
      <c r="BV63" s="54"/>
      <c r="BW63" s="54"/>
    </row>
    <row r="64" spans="1:75" ht="13" customHeight="1">
      <c r="A64" s="8"/>
      <c r="B64" s="9" t="s">
        <v>61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6" t="s">
        <v>187</v>
      </c>
      <c r="BH64" s="1"/>
      <c r="BN64" s="44">
        <f>8/52</f>
        <v>0.15384615384615385</v>
      </c>
      <c r="BO64" s="44" t="s">
        <v>76</v>
      </c>
    </row>
    <row r="65" spans="1:75" ht="13" customHeight="1">
      <c r="A65" s="8"/>
      <c r="B65" s="9" t="s">
        <v>63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24"/>
      <c r="BE65" s="1"/>
      <c r="BF65" s="63">
        <f>SUM(BF62:BF64,BF60,BF59,BI57:BI58,BF54:BF56)</f>
        <v>6.4884615384615385</v>
      </c>
      <c r="BG65" s="16"/>
      <c r="BH65" s="1"/>
      <c r="BN65" s="50">
        <f>SUM(BN61:BN64)</f>
        <v>21.153846153846153</v>
      </c>
      <c r="BO65" s="50" t="s">
        <v>77</v>
      </c>
    </row>
    <row r="66" spans="1:75" s="1" customFormat="1" ht="13" customHeight="1">
      <c r="A66" s="8"/>
      <c r="B66" s="9" t="s">
        <v>65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775" t="s">
        <v>207</v>
      </c>
      <c r="AN66" s="776"/>
      <c r="AO66" s="776"/>
      <c r="AP66" s="777"/>
      <c r="AQ66" s="775" t="s">
        <v>206</v>
      </c>
      <c r="AR66" s="776"/>
      <c r="AS66" s="776"/>
      <c r="AT66" s="777"/>
      <c r="AU66" s="775" t="s">
        <v>205</v>
      </c>
      <c r="AV66" s="776"/>
      <c r="AW66" s="776"/>
      <c r="AX66" s="777"/>
      <c r="AY66" s="522" t="s">
        <v>204</v>
      </c>
      <c r="AZ66" s="509"/>
      <c r="BA66" s="509"/>
      <c r="BB66" s="509"/>
      <c r="BC66" s="509"/>
      <c r="BD66" s="24"/>
      <c r="BG66" s="16"/>
      <c r="BK66" s="53" t="s">
        <v>130</v>
      </c>
      <c r="BL66" s="54"/>
      <c r="BM66" s="54"/>
      <c r="BN66" s="54"/>
      <c r="BO66" s="54" t="s">
        <v>78</v>
      </c>
      <c r="BP66" s="54"/>
      <c r="BQ66" s="54"/>
      <c r="BR66" s="54"/>
      <c r="BS66" s="54"/>
      <c r="BT66" s="54"/>
      <c r="BU66" s="54"/>
      <c r="BV66" s="54"/>
      <c r="BW66" s="54"/>
    </row>
    <row r="67" spans="1:75" ht="13" customHeight="1">
      <c r="A67" s="8"/>
      <c r="B67" s="9"/>
      <c r="C67" s="9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24"/>
      <c r="BE67" s="1"/>
      <c r="BF67" s="1"/>
      <c r="BG67" s="16"/>
      <c r="BH67" s="1"/>
      <c r="BK67" s="50">
        <v>1.8</v>
      </c>
      <c r="BL67" s="52" t="s">
        <v>131</v>
      </c>
    </row>
    <row r="68" spans="1:75" ht="13" customHeight="1">
      <c r="A68" s="8"/>
      <c r="B68" s="9"/>
      <c r="C68" s="9"/>
      <c r="D68" s="559" t="s">
        <v>0</v>
      </c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559"/>
      <c r="AG68" s="559"/>
      <c r="AH68" s="559"/>
      <c r="AI68" s="559"/>
      <c r="AJ68" s="559"/>
      <c r="AK68" s="559"/>
      <c r="AL68" s="559"/>
      <c r="AM68" s="559"/>
      <c r="AN68" s="559"/>
      <c r="AO68" s="559"/>
      <c r="AP68" s="559"/>
      <c r="AQ68" s="559"/>
      <c r="AR68" s="559"/>
      <c r="AS68" s="559"/>
      <c r="AT68" s="559"/>
      <c r="AU68" s="559"/>
      <c r="AV68" s="559"/>
      <c r="AW68" s="559"/>
      <c r="AX68" s="559"/>
      <c r="AY68" s="559"/>
      <c r="AZ68" s="559"/>
      <c r="BA68" s="559"/>
      <c r="BB68" s="559"/>
      <c r="BC68" s="559"/>
      <c r="BD68" s="24"/>
      <c r="BE68" s="1" t="s">
        <v>58</v>
      </c>
      <c r="BF68" s="16">
        <f>26/52</f>
        <v>0.5</v>
      </c>
      <c r="BG68" s="16"/>
      <c r="BH68" s="1"/>
      <c r="BK68" s="50">
        <f>8/52</f>
        <v>0.15384615384615385</v>
      </c>
      <c r="BL68" s="52" t="s">
        <v>132</v>
      </c>
    </row>
    <row r="69" spans="1:75" ht="13" customHeight="1">
      <c r="A69" s="8"/>
      <c r="B69" s="9" t="s">
        <v>79</v>
      </c>
      <c r="C69" s="9"/>
      <c r="D69" s="772" t="s">
        <v>208</v>
      </c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4"/>
      <c r="U69" s="772" t="s">
        <v>208</v>
      </c>
      <c r="V69" s="773"/>
      <c r="W69" s="773"/>
      <c r="X69" s="773"/>
      <c r="Y69" s="773"/>
      <c r="Z69" s="773"/>
      <c r="AA69" s="773"/>
      <c r="AB69" s="773"/>
      <c r="AC69" s="773"/>
      <c r="AD69" s="773"/>
      <c r="AE69" s="773"/>
      <c r="AF69" s="773"/>
      <c r="AG69" s="773"/>
      <c r="AH69" s="773"/>
      <c r="AI69" s="773"/>
      <c r="AJ69" s="773"/>
      <c r="AK69" s="774"/>
      <c r="AL69" s="465" t="s">
        <v>208</v>
      </c>
      <c r="AM69" s="466"/>
      <c r="AN69" s="466"/>
      <c r="AO69" s="466"/>
      <c r="AP69" s="466"/>
      <c r="AQ69" s="466"/>
      <c r="AR69" s="466"/>
      <c r="AS69" s="466"/>
      <c r="AT69" s="466"/>
      <c r="AU69" s="466"/>
      <c r="AV69" s="466"/>
      <c r="AW69" s="466"/>
      <c r="AX69" s="466"/>
      <c r="AY69" s="466"/>
      <c r="AZ69" s="466"/>
      <c r="BA69" s="466"/>
      <c r="BB69" s="466"/>
      <c r="BC69" s="466"/>
      <c r="BD69" s="24"/>
      <c r="BE69" s="1" t="s">
        <v>60</v>
      </c>
      <c r="BF69" s="16">
        <f>26/52</f>
        <v>0.5</v>
      </c>
      <c r="BG69" s="16"/>
      <c r="BH69" s="1"/>
      <c r="BK69" s="50">
        <f>8/52</f>
        <v>0.15384615384615385</v>
      </c>
      <c r="BL69" s="52" t="s">
        <v>133</v>
      </c>
    </row>
    <row r="70" spans="1:75" ht="13" customHeight="1">
      <c r="A70" s="8"/>
      <c r="B70" s="9" t="s">
        <v>61</v>
      </c>
      <c r="C70" s="9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24"/>
      <c r="BE70" s="1" t="s">
        <v>64</v>
      </c>
      <c r="BF70" s="16">
        <f>23/52</f>
        <v>0.44230769230769229</v>
      </c>
      <c r="BG70" s="16"/>
      <c r="BH70" s="1"/>
    </row>
    <row r="71" spans="1:75" ht="13" customHeight="1">
      <c r="A71" s="8"/>
      <c r="B71" s="9" t="s">
        <v>63</v>
      </c>
      <c r="C71" s="9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24"/>
      <c r="BE71" s="1" t="s">
        <v>66</v>
      </c>
      <c r="BF71" s="16">
        <v>1</v>
      </c>
      <c r="BG71" s="16"/>
      <c r="BH71" s="1"/>
      <c r="BK71" s="52" t="s">
        <v>134</v>
      </c>
    </row>
    <row r="72" spans="1:75" ht="13" customHeight="1">
      <c r="A72" s="8"/>
      <c r="B72" s="9" t="s">
        <v>65</v>
      </c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72" t="s">
        <v>204</v>
      </c>
      <c r="X72" s="773"/>
      <c r="Y72" s="773"/>
      <c r="Z72" s="774"/>
      <c r="AA72" s="772" t="s">
        <v>205</v>
      </c>
      <c r="AB72" s="773"/>
      <c r="AC72" s="773"/>
      <c r="AD72" s="774"/>
      <c r="AE72" s="772" t="s">
        <v>206</v>
      </c>
      <c r="AF72" s="773"/>
      <c r="AG72" s="773"/>
      <c r="AH72" s="774"/>
      <c r="AI72" s="772" t="s">
        <v>207</v>
      </c>
      <c r="AJ72" s="773"/>
      <c r="AK72" s="773"/>
      <c r="AL72" s="774"/>
      <c r="AM72" s="772" t="s">
        <v>206</v>
      </c>
      <c r="AN72" s="773"/>
      <c r="AO72" s="773"/>
      <c r="AP72" s="774"/>
      <c r="AQ72" s="772" t="s">
        <v>205</v>
      </c>
      <c r="AR72" s="773"/>
      <c r="AS72" s="773"/>
      <c r="AT72" s="774"/>
      <c r="AU72" s="772" t="s">
        <v>204</v>
      </c>
      <c r="AV72" s="773"/>
      <c r="AW72" s="773"/>
      <c r="AX72" s="774"/>
      <c r="AY72" s="480" t="s">
        <v>207</v>
      </c>
      <c r="AZ72" s="481"/>
      <c r="BA72" s="481"/>
      <c r="BB72" s="481"/>
      <c r="BC72" s="481"/>
      <c r="BD72" s="24"/>
      <c r="BE72" s="1" t="s">
        <v>67</v>
      </c>
      <c r="BF72" s="22">
        <f>32/52</f>
        <v>0.61538461538461542</v>
      </c>
      <c r="BG72" s="16" t="s">
        <v>125</v>
      </c>
      <c r="BH72" s="1"/>
    </row>
    <row r="73" spans="1:75" s="1" customFormat="1" ht="13" customHeigh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F73" s="26">
        <f>SUM(BF68:BF72)</f>
        <v>3.0576923076923079</v>
      </c>
      <c r="BG73" s="22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13" customHeight="1">
      <c r="A74" s="8"/>
      <c r="B74" s="9"/>
      <c r="C74" s="9"/>
      <c r="D74" s="559" t="s">
        <v>80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G74" s="22"/>
      <c r="BH74" s="1"/>
    </row>
    <row r="75" spans="1:75" ht="13" customHeight="1">
      <c r="A75" s="8"/>
      <c r="B75" s="9" t="s">
        <v>79</v>
      </c>
      <c r="C75" s="9"/>
      <c r="D75" s="813" t="s">
        <v>38</v>
      </c>
      <c r="E75" s="813"/>
      <c r="F75" s="813"/>
      <c r="G75" s="813"/>
      <c r="H75" s="813"/>
      <c r="I75" s="813"/>
      <c r="J75" s="813"/>
      <c r="K75" s="813"/>
      <c r="L75" s="70"/>
      <c r="M75" s="70"/>
      <c r="N75" s="70"/>
      <c r="O75" s="70"/>
      <c r="P75" s="70"/>
      <c r="Q75" s="70"/>
      <c r="R75" s="70"/>
      <c r="S75" s="70"/>
      <c r="T75" s="70"/>
      <c r="U75" s="813" t="s">
        <v>38</v>
      </c>
      <c r="V75" s="813"/>
      <c r="W75" s="813"/>
      <c r="X75" s="813"/>
      <c r="Y75" s="813"/>
      <c r="Z75" s="813"/>
      <c r="AA75" s="813"/>
      <c r="AB75" s="813"/>
      <c r="AC75" s="813"/>
      <c r="AD75" s="70"/>
      <c r="AE75" s="70"/>
      <c r="AF75" s="70"/>
      <c r="AG75" s="70"/>
      <c r="AH75" s="70"/>
      <c r="AI75" s="70"/>
      <c r="AJ75" s="70"/>
      <c r="AK75" s="70"/>
      <c r="AL75" s="813" t="s">
        <v>38</v>
      </c>
      <c r="AM75" s="813"/>
      <c r="AN75" s="813"/>
      <c r="AO75" s="813"/>
      <c r="AP75" s="813"/>
      <c r="AQ75" s="813"/>
      <c r="AR75" s="813"/>
      <c r="AS75" s="813"/>
      <c r="AT75" s="813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 t="s">
        <v>58</v>
      </c>
      <c r="BF75" s="16">
        <f>14/52</f>
        <v>0.26923076923076922</v>
      </c>
      <c r="BG75" s="16" t="s">
        <v>111</v>
      </c>
      <c r="BH75" s="1"/>
    </row>
    <row r="76" spans="1:75" ht="13" customHeight="1">
      <c r="A76" s="8"/>
      <c r="B76" s="9" t="s">
        <v>81</v>
      </c>
      <c r="C76" s="9"/>
      <c r="D76" s="70"/>
      <c r="E76" s="70"/>
      <c r="F76" s="70"/>
      <c r="G76" s="70"/>
      <c r="H76" s="70"/>
      <c r="I76" s="70"/>
      <c r="J76" s="70"/>
      <c r="K76" s="70"/>
      <c r="L76" s="813" t="s">
        <v>38</v>
      </c>
      <c r="M76" s="813"/>
      <c r="N76" s="813"/>
      <c r="O76" s="813"/>
      <c r="P76" s="813"/>
      <c r="Q76" s="813"/>
      <c r="R76" s="813"/>
      <c r="S76" s="813"/>
      <c r="T76" s="813"/>
      <c r="U76" s="70"/>
      <c r="V76" s="70"/>
      <c r="W76" s="70"/>
      <c r="X76" s="70"/>
      <c r="Y76" s="70"/>
      <c r="Z76" s="70"/>
      <c r="AA76" s="70"/>
      <c r="AB76" s="70"/>
      <c r="AC76" s="70"/>
      <c r="AD76" s="813" t="s">
        <v>38</v>
      </c>
      <c r="AE76" s="813"/>
      <c r="AF76" s="813"/>
      <c r="AG76" s="813"/>
      <c r="AH76" s="813"/>
      <c r="AI76" s="813"/>
      <c r="AJ76" s="813"/>
      <c r="AK76" s="813"/>
      <c r="AL76" s="70"/>
      <c r="AM76" s="70"/>
      <c r="AN76" s="70"/>
      <c r="AO76" s="70"/>
      <c r="AP76" s="70"/>
      <c r="AQ76" s="70"/>
      <c r="AR76" s="70"/>
      <c r="AS76" s="70"/>
      <c r="AT76" s="70"/>
      <c r="AU76" s="813" t="s">
        <v>38</v>
      </c>
      <c r="AV76" s="813"/>
      <c r="AW76" s="813"/>
      <c r="AX76" s="813"/>
      <c r="AY76" s="813"/>
      <c r="AZ76" s="813"/>
      <c r="BA76" s="813"/>
      <c r="BB76" s="813"/>
      <c r="BC76" s="813"/>
      <c r="BD76" s="24"/>
      <c r="BE76" s="1" t="s">
        <v>60</v>
      </c>
      <c r="BF76" s="16">
        <f>32/52</f>
        <v>0.61538461538461542</v>
      </c>
      <c r="BG76" s="22" t="s">
        <v>108</v>
      </c>
      <c r="BH76" s="1"/>
      <c r="BJ76" t="s">
        <v>112</v>
      </c>
    </row>
    <row r="77" spans="1:75" ht="13" customHeight="1">
      <c r="A77" s="8"/>
      <c r="B77" s="9" t="s">
        <v>5</v>
      </c>
      <c r="C77" s="9"/>
      <c r="D77" s="922" t="s">
        <v>4</v>
      </c>
      <c r="E77" s="923"/>
      <c r="F77" s="923"/>
      <c r="G77" s="923"/>
      <c r="H77" s="923"/>
      <c r="I77" s="923"/>
      <c r="J77" s="923"/>
      <c r="K77" s="923"/>
      <c r="L77" s="667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4"/>
      <c r="BE77" s="1" t="s">
        <v>62</v>
      </c>
      <c r="BF77" s="16">
        <f>7/52</f>
        <v>0.13461538461538461</v>
      </c>
      <c r="BG77" s="16" t="s">
        <v>106</v>
      </c>
      <c r="BH77" s="1"/>
    </row>
    <row r="78" spans="1:75" s="1" customFormat="1" ht="13" customHeight="1">
      <c r="A78" s="8"/>
      <c r="B78" s="9" t="s">
        <v>61</v>
      </c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 t="s">
        <v>64</v>
      </c>
      <c r="BF78" s="16">
        <f>21/52</f>
        <v>0.40384615384615385</v>
      </c>
      <c r="BG78" s="16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13" customHeight="1">
      <c r="A79" s="8"/>
      <c r="B79" s="71" t="s">
        <v>63</v>
      </c>
      <c r="C79" s="71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f>24/52</f>
        <v>0.46153846153846156</v>
      </c>
      <c r="BG79" s="16"/>
      <c r="BH79" s="1"/>
    </row>
    <row r="80" spans="1:75" ht="13" customHeight="1">
      <c r="A80" s="8"/>
      <c r="B80" s="9"/>
      <c r="C80" s="9"/>
      <c r="D80" s="993" t="s">
        <v>39</v>
      </c>
      <c r="E80" s="993"/>
      <c r="F80" s="993"/>
      <c r="G80" s="993"/>
      <c r="H80" s="993"/>
      <c r="I80" s="993"/>
      <c r="J80" s="993"/>
      <c r="K80" s="70"/>
      <c r="L80" s="70"/>
      <c r="M80" s="70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67</v>
      </c>
      <c r="BF80" s="22">
        <v>0.69199999999999995</v>
      </c>
      <c r="BG80" s="22" t="s">
        <v>113</v>
      </c>
      <c r="BH80" s="1"/>
    </row>
    <row r="81" spans="1:75" ht="13" customHeight="1">
      <c r="A81" s="8"/>
      <c r="B81" s="9"/>
      <c r="C81" s="9"/>
      <c r="D81" s="559" t="s">
        <v>82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E81" s="1"/>
      <c r="BF81" s="22">
        <f>SUM(BF75:BF80)</f>
        <v>2.5766153846153843</v>
      </c>
      <c r="BG81" s="22"/>
      <c r="BH81" s="1"/>
    </row>
    <row r="82" spans="1:75" ht="13" customHeight="1">
      <c r="A82" s="8"/>
      <c r="B82" s="9" t="s">
        <v>92</v>
      </c>
      <c r="C82" s="9"/>
      <c r="D82" s="73"/>
      <c r="E82" s="73"/>
      <c r="F82" s="73"/>
      <c r="G82" s="73"/>
      <c r="H82" s="73"/>
      <c r="I82" s="73"/>
      <c r="J82" s="73"/>
      <c r="K82" s="985" t="s">
        <v>188</v>
      </c>
      <c r="L82" s="985"/>
      <c r="M82" s="985"/>
      <c r="N82" s="985"/>
      <c r="O82" s="985"/>
      <c r="P82" s="985"/>
      <c r="Q82" s="73"/>
      <c r="R82" s="73"/>
      <c r="S82" s="73"/>
      <c r="T82" s="73"/>
      <c r="U82" s="73"/>
      <c r="V82" s="73"/>
      <c r="W82" s="986" t="s">
        <v>189</v>
      </c>
      <c r="X82" s="986"/>
      <c r="Y82" s="986"/>
      <c r="Z82" s="986"/>
      <c r="AA82" s="986"/>
      <c r="AB82" s="986"/>
      <c r="AC82" s="986"/>
      <c r="AD82" s="73"/>
      <c r="AE82" s="73"/>
      <c r="AF82" s="73"/>
      <c r="AG82" s="73"/>
      <c r="AH82" s="73"/>
      <c r="AI82" s="73"/>
      <c r="AL82" s="982" t="s">
        <v>154</v>
      </c>
      <c r="AM82" s="983"/>
      <c r="AN82" s="983"/>
      <c r="AO82" s="983"/>
      <c r="AP82" s="984"/>
      <c r="AQ82" s="73"/>
      <c r="AR82" s="73"/>
      <c r="AS82" s="73"/>
      <c r="AT82" s="73"/>
      <c r="AU82" s="73"/>
      <c r="AV82" s="73"/>
      <c r="AW82" s="985" t="s">
        <v>16</v>
      </c>
      <c r="AX82" s="985"/>
      <c r="AY82" s="985"/>
      <c r="AZ82" s="985"/>
      <c r="BA82" s="985"/>
      <c r="BB82" s="985"/>
      <c r="BC82" s="985"/>
      <c r="BD82" s="24"/>
      <c r="BE82" s="1" t="s">
        <v>58</v>
      </c>
      <c r="BF82">
        <f>12/52</f>
        <v>0.23076923076923078</v>
      </c>
      <c r="BG82" s="16" t="s">
        <v>111</v>
      </c>
      <c r="BH82" s="1"/>
    </row>
    <row r="83" spans="1:75" ht="13" customHeight="1">
      <c r="A83" s="8"/>
      <c r="B83" s="9" t="s">
        <v>93</v>
      </c>
      <c r="C83" s="9"/>
      <c r="D83" s="986" t="s">
        <v>17</v>
      </c>
      <c r="E83" s="986"/>
      <c r="F83" s="986"/>
      <c r="G83" s="986"/>
      <c r="H83" s="986"/>
      <c r="I83" s="986"/>
      <c r="J83" s="986"/>
      <c r="K83" s="70"/>
      <c r="L83" s="70"/>
      <c r="M83" s="70"/>
      <c r="N83" s="70"/>
      <c r="O83" s="70"/>
      <c r="P83" s="70"/>
      <c r="Q83" s="987" t="s">
        <v>151</v>
      </c>
      <c r="R83" s="988"/>
      <c r="S83" s="988"/>
      <c r="T83" s="988"/>
      <c r="U83" s="988"/>
      <c r="V83" s="989"/>
      <c r="W83" s="70"/>
      <c r="X83" s="70"/>
      <c r="Y83" s="70"/>
      <c r="Z83" s="70"/>
      <c r="AA83" s="70"/>
      <c r="AB83" s="70"/>
      <c r="AC83" s="70"/>
      <c r="AD83" s="986" t="s">
        <v>150</v>
      </c>
      <c r="AE83" s="986"/>
      <c r="AF83" s="986"/>
      <c r="AG83" s="986"/>
      <c r="AH83" s="986"/>
      <c r="AI83" s="986"/>
      <c r="AJ83" s="986"/>
      <c r="AK83" s="986"/>
      <c r="AL83" s="70"/>
      <c r="AM83" s="70"/>
      <c r="AN83" s="70"/>
      <c r="AO83" s="70"/>
      <c r="AP83" s="70"/>
      <c r="AQ83" s="990" t="s">
        <v>151</v>
      </c>
      <c r="AR83" s="990"/>
      <c r="AS83" s="990"/>
      <c r="AT83" s="990"/>
      <c r="AU83" s="991" t="s">
        <v>17</v>
      </c>
      <c r="AV83" s="992"/>
      <c r="AW83" s="70"/>
      <c r="AX83" s="70"/>
      <c r="AY83" s="70"/>
      <c r="AZ83" s="70"/>
      <c r="BA83" s="70"/>
      <c r="BB83" s="70"/>
      <c r="BC83" s="70"/>
      <c r="BD83" s="24"/>
      <c r="BE83" s="1" t="s">
        <v>60</v>
      </c>
      <c r="BF83" s="16">
        <f>31/52</f>
        <v>0.59615384615384615</v>
      </c>
      <c r="BG83" s="22" t="s">
        <v>108</v>
      </c>
      <c r="BH83" s="1"/>
      <c r="BJ83" t="s">
        <v>109</v>
      </c>
    </row>
    <row r="84" spans="1:75" ht="13" customHeight="1">
      <c r="A84" s="8"/>
      <c r="B84" s="9" t="s">
        <v>61</v>
      </c>
      <c r="C84" s="9"/>
      <c r="D84" s="70"/>
      <c r="E84" s="70"/>
      <c r="F84" s="70"/>
      <c r="G84" s="70"/>
      <c r="H84" s="70"/>
      <c r="I84" s="70"/>
      <c r="J84" s="70"/>
      <c r="K84" s="985" t="s">
        <v>27</v>
      </c>
      <c r="L84" s="985"/>
      <c r="M84" s="985"/>
      <c r="N84" s="985"/>
      <c r="O84" s="985"/>
      <c r="P84" s="985"/>
      <c r="Q84" s="985" t="s">
        <v>18</v>
      </c>
      <c r="R84" s="985"/>
      <c r="S84" s="985"/>
      <c r="T84" s="985"/>
      <c r="U84" s="985"/>
      <c r="V84" s="985"/>
      <c r="W84" s="70"/>
      <c r="X84" s="70"/>
      <c r="Y84" s="70"/>
      <c r="Z84" s="70"/>
      <c r="AA84" s="70"/>
      <c r="AB84" s="70"/>
      <c r="AC84" s="70"/>
      <c r="AD84" s="938" t="s">
        <v>27</v>
      </c>
      <c r="AE84" s="938"/>
      <c r="AF84" s="938"/>
      <c r="AG84" s="938"/>
      <c r="AH84" s="938"/>
      <c r="AI84" s="938"/>
      <c r="AJ84" s="70"/>
      <c r="AK84" s="70"/>
      <c r="AL84" s="70"/>
      <c r="AM84" s="70"/>
      <c r="AN84" s="70"/>
      <c r="AO84" s="70"/>
      <c r="AP84" s="70"/>
      <c r="AQ84" s="985" t="s">
        <v>19</v>
      </c>
      <c r="AR84" s="985"/>
      <c r="AS84" s="985"/>
      <c r="AT84" s="985"/>
      <c r="AU84" s="985"/>
      <c r="AV84" s="985"/>
      <c r="AW84" s="70"/>
      <c r="AX84" s="70"/>
      <c r="AY84" s="70"/>
      <c r="AZ84" s="70"/>
      <c r="BA84" s="70"/>
      <c r="BB84" s="70"/>
      <c r="BC84" s="70"/>
      <c r="BD84" s="24"/>
      <c r="BE84" s="1" t="s">
        <v>62</v>
      </c>
      <c r="BF84" s="16">
        <f>9/52</f>
        <v>0.17307692307692307</v>
      </c>
      <c r="BG84" t="s">
        <v>106</v>
      </c>
      <c r="BH84" s="1"/>
    </row>
    <row r="85" spans="1:75" ht="13" customHeight="1">
      <c r="A85" s="8"/>
      <c r="B85" s="9" t="s">
        <v>63</v>
      </c>
      <c r="C85" s="9"/>
      <c r="D85" s="985" t="s">
        <v>160</v>
      </c>
      <c r="E85" s="985"/>
      <c r="F85" s="985"/>
      <c r="G85" s="985"/>
      <c r="H85" s="985"/>
      <c r="I85" s="985"/>
      <c r="J85" s="985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985" t="s">
        <v>161</v>
      </c>
      <c r="X85" s="985"/>
      <c r="Y85" s="985"/>
      <c r="Z85" s="985"/>
      <c r="AA85" s="985"/>
      <c r="AB85" s="985"/>
      <c r="AC85" s="985"/>
      <c r="AD85" s="70"/>
      <c r="AE85" s="70"/>
      <c r="AF85" s="70"/>
      <c r="AG85" s="70"/>
      <c r="AH85" s="70"/>
      <c r="AI85" s="70"/>
      <c r="AJ85" s="985" t="s">
        <v>159</v>
      </c>
      <c r="AK85" s="985"/>
      <c r="AL85" s="985"/>
      <c r="AM85" s="985"/>
      <c r="AN85" s="985"/>
      <c r="AO85" s="985"/>
      <c r="AP85" s="985"/>
      <c r="AQ85" s="70"/>
      <c r="AR85" s="70"/>
      <c r="AS85" s="70"/>
      <c r="AT85" s="70"/>
      <c r="AU85" s="70"/>
      <c r="AV85" s="70"/>
      <c r="AW85" s="982" t="s">
        <v>158</v>
      </c>
      <c r="AX85" s="983"/>
      <c r="AY85" s="983"/>
      <c r="AZ85" s="983"/>
      <c r="BA85" s="983"/>
      <c r="BB85" s="983"/>
      <c r="BC85" s="984"/>
      <c r="BD85" s="24"/>
      <c r="BE85" s="1" t="s">
        <v>64</v>
      </c>
      <c r="BF85" s="16">
        <f>24/52</f>
        <v>0.46153846153846156</v>
      </c>
      <c r="BG85" s="16"/>
      <c r="BH85" s="1"/>
    </row>
    <row r="86" spans="1:75" ht="13" customHeight="1">
      <c r="A86" s="8"/>
      <c r="B86" s="9"/>
      <c r="C86" s="9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66</v>
      </c>
      <c r="BF86" s="16">
        <f>28/52</f>
        <v>0.53846153846153844</v>
      </c>
      <c r="BG86" s="1"/>
      <c r="BH86" s="1"/>
    </row>
    <row r="87" spans="1:75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/>
      <c r="BF87" s="16">
        <f>SUM(BF82:BF86)</f>
        <v>2</v>
      </c>
      <c r="BG87" s="1" t="s">
        <v>110</v>
      </c>
      <c r="BH87" s="1"/>
    </row>
    <row r="88" spans="1:75" s="1" customFormat="1" ht="13" customHeight="1">
      <c r="A88" s="8"/>
      <c r="B88" s="9"/>
      <c r="C88" s="9"/>
      <c r="D88" s="559" t="s">
        <v>83</v>
      </c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559"/>
      <c r="AG88" s="559"/>
      <c r="AH88" s="559"/>
      <c r="AI88" s="559"/>
      <c r="AJ88" s="559"/>
      <c r="AK88" s="559"/>
      <c r="AL88" s="559"/>
      <c r="AM88" s="559"/>
      <c r="AN88" s="559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59"/>
      <c r="BC88" s="559"/>
      <c r="BD88" s="24"/>
      <c r="BF88" s="16"/>
      <c r="BG88" s="16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5" ht="13" customHeight="1">
      <c r="A89" s="8"/>
      <c r="B89" s="9" t="s">
        <v>81</v>
      </c>
      <c r="C89" s="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24"/>
      <c r="BE89" s="1"/>
      <c r="BF89" s="16"/>
      <c r="BG89" s="16"/>
      <c r="BH89" s="1"/>
    </row>
    <row r="90" spans="1:75" ht="13" customHeight="1">
      <c r="A90" s="8"/>
      <c r="B90" s="9" t="s">
        <v>5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832" t="s">
        <v>5</v>
      </c>
      <c r="AR90" s="833"/>
      <c r="AS90" s="833"/>
      <c r="AT90" s="833"/>
      <c r="AU90" s="833"/>
      <c r="AV90" s="833"/>
      <c r="AW90" s="833"/>
      <c r="AX90" s="833"/>
      <c r="AY90" s="833"/>
      <c r="AZ90" s="833"/>
      <c r="BA90" s="833"/>
      <c r="BB90" s="833"/>
      <c r="BC90" s="834"/>
      <c r="BD90" s="24"/>
      <c r="BE90" s="1" t="s">
        <v>60</v>
      </c>
      <c r="BF90" s="16">
        <f>13/52</f>
        <v>0.25</v>
      </c>
      <c r="BG90" s="16" t="s">
        <v>103</v>
      </c>
      <c r="BH90" s="1"/>
    </row>
    <row r="91" spans="1:75" ht="13" customHeight="1">
      <c r="A91" s="8"/>
      <c r="B91" s="9" t="s">
        <v>61</v>
      </c>
      <c r="C91" s="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25"/>
      <c r="BE91" s="1" t="s">
        <v>62</v>
      </c>
      <c r="BF91" s="22">
        <f>4/52</f>
        <v>7.6923076923076927E-2</v>
      </c>
      <c r="BG91" s="16" t="s">
        <v>104</v>
      </c>
      <c r="BH91" s="1"/>
    </row>
    <row r="92" spans="1:75" ht="13" customHeight="1">
      <c r="A92" s="8"/>
      <c r="B92" s="71" t="s">
        <v>63</v>
      </c>
      <c r="C92" s="71"/>
      <c r="D92" s="840" t="s">
        <v>167</v>
      </c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0"/>
      <c r="Q92" s="840" t="s">
        <v>167</v>
      </c>
      <c r="R92" s="840"/>
      <c r="S92" s="840"/>
      <c r="T92" s="840"/>
      <c r="U92" s="840"/>
      <c r="V92" s="840"/>
      <c r="W92" s="840"/>
      <c r="X92" s="840"/>
      <c r="Y92" s="840"/>
      <c r="Z92" s="840"/>
      <c r="AA92" s="840"/>
      <c r="AB92" s="840"/>
      <c r="AC92" s="840"/>
      <c r="AD92" s="840" t="s">
        <v>167</v>
      </c>
      <c r="AE92" s="840"/>
      <c r="AF92" s="840"/>
      <c r="AG92" s="840"/>
      <c r="AH92" s="840"/>
      <c r="AI92" s="840"/>
      <c r="AJ92" s="840"/>
      <c r="AK92" s="840"/>
      <c r="AL92" s="840"/>
      <c r="AM92" s="840"/>
      <c r="AN92" s="840"/>
      <c r="AO92" s="840"/>
      <c r="AP92" s="84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4"/>
      <c r="BE92" s="1" t="s">
        <v>64</v>
      </c>
      <c r="BF92" s="16">
        <f>20/52</f>
        <v>0.38461538461538464</v>
      </c>
      <c r="BG92" s="16"/>
      <c r="BH92" s="1"/>
    </row>
    <row r="93" spans="1:75" ht="13" customHeight="1">
      <c r="A93" s="8"/>
      <c r="B93" s="9"/>
      <c r="C93" s="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66</v>
      </c>
      <c r="BF93" s="16">
        <v>1</v>
      </c>
      <c r="BG93" s="16"/>
      <c r="BH93" s="1"/>
    </row>
    <row r="94" spans="1:75" ht="13" customHeigh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105</v>
      </c>
      <c r="BF94" s="22">
        <v>0.23100000000000001</v>
      </c>
      <c r="BG94" s="22">
        <f>SUM(BF90:BF94)</f>
        <v>1.9425384615384618</v>
      </c>
      <c r="BH94" s="1"/>
    </row>
    <row r="95" spans="1:75" s="1" customFormat="1" ht="13" customHeight="1">
      <c r="A95" s="8"/>
      <c r="B95" s="9"/>
      <c r="C95" s="9"/>
      <c r="D95" s="559" t="s">
        <v>84</v>
      </c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559"/>
      <c r="AG95" s="559"/>
      <c r="AH95" s="559"/>
      <c r="AI95" s="559"/>
      <c r="AJ95" s="559"/>
      <c r="AK95" s="559"/>
      <c r="AL95" s="559"/>
      <c r="AM95" s="559"/>
      <c r="AN95" s="559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59"/>
      <c r="BC95" s="559"/>
      <c r="BD95" s="24"/>
      <c r="BF95" s="22"/>
      <c r="BG95" s="22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</row>
    <row r="96" spans="1:75" ht="13" customHeight="1">
      <c r="A96" s="8"/>
      <c r="B96" s="9" t="s">
        <v>73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29" t="s">
        <v>17</v>
      </c>
      <c r="AE96" s="929"/>
      <c r="AF96" s="929"/>
      <c r="AG96" s="929"/>
      <c r="AH96" s="929"/>
      <c r="AI96" s="929"/>
      <c r="AJ96" s="929"/>
      <c r="AK96" s="929"/>
      <c r="AL96" s="930" t="s">
        <v>150</v>
      </c>
      <c r="AM96" s="931"/>
      <c r="AN96" s="931"/>
      <c r="AO96" s="931"/>
      <c r="AP96" s="931"/>
      <c r="AQ96" s="931"/>
      <c r="AR96" s="931"/>
      <c r="AS96" s="931"/>
      <c r="AT96" s="931"/>
      <c r="AU96" s="930" t="s">
        <v>151</v>
      </c>
      <c r="AV96" s="931"/>
      <c r="AW96" s="931"/>
      <c r="AX96" s="931"/>
      <c r="AY96" s="931"/>
      <c r="AZ96" s="931"/>
      <c r="BA96" s="931"/>
      <c r="BB96" s="931"/>
      <c r="BC96" s="931"/>
      <c r="BD96" s="24"/>
      <c r="BE96" s="1" t="s">
        <v>60</v>
      </c>
      <c r="BF96" s="26">
        <f>18/52</f>
        <v>0.34615384615384615</v>
      </c>
      <c r="BG96" s="22"/>
      <c r="BH96" s="1"/>
    </row>
    <row r="97" spans="1:90" ht="13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24"/>
      <c r="BE97" s="1" t="s">
        <v>102</v>
      </c>
      <c r="BF97" s="1">
        <f>8/52</f>
        <v>0.15384615384615385</v>
      </c>
      <c r="BG97" s="32">
        <f>SUM(BF96:BF97)</f>
        <v>0.5</v>
      </c>
      <c r="BH97" s="1"/>
    </row>
    <row r="98" spans="1:90" ht="13" customHeight="1">
      <c r="A98" s="8"/>
      <c r="B98" s="9"/>
      <c r="C98" s="9"/>
      <c r="D98" s="559" t="s">
        <v>85</v>
      </c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  <c r="AC98" s="559"/>
      <c r="AD98" s="559"/>
      <c r="AE98" s="559"/>
      <c r="AF98" s="559"/>
      <c r="AG98" s="559"/>
      <c r="AH98" s="559"/>
      <c r="AI98" s="559"/>
      <c r="AJ98" s="559"/>
      <c r="AK98" s="559"/>
      <c r="AL98" s="559"/>
      <c r="AM98" s="559"/>
      <c r="AN98" s="559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59"/>
      <c r="BC98" s="559"/>
      <c r="BD98" s="24"/>
      <c r="BE98" s="1"/>
      <c r="BF98" s="22"/>
      <c r="BG98" s="16"/>
      <c r="BH98" s="1"/>
    </row>
    <row r="99" spans="1:90" ht="13" customHeight="1">
      <c r="A99" s="8"/>
      <c r="B99" s="9" t="s">
        <v>61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80"/>
      <c r="AE99" s="980"/>
      <c r="AF99" s="980"/>
      <c r="AG99" s="980"/>
      <c r="AH99" s="9"/>
      <c r="AI99" s="9"/>
      <c r="AJ99" s="975" t="s">
        <v>19</v>
      </c>
      <c r="AK99" s="976"/>
      <c r="AL99" s="976"/>
      <c r="AM99" s="976"/>
      <c r="AN99" s="976"/>
      <c r="AO99" s="976"/>
      <c r="AP99" s="977"/>
      <c r="AQ99" s="975" t="s">
        <v>27</v>
      </c>
      <c r="AR99" s="976"/>
      <c r="AS99" s="976"/>
      <c r="AT99" s="976"/>
      <c r="AU99" s="976"/>
      <c r="AV99" s="977"/>
      <c r="AW99" s="981" t="s">
        <v>18</v>
      </c>
      <c r="AX99" s="981"/>
      <c r="AY99" s="981"/>
      <c r="AZ99" s="981"/>
      <c r="BA99" s="981"/>
      <c r="BB99" s="981"/>
      <c r="BC99" s="981"/>
      <c r="BD99" s="24"/>
      <c r="BE99" s="1" t="s">
        <v>64</v>
      </c>
      <c r="BF99" s="22">
        <f>20/52</f>
        <v>0.38461538461538464</v>
      </c>
      <c r="BG99" s="16"/>
      <c r="BH99" s="1"/>
    </row>
    <row r="100" spans="1:90" ht="13" customHeight="1">
      <c r="A100" s="8"/>
      <c r="B100" s="9" t="s">
        <v>5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74" t="s">
        <v>13</v>
      </c>
      <c r="N100" s="974"/>
      <c r="O100" s="974"/>
      <c r="P100" s="974"/>
      <c r="Q100" s="974"/>
      <c r="R100" s="974"/>
      <c r="S100" s="974"/>
      <c r="T100" s="974"/>
      <c r="U100" s="974"/>
      <c r="V100" s="974"/>
      <c r="W100" s="974"/>
      <c r="X100" s="974"/>
      <c r="Y100" s="974"/>
      <c r="Z100" s="9"/>
      <c r="AA100" s="9"/>
      <c r="AB100" s="9"/>
      <c r="AC100" s="9"/>
      <c r="AD100" s="975" t="s">
        <v>86</v>
      </c>
      <c r="AE100" s="976"/>
      <c r="AF100" s="976"/>
      <c r="AG100" s="976"/>
      <c r="AH100" s="976"/>
      <c r="AI100" s="976"/>
      <c r="AJ100" s="976"/>
      <c r="AK100" s="976"/>
      <c r="AL100" s="976"/>
      <c r="AM100" s="976"/>
      <c r="AN100" s="976"/>
      <c r="AO100" s="976"/>
      <c r="AP100" s="977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24"/>
      <c r="BE100" s="1"/>
      <c r="BF100" s="22"/>
      <c r="BG100" s="16"/>
      <c r="BH100" s="1"/>
    </row>
    <row r="101" spans="1:90" ht="13" customHeight="1" thickBot="1">
      <c r="A101" s="27"/>
      <c r="B101" s="28" t="s">
        <v>87</v>
      </c>
      <c r="C101" s="28"/>
      <c r="D101" s="978" t="s">
        <v>87</v>
      </c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978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9"/>
      <c r="BH101" s="1"/>
    </row>
    <row r="102" spans="1:90" ht="17" thickBot="1">
      <c r="BJ102" t="s">
        <v>114</v>
      </c>
      <c r="BY102" s="733" t="s">
        <v>115</v>
      </c>
      <c r="BZ102" s="733"/>
      <c r="CA102" s="733"/>
      <c r="CB102" s="733"/>
      <c r="CD102" s="733" t="s">
        <v>116</v>
      </c>
      <c r="CE102" s="733"/>
      <c r="CF102" s="733"/>
      <c r="CG102" s="733"/>
    </row>
    <row r="103" spans="1:90">
      <c r="BJ103" s="33"/>
      <c r="BK103" s="45">
        <v>44372</v>
      </c>
      <c r="BL103" s="45">
        <f>BK103+27</f>
        <v>44399</v>
      </c>
      <c r="BM103" s="45">
        <f t="shared" ref="BM103:BW103" si="1">BL103+28</f>
        <v>44427</v>
      </c>
      <c r="BN103" s="45">
        <f t="shared" si="1"/>
        <v>44455</v>
      </c>
      <c r="BO103" s="45">
        <f t="shared" si="1"/>
        <v>44483</v>
      </c>
      <c r="BP103" s="45">
        <f t="shared" si="1"/>
        <v>44511</v>
      </c>
      <c r="BQ103" s="45">
        <f t="shared" si="1"/>
        <v>44539</v>
      </c>
      <c r="BR103" s="45">
        <f t="shared" si="1"/>
        <v>44567</v>
      </c>
      <c r="BS103" s="45">
        <f t="shared" si="1"/>
        <v>44595</v>
      </c>
      <c r="BT103" s="45">
        <f t="shared" si="1"/>
        <v>44623</v>
      </c>
      <c r="BU103" s="45">
        <f t="shared" si="1"/>
        <v>44651</v>
      </c>
      <c r="BV103" s="45">
        <f t="shared" si="1"/>
        <v>44679</v>
      </c>
      <c r="BW103" s="45">
        <f t="shared" si="1"/>
        <v>44707</v>
      </c>
      <c r="BY103" s="34" t="s">
        <v>0</v>
      </c>
      <c r="BZ103" s="35" t="s">
        <v>2</v>
      </c>
      <c r="CA103" s="35" t="s">
        <v>1</v>
      </c>
      <c r="CB103" s="36" t="s">
        <v>40</v>
      </c>
      <c r="CD103" s="50" t="s">
        <v>0</v>
      </c>
      <c r="CE103" s="50" t="s">
        <v>2</v>
      </c>
      <c r="CF103" s="50" t="s">
        <v>1</v>
      </c>
      <c r="CG103" s="50" t="s">
        <v>40</v>
      </c>
    </row>
    <row r="104" spans="1:90">
      <c r="BJ104" s="37">
        <v>1</v>
      </c>
      <c r="BK104" s="49" t="s">
        <v>123</v>
      </c>
      <c r="BL104" s="48" t="s">
        <v>1</v>
      </c>
      <c r="BM104" s="49" t="s">
        <v>124</v>
      </c>
      <c r="BN104" s="48" t="s">
        <v>119</v>
      </c>
      <c r="BO104" s="46" t="s">
        <v>2</v>
      </c>
      <c r="BP104" s="49" t="s">
        <v>121</v>
      </c>
      <c r="BQ104" s="49" t="s">
        <v>121</v>
      </c>
      <c r="BR104" s="48" t="s">
        <v>120</v>
      </c>
      <c r="BS104" s="47" t="s">
        <v>117</v>
      </c>
      <c r="BT104" s="47" t="s">
        <v>29</v>
      </c>
      <c r="BU104" s="47" t="s">
        <v>29</v>
      </c>
      <c r="BV104" s="49" t="s">
        <v>28</v>
      </c>
      <c r="BW104" s="49" t="s">
        <v>28</v>
      </c>
      <c r="BY104" s="38">
        <v>12</v>
      </c>
      <c r="BZ104" s="50">
        <f>CE104*4</f>
        <v>4</v>
      </c>
      <c r="CA104" s="50">
        <v>12</v>
      </c>
      <c r="CB104" s="39">
        <v>24</v>
      </c>
      <c r="CC104" s="50"/>
      <c r="CD104" s="50">
        <v>3</v>
      </c>
      <c r="CE104" s="50">
        <v>1</v>
      </c>
      <c r="CF104" s="50">
        <v>3</v>
      </c>
      <c r="CG104" s="50">
        <v>6</v>
      </c>
    </row>
    <row r="105" spans="1:90">
      <c r="BJ105" s="37">
        <v>2</v>
      </c>
      <c r="BK105" s="48" t="s">
        <v>1</v>
      </c>
      <c r="BL105" s="49" t="s">
        <v>121</v>
      </c>
      <c r="BM105" s="49" t="s">
        <v>121</v>
      </c>
      <c r="BN105" s="46" t="s">
        <v>2</v>
      </c>
      <c r="BO105" s="47" t="s">
        <v>117</v>
      </c>
      <c r="BP105" s="48" t="s">
        <v>120</v>
      </c>
      <c r="BQ105" s="48" t="s">
        <v>119</v>
      </c>
      <c r="BR105" s="47" t="s">
        <v>29</v>
      </c>
      <c r="BS105" s="47" t="s">
        <v>29</v>
      </c>
      <c r="BT105" s="49" t="s">
        <v>28</v>
      </c>
      <c r="BU105" s="49" t="s">
        <v>28</v>
      </c>
      <c r="BV105" s="49" t="s">
        <v>118</v>
      </c>
      <c r="BW105" s="49" t="s">
        <v>123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90" ht="17" thickBot="1">
      <c r="BJ106" s="37">
        <v>3</v>
      </c>
      <c r="BK106" s="46" t="s">
        <v>2</v>
      </c>
      <c r="BL106" s="48" t="s">
        <v>120</v>
      </c>
      <c r="BM106" s="49" t="s">
        <v>118</v>
      </c>
      <c r="BN106" s="48" t="s">
        <v>119</v>
      </c>
      <c r="BO106" s="49" t="s">
        <v>124</v>
      </c>
      <c r="BP106" s="47" t="s">
        <v>29</v>
      </c>
      <c r="BQ106" s="47" t="s">
        <v>29</v>
      </c>
      <c r="BR106" s="49" t="s">
        <v>28</v>
      </c>
      <c r="BS106" s="49" t="s">
        <v>28</v>
      </c>
      <c r="BT106" s="47" t="s">
        <v>117</v>
      </c>
      <c r="BU106" s="49" t="s">
        <v>121</v>
      </c>
      <c r="BV106" s="49" t="s">
        <v>121</v>
      </c>
      <c r="BW106" s="48" t="s">
        <v>1</v>
      </c>
      <c r="BY106" s="40">
        <v>12</v>
      </c>
      <c r="BZ106" s="41">
        <f>CE106*4</f>
        <v>4</v>
      </c>
      <c r="CA106" s="41">
        <v>12</v>
      </c>
      <c r="CB106" s="42">
        <v>24</v>
      </c>
      <c r="CC106" s="50"/>
      <c r="CD106">
        <v>3</v>
      </c>
      <c r="CE106">
        <v>1</v>
      </c>
      <c r="CF106">
        <v>3</v>
      </c>
      <c r="CG106">
        <v>6</v>
      </c>
    </row>
    <row r="107" spans="1:90">
      <c r="BY107">
        <f>SUM(BY104:BY106)</f>
        <v>36</v>
      </c>
      <c r="BZ107">
        <f>SUM(BZ104:BZ106)</f>
        <v>12</v>
      </c>
      <c r="CA107">
        <f>SUM(CA104:CA106)</f>
        <v>36</v>
      </c>
      <c r="CB107">
        <f>SUM(CB104:CB106)</f>
        <v>72</v>
      </c>
    </row>
    <row r="108" spans="1:90">
      <c r="BY108" s="51">
        <f>BY107/52</f>
        <v>0.69230769230769229</v>
      </c>
      <c r="BZ108" s="51">
        <f>BZ107/52</f>
        <v>0.23076923076923078</v>
      </c>
      <c r="CA108" s="51">
        <f>CA107/52</f>
        <v>0.69230769230769229</v>
      </c>
      <c r="CB108" s="51">
        <f>CB107/52</f>
        <v>1.3846153846153846</v>
      </c>
      <c r="CC108">
        <f>SUM(BY108:CB108)</f>
        <v>3</v>
      </c>
    </row>
    <row r="110" spans="1:90">
      <c r="BJ110" t="s">
        <v>184</v>
      </c>
      <c r="BK110" t="s">
        <v>165</v>
      </c>
      <c r="BL110"/>
      <c r="BM110"/>
      <c r="BN110"/>
      <c r="BO110"/>
      <c r="BP110"/>
      <c r="BQ110"/>
      <c r="BR110"/>
      <c r="BS110"/>
      <c r="BT110"/>
      <c r="BU110"/>
      <c r="BV110"/>
      <c r="BW110"/>
      <c r="BZ110" t="s">
        <v>166</v>
      </c>
    </row>
    <row r="111" spans="1:90">
      <c r="BK111"/>
      <c r="BL111"/>
      <c r="BM111"/>
      <c r="BN111"/>
      <c r="BO111"/>
      <c r="BP111"/>
      <c r="BQ111"/>
      <c r="BR111"/>
      <c r="BS111"/>
      <c r="BT111"/>
      <c r="BU111"/>
      <c r="BV111"/>
      <c r="BW111"/>
    </row>
    <row r="112" spans="1:90">
      <c r="BK112" t="s">
        <v>91</v>
      </c>
      <c r="BL112" t="s">
        <v>167</v>
      </c>
      <c r="BM112" t="s">
        <v>168</v>
      </c>
      <c r="BN112" t="s">
        <v>88</v>
      </c>
      <c r="BO112" t="s">
        <v>169</v>
      </c>
      <c r="BP112" t="s">
        <v>170</v>
      </c>
      <c r="BQ112" t="s">
        <v>171</v>
      </c>
      <c r="BR112" t="s">
        <v>172</v>
      </c>
      <c r="BS112" t="s">
        <v>173</v>
      </c>
      <c r="BT112" t="s">
        <v>174</v>
      </c>
      <c r="BU112"/>
      <c r="BV112" t="s">
        <v>175</v>
      </c>
      <c r="BW112" t="s">
        <v>176</v>
      </c>
      <c r="BY112" s="58" t="s">
        <v>184</v>
      </c>
      <c r="BZ112" s="58" t="s">
        <v>91</v>
      </c>
      <c r="CA112" s="58" t="s">
        <v>167</v>
      </c>
      <c r="CB112" s="58" t="s">
        <v>168</v>
      </c>
      <c r="CC112" s="58" t="s">
        <v>88</v>
      </c>
      <c r="CD112" s="58" t="s">
        <v>169</v>
      </c>
      <c r="CE112" s="58" t="s">
        <v>170</v>
      </c>
      <c r="CF112" s="58" t="s">
        <v>171</v>
      </c>
      <c r="CG112" s="58" t="s">
        <v>172</v>
      </c>
      <c r="CH112" s="58" t="s">
        <v>173</v>
      </c>
      <c r="CI112" s="58" t="s">
        <v>174</v>
      </c>
      <c r="CJ112" s="59"/>
      <c r="CK112" s="59" t="s">
        <v>175</v>
      </c>
      <c r="CL112" s="59" t="s">
        <v>176</v>
      </c>
    </row>
    <row r="113" spans="62:90">
      <c r="BJ113" t="s">
        <v>177</v>
      </c>
      <c r="BK113" s="60" t="s">
        <v>178</v>
      </c>
      <c r="BL113" s="60"/>
      <c r="BM113" s="60">
        <v>0.08</v>
      </c>
      <c r="BN113" s="60">
        <f>0.8+0.08+0.15</f>
        <v>1.03</v>
      </c>
      <c r="BO113" s="60">
        <v>0.35</v>
      </c>
      <c r="BP113" s="60"/>
      <c r="BQ113" s="61" t="s">
        <v>178</v>
      </c>
      <c r="BR113" s="61" t="s">
        <v>178</v>
      </c>
      <c r="BS113" s="61">
        <f>SUM(BK113:BR113)</f>
        <v>1.46</v>
      </c>
      <c r="BT113" s="61">
        <v>1</v>
      </c>
      <c r="BU113"/>
      <c r="BV113">
        <v>1.63</v>
      </c>
      <c r="BW113">
        <f t="shared" ref="BW113:BW120" si="2">BV113-BS113</f>
        <v>0.16999999999999993</v>
      </c>
      <c r="BY113" s="62" t="s">
        <v>177</v>
      </c>
      <c r="BZ113" s="60" t="s">
        <v>178</v>
      </c>
      <c r="CA113" s="60"/>
      <c r="CB113" s="60">
        <v>0.08</v>
      </c>
      <c r="CC113" s="60">
        <v>1.03</v>
      </c>
      <c r="CD113" s="60">
        <v>0.35</v>
      </c>
      <c r="CE113" s="60"/>
      <c r="CF113" s="61" t="s">
        <v>178</v>
      </c>
      <c r="CG113" s="61" t="s">
        <v>178</v>
      </c>
      <c r="CH113" s="61">
        <f>SUM(BZ113:CG113)</f>
        <v>1.46</v>
      </c>
      <c r="CI113" s="61">
        <v>1</v>
      </c>
      <c r="CJ113" s="59"/>
      <c r="CK113" s="59">
        <v>1.63</v>
      </c>
      <c r="CL113" s="59">
        <f t="shared" ref="CL113:CL121" si="3">CK113-CH113</f>
        <v>0.16999999999999993</v>
      </c>
    </row>
    <row r="114" spans="62:90">
      <c r="BJ114" t="s">
        <v>1</v>
      </c>
      <c r="BK114" s="60">
        <v>0.69</v>
      </c>
      <c r="BL114" s="60">
        <v>0.46</v>
      </c>
      <c r="BM114" s="60">
        <v>0.4</v>
      </c>
      <c r="BN114" s="60">
        <v>0.13</v>
      </c>
      <c r="BO114" s="60">
        <v>0.62</v>
      </c>
      <c r="BP114" s="60">
        <v>0.27</v>
      </c>
      <c r="BQ114" s="60" t="s">
        <v>178</v>
      </c>
      <c r="BR114" s="60" t="s">
        <v>178</v>
      </c>
      <c r="BS114" s="60">
        <f t="shared" ref="BS114:BS120" si="4">SUM(BK114:BR114)</f>
        <v>2.57</v>
      </c>
      <c r="BT114" s="61">
        <v>1</v>
      </c>
      <c r="BU114"/>
      <c r="BV114">
        <v>3.06</v>
      </c>
      <c r="BW114">
        <f t="shared" si="2"/>
        <v>0.49000000000000021</v>
      </c>
      <c r="BY114" s="62" t="s">
        <v>1</v>
      </c>
      <c r="BZ114" s="60">
        <v>0.7</v>
      </c>
      <c r="CA114" s="60">
        <v>0.5</v>
      </c>
      <c r="CB114" s="60">
        <v>0.5</v>
      </c>
      <c r="CC114" s="60">
        <v>0.36</v>
      </c>
      <c r="CD114" s="60">
        <v>0.65</v>
      </c>
      <c r="CE114" s="60">
        <v>0.35</v>
      </c>
      <c r="CF114" s="60" t="s">
        <v>178</v>
      </c>
      <c r="CG114" s="60" t="s">
        <v>178</v>
      </c>
      <c r="CH114" s="60">
        <f t="shared" ref="CH114:CH120" si="5">SUM(BZ114:CG114)</f>
        <v>3.06</v>
      </c>
      <c r="CI114" s="61">
        <v>1</v>
      </c>
      <c r="CJ114" s="59"/>
      <c r="CK114" s="59">
        <v>3.06</v>
      </c>
      <c r="CL114" s="59">
        <f t="shared" si="3"/>
        <v>0</v>
      </c>
    </row>
    <row r="115" spans="62:90">
      <c r="BJ115" t="s">
        <v>41</v>
      </c>
      <c r="BK115" s="60" t="s">
        <v>178</v>
      </c>
      <c r="BL115" s="60">
        <v>0.54</v>
      </c>
      <c r="BM115" s="60">
        <v>0.46</v>
      </c>
      <c r="BN115" s="60">
        <v>0.17</v>
      </c>
      <c r="BO115" s="60">
        <v>0.6</v>
      </c>
      <c r="BP115" s="60">
        <v>0.23</v>
      </c>
      <c r="BQ115" s="60" t="s">
        <v>178</v>
      </c>
      <c r="BR115" s="60" t="s">
        <v>178</v>
      </c>
      <c r="BS115" s="60">
        <f t="shared" si="4"/>
        <v>2</v>
      </c>
      <c r="BT115" s="61"/>
      <c r="BU115"/>
      <c r="BV115">
        <v>2</v>
      </c>
      <c r="BW115">
        <f t="shared" si="2"/>
        <v>0</v>
      </c>
      <c r="BY115" s="62" t="s">
        <v>41</v>
      </c>
      <c r="BZ115" s="60" t="s">
        <v>178</v>
      </c>
      <c r="CA115" s="60">
        <v>0.54</v>
      </c>
      <c r="CB115" s="60">
        <v>0.46</v>
      </c>
      <c r="CC115" s="60">
        <v>0.17</v>
      </c>
      <c r="CD115" s="60">
        <v>0.6</v>
      </c>
      <c r="CE115" s="60">
        <v>0.23</v>
      </c>
      <c r="CF115" s="60" t="s">
        <v>178</v>
      </c>
      <c r="CG115" s="60" t="s">
        <v>178</v>
      </c>
      <c r="CH115" s="60">
        <f t="shared" si="5"/>
        <v>2</v>
      </c>
      <c r="CI115" s="61"/>
      <c r="CJ115" s="59"/>
      <c r="CK115" s="59">
        <v>2</v>
      </c>
      <c r="CL115" s="59">
        <f t="shared" si="3"/>
        <v>0</v>
      </c>
    </row>
    <row r="116" spans="62:90">
      <c r="BJ116" t="s">
        <v>2</v>
      </c>
      <c r="BK116" s="60">
        <v>0.23</v>
      </c>
      <c r="BL116" s="60">
        <v>1</v>
      </c>
      <c r="BM116" s="60">
        <v>0.38</v>
      </c>
      <c r="BN116" s="60">
        <v>0.08</v>
      </c>
      <c r="BO116" s="60">
        <v>0.25</v>
      </c>
      <c r="BP116" s="60"/>
      <c r="BQ116" s="60" t="s">
        <v>178</v>
      </c>
      <c r="BR116" s="60" t="s">
        <v>178</v>
      </c>
      <c r="BS116" s="60">
        <f t="shared" si="4"/>
        <v>1.94</v>
      </c>
      <c r="BT116" s="61"/>
      <c r="BU116"/>
      <c r="BV116">
        <v>2.23</v>
      </c>
      <c r="BW116">
        <f t="shared" si="2"/>
        <v>0.29000000000000004</v>
      </c>
      <c r="BY116" s="62" t="s">
        <v>2</v>
      </c>
      <c r="BZ116" s="60">
        <v>0.25</v>
      </c>
      <c r="CA116" s="60">
        <v>1.1000000000000001</v>
      </c>
      <c r="CB116" s="60">
        <v>0.4</v>
      </c>
      <c r="CC116" s="60">
        <v>0.15</v>
      </c>
      <c r="CD116" s="60">
        <v>0.33</v>
      </c>
      <c r="CE116" s="60"/>
      <c r="CF116" s="60" t="s">
        <v>178</v>
      </c>
      <c r="CG116" s="60" t="s">
        <v>178</v>
      </c>
      <c r="CH116" s="60">
        <f t="shared" si="5"/>
        <v>2.23</v>
      </c>
      <c r="CI116" s="61"/>
      <c r="CJ116" s="59"/>
      <c r="CK116" s="59">
        <v>2.23</v>
      </c>
      <c r="CL116" s="59">
        <f t="shared" si="3"/>
        <v>0</v>
      </c>
    </row>
    <row r="117" spans="62:90">
      <c r="BJ117" t="s">
        <v>179</v>
      </c>
      <c r="BK117" s="60" t="s">
        <v>178</v>
      </c>
      <c r="BL117" s="60"/>
      <c r="BM117" s="60"/>
      <c r="BN117" s="60">
        <v>1</v>
      </c>
      <c r="BO117" s="60"/>
      <c r="BP117" s="60"/>
      <c r="BQ117" s="61" t="s">
        <v>178</v>
      </c>
      <c r="BR117" s="61" t="s">
        <v>178</v>
      </c>
      <c r="BS117" s="61">
        <f t="shared" si="4"/>
        <v>1</v>
      </c>
      <c r="BT117" s="61"/>
      <c r="BU117"/>
      <c r="BV117">
        <v>1</v>
      </c>
      <c r="BW117">
        <f t="shared" si="2"/>
        <v>0</v>
      </c>
      <c r="BY117" s="62" t="s">
        <v>179</v>
      </c>
      <c r="BZ117" s="60" t="s">
        <v>178</v>
      </c>
      <c r="CA117" s="60"/>
      <c r="CB117" s="60"/>
      <c r="CC117" s="60">
        <v>1</v>
      </c>
      <c r="CD117" s="60"/>
      <c r="CE117" s="60"/>
      <c r="CF117" s="61" t="s">
        <v>178</v>
      </c>
      <c r="CG117" s="61" t="s">
        <v>178</v>
      </c>
      <c r="CH117" s="61">
        <f t="shared" si="5"/>
        <v>1</v>
      </c>
      <c r="CI117" s="61"/>
      <c r="CJ117" s="59"/>
      <c r="CK117" s="59">
        <v>1</v>
      </c>
      <c r="CL117" s="59">
        <f t="shared" si="3"/>
        <v>0</v>
      </c>
    </row>
    <row r="118" spans="62:90">
      <c r="BJ118" t="s">
        <v>180</v>
      </c>
      <c r="BK118" s="60">
        <v>1.38</v>
      </c>
      <c r="BL118" s="60">
        <v>1</v>
      </c>
      <c r="BM118" s="60">
        <v>0.85</v>
      </c>
      <c r="BN118" s="60">
        <v>0.57999999999999996</v>
      </c>
      <c r="BO118" s="60">
        <v>1.71</v>
      </c>
      <c r="BP118" s="60">
        <v>1</v>
      </c>
      <c r="BQ118" s="60" t="s">
        <v>178</v>
      </c>
      <c r="BR118" s="60" t="s">
        <v>178</v>
      </c>
      <c r="BS118" s="60">
        <f t="shared" si="4"/>
        <v>6.52</v>
      </c>
      <c r="BT118" s="60">
        <v>1</v>
      </c>
      <c r="BU118"/>
      <c r="BV118">
        <v>7.18</v>
      </c>
      <c r="BW118">
        <f t="shared" si="2"/>
        <v>0.66000000000000014</v>
      </c>
      <c r="BY118" s="62" t="s">
        <v>180</v>
      </c>
      <c r="BZ118" s="60">
        <v>1.5</v>
      </c>
      <c r="CA118" s="60">
        <v>1.1200000000000001</v>
      </c>
      <c r="CB118" s="60">
        <v>0.98</v>
      </c>
      <c r="CC118" s="60">
        <v>0.71</v>
      </c>
      <c r="CD118" s="60">
        <v>1.77</v>
      </c>
      <c r="CE118" s="60">
        <v>1.1000000000000001</v>
      </c>
      <c r="CF118" s="60" t="s">
        <v>178</v>
      </c>
      <c r="CG118" s="60" t="s">
        <v>178</v>
      </c>
      <c r="CH118" s="60">
        <f t="shared" si="5"/>
        <v>7.18</v>
      </c>
      <c r="CI118" s="60">
        <v>1</v>
      </c>
      <c r="CJ118" s="59"/>
      <c r="CK118" s="59">
        <v>7.18</v>
      </c>
      <c r="CL118" s="59">
        <f t="shared" si="3"/>
        <v>0</v>
      </c>
    </row>
    <row r="119" spans="62:90">
      <c r="BJ119" t="s">
        <v>181</v>
      </c>
      <c r="BK119" s="60">
        <v>0.7</v>
      </c>
      <c r="BL119" s="60">
        <v>1</v>
      </c>
      <c r="BM119" s="60">
        <v>0.44</v>
      </c>
      <c r="BN119" s="60"/>
      <c r="BO119" s="60">
        <v>0.5</v>
      </c>
      <c r="BP119" s="60">
        <v>0.5</v>
      </c>
      <c r="BQ119" s="60" t="s">
        <v>178</v>
      </c>
      <c r="BR119" s="60" t="s">
        <v>178</v>
      </c>
      <c r="BS119" s="60">
        <f t="shared" si="4"/>
        <v>3.14</v>
      </c>
      <c r="BT119" s="61"/>
      <c r="BU119"/>
      <c r="BV119">
        <v>3.23</v>
      </c>
      <c r="BW119">
        <f t="shared" si="2"/>
        <v>8.9999999999999858E-2</v>
      </c>
      <c r="BY119" s="62" t="s">
        <v>181</v>
      </c>
      <c r="BZ119" s="60">
        <v>0.7</v>
      </c>
      <c r="CA119" s="60">
        <v>1.01</v>
      </c>
      <c r="CB119" s="60">
        <v>0.48</v>
      </c>
      <c r="CC119" s="60"/>
      <c r="CD119" s="60">
        <v>0.52</v>
      </c>
      <c r="CE119" s="60">
        <v>0.52</v>
      </c>
      <c r="CF119" s="60" t="s">
        <v>178</v>
      </c>
      <c r="CG119" s="60" t="s">
        <v>178</v>
      </c>
      <c r="CH119" s="60">
        <f t="shared" si="5"/>
        <v>3.23</v>
      </c>
      <c r="CI119" s="61"/>
      <c r="CJ119" s="59"/>
      <c r="CK119" s="59">
        <v>3.23</v>
      </c>
      <c r="CL119" s="59">
        <f t="shared" si="3"/>
        <v>0</v>
      </c>
    </row>
    <row r="120" spans="62:90">
      <c r="BJ120" t="s">
        <v>182</v>
      </c>
      <c r="BK120" s="60" t="s">
        <v>178</v>
      </c>
      <c r="BL120" s="60"/>
      <c r="BM120" s="60">
        <v>0.38</v>
      </c>
      <c r="BN120" s="60"/>
      <c r="BO120" s="60"/>
      <c r="BP120" s="60"/>
      <c r="BQ120" s="60" t="s">
        <v>178</v>
      </c>
      <c r="BR120" s="60" t="s">
        <v>178</v>
      </c>
      <c r="BS120" s="60">
        <f t="shared" si="4"/>
        <v>0.38</v>
      </c>
      <c r="BT120" s="61"/>
      <c r="BU120"/>
      <c r="BV120">
        <v>1</v>
      </c>
      <c r="BW120">
        <f t="shared" si="2"/>
        <v>0.62</v>
      </c>
      <c r="BY120" s="62" t="s">
        <v>182</v>
      </c>
      <c r="BZ120" s="60" t="s">
        <v>178</v>
      </c>
      <c r="CA120" s="60"/>
      <c r="CB120" s="60">
        <v>0.5</v>
      </c>
      <c r="CC120" s="60">
        <v>0.25</v>
      </c>
      <c r="CD120" s="60">
        <v>0.25</v>
      </c>
      <c r="CE120" s="60"/>
      <c r="CF120" s="60" t="s">
        <v>178</v>
      </c>
      <c r="CG120" s="60" t="s">
        <v>178</v>
      </c>
      <c r="CH120" s="60">
        <f t="shared" si="5"/>
        <v>1</v>
      </c>
      <c r="CI120" s="61"/>
      <c r="CJ120" s="59"/>
      <c r="CK120" s="59">
        <v>1</v>
      </c>
      <c r="CL120" s="59">
        <f t="shared" si="3"/>
        <v>0</v>
      </c>
    </row>
    <row r="121" spans="62:90">
      <c r="BK121" s="61">
        <f t="shared" ref="BK121:BP121" si="6">SUM(BK113:BK120)</f>
        <v>3</v>
      </c>
      <c r="BL121" s="61">
        <f t="shared" si="6"/>
        <v>4</v>
      </c>
      <c r="BM121" s="61">
        <f t="shared" si="6"/>
        <v>2.9899999999999998</v>
      </c>
      <c r="BN121" s="61">
        <f t="shared" si="6"/>
        <v>2.99</v>
      </c>
      <c r="BO121" s="61">
        <f t="shared" si="6"/>
        <v>4.0299999999999994</v>
      </c>
      <c r="BP121" s="61">
        <f t="shared" si="6"/>
        <v>2</v>
      </c>
      <c r="BQ121" s="61"/>
      <c r="BR121" s="61"/>
      <c r="BS121" s="61">
        <f>SUM(BS113:BS120)</f>
        <v>19.009999999999998</v>
      </c>
      <c r="BT121" s="61"/>
      <c r="BU121"/>
      <c r="BV121">
        <f>SUM(BV113:BV120)</f>
        <v>21.330000000000002</v>
      </c>
      <c r="BW121"/>
      <c r="BY121" s="58" t="s">
        <v>173</v>
      </c>
      <c r="BZ121" s="58">
        <f t="shared" ref="BZ121:CE121" si="7">SUM(BZ113:BZ120)</f>
        <v>3.1500000000000004</v>
      </c>
      <c r="CA121" s="58">
        <f t="shared" si="7"/>
        <v>4.2700000000000005</v>
      </c>
      <c r="CB121" s="58">
        <f t="shared" si="7"/>
        <v>3.4</v>
      </c>
      <c r="CC121" s="58">
        <f t="shared" si="7"/>
        <v>3.67</v>
      </c>
      <c r="CD121" s="58">
        <f t="shared" si="7"/>
        <v>4.4700000000000006</v>
      </c>
      <c r="CE121" s="58">
        <f t="shared" si="7"/>
        <v>2.2000000000000002</v>
      </c>
      <c r="CF121" s="58"/>
      <c r="CG121" s="58"/>
      <c r="CH121" s="58">
        <f>SUM(CH113:CH120)</f>
        <v>21.16</v>
      </c>
      <c r="CI121" s="58"/>
      <c r="CJ121" s="59"/>
      <c r="CK121" s="59"/>
      <c r="CL121" s="59">
        <f t="shared" si="3"/>
        <v>-21.16</v>
      </c>
    </row>
    <row r="122" spans="62:90">
      <c r="BJ122" t="s">
        <v>183</v>
      </c>
      <c r="BK122">
        <v>3</v>
      </c>
      <c r="BL122">
        <v>4</v>
      </c>
      <c r="BM122">
        <v>3</v>
      </c>
      <c r="BN122">
        <v>3</v>
      </c>
      <c r="BO122">
        <v>4</v>
      </c>
      <c r="BP122">
        <v>2</v>
      </c>
      <c r="BQ122">
        <v>0</v>
      </c>
      <c r="BR122">
        <v>0</v>
      </c>
      <c r="BS122"/>
      <c r="BT122"/>
      <c r="BU122"/>
      <c r="BV122"/>
      <c r="BW122"/>
      <c r="BY122" s="59" t="s">
        <v>183</v>
      </c>
      <c r="BZ122" s="59">
        <v>3</v>
      </c>
      <c r="CA122" s="59">
        <v>4</v>
      </c>
      <c r="CB122" s="59">
        <v>3</v>
      </c>
      <c r="CC122" s="59">
        <v>3</v>
      </c>
      <c r="CD122" s="59">
        <v>4</v>
      </c>
      <c r="CE122" s="59">
        <v>2</v>
      </c>
      <c r="CF122" s="59">
        <v>0</v>
      </c>
      <c r="CG122" s="59">
        <v>0</v>
      </c>
      <c r="CH122" s="59"/>
      <c r="CI122" s="59"/>
      <c r="CJ122" s="59"/>
      <c r="CK122" s="59"/>
      <c r="CL122" s="59"/>
    </row>
    <row r="123" spans="62:90">
      <c r="BN123" s="52" t="s">
        <v>190</v>
      </c>
    </row>
    <row r="124" spans="62:90">
      <c r="BN124" s="52" t="s">
        <v>191</v>
      </c>
    </row>
    <row r="125" spans="62:90">
      <c r="BO125" s="52" t="s">
        <v>192</v>
      </c>
    </row>
  </sheetData>
  <mergeCells count="277">
    <mergeCell ref="D5:K5"/>
    <mergeCell ref="L5:T5"/>
    <mergeCell ref="U5:AK5"/>
    <mergeCell ref="AL5:BC5"/>
    <mergeCell ref="D6:T6"/>
    <mergeCell ref="U6:AC6"/>
    <mergeCell ref="AD6:AK6"/>
    <mergeCell ref="AL6:BC6"/>
    <mergeCell ref="A2:B2"/>
    <mergeCell ref="A3:B3"/>
    <mergeCell ref="D4:T4"/>
    <mergeCell ref="U4:AK4"/>
    <mergeCell ref="AL4:AT4"/>
    <mergeCell ref="AU4:BC4"/>
    <mergeCell ref="D9:K9"/>
    <mergeCell ref="L9:T9"/>
    <mergeCell ref="U9:AC9"/>
    <mergeCell ref="AD9:AK9"/>
    <mergeCell ref="AL9:AT9"/>
    <mergeCell ref="AU9:BC9"/>
    <mergeCell ref="D8:K8"/>
    <mergeCell ref="L8:T8"/>
    <mergeCell ref="U8:AC8"/>
    <mergeCell ref="AD8:AK8"/>
    <mergeCell ref="AL8:AT8"/>
    <mergeCell ref="AU8:BC8"/>
    <mergeCell ref="J11:M11"/>
    <mergeCell ref="D12:L12"/>
    <mergeCell ref="AQ12:BC12"/>
    <mergeCell ref="D15:P15"/>
    <mergeCell ref="Q15:AC15"/>
    <mergeCell ref="AD15:AK15"/>
    <mergeCell ref="AL15:AP15"/>
    <mergeCell ref="AQ15:AT15"/>
    <mergeCell ref="D10:I10"/>
    <mergeCell ref="J10:M10"/>
    <mergeCell ref="N10:T10"/>
    <mergeCell ref="AD10:AK10"/>
    <mergeCell ref="AL10:AT10"/>
    <mergeCell ref="AU10:BC10"/>
    <mergeCell ref="AD18:AP18"/>
    <mergeCell ref="AQ18:BC18"/>
    <mergeCell ref="D20:K20"/>
    <mergeCell ref="D16:P16"/>
    <mergeCell ref="Q16:AC16"/>
    <mergeCell ref="AD16:AK16"/>
    <mergeCell ref="AL16:AP16"/>
    <mergeCell ref="AU16:BC16"/>
    <mergeCell ref="D17:K17"/>
    <mergeCell ref="L17:P17"/>
    <mergeCell ref="U17:AC17"/>
    <mergeCell ref="AD17:AP17"/>
    <mergeCell ref="AQ17:BC17"/>
    <mergeCell ref="J21:K21"/>
    <mergeCell ref="L21:M21"/>
    <mergeCell ref="U21:V21"/>
    <mergeCell ref="L22:M22"/>
    <mergeCell ref="D23:P23"/>
    <mergeCell ref="Q23:AC23"/>
    <mergeCell ref="D18:K18"/>
    <mergeCell ref="L18:T18"/>
    <mergeCell ref="U18:AC18"/>
    <mergeCell ref="D25:L25"/>
    <mergeCell ref="AD25:AP25"/>
    <mergeCell ref="AQ25:BC25"/>
    <mergeCell ref="M26:U26"/>
    <mergeCell ref="AD26:AP26"/>
    <mergeCell ref="AQ26:BC26"/>
    <mergeCell ref="AD23:AK23"/>
    <mergeCell ref="AL23:AP23"/>
    <mergeCell ref="D24:P24"/>
    <mergeCell ref="Q24:AC24"/>
    <mergeCell ref="AD24:AK24"/>
    <mergeCell ref="AU24:BC24"/>
    <mergeCell ref="D29:V29"/>
    <mergeCell ref="AD29:AP29"/>
    <mergeCell ref="AQ30:AT30"/>
    <mergeCell ref="D32:P32"/>
    <mergeCell ref="Q32:AC32"/>
    <mergeCell ref="AD32:AK32"/>
    <mergeCell ref="AL32:AP32"/>
    <mergeCell ref="AQ32:BC32"/>
    <mergeCell ref="L27:P27"/>
    <mergeCell ref="U27:AK27"/>
    <mergeCell ref="AU27:BC27"/>
    <mergeCell ref="J28:P28"/>
    <mergeCell ref="Q28:AC28"/>
    <mergeCell ref="AD28:AP28"/>
    <mergeCell ref="AL36:AP36"/>
    <mergeCell ref="AQ36:BC36"/>
    <mergeCell ref="D37:K37"/>
    <mergeCell ref="L37:P37"/>
    <mergeCell ref="Q37:AC37"/>
    <mergeCell ref="AD37:AP37"/>
    <mergeCell ref="AQ37:BC37"/>
    <mergeCell ref="D33:P33"/>
    <mergeCell ref="Q33:T33"/>
    <mergeCell ref="U33:AC33"/>
    <mergeCell ref="AD33:AP33"/>
    <mergeCell ref="AQ33:BC33"/>
    <mergeCell ref="D34:P34"/>
    <mergeCell ref="Q34:AC34"/>
    <mergeCell ref="AD34:AP34"/>
    <mergeCell ref="AQ34:AT34"/>
    <mergeCell ref="AU34:BC34"/>
    <mergeCell ref="AY44:BC44"/>
    <mergeCell ref="C45:F45"/>
    <mergeCell ref="G45:J45"/>
    <mergeCell ref="K45:N45"/>
    <mergeCell ref="O45:R45"/>
    <mergeCell ref="S45:V45"/>
    <mergeCell ref="W45:Z45"/>
    <mergeCell ref="AA45:AD45"/>
    <mergeCell ref="AE45:AH45"/>
    <mergeCell ref="AI45:AL45"/>
    <mergeCell ref="AA44:AD44"/>
    <mergeCell ref="AE44:AH44"/>
    <mergeCell ref="AI44:AL44"/>
    <mergeCell ref="AM44:AP44"/>
    <mergeCell ref="AQ44:AT44"/>
    <mergeCell ref="AU44:AX44"/>
    <mergeCell ref="C44:F44"/>
    <mergeCell ref="G44:J44"/>
    <mergeCell ref="K44:N44"/>
    <mergeCell ref="O44:R44"/>
    <mergeCell ref="S44:V44"/>
    <mergeCell ref="W44:Z44"/>
    <mergeCell ref="AM45:AP45"/>
    <mergeCell ref="AQ45:AT45"/>
    <mergeCell ref="AU45:AX45"/>
    <mergeCell ref="AY45:BC45"/>
    <mergeCell ref="C46:F46"/>
    <mergeCell ref="G46:J46"/>
    <mergeCell ref="K46:N46"/>
    <mergeCell ref="O46:R46"/>
    <mergeCell ref="S46:V46"/>
    <mergeCell ref="W46:Z46"/>
    <mergeCell ref="AY46:BC46"/>
    <mergeCell ref="AA46:AD46"/>
    <mergeCell ref="AE46:AH46"/>
    <mergeCell ref="AI46:AL46"/>
    <mergeCell ref="AM46:AP46"/>
    <mergeCell ref="AQ46:AT46"/>
    <mergeCell ref="AU46:AX46"/>
    <mergeCell ref="AM47:AP47"/>
    <mergeCell ref="AQ47:AT47"/>
    <mergeCell ref="AU47:AX47"/>
    <mergeCell ref="AY47:BC47"/>
    <mergeCell ref="C48:F48"/>
    <mergeCell ref="G48:J48"/>
    <mergeCell ref="K48:N48"/>
    <mergeCell ref="O48:R48"/>
    <mergeCell ref="S48:V48"/>
    <mergeCell ref="W48:Z48"/>
    <mergeCell ref="AY48:BB48"/>
    <mergeCell ref="C47:F47"/>
    <mergeCell ref="G47:J47"/>
    <mergeCell ref="K47:N47"/>
    <mergeCell ref="O47:R47"/>
    <mergeCell ref="S47:V47"/>
    <mergeCell ref="W47:Z47"/>
    <mergeCell ref="AA47:AD47"/>
    <mergeCell ref="AE47:AH47"/>
    <mergeCell ref="AI47:AL47"/>
    <mergeCell ref="D49:J49"/>
    <mergeCell ref="D54:BC54"/>
    <mergeCell ref="L55:T55"/>
    <mergeCell ref="AD55:AK55"/>
    <mergeCell ref="AU55:BC55"/>
    <mergeCell ref="AA48:AD48"/>
    <mergeCell ref="AE48:AH48"/>
    <mergeCell ref="AI48:AL48"/>
    <mergeCell ref="AM48:AP48"/>
    <mergeCell ref="AQ48:AT48"/>
    <mergeCell ref="AU48:AX48"/>
    <mergeCell ref="D60:BC60"/>
    <mergeCell ref="D61:T61"/>
    <mergeCell ref="U61:AK61"/>
    <mergeCell ref="AL61:BC61"/>
    <mergeCell ref="AM66:AP66"/>
    <mergeCell ref="AQ66:AT66"/>
    <mergeCell ref="AU66:AX66"/>
    <mergeCell ref="AY66:BC66"/>
    <mergeCell ref="D56:K56"/>
    <mergeCell ref="U56:AC56"/>
    <mergeCell ref="AL56:AT56"/>
    <mergeCell ref="W59:Z59"/>
    <mergeCell ref="AA59:AD59"/>
    <mergeCell ref="AE59:AH59"/>
    <mergeCell ref="AI59:AL59"/>
    <mergeCell ref="AU72:AX72"/>
    <mergeCell ref="AY72:BC72"/>
    <mergeCell ref="D74:BC74"/>
    <mergeCell ref="D75:K75"/>
    <mergeCell ref="U75:AC75"/>
    <mergeCell ref="AL75:AT75"/>
    <mergeCell ref="D68:BC68"/>
    <mergeCell ref="D69:T69"/>
    <mergeCell ref="U69:AK69"/>
    <mergeCell ref="AL69:BC69"/>
    <mergeCell ref="W72:Z72"/>
    <mergeCell ref="AA72:AD72"/>
    <mergeCell ref="AE72:AH72"/>
    <mergeCell ref="AI72:AL72"/>
    <mergeCell ref="AM72:AP72"/>
    <mergeCell ref="AQ72:AT72"/>
    <mergeCell ref="AW82:BC82"/>
    <mergeCell ref="D83:J83"/>
    <mergeCell ref="Q83:V83"/>
    <mergeCell ref="AD83:AK83"/>
    <mergeCell ref="AQ83:AT83"/>
    <mergeCell ref="AU83:AV83"/>
    <mergeCell ref="L76:T76"/>
    <mergeCell ref="AD76:AK76"/>
    <mergeCell ref="AU76:BC76"/>
    <mergeCell ref="D77:L77"/>
    <mergeCell ref="D80:J80"/>
    <mergeCell ref="D81:BC81"/>
    <mergeCell ref="AD92:AP92"/>
    <mergeCell ref="K84:P84"/>
    <mergeCell ref="Q84:V84"/>
    <mergeCell ref="AD84:AI84"/>
    <mergeCell ref="AQ84:AV84"/>
    <mergeCell ref="D85:J85"/>
    <mergeCell ref="W85:AC85"/>
    <mergeCell ref="AJ85:AP85"/>
    <mergeCell ref="K82:P82"/>
    <mergeCell ref="W82:AC82"/>
    <mergeCell ref="AL82:AP82"/>
    <mergeCell ref="M100:Y100"/>
    <mergeCell ref="AD100:AP100"/>
    <mergeCell ref="D101:AC101"/>
    <mergeCell ref="BY102:CB102"/>
    <mergeCell ref="CD102:CG102"/>
    <mergeCell ref="AD40:AK40"/>
    <mergeCell ref="AL40:AP40"/>
    <mergeCell ref="AQ40:BC40"/>
    <mergeCell ref="Q41:T41"/>
    <mergeCell ref="U41:AC41"/>
    <mergeCell ref="D95:BC95"/>
    <mergeCell ref="AD96:AK96"/>
    <mergeCell ref="AL96:AT96"/>
    <mergeCell ref="AU96:BC96"/>
    <mergeCell ref="D98:BC98"/>
    <mergeCell ref="AD99:AG99"/>
    <mergeCell ref="AJ99:AP99"/>
    <mergeCell ref="AQ99:AV99"/>
    <mergeCell ref="AW99:BC99"/>
    <mergeCell ref="AW85:BC85"/>
    <mergeCell ref="D88:BC88"/>
    <mergeCell ref="AQ90:BC90"/>
    <mergeCell ref="D92:P92"/>
    <mergeCell ref="Q92:AC92"/>
    <mergeCell ref="AD41:AP41"/>
    <mergeCell ref="Q42:AC42"/>
    <mergeCell ref="AQ42:AT42"/>
    <mergeCell ref="AU42:BC42"/>
    <mergeCell ref="L20:T20"/>
    <mergeCell ref="U20:V20"/>
    <mergeCell ref="W20:AC20"/>
    <mergeCell ref="AD20:AK20"/>
    <mergeCell ref="AL20:AP20"/>
    <mergeCell ref="AQ20:BC20"/>
    <mergeCell ref="D41:P41"/>
    <mergeCell ref="AQ41:BC41"/>
    <mergeCell ref="D42:P42"/>
    <mergeCell ref="AD42:AP42"/>
    <mergeCell ref="D38:P38"/>
    <mergeCell ref="Q38:AC38"/>
    <mergeCell ref="AD38:AP38"/>
    <mergeCell ref="AQ38:AT38"/>
    <mergeCell ref="AU38:BC38"/>
    <mergeCell ref="D40:P40"/>
    <mergeCell ref="Q40:AC40"/>
    <mergeCell ref="D36:P36"/>
    <mergeCell ref="Q36:AC36"/>
    <mergeCell ref="AD36:AK36"/>
  </mergeCells>
  <pageMargins left="0.2" right="0.2" top="0.25" bottom="0.25" header="0.3" footer="0.3"/>
  <pageSetup scale="56"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5EAF-DEA0-A545-8726-42BBA73D8256}">
  <sheetPr>
    <pageSetUpPr fitToPage="1"/>
  </sheetPr>
  <dimension ref="A1:CL117"/>
  <sheetViews>
    <sheetView workbookViewId="0">
      <selection activeCell="Q24" sqref="Q24:AC26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879" t="s">
        <v>12</v>
      </c>
      <c r="E8" s="880"/>
      <c r="F8" s="880"/>
      <c r="G8" s="880"/>
      <c r="H8" s="880"/>
      <c r="I8" s="880"/>
      <c r="J8" s="880"/>
      <c r="K8" s="881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954" t="s">
        <v>210</v>
      </c>
      <c r="V8" s="954"/>
      <c r="W8" s="954"/>
      <c r="X8" s="954"/>
      <c r="Y8" s="954"/>
      <c r="Z8" s="954"/>
      <c r="AA8" s="954"/>
      <c r="AB8" s="954"/>
      <c r="AC8" s="954"/>
      <c r="AD8" t="s">
        <v>226</v>
      </c>
      <c r="AL8" s="957" t="s">
        <v>43</v>
      </c>
      <c r="AM8" s="957"/>
      <c r="AN8" s="957"/>
      <c r="AO8" s="957"/>
      <c r="AP8" s="957"/>
      <c r="AQ8" s="957"/>
      <c r="AR8" s="957"/>
      <c r="AS8" s="957"/>
      <c r="AT8" s="957"/>
      <c r="AU8" s="1" t="s">
        <v>235</v>
      </c>
      <c r="AV8" s="1"/>
      <c r="AW8" s="1"/>
      <c r="AX8" s="1"/>
      <c r="AY8" s="1"/>
      <c r="AZ8" s="1"/>
      <c r="BA8" s="1"/>
      <c r="BB8" s="1"/>
      <c r="BC8" s="1"/>
      <c r="BD8" s="64"/>
      <c r="BE8" s="1" t="s">
        <v>217</v>
      </c>
      <c r="BJ8">
        <v>9</v>
      </c>
      <c r="BL8" s="50">
        <v>9</v>
      </c>
      <c r="BM8" s="50">
        <v>9</v>
      </c>
      <c r="BN8" s="50" t="s">
        <v>178</v>
      </c>
      <c r="BO8" s="50" t="s">
        <v>178</v>
      </c>
    </row>
    <row r="9" spans="1:82">
      <c r="A9" s="65"/>
      <c r="B9" s="66" t="s">
        <v>186</v>
      </c>
      <c r="C9" s="66"/>
      <c r="D9" s="954" t="s">
        <v>210</v>
      </c>
      <c r="E9" s="954"/>
      <c r="F9" s="954"/>
      <c r="G9" s="954"/>
      <c r="H9" s="954"/>
      <c r="I9" s="954"/>
      <c r="J9" s="954"/>
      <c r="K9" s="954"/>
      <c r="L9" s="1"/>
      <c r="M9" s="1"/>
      <c r="N9" s="1"/>
      <c r="O9" s="1"/>
      <c r="P9" s="1"/>
      <c r="Q9" s="1"/>
      <c r="R9" s="1"/>
      <c r="S9" s="1"/>
      <c r="T9" s="1"/>
      <c r="U9" s="1" t="s">
        <v>226</v>
      </c>
      <c r="AD9" s="813" t="s">
        <v>38</v>
      </c>
      <c r="AE9" s="813"/>
      <c r="AF9" s="813"/>
      <c r="AG9" s="813"/>
      <c r="AH9" s="813"/>
      <c r="AI9" s="813"/>
      <c r="AJ9" s="813"/>
      <c r="AK9" s="813"/>
      <c r="AL9" s="878" t="s">
        <v>12</v>
      </c>
      <c r="AM9" s="878"/>
      <c r="AN9" s="878"/>
      <c r="AO9" s="878"/>
      <c r="AP9" s="878"/>
      <c r="AQ9" s="878"/>
      <c r="AR9" s="878"/>
      <c r="AS9" s="878"/>
      <c r="AT9" s="878"/>
      <c r="AU9" s="957" t="s">
        <v>43</v>
      </c>
      <c r="AV9" s="957"/>
      <c r="AW9" s="957"/>
      <c r="AX9" s="957"/>
      <c r="AY9" s="957"/>
      <c r="AZ9" s="957"/>
      <c r="BA9" s="957"/>
      <c r="BB9" s="957"/>
      <c r="BC9" s="957"/>
      <c r="BD9" s="64"/>
      <c r="BE9" s="1"/>
      <c r="BJ9">
        <v>9</v>
      </c>
      <c r="BL9" s="50">
        <v>8</v>
      </c>
      <c r="BM9" s="50">
        <v>9</v>
      </c>
      <c r="BN9" s="50" t="s">
        <v>178</v>
      </c>
      <c r="BO9" s="50" t="s">
        <v>178</v>
      </c>
    </row>
    <row r="10" spans="1:82">
      <c r="A10" s="65"/>
      <c r="B10" s="66" t="s">
        <v>18</v>
      </c>
      <c r="C10" s="66"/>
      <c r="D10" s="596" t="s">
        <v>37</v>
      </c>
      <c r="E10" s="565"/>
      <c r="F10" s="565"/>
      <c r="G10" s="565"/>
      <c r="H10" s="565"/>
      <c r="I10" s="566"/>
      <c r="J10" s="995" t="s">
        <v>3</v>
      </c>
      <c r="K10" s="949"/>
      <c r="L10" s="949"/>
      <c r="M10" s="591"/>
      <c r="N10" s="879" t="s">
        <v>12</v>
      </c>
      <c r="O10" s="880"/>
      <c r="P10" s="880"/>
      <c r="Q10" s="880"/>
      <c r="R10" s="880"/>
      <c r="S10" s="880"/>
      <c r="T10" s="881"/>
      <c r="U10" s="1"/>
      <c r="V10" s="1"/>
      <c r="W10" s="1"/>
      <c r="X10" s="1"/>
      <c r="Y10" s="1"/>
      <c r="Z10" s="1"/>
      <c r="AA10" s="1"/>
      <c r="AB10" s="1"/>
      <c r="AC10" s="1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J10" s="1">
        <v>8</v>
      </c>
      <c r="BK10" s="54"/>
      <c r="BL10" s="54">
        <v>9</v>
      </c>
      <c r="BM10" s="54">
        <v>6</v>
      </c>
      <c r="BN10" s="50" t="s">
        <v>178</v>
      </c>
      <c r="BO10" s="54">
        <v>4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J11" s="887" t="s">
        <v>50</v>
      </c>
      <c r="K11" s="888"/>
      <c r="L11" s="888"/>
      <c r="M11" s="889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 s="1" customFormat="1">
      <c r="A15" s="8" t="s">
        <v>33</v>
      </c>
      <c r="B15" s="13">
        <v>5</v>
      </c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Q15" s="878" t="s">
        <v>12</v>
      </c>
      <c r="R15" s="878"/>
      <c r="S15" s="878"/>
      <c r="T15" s="878"/>
      <c r="U15" s="878"/>
      <c r="V15" s="878"/>
      <c r="W15" s="878"/>
      <c r="X15" s="878"/>
      <c r="Y15" s="878"/>
      <c r="Z15" s="878"/>
      <c r="AA15" s="878"/>
      <c r="AB15" s="878"/>
      <c r="AC15" s="878"/>
      <c r="AD15" s="813" t="s">
        <v>1</v>
      </c>
      <c r="AE15" s="813"/>
      <c r="AF15" s="813"/>
      <c r="AG15" s="813"/>
      <c r="AH15" s="813"/>
      <c r="AI15" s="813"/>
      <c r="AJ15" s="813"/>
      <c r="AK15" s="813"/>
      <c r="AL15" s="465" t="s">
        <v>29</v>
      </c>
      <c r="AM15" s="466"/>
      <c r="AN15" s="466"/>
      <c r="AO15" s="466"/>
      <c r="AP15" s="466"/>
      <c r="BD15" s="6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1:82" s="1" customFormat="1">
      <c r="A16" s="65"/>
      <c r="B16" s="13">
        <v>5</v>
      </c>
      <c r="D16" s="878" t="s">
        <v>12</v>
      </c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775" t="s">
        <v>180</v>
      </c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7"/>
      <c r="AD16" s="890" t="s">
        <v>0</v>
      </c>
      <c r="AE16" s="890"/>
      <c r="AF16" s="890"/>
      <c r="AG16" s="890"/>
      <c r="AH16" s="890"/>
      <c r="AI16" s="890"/>
      <c r="AJ16" s="890"/>
      <c r="AK16" s="890"/>
      <c r="AL16" s="1" t="s">
        <v>2</v>
      </c>
      <c r="AU16" s="813" t="s">
        <v>1</v>
      </c>
      <c r="AV16" s="813"/>
      <c r="AW16" s="813"/>
      <c r="AX16" s="813"/>
      <c r="AY16" s="813"/>
      <c r="AZ16" s="813"/>
      <c r="BA16" s="813"/>
      <c r="BB16" s="813"/>
      <c r="BC16" s="813"/>
      <c r="BD16" s="64"/>
      <c r="BI16" s="16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1:75" s="1" customFormat="1">
      <c r="A17" s="65"/>
      <c r="B17" s="13">
        <v>6</v>
      </c>
      <c r="D17" s="480" t="s">
        <v>0</v>
      </c>
      <c r="E17" s="481"/>
      <c r="F17" s="481"/>
      <c r="G17" s="481"/>
      <c r="H17" s="481"/>
      <c r="I17" s="481"/>
      <c r="J17" s="481"/>
      <c r="K17" s="481"/>
      <c r="L17" s="481"/>
      <c r="AD17" s="878" t="s">
        <v>12</v>
      </c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775" t="s">
        <v>180</v>
      </c>
      <c r="AR17" s="776"/>
      <c r="AS17" s="776"/>
      <c r="AT17" s="776"/>
      <c r="AU17" s="776"/>
      <c r="AV17" s="776"/>
      <c r="AW17" s="776"/>
      <c r="AX17" s="776"/>
      <c r="AY17" s="776"/>
      <c r="AZ17" s="776"/>
      <c r="BA17" s="776"/>
      <c r="BB17" s="776"/>
      <c r="BC17" s="777"/>
      <c r="BD17" s="64"/>
      <c r="BI17" s="16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1:75" s="1" customFormat="1">
      <c r="A18" s="65"/>
      <c r="B18" s="13">
        <v>6</v>
      </c>
      <c r="M18" s="480" t="s">
        <v>0</v>
      </c>
      <c r="N18" s="481"/>
      <c r="O18" s="481"/>
      <c r="P18" s="481"/>
      <c r="Q18" s="481"/>
      <c r="R18" s="481"/>
      <c r="S18" s="481"/>
      <c r="T18" s="481"/>
      <c r="U18" s="481"/>
      <c r="AD18" s="474" t="s">
        <v>180</v>
      </c>
      <c r="AE18" s="475"/>
      <c r="AF18" s="475"/>
      <c r="AG18" s="475"/>
      <c r="AH18" s="475"/>
      <c r="AI18" s="475"/>
      <c r="AJ18" s="475"/>
      <c r="AK18" s="475"/>
      <c r="AL18" s="776"/>
      <c r="AM18" s="776"/>
      <c r="AN18" s="776"/>
      <c r="AO18" s="776"/>
      <c r="AP18" s="777"/>
      <c r="AQ18" s="878" t="s">
        <v>12</v>
      </c>
      <c r="AR18" s="878"/>
      <c r="AS18" s="878"/>
      <c r="AT18" s="878"/>
      <c r="AU18" s="878"/>
      <c r="AV18" s="878"/>
      <c r="AW18" s="878"/>
      <c r="AX18" s="878"/>
      <c r="AY18" s="878"/>
      <c r="AZ18" s="878"/>
      <c r="BA18" s="878"/>
      <c r="BB18" s="878"/>
      <c r="BC18" s="878"/>
      <c r="BD18" s="64"/>
      <c r="BI18" s="16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1:75" s="1" customFormat="1">
      <c r="A19" s="65"/>
      <c r="B19" s="13"/>
      <c r="L19" s="885" t="s">
        <v>225</v>
      </c>
      <c r="M19" s="885"/>
      <c r="N19" s="885"/>
      <c r="O19" s="885"/>
      <c r="P19" s="885"/>
      <c r="U19" s="885" t="s">
        <v>1</v>
      </c>
      <c r="V19" s="885"/>
      <c r="W19" s="885"/>
      <c r="X19" s="885"/>
      <c r="Y19" s="885"/>
      <c r="Z19" s="885"/>
      <c r="AA19" s="885"/>
      <c r="AB19" s="885"/>
      <c r="AC19" s="885"/>
      <c r="AD19" s="885"/>
      <c r="AE19" s="885"/>
      <c r="AF19" s="885"/>
      <c r="AG19" s="885"/>
      <c r="AH19" s="885"/>
      <c r="AI19" s="885"/>
      <c r="AJ19" s="885"/>
      <c r="AK19" s="885"/>
      <c r="AU19" s="885" t="s">
        <v>1</v>
      </c>
      <c r="AV19" s="885"/>
      <c r="AW19" s="885"/>
      <c r="AX19" s="885"/>
      <c r="AY19" s="885"/>
      <c r="AZ19" s="885"/>
      <c r="BA19" s="885"/>
      <c r="BB19" s="885"/>
      <c r="BC19" s="885"/>
      <c r="BD19" s="64"/>
      <c r="BI19" s="16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>
      <c r="A20" s="65"/>
      <c r="B20" s="13"/>
      <c r="E20" s="86"/>
      <c r="F20" s="86"/>
      <c r="G20" s="86"/>
      <c r="H20" s="86"/>
      <c r="I20" s="86"/>
      <c r="J20" s="885" t="s">
        <v>213</v>
      </c>
      <c r="K20" s="885"/>
      <c r="L20" s="885"/>
      <c r="M20" s="885"/>
      <c r="N20" s="885"/>
      <c r="O20" s="885"/>
      <c r="P20" s="885"/>
      <c r="Q20" s="887" t="s">
        <v>234</v>
      </c>
      <c r="R20" s="888"/>
      <c r="S20" s="888"/>
      <c r="T20" s="888"/>
      <c r="U20" s="888"/>
      <c r="V20" s="888"/>
      <c r="W20" s="888"/>
      <c r="X20" s="888"/>
      <c r="Y20" s="888"/>
      <c r="Z20" s="888"/>
      <c r="AA20" s="888"/>
      <c r="AB20" s="888"/>
      <c r="AC20" s="889"/>
      <c r="AD20" s="887" t="s">
        <v>2</v>
      </c>
      <c r="AE20" s="888"/>
      <c r="AF20" s="888"/>
      <c r="AG20" s="888"/>
      <c r="AH20" s="888"/>
      <c r="AI20" s="888"/>
      <c r="AJ20" s="888"/>
      <c r="AK20" s="888"/>
      <c r="AL20" s="888"/>
      <c r="AM20" s="888"/>
      <c r="AN20" s="888"/>
      <c r="AO20" s="888"/>
      <c r="AP20" s="889"/>
      <c r="BD20" s="64"/>
      <c r="BI20" s="16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 ht="15" customHeight="1">
      <c r="A21" s="65"/>
      <c r="B21" s="13"/>
      <c r="D21" s="885" t="s">
        <v>212</v>
      </c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6"/>
      <c r="R21" s="886"/>
      <c r="S21" s="886"/>
      <c r="T21" s="886"/>
      <c r="U21" s="886"/>
      <c r="V21" s="886"/>
      <c r="AD21" s="886" t="s">
        <v>209</v>
      </c>
      <c r="AE21" s="886"/>
      <c r="AF21" s="886"/>
      <c r="AG21" s="886"/>
      <c r="AH21" s="886"/>
      <c r="AI21" s="886"/>
      <c r="AJ21" s="886"/>
      <c r="AK21" s="886"/>
      <c r="AL21" s="886"/>
      <c r="AM21" s="886"/>
      <c r="AN21" s="886"/>
      <c r="AO21" s="886"/>
      <c r="AP21" s="886"/>
      <c r="BD21" s="64"/>
      <c r="BE21" s="1" t="s">
        <v>48</v>
      </c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t="15" customHeight="1">
      <c r="A22" s="65"/>
      <c r="B22" s="1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885" t="s">
        <v>230</v>
      </c>
      <c r="AR22" s="885"/>
      <c r="AS22" s="885"/>
      <c r="AT22" s="885"/>
      <c r="AU22" s="1"/>
      <c r="AV22" s="1"/>
      <c r="AW22" s="1"/>
      <c r="AX22" s="1"/>
      <c r="AY22" s="1"/>
      <c r="AZ22" s="1"/>
      <c r="BA22" s="1"/>
      <c r="BB22" s="1"/>
      <c r="BC22" s="1"/>
      <c r="BD22" s="64"/>
      <c r="BE22">
        <v>29</v>
      </c>
    </row>
    <row r="23" spans="1:75" ht="15" customHeight="1" thickBot="1">
      <c r="A23" s="65"/>
      <c r="B23" s="1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  <c r="BE23">
        <v>26</v>
      </c>
    </row>
    <row r="24" spans="1:75" ht="15" customHeight="1">
      <c r="A24" s="65" t="s">
        <v>32</v>
      </c>
      <c r="B24" s="66" t="s">
        <v>162</v>
      </c>
      <c r="C24" s="1"/>
      <c r="D24" s="840" t="s">
        <v>2</v>
      </c>
      <c r="E24" s="840"/>
      <c r="F24" s="840"/>
      <c r="G24" s="840"/>
      <c r="H24" s="840"/>
      <c r="I24" s="840"/>
      <c r="J24" s="840"/>
      <c r="K24" s="840"/>
      <c r="L24" s="840"/>
      <c r="M24" s="840"/>
      <c r="N24" s="840"/>
      <c r="O24" s="840"/>
      <c r="P24" s="454"/>
      <c r="Q24" s="1051" t="s">
        <v>180</v>
      </c>
      <c r="R24" s="1052"/>
      <c r="S24" s="1052"/>
      <c r="T24" s="1052"/>
      <c r="U24" s="1052"/>
      <c r="V24" s="1052"/>
      <c r="W24" s="1052"/>
      <c r="X24" s="1052"/>
      <c r="Y24" s="1052"/>
      <c r="Z24" s="1052"/>
      <c r="AA24" s="1052"/>
      <c r="AB24" s="1052"/>
      <c r="AC24" s="1053"/>
      <c r="AD24" s="426" t="s">
        <v>12</v>
      </c>
      <c r="AE24" s="880"/>
      <c r="AF24" s="880"/>
      <c r="AG24" s="880"/>
      <c r="AH24" s="880"/>
      <c r="AI24" s="880"/>
      <c r="AJ24" s="880"/>
      <c r="AK24" s="881"/>
      <c r="AL24" s="882" t="s">
        <v>1</v>
      </c>
      <c r="AM24" s="883"/>
      <c r="AN24" s="883"/>
      <c r="AO24" s="883"/>
      <c r="AP24" s="884"/>
      <c r="AQ24" s="814" t="s">
        <v>0</v>
      </c>
      <c r="AR24" s="814"/>
      <c r="AS24" s="814"/>
      <c r="AT24" s="814"/>
      <c r="AU24" s="814"/>
      <c r="AV24" s="814"/>
      <c r="AW24" s="814"/>
      <c r="AX24" s="814"/>
      <c r="AY24" s="814"/>
      <c r="AZ24" s="814"/>
      <c r="BA24" s="814"/>
      <c r="BB24" s="814"/>
      <c r="BC24" s="814"/>
      <c r="BD24" s="64"/>
    </row>
    <row r="25" spans="1:75" ht="15" customHeight="1">
      <c r="A25" s="65"/>
      <c r="B25" s="66" t="s">
        <v>163</v>
      </c>
      <c r="C25" s="1"/>
      <c r="D25" s="814" t="s">
        <v>0</v>
      </c>
      <c r="E25" s="814"/>
      <c r="F25" s="814"/>
      <c r="G25" s="814"/>
      <c r="H25" s="814"/>
      <c r="I25" s="814"/>
      <c r="J25" s="814"/>
      <c r="K25" s="814"/>
      <c r="L25" s="814"/>
      <c r="M25" s="814"/>
      <c r="N25" s="814"/>
      <c r="O25" s="814"/>
      <c r="P25" s="552"/>
      <c r="Q25" s="1054" t="s">
        <v>1</v>
      </c>
      <c r="R25" s="490"/>
      <c r="S25" s="490"/>
      <c r="T25" s="490"/>
      <c r="U25" s="433" t="s">
        <v>12</v>
      </c>
      <c r="V25" s="433"/>
      <c r="W25" s="433"/>
      <c r="X25" s="433"/>
      <c r="Y25" s="433"/>
      <c r="Z25" s="433"/>
      <c r="AA25" s="433"/>
      <c r="AB25" s="433"/>
      <c r="AC25" s="1055"/>
      <c r="AD25" s="437" t="s">
        <v>180</v>
      </c>
      <c r="AE25" s="776"/>
      <c r="AF25" s="776"/>
      <c r="AG25" s="776"/>
      <c r="AH25" s="776"/>
      <c r="AI25" s="776"/>
      <c r="AJ25" s="776"/>
      <c r="AK25" s="776"/>
      <c r="AL25" s="776"/>
      <c r="AM25" s="776"/>
      <c r="AN25" s="776"/>
      <c r="AO25" s="776"/>
      <c r="AP25" s="777"/>
      <c r="AQ25" s="840" t="s">
        <v>2</v>
      </c>
      <c r="AR25" s="840"/>
      <c r="AS25" s="840"/>
      <c r="AT25" s="840"/>
      <c r="AU25" s="840"/>
      <c r="AV25" s="840"/>
      <c r="AW25" s="840"/>
      <c r="AX25" s="840"/>
      <c r="AY25" s="840"/>
      <c r="AZ25" s="840"/>
      <c r="BA25" s="840"/>
      <c r="BB25" s="840"/>
      <c r="BC25" s="840"/>
      <c r="BD25" s="64"/>
    </row>
    <row r="26" spans="1:75" ht="15" customHeight="1" thickBot="1">
      <c r="A26" s="65"/>
      <c r="B26" s="66" t="s">
        <v>164</v>
      </c>
      <c r="C26" s="1"/>
      <c r="D26" s="775" t="s">
        <v>180</v>
      </c>
      <c r="E26" s="776"/>
      <c r="F26" s="776"/>
      <c r="G26" s="776"/>
      <c r="H26" s="776"/>
      <c r="I26" s="776"/>
      <c r="J26" s="776"/>
      <c r="K26" s="776"/>
      <c r="L26" s="776"/>
      <c r="M26" s="776"/>
      <c r="N26" s="776"/>
      <c r="O26" s="776"/>
      <c r="P26" s="437"/>
      <c r="Q26" s="1047" t="s">
        <v>0</v>
      </c>
      <c r="R26" s="1048"/>
      <c r="S26" s="1048"/>
      <c r="T26" s="1048"/>
      <c r="U26" s="1048"/>
      <c r="V26" s="1048"/>
      <c r="W26" s="1048"/>
      <c r="X26" s="1048"/>
      <c r="Y26" s="1048"/>
      <c r="Z26" s="1048"/>
      <c r="AA26" s="1048"/>
      <c r="AB26" s="1048"/>
      <c r="AC26" s="1049"/>
      <c r="AD26" s="456" t="s">
        <v>2</v>
      </c>
      <c r="AE26" s="840"/>
      <c r="AF26" s="840"/>
      <c r="AG26" s="840"/>
      <c r="AH26" s="840"/>
      <c r="AI26" s="840"/>
      <c r="AJ26" s="840"/>
      <c r="AK26" s="840"/>
      <c r="AL26" s="840"/>
      <c r="AM26" s="840"/>
      <c r="AN26" s="840"/>
      <c r="AO26" s="840"/>
      <c r="AP26" s="840"/>
      <c r="AQ26" s="877" t="s">
        <v>1</v>
      </c>
      <c r="AR26" s="877"/>
      <c r="AS26" s="877"/>
      <c r="AT26" s="877"/>
      <c r="AU26" s="878" t="s">
        <v>12</v>
      </c>
      <c r="AV26" s="878"/>
      <c r="AW26" s="878"/>
      <c r="AX26" s="878"/>
      <c r="AY26" s="878"/>
      <c r="AZ26" s="878"/>
      <c r="BA26" s="878"/>
      <c r="BB26" s="878"/>
      <c r="BC26" s="878"/>
      <c r="BD26" s="64"/>
    </row>
    <row r="27" spans="1:75" ht="15" customHeight="1">
      <c r="A27" s="65"/>
      <c r="B27" s="1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64"/>
    </row>
    <row r="28" spans="1:75" ht="6" customHeight="1">
      <c r="A28" s="65" t="s">
        <v>32</v>
      </c>
      <c r="B28" s="66" t="s">
        <v>162</v>
      </c>
      <c r="C28" s="1"/>
      <c r="D28" s="775" t="s">
        <v>180</v>
      </c>
      <c r="E28" s="776"/>
      <c r="F28" s="776"/>
      <c r="G28" s="776"/>
      <c r="H28" s="776"/>
      <c r="I28" s="776"/>
      <c r="J28" s="776"/>
      <c r="K28" s="776"/>
      <c r="L28" s="776"/>
      <c r="M28" s="776"/>
      <c r="N28" s="776"/>
      <c r="O28" s="776"/>
      <c r="P28" s="777"/>
      <c r="Q28" s="840" t="s">
        <v>2</v>
      </c>
      <c r="R28" s="840"/>
      <c r="S28" s="840"/>
      <c r="T28" s="840"/>
      <c r="U28" s="840"/>
      <c r="V28" s="840"/>
      <c r="W28" s="840"/>
      <c r="X28" s="840"/>
      <c r="Y28" s="840"/>
      <c r="Z28" s="840"/>
      <c r="AA28" s="840"/>
      <c r="AB28" s="840"/>
      <c r="AC28" s="840"/>
      <c r="AD28" s="879" t="s">
        <v>12</v>
      </c>
      <c r="AE28" s="880"/>
      <c r="AF28" s="880"/>
      <c r="AG28" s="880"/>
      <c r="AH28" s="880"/>
      <c r="AI28" s="880"/>
      <c r="AJ28" s="880"/>
      <c r="AK28" s="881"/>
      <c r="AL28" s="882" t="s">
        <v>1</v>
      </c>
      <c r="AM28" s="883"/>
      <c r="AN28" s="883"/>
      <c r="AO28" s="883"/>
      <c r="AP28" s="884"/>
      <c r="AQ28" s="814" t="s">
        <v>0</v>
      </c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64"/>
      <c r="BE28">
        <v>19</v>
      </c>
    </row>
    <row r="29" spans="1:75" s="1" customFormat="1" ht="6" customHeight="1">
      <c r="A29" s="65"/>
      <c r="B29" s="66" t="s">
        <v>163</v>
      </c>
      <c r="D29" s="879" t="s">
        <v>12</v>
      </c>
      <c r="E29" s="880"/>
      <c r="F29" s="880"/>
      <c r="G29" s="880"/>
      <c r="H29" s="880"/>
      <c r="I29" s="880"/>
      <c r="J29" s="880"/>
      <c r="K29" s="881"/>
      <c r="L29" s="882" t="s">
        <v>1</v>
      </c>
      <c r="M29" s="883"/>
      <c r="N29" s="883"/>
      <c r="O29" s="883"/>
      <c r="P29" s="884"/>
      <c r="Q29" s="814" t="s">
        <v>0</v>
      </c>
      <c r="R29" s="814"/>
      <c r="S29" s="814"/>
      <c r="T29" s="814"/>
      <c r="U29" s="814"/>
      <c r="V29" s="814"/>
      <c r="W29" s="814"/>
      <c r="X29" s="814"/>
      <c r="Y29" s="814"/>
      <c r="Z29" s="814"/>
      <c r="AA29" s="814"/>
      <c r="AB29" s="814"/>
      <c r="AC29" s="814"/>
      <c r="AD29" s="775" t="s">
        <v>180</v>
      </c>
      <c r="AE29" s="776"/>
      <c r="AF29" s="776"/>
      <c r="AG29" s="776"/>
      <c r="AH29" s="776"/>
      <c r="AI29" s="776"/>
      <c r="AJ29" s="776"/>
      <c r="AK29" s="776"/>
      <c r="AL29" s="776"/>
      <c r="AM29" s="776"/>
      <c r="AN29" s="776"/>
      <c r="AO29" s="776"/>
      <c r="AP29" s="777"/>
      <c r="AQ29" s="840" t="s">
        <v>2</v>
      </c>
      <c r="AR29" s="840"/>
      <c r="AS29" s="840"/>
      <c r="AT29" s="840"/>
      <c r="AU29" s="840"/>
      <c r="AV29" s="840"/>
      <c r="AW29" s="840"/>
      <c r="AX29" s="840"/>
      <c r="AY29" s="840"/>
      <c r="AZ29" s="840"/>
      <c r="BA29" s="840"/>
      <c r="BB29" s="840"/>
      <c r="BC29" s="840"/>
      <c r="BD29" s="64"/>
      <c r="BE29" s="1">
        <v>27</v>
      </c>
      <c r="BF29" s="1">
        <f>SUM(BE22:BE29)</f>
        <v>101</v>
      </c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s="1" customFormat="1" ht="6" customHeight="1">
      <c r="A30" s="65"/>
      <c r="B30" s="66" t="s">
        <v>164</v>
      </c>
      <c r="D30" s="814" t="s">
        <v>0</v>
      </c>
      <c r="E30" s="814"/>
      <c r="F30" s="814"/>
      <c r="G30" s="814"/>
      <c r="H30" s="814"/>
      <c r="I30" s="814"/>
      <c r="J30" s="814"/>
      <c r="K30" s="814"/>
      <c r="L30" s="814"/>
      <c r="M30" s="814"/>
      <c r="N30" s="814"/>
      <c r="O30" s="814"/>
      <c r="P30" s="814"/>
      <c r="Q30" s="775" t="s">
        <v>180</v>
      </c>
      <c r="R30" s="776"/>
      <c r="S30" s="776"/>
      <c r="T30" s="776"/>
      <c r="U30" s="776"/>
      <c r="V30" s="776"/>
      <c r="W30" s="776"/>
      <c r="X30" s="776"/>
      <c r="Y30" s="776"/>
      <c r="Z30" s="776"/>
      <c r="AA30" s="776"/>
      <c r="AB30" s="776"/>
      <c r="AC30" s="777"/>
      <c r="AD30" s="840" t="s">
        <v>2</v>
      </c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77" t="s">
        <v>1</v>
      </c>
      <c r="AR30" s="877"/>
      <c r="AS30" s="877"/>
      <c r="AT30" s="877"/>
      <c r="AU30" s="878" t="s">
        <v>12</v>
      </c>
      <c r="AV30" s="878"/>
      <c r="AW30" s="878"/>
      <c r="AX30" s="878"/>
      <c r="AY30" s="878"/>
      <c r="AZ30" s="878"/>
      <c r="BA30" s="878"/>
      <c r="BB30" s="878"/>
      <c r="BC30" s="878"/>
      <c r="BD30" s="6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</row>
    <row r="31" spans="1:75" ht="6" customHeight="1">
      <c r="A31" s="65"/>
      <c r="B31" s="6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 s="1">
        <v>12</v>
      </c>
      <c r="BF31">
        <f>SUM(BE22:BE31)</f>
        <v>113</v>
      </c>
    </row>
    <row r="32" spans="1:75" ht="6" customHeight="1">
      <c r="A32" s="65" t="s">
        <v>32</v>
      </c>
      <c r="B32" s="66" t="s">
        <v>162</v>
      </c>
      <c r="C32" s="1"/>
      <c r="D32" s="840" t="s">
        <v>2</v>
      </c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0"/>
      <c r="Q32" s="814" t="s">
        <v>0</v>
      </c>
      <c r="R32" s="814"/>
      <c r="S32" s="814"/>
      <c r="T32" s="814"/>
      <c r="U32" s="814"/>
      <c r="V32" s="814"/>
      <c r="W32" s="814"/>
      <c r="X32" s="814"/>
      <c r="Y32" s="814"/>
      <c r="Z32" s="814"/>
      <c r="AA32" s="814"/>
      <c r="AB32" s="814"/>
      <c r="AC32" s="814"/>
      <c r="AD32" s="775" t="s">
        <v>180</v>
      </c>
      <c r="AE32" s="776"/>
      <c r="AF32" s="776"/>
      <c r="AG32" s="776"/>
      <c r="AH32" s="776"/>
      <c r="AI32" s="776"/>
      <c r="AJ32" s="776"/>
      <c r="AK32" s="776"/>
      <c r="AL32" s="776"/>
      <c r="AM32" s="776"/>
      <c r="AN32" s="776"/>
      <c r="AO32" s="776"/>
      <c r="AP32" s="777"/>
      <c r="AQ32" s="877" t="s">
        <v>1</v>
      </c>
      <c r="AR32" s="877"/>
      <c r="AS32" s="877"/>
      <c r="AT32" s="877"/>
      <c r="AU32" s="878" t="s">
        <v>12</v>
      </c>
      <c r="AV32" s="878"/>
      <c r="AW32" s="878"/>
      <c r="AX32" s="878"/>
      <c r="AY32" s="878"/>
      <c r="AZ32" s="878"/>
      <c r="BA32" s="878"/>
      <c r="BB32" s="878"/>
      <c r="BC32" s="878"/>
      <c r="BD32" s="64"/>
      <c r="BL32" s="50">
        <f>80/5</f>
        <v>16</v>
      </c>
    </row>
    <row r="33" spans="1:75" ht="6" customHeight="1">
      <c r="A33" s="65"/>
      <c r="B33" s="66" t="s">
        <v>163</v>
      </c>
      <c r="C33" s="1"/>
      <c r="D33" s="814" t="s">
        <v>0</v>
      </c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40" t="s">
        <v>2</v>
      </c>
      <c r="R33" s="840"/>
      <c r="S33" s="840"/>
      <c r="T33" s="840"/>
      <c r="U33" s="840"/>
      <c r="V33" s="840"/>
      <c r="W33" s="840"/>
      <c r="X33" s="840"/>
      <c r="Y33" s="840"/>
      <c r="Z33" s="840"/>
      <c r="AA33" s="840"/>
      <c r="AB33" s="840"/>
      <c r="AC33" s="840"/>
      <c r="AD33" s="879" t="s">
        <v>12</v>
      </c>
      <c r="AE33" s="880"/>
      <c r="AF33" s="880"/>
      <c r="AG33" s="880"/>
      <c r="AH33" s="880"/>
      <c r="AI33" s="880"/>
      <c r="AJ33" s="880"/>
      <c r="AK33" s="881"/>
      <c r="AL33" s="882" t="s">
        <v>1</v>
      </c>
      <c r="AM33" s="883"/>
      <c r="AN33" s="883"/>
      <c r="AO33" s="883"/>
      <c r="AP33" s="884"/>
      <c r="AQ33" s="775" t="s">
        <v>180</v>
      </c>
      <c r="AR33" s="776"/>
      <c r="AS33" s="776"/>
      <c r="AT33" s="776"/>
      <c r="AU33" s="776"/>
      <c r="AV33" s="776"/>
      <c r="AW33" s="776"/>
      <c r="AX33" s="776"/>
      <c r="AY33" s="776"/>
      <c r="AZ33" s="776"/>
      <c r="BA33" s="776"/>
      <c r="BB33" s="776"/>
      <c r="BC33" s="777"/>
      <c r="BD33" s="64"/>
    </row>
    <row r="34" spans="1:75" ht="6" customHeight="1">
      <c r="A34" s="65"/>
      <c r="B34" s="66" t="s">
        <v>164</v>
      </c>
      <c r="C34" s="1"/>
      <c r="D34" s="775" t="s">
        <v>180</v>
      </c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7"/>
      <c r="Q34" s="877" t="s">
        <v>1</v>
      </c>
      <c r="R34" s="877"/>
      <c r="S34" s="877"/>
      <c r="T34" s="877"/>
      <c r="U34" s="878" t="s">
        <v>12</v>
      </c>
      <c r="V34" s="878"/>
      <c r="W34" s="878"/>
      <c r="X34" s="878"/>
      <c r="Y34" s="878"/>
      <c r="Z34" s="878"/>
      <c r="AA34" s="878"/>
      <c r="AB34" s="878"/>
      <c r="AC34" s="878"/>
      <c r="AD34" s="840" t="s">
        <v>2</v>
      </c>
      <c r="AE34" s="840"/>
      <c r="AF34" s="840"/>
      <c r="AG34" s="840"/>
      <c r="AH34" s="840"/>
      <c r="AI34" s="840"/>
      <c r="AJ34" s="840"/>
      <c r="AK34" s="840"/>
      <c r="AL34" s="840"/>
      <c r="AM34" s="840"/>
      <c r="AN34" s="840"/>
      <c r="AO34" s="840"/>
      <c r="AP34" s="840"/>
      <c r="AQ34" s="814" t="s">
        <v>0</v>
      </c>
      <c r="AR34" s="814"/>
      <c r="AS34" s="814"/>
      <c r="AT34" s="814"/>
      <c r="AU34" s="814"/>
      <c r="AV34" s="814"/>
      <c r="AW34" s="814"/>
      <c r="AX34" s="814"/>
      <c r="AY34" s="814"/>
      <c r="AZ34" s="814"/>
      <c r="BA34" s="814"/>
      <c r="BB34" s="814"/>
      <c r="BC34" s="814"/>
      <c r="BD34" s="64"/>
    </row>
    <row r="35" spans="1:75">
      <c r="A35" s="65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4"/>
    </row>
    <row r="36" spans="1:75">
      <c r="A36" s="65" t="s">
        <v>34</v>
      </c>
      <c r="B36" s="66" t="s">
        <v>204</v>
      </c>
      <c r="C36" s="1016" t="s">
        <v>123</v>
      </c>
      <c r="D36" s="1016"/>
      <c r="E36" s="1016"/>
      <c r="F36" s="1016"/>
      <c r="G36" s="1016" t="s">
        <v>1</v>
      </c>
      <c r="H36" s="1016"/>
      <c r="I36" s="1016"/>
      <c r="J36" s="1016"/>
      <c r="K36" s="1016" t="s">
        <v>124</v>
      </c>
      <c r="L36" s="1016"/>
      <c r="M36" s="1016"/>
      <c r="N36" s="1016"/>
      <c r="O36" s="1016" t="s">
        <v>119</v>
      </c>
      <c r="P36" s="1016"/>
      <c r="Q36" s="1016"/>
      <c r="R36" s="1016"/>
      <c r="S36" s="1016" t="s">
        <v>2</v>
      </c>
      <c r="T36" s="1016"/>
      <c r="U36" s="1016"/>
      <c r="V36" s="1016"/>
      <c r="W36" s="772" t="s">
        <v>29</v>
      </c>
      <c r="X36" s="773"/>
      <c r="Y36" s="773"/>
      <c r="Z36" s="774"/>
      <c r="AA36" s="772" t="s">
        <v>29</v>
      </c>
      <c r="AB36" s="773"/>
      <c r="AC36" s="773"/>
      <c r="AD36" s="774"/>
      <c r="AE36" s="775" t="s">
        <v>98</v>
      </c>
      <c r="AF36" s="776"/>
      <c r="AG36" s="776"/>
      <c r="AH36" s="777"/>
      <c r="AI36" s="775" t="s">
        <v>99</v>
      </c>
      <c r="AJ36" s="776"/>
      <c r="AK36" s="776"/>
      <c r="AL36" s="777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7"/>
      <c r="AZ36" s="1018"/>
      <c r="BA36" s="1018"/>
      <c r="BB36" s="1018"/>
      <c r="BC36" s="1019"/>
      <c r="BD36" s="67" t="s">
        <v>148</v>
      </c>
    </row>
    <row r="37" spans="1:75">
      <c r="A37" s="65"/>
      <c r="B37" s="66" t="s">
        <v>205</v>
      </c>
      <c r="C37" s="1016" t="s">
        <v>1</v>
      </c>
      <c r="D37" s="1016"/>
      <c r="E37" s="1016"/>
      <c r="F37" s="1016"/>
      <c r="G37" s="1016" t="s">
        <v>121</v>
      </c>
      <c r="H37" s="1016"/>
      <c r="I37" s="1016"/>
      <c r="J37" s="1016"/>
      <c r="K37" s="1016" t="s">
        <v>121</v>
      </c>
      <c r="L37" s="1016"/>
      <c r="M37" s="1016"/>
      <c r="N37" s="1016"/>
      <c r="O37" s="1016" t="s">
        <v>2</v>
      </c>
      <c r="P37" s="1016"/>
      <c r="Q37" s="1016"/>
      <c r="R37" s="1016"/>
      <c r="S37" s="1016" t="s">
        <v>117</v>
      </c>
      <c r="T37" s="1016"/>
      <c r="U37" s="1016"/>
      <c r="V37" s="1016"/>
      <c r="W37" s="775" t="s">
        <v>98</v>
      </c>
      <c r="X37" s="776"/>
      <c r="Y37" s="776"/>
      <c r="Z37" s="777"/>
      <c r="AA37" s="775" t="s">
        <v>99</v>
      </c>
      <c r="AB37" s="776"/>
      <c r="AC37" s="776"/>
      <c r="AD37" s="777"/>
      <c r="AE37" s="772" t="s">
        <v>29</v>
      </c>
      <c r="AF37" s="773"/>
      <c r="AG37" s="773"/>
      <c r="AH37" s="774"/>
      <c r="AI37" s="772" t="s">
        <v>29</v>
      </c>
      <c r="AJ37" s="773"/>
      <c r="AK37" s="773"/>
      <c r="AL37" s="774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7" t="s">
        <v>1</v>
      </c>
      <c r="AZ37" s="1018"/>
      <c r="BA37" s="1018"/>
      <c r="BB37" s="1018"/>
      <c r="BC37" s="1019"/>
      <c r="BD37" s="67" t="s">
        <v>148</v>
      </c>
    </row>
    <row r="38" spans="1:75">
      <c r="A38" s="65"/>
      <c r="B38" s="66" t="s">
        <v>206</v>
      </c>
      <c r="C38" s="1016"/>
      <c r="D38" s="1016"/>
      <c r="E38" s="1016"/>
      <c r="F38" s="1016"/>
      <c r="G38" s="1016"/>
      <c r="H38" s="1016"/>
      <c r="I38" s="1016"/>
      <c r="J38" s="1016"/>
      <c r="K38" s="1016"/>
      <c r="L38" s="1016"/>
      <c r="M38" s="1016"/>
      <c r="N38" s="1016"/>
      <c r="O38" s="1016"/>
      <c r="P38" s="1016"/>
      <c r="Q38" s="1016"/>
      <c r="R38" s="1016"/>
      <c r="S38" s="1016"/>
      <c r="T38" s="1016"/>
      <c r="U38" s="1016"/>
      <c r="V38" s="1016"/>
      <c r="W38" s="1016"/>
      <c r="X38" s="1016"/>
      <c r="Y38" s="1016"/>
      <c r="Z38" s="1016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772" t="s">
        <v>29</v>
      </c>
      <c r="AN38" s="773"/>
      <c r="AO38" s="773"/>
      <c r="AP38" s="774"/>
      <c r="AQ38" s="772" t="s">
        <v>29</v>
      </c>
      <c r="AR38" s="773"/>
      <c r="AS38" s="773"/>
      <c r="AT38" s="774"/>
      <c r="AU38" s="775" t="s">
        <v>98</v>
      </c>
      <c r="AV38" s="776"/>
      <c r="AW38" s="776"/>
      <c r="AX38" s="777"/>
      <c r="AY38" s="522" t="s">
        <v>99</v>
      </c>
      <c r="AZ38" s="509"/>
      <c r="BA38" s="509"/>
      <c r="BB38" s="509"/>
      <c r="BC38" s="509"/>
      <c r="BD38" s="67"/>
    </row>
    <row r="39" spans="1:75">
      <c r="A39" s="65"/>
      <c r="B39" s="66" t="s">
        <v>207</v>
      </c>
      <c r="C39" s="1016" t="s">
        <v>2</v>
      </c>
      <c r="D39" s="1016"/>
      <c r="E39" s="1016"/>
      <c r="F39" s="1016"/>
      <c r="G39" s="1016" t="s">
        <v>120</v>
      </c>
      <c r="H39" s="1016"/>
      <c r="I39" s="1016"/>
      <c r="J39" s="1016"/>
      <c r="K39" s="1016" t="s">
        <v>118</v>
      </c>
      <c r="L39" s="1016"/>
      <c r="M39" s="1016"/>
      <c r="N39" s="1016"/>
      <c r="O39" s="1016" t="s">
        <v>119</v>
      </c>
      <c r="P39" s="1016"/>
      <c r="Q39" s="1016"/>
      <c r="R39" s="1016"/>
      <c r="S39" s="1016" t="s">
        <v>124</v>
      </c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775" t="s">
        <v>98</v>
      </c>
      <c r="AN39" s="776"/>
      <c r="AO39" s="776"/>
      <c r="AP39" s="777"/>
      <c r="AQ39" s="775" t="s">
        <v>99</v>
      </c>
      <c r="AR39" s="776"/>
      <c r="AS39" s="776"/>
      <c r="AT39" s="777"/>
      <c r="AU39" s="772" t="s">
        <v>29</v>
      </c>
      <c r="AV39" s="773"/>
      <c r="AW39" s="773"/>
      <c r="AX39" s="774"/>
      <c r="AY39" s="480" t="s">
        <v>29</v>
      </c>
      <c r="AZ39" s="481"/>
      <c r="BA39" s="481"/>
      <c r="BB39" s="481"/>
      <c r="BC39" s="481"/>
      <c r="BD39" s="67" t="s">
        <v>148</v>
      </c>
    </row>
    <row r="40" spans="1:75">
      <c r="A40" s="65"/>
      <c r="B40" s="66"/>
      <c r="C40" s="1013" t="s">
        <v>135</v>
      </c>
      <c r="D40" s="1013"/>
      <c r="E40" s="1013"/>
      <c r="F40" s="1013"/>
      <c r="G40" s="1014" t="s">
        <v>136</v>
      </c>
      <c r="H40" s="1014"/>
      <c r="I40" s="1014"/>
      <c r="J40" s="1014"/>
      <c r="K40" s="1012" t="s">
        <v>137</v>
      </c>
      <c r="L40" s="1012"/>
      <c r="M40" s="1012"/>
      <c r="N40" s="1012"/>
      <c r="O40" s="1012" t="s">
        <v>138</v>
      </c>
      <c r="P40" s="1012"/>
      <c r="Q40" s="1012"/>
      <c r="R40" s="1012"/>
      <c r="S40" s="1012" t="s">
        <v>139</v>
      </c>
      <c r="T40" s="1012"/>
      <c r="U40" s="1012"/>
      <c r="V40" s="1012"/>
      <c r="W40" s="1012" t="s">
        <v>140</v>
      </c>
      <c r="X40" s="1012"/>
      <c r="Y40" s="1012"/>
      <c r="Z40" s="1012"/>
      <c r="AA40" s="1012" t="s">
        <v>141</v>
      </c>
      <c r="AB40" s="1012"/>
      <c r="AC40" s="1012"/>
      <c r="AD40" s="1012"/>
      <c r="AE40" s="1012" t="s">
        <v>142</v>
      </c>
      <c r="AF40" s="1012"/>
      <c r="AG40" s="1012"/>
      <c r="AH40" s="1012"/>
      <c r="AI40" s="1012" t="s">
        <v>143</v>
      </c>
      <c r="AJ40" s="1012"/>
      <c r="AK40" s="1012"/>
      <c r="AL40" s="1012"/>
      <c r="AM40" s="1012" t="s">
        <v>144</v>
      </c>
      <c r="AN40" s="1012"/>
      <c r="AO40" s="1012"/>
      <c r="AP40" s="1012"/>
      <c r="AQ40" s="1012" t="s">
        <v>145</v>
      </c>
      <c r="AR40" s="1012"/>
      <c r="AS40" s="1012"/>
      <c r="AT40" s="1012"/>
      <c r="AU40" s="1012" t="s">
        <v>146</v>
      </c>
      <c r="AV40" s="1012"/>
      <c r="AW40" s="1012"/>
      <c r="AX40" s="1012"/>
      <c r="AY40" s="1015" t="s">
        <v>147</v>
      </c>
      <c r="AZ40" s="1015"/>
      <c r="BA40" s="1015"/>
      <c r="BB40" s="1015"/>
      <c r="BD40" s="67"/>
    </row>
    <row r="41" spans="1:75">
      <c r="A41" s="65"/>
      <c r="B41" s="66"/>
      <c r="C41" s="1"/>
      <c r="D41" s="994" t="s">
        <v>45</v>
      </c>
      <c r="E41" s="994"/>
      <c r="F41" s="994"/>
      <c r="G41" s="994"/>
      <c r="H41" s="994"/>
      <c r="I41" s="994"/>
      <c r="J41" s="994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67"/>
    </row>
    <row r="42" spans="1:75">
      <c r="A42" s="65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64"/>
    </row>
    <row r="43" spans="1:75">
      <c r="A43" s="65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64"/>
    </row>
    <row r="44" spans="1:75">
      <c r="A44" s="65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54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64"/>
    </row>
    <row r="45" spans="1:75" s="1" customFormat="1" ht="12" customHeight="1">
      <c r="A45" s="68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69"/>
      <c r="BE45" s="30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75" ht="13" customHeight="1">
      <c r="A46" s="8"/>
      <c r="B46" s="57"/>
      <c r="C46" s="57"/>
      <c r="D46" s="559" t="s">
        <v>35</v>
      </c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559"/>
      <c r="AG46" s="559"/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/>
      <c r="AV46" s="559"/>
      <c r="AW46" s="559"/>
      <c r="AX46" s="559"/>
      <c r="AY46" s="559"/>
      <c r="AZ46" s="559"/>
      <c r="BA46" s="559"/>
      <c r="BB46" s="559"/>
      <c r="BC46" s="559"/>
      <c r="BD46" s="24"/>
      <c r="BE46" s="1" t="s">
        <v>58</v>
      </c>
      <c r="BF46" s="16">
        <v>1</v>
      </c>
      <c r="BG46" s="16"/>
      <c r="BH46" s="1"/>
      <c r="BK46" s="50" t="s">
        <v>40</v>
      </c>
      <c r="BL46" s="50">
        <v>7.18</v>
      </c>
    </row>
    <row r="47" spans="1:75" ht="13" customHeight="1">
      <c r="A47" s="8"/>
      <c r="B47" s="9" t="s">
        <v>59</v>
      </c>
      <c r="C47" s="9"/>
      <c r="D47" s="31"/>
      <c r="E47" s="31"/>
      <c r="F47" s="31"/>
      <c r="G47" s="31"/>
      <c r="H47" s="31"/>
      <c r="I47" s="31"/>
      <c r="J47" s="31"/>
      <c r="K47" s="31"/>
      <c r="L47" s="778" t="s">
        <v>208</v>
      </c>
      <c r="M47" s="779"/>
      <c r="N47" s="779"/>
      <c r="O47" s="779"/>
      <c r="P47" s="779"/>
      <c r="Q47" s="779"/>
      <c r="R47" s="779"/>
      <c r="S47" s="779"/>
      <c r="T47" s="780"/>
      <c r="U47" s="31"/>
      <c r="V47" s="31"/>
      <c r="W47" s="31"/>
      <c r="X47" s="31"/>
      <c r="Y47" s="31"/>
      <c r="Z47" s="31"/>
      <c r="AA47" s="31"/>
      <c r="AB47" s="31"/>
      <c r="AD47" s="778" t="s">
        <v>208</v>
      </c>
      <c r="AE47" s="779"/>
      <c r="AF47" s="779"/>
      <c r="AG47" s="779"/>
      <c r="AH47" s="779"/>
      <c r="AI47" s="779"/>
      <c r="AJ47" s="779"/>
      <c r="AK47" s="780"/>
      <c r="AL47" s="31"/>
      <c r="AM47" s="31"/>
      <c r="AN47" s="31"/>
      <c r="AO47" s="31"/>
      <c r="AP47" s="31"/>
      <c r="AQ47" s="31"/>
      <c r="AR47" s="31"/>
      <c r="AS47" s="31"/>
      <c r="AT47" s="31"/>
      <c r="AU47" s="778" t="s">
        <v>208</v>
      </c>
      <c r="AV47" s="779"/>
      <c r="AW47" s="779"/>
      <c r="AX47" s="779"/>
      <c r="AY47" s="779"/>
      <c r="AZ47" s="779"/>
      <c r="BA47" s="779"/>
      <c r="BB47" s="779"/>
      <c r="BC47" s="780"/>
      <c r="BD47" s="24"/>
      <c r="BE47" s="1" t="s">
        <v>60</v>
      </c>
      <c r="BF47" s="16">
        <v>1</v>
      </c>
      <c r="BG47" s="22" t="s">
        <v>107</v>
      </c>
      <c r="BH47" s="1"/>
      <c r="BK47" s="50" t="s">
        <v>0</v>
      </c>
      <c r="BL47" s="50">
        <v>3.23</v>
      </c>
    </row>
    <row r="48" spans="1:75" ht="13" customHeight="1">
      <c r="A48" s="8"/>
      <c r="B48" s="9" t="s">
        <v>73</v>
      </c>
      <c r="C48" s="9"/>
      <c r="D48" s="778" t="s">
        <v>35</v>
      </c>
      <c r="E48" s="779"/>
      <c r="F48" s="779"/>
      <c r="G48" s="779"/>
      <c r="H48" s="779"/>
      <c r="I48" s="779"/>
      <c r="J48" s="779"/>
      <c r="K48" s="780"/>
      <c r="L48" s="31"/>
      <c r="M48" s="31"/>
      <c r="N48" s="31"/>
      <c r="O48" s="31"/>
      <c r="P48" s="31"/>
      <c r="Q48" s="31"/>
      <c r="R48" s="31"/>
      <c r="S48" s="31"/>
      <c r="T48" s="31"/>
      <c r="U48" s="781" t="s">
        <v>35</v>
      </c>
      <c r="V48" s="782"/>
      <c r="W48" s="782"/>
      <c r="X48" s="782"/>
      <c r="Y48" s="782"/>
      <c r="Z48" s="782"/>
      <c r="AA48" s="782"/>
      <c r="AB48" s="782"/>
      <c r="AC48" s="782"/>
      <c r="AD48" s="31"/>
      <c r="AE48" s="31"/>
      <c r="AF48" s="31"/>
      <c r="AG48" s="31"/>
      <c r="AH48" s="31"/>
      <c r="AI48" s="31"/>
      <c r="AJ48" s="31"/>
      <c r="AK48" s="31"/>
      <c r="AL48" s="781" t="s">
        <v>35</v>
      </c>
      <c r="AM48" s="782"/>
      <c r="AN48" s="782"/>
      <c r="AO48" s="782"/>
      <c r="AP48" s="782"/>
      <c r="AQ48" s="782"/>
      <c r="AR48" s="782"/>
      <c r="AS48" s="782"/>
      <c r="AT48" s="782"/>
      <c r="AU48" s="31"/>
      <c r="AV48" s="31"/>
      <c r="AW48" s="31"/>
      <c r="AX48" s="31"/>
      <c r="AY48" s="31"/>
      <c r="AZ48" s="31"/>
      <c r="BA48" s="31"/>
      <c r="BB48" s="31"/>
      <c r="BC48" s="31"/>
      <c r="BD48" s="24"/>
      <c r="BE48" s="1"/>
      <c r="BF48" s="1">
        <f>37/52</f>
        <v>0.71153846153846156</v>
      </c>
      <c r="BG48" s="16" t="s">
        <v>128</v>
      </c>
      <c r="BH48" s="1"/>
      <c r="BK48" s="50" t="s">
        <v>1</v>
      </c>
      <c r="BL48" s="50">
        <v>3.06</v>
      </c>
    </row>
    <row r="49" spans="1:75" ht="13" customHeight="1">
      <c r="A49" s="8"/>
      <c r="B49" s="9" t="s">
        <v>61</v>
      </c>
      <c r="C49" s="9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24"/>
      <c r="BE49" s="1" t="s">
        <v>62</v>
      </c>
      <c r="BF49" s="16">
        <f>16/52</f>
        <v>0.30769230769230771</v>
      </c>
      <c r="BG49" s="16" t="s">
        <v>127</v>
      </c>
      <c r="BH49" s="1"/>
      <c r="BI49">
        <v>0.38</v>
      </c>
      <c r="BK49" s="50" t="s">
        <v>41</v>
      </c>
      <c r="BL49" s="50">
        <v>2</v>
      </c>
    </row>
    <row r="50" spans="1:75" ht="13" customHeight="1">
      <c r="A50" s="8"/>
      <c r="B50" s="9" t="s">
        <v>63</v>
      </c>
      <c r="C50" s="9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24"/>
      <c r="BE50" s="1" t="s">
        <v>64</v>
      </c>
      <c r="BF50" s="16">
        <f>30/52</f>
        <v>0.57692307692307687</v>
      </c>
      <c r="BG50" s="16" t="s">
        <v>126</v>
      </c>
      <c r="BH50" s="1"/>
      <c r="BI50">
        <v>0.62</v>
      </c>
      <c r="BK50" s="50" t="s">
        <v>2</v>
      </c>
      <c r="BL50" s="50">
        <v>2.23</v>
      </c>
    </row>
    <row r="51" spans="1:75" ht="13" customHeight="1">
      <c r="A51" s="8"/>
      <c r="B51" s="9" t="s">
        <v>65</v>
      </c>
      <c r="C51" s="9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775" t="s">
        <v>207</v>
      </c>
      <c r="X51" s="776"/>
      <c r="Y51" s="776"/>
      <c r="Z51" s="777"/>
      <c r="AA51" s="775" t="s">
        <v>206</v>
      </c>
      <c r="AB51" s="776"/>
      <c r="AC51" s="776"/>
      <c r="AD51" s="777"/>
      <c r="AE51" s="775" t="s">
        <v>205</v>
      </c>
      <c r="AF51" s="776"/>
      <c r="AG51" s="776"/>
      <c r="AH51" s="777"/>
      <c r="AI51" s="775" t="s">
        <v>204</v>
      </c>
      <c r="AJ51" s="776"/>
      <c r="AK51" s="776"/>
      <c r="AL51" s="777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24"/>
      <c r="BE51" s="1" t="s">
        <v>66</v>
      </c>
      <c r="BF51" s="16">
        <f>52/52</f>
        <v>1</v>
      </c>
      <c r="BG51" s="16"/>
      <c r="BH51" s="1"/>
      <c r="BK51" s="50" t="s">
        <v>20</v>
      </c>
      <c r="BL51" s="50">
        <v>1</v>
      </c>
    </row>
    <row r="52" spans="1:75" ht="13" customHeight="1">
      <c r="A52" s="8"/>
      <c r="B52" s="9"/>
      <c r="C52" s="9"/>
      <c r="D52" s="559" t="s">
        <v>15</v>
      </c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559"/>
      <c r="AG52" s="559"/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/>
      <c r="AV52" s="559"/>
      <c r="AW52" s="559"/>
      <c r="AX52" s="559"/>
      <c r="AY52" s="559"/>
      <c r="AZ52" s="559"/>
      <c r="BA52" s="559"/>
      <c r="BB52" s="559"/>
      <c r="BC52" s="559"/>
      <c r="BD52" s="24"/>
      <c r="BE52" s="1" t="s">
        <v>67</v>
      </c>
      <c r="BF52" s="26">
        <f>CB100</f>
        <v>1.3846153846153846</v>
      </c>
      <c r="BG52" s="22" t="s">
        <v>68</v>
      </c>
      <c r="BH52" s="1"/>
      <c r="BK52" s="50" t="s">
        <v>69</v>
      </c>
      <c r="BL52" s="50" t="s">
        <v>70</v>
      </c>
    </row>
    <row r="53" spans="1:75" ht="13" customHeight="1">
      <c r="A53" s="8"/>
      <c r="B53" s="9" t="s">
        <v>59</v>
      </c>
      <c r="C53" s="31"/>
      <c r="D53" s="775" t="s">
        <v>208</v>
      </c>
      <c r="E53" s="776"/>
      <c r="F53" s="776"/>
      <c r="G53" s="776"/>
      <c r="H53" s="776"/>
      <c r="I53" s="776"/>
      <c r="J53" s="776"/>
      <c r="K53" s="776"/>
      <c r="L53" s="776"/>
      <c r="M53" s="776"/>
      <c r="N53" s="776"/>
      <c r="O53" s="776"/>
      <c r="P53" s="776"/>
      <c r="Q53" s="776"/>
      <c r="R53" s="776"/>
      <c r="S53" s="776"/>
      <c r="T53" s="777"/>
      <c r="U53" s="775" t="s">
        <v>208</v>
      </c>
      <c r="V53" s="776"/>
      <c r="W53" s="776"/>
      <c r="X53" s="776"/>
      <c r="Y53" s="776"/>
      <c r="Z53" s="776"/>
      <c r="AA53" s="776"/>
      <c r="AB53" s="776"/>
      <c r="AC53" s="776"/>
      <c r="AD53" s="776"/>
      <c r="AE53" s="776"/>
      <c r="AF53" s="776"/>
      <c r="AG53" s="776"/>
      <c r="AH53" s="776"/>
      <c r="AI53" s="776"/>
      <c r="AJ53" s="776"/>
      <c r="AK53" s="777"/>
      <c r="AL53" s="522" t="s">
        <v>208</v>
      </c>
      <c r="AM53" s="509"/>
      <c r="AN53" s="509"/>
      <c r="AO53" s="509"/>
      <c r="AP53" s="509"/>
      <c r="AQ53" s="509"/>
      <c r="AR53" s="509"/>
      <c r="AS53" s="509"/>
      <c r="AT53" s="509"/>
      <c r="AU53" s="509"/>
      <c r="AV53" s="509"/>
      <c r="AW53" s="509"/>
      <c r="AX53" s="509"/>
      <c r="AY53" s="509"/>
      <c r="AZ53" s="509"/>
      <c r="BA53" s="509"/>
      <c r="BB53" s="509"/>
      <c r="BC53" s="509"/>
      <c r="BD53" s="25"/>
      <c r="BF53" s="22">
        <f>SUM(BF46:BF52)</f>
        <v>5.9807692307692299</v>
      </c>
      <c r="BG53" s="22"/>
      <c r="BH53" s="1"/>
      <c r="BK53" s="50" t="s">
        <v>71</v>
      </c>
      <c r="BL53" s="50">
        <v>1</v>
      </c>
      <c r="BN53" s="50">
        <f>SUM(BL46:BL51)</f>
        <v>18.7</v>
      </c>
      <c r="BO53" s="50" t="s">
        <v>72</v>
      </c>
    </row>
    <row r="54" spans="1:75" ht="13" customHeight="1">
      <c r="A54" s="8"/>
      <c r="B54" s="9" t="s">
        <v>73</v>
      </c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24"/>
      <c r="BF54">
        <f>10/52</f>
        <v>0.19230769230769232</v>
      </c>
      <c r="BG54" s="16" t="s">
        <v>129</v>
      </c>
      <c r="BH54" s="1"/>
      <c r="BN54" s="50">
        <v>0.5</v>
      </c>
      <c r="BO54" s="50" t="s">
        <v>74</v>
      </c>
    </row>
    <row r="55" spans="1:75" s="1" customFormat="1" ht="13" customHeight="1">
      <c r="A55" s="8"/>
      <c r="B55" s="9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24"/>
      <c r="BE55" s="1" t="s">
        <v>185</v>
      </c>
      <c r="BF55" s="1">
        <v>0.1</v>
      </c>
      <c r="BG55" s="1" t="s">
        <v>186</v>
      </c>
      <c r="BK55" s="54"/>
      <c r="BL55" s="54"/>
      <c r="BM55" s="54"/>
      <c r="BN55" s="54">
        <f>1.8</f>
        <v>1.8</v>
      </c>
      <c r="BO55" s="54" t="s">
        <v>75</v>
      </c>
      <c r="BP55" s="54"/>
      <c r="BQ55" s="54"/>
      <c r="BR55" s="54"/>
      <c r="BS55" s="54"/>
      <c r="BT55" s="54"/>
      <c r="BU55" s="54"/>
      <c r="BV55" s="54"/>
      <c r="BW55" s="54"/>
    </row>
    <row r="56" spans="1:75" ht="13" customHeight="1">
      <c r="A56" s="8"/>
      <c r="B56" s="9" t="s">
        <v>61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24"/>
      <c r="BE56" s="1" t="s">
        <v>185</v>
      </c>
      <c r="BF56" s="1">
        <v>0.1</v>
      </c>
      <c r="BG56" s="16" t="s">
        <v>187</v>
      </c>
      <c r="BH56" s="1"/>
      <c r="BN56" s="44">
        <f>8/52</f>
        <v>0.15384615384615385</v>
      </c>
      <c r="BO56" s="44" t="s">
        <v>76</v>
      </c>
    </row>
    <row r="57" spans="1:75" ht="13" customHeight="1">
      <c r="A57" s="8"/>
      <c r="B57" s="9" t="s">
        <v>63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/>
      <c r="BF57" s="63">
        <f>SUM(BF54:BF56,BF52,BF51,BI49:BI50,BF46:BF48)</f>
        <v>6.4884615384615385</v>
      </c>
      <c r="BG57" s="16"/>
      <c r="BH57" s="1"/>
      <c r="BN57" s="50">
        <f>SUM(BN53:BN56)</f>
        <v>21.153846153846153</v>
      </c>
      <c r="BO57" s="50" t="s">
        <v>77</v>
      </c>
    </row>
    <row r="58" spans="1:75" s="1" customFormat="1" ht="13" customHeight="1">
      <c r="A58" s="8"/>
      <c r="B58" s="9" t="s">
        <v>65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775" t="s">
        <v>207</v>
      </c>
      <c r="AN58" s="776"/>
      <c r="AO58" s="776"/>
      <c r="AP58" s="777"/>
      <c r="AQ58" s="775" t="s">
        <v>206</v>
      </c>
      <c r="AR58" s="776"/>
      <c r="AS58" s="776"/>
      <c r="AT58" s="777"/>
      <c r="AU58" s="775" t="s">
        <v>205</v>
      </c>
      <c r="AV58" s="776"/>
      <c r="AW58" s="776"/>
      <c r="AX58" s="777"/>
      <c r="AY58" s="522" t="s">
        <v>204</v>
      </c>
      <c r="AZ58" s="509"/>
      <c r="BA58" s="509"/>
      <c r="BB58" s="509"/>
      <c r="BC58" s="509"/>
      <c r="BD58" s="24"/>
      <c r="BG58" s="16"/>
      <c r="BK58" s="53" t="s">
        <v>130</v>
      </c>
      <c r="BL58" s="54"/>
      <c r="BM58" s="54"/>
      <c r="BN58" s="54"/>
      <c r="BO58" s="54" t="s">
        <v>78</v>
      </c>
      <c r="BP58" s="54"/>
      <c r="BQ58" s="54"/>
      <c r="BR58" s="54"/>
      <c r="BS58" s="54"/>
      <c r="BT58" s="54"/>
      <c r="BU58" s="54"/>
      <c r="BV58" s="54"/>
      <c r="BW58" s="54"/>
    </row>
    <row r="59" spans="1:75" ht="13" customHeight="1">
      <c r="A59" s="8"/>
      <c r="B59" s="9"/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/>
      <c r="BF59" s="1"/>
      <c r="BG59" s="16"/>
      <c r="BH59" s="1"/>
      <c r="BK59" s="50">
        <v>1.8</v>
      </c>
      <c r="BL59" s="52" t="s">
        <v>131</v>
      </c>
    </row>
    <row r="60" spans="1:75" ht="13" customHeight="1">
      <c r="A60" s="8"/>
      <c r="B60" s="9"/>
      <c r="C60" s="9"/>
      <c r="D60" s="559" t="s">
        <v>0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E60" s="1" t="s">
        <v>58</v>
      </c>
      <c r="BF60" s="16">
        <f>26/52</f>
        <v>0.5</v>
      </c>
      <c r="BG60" s="16"/>
      <c r="BH60" s="1"/>
      <c r="BK60" s="50">
        <f>8/52</f>
        <v>0.15384615384615385</v>
      </c>
      <c r="BL60" s="52" t="s">
        <v>132</v>
      </c>
    </row>
    <row r="61" spans="1:75" ht="13" customHeight="1">
      <c r="A61" s="8"/>
      <c r="B61" s="9" t="s">
        <v>79</v>
      </c>
      <c r="C61" s="9"/>
      <c r="D61" s="772" t="s">
        <v>208</v>
      </c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4"/>
      <c r="U61" s="772" t="s">
        <v>208</v>
      </c>
      <c r="V61" s="773"/>
      <c r="W61" s="773"/>
      <c r="X61" s="773"/>
      <c r="Y61" s="773"/>
      <c r="Z61" s="773"/>
      <c r="AA61" s="773"/>
      <c r="AB61" s="773"/>
      <c r="AC61" s="773"/>
      <c r="AD61" s="773"/>
      <c r="AE61" s="773"/>
      <c r="AF61" s="773"/>
      <c r="AG61" s="773"/>
      <c r="AH61" s="773"/>
      <c r="AI61" s="773"/>
      <c r="AJ61" s="773"/>
      <c r="AK61" s="774"/>
      <c r="AL61" s="465" t="s">
        <v>208</v>
      </c>
      <c r="AM61" s="466"/>
      <c r="AN61" s="466"/>
      <c r="AO61" s="466"/>
      <c r="AP61" s="466"/>
      <c r="AQ61" s="466"/>
      <c r="AR61" s="466"/>
      <c r="AS61" s="466"/>
      <c r="AT61" s="466"/>
      <c r="AU61" s="466"/>
      <c r="AV61" s="466"/>
      <c r="AW61" s="466"/>
      <c r="AX61" s="466"/>
      <c r="AY61" s="466"/>
      <c r="AZ61" s="466"/>
      <c r="BA61" s="466"/>
      <c r="BB61" s="466"/>
      <c r="BC61" s="466"/>
      <c r="BD61" s="24"/>
      <c r="BE61" s="1" t="s">
        <v>60</v>
      </c>
      <c r="BF61" s="16">
        <f>26/52</f>
        <v>0.5</v>
      </c>
      <c r="BG61" s="16"/>
      <c r="BH61" s="1"/>
      <c r="BK61" s="50">
        <f>8/52</f>
        <v>0.15384615384615385</v>
      </c>
      <c r="BL61" s="52" t="s">
        <v>133</v>
      </c>
    </row>
    <row r="62" spans="1:75" ht="13" customHeight="1">
      <c r="A62" s="8"/>
      <c r="B62" s="9" t="s">
        <v>61</v>
      </c>
      <c r="C62" s="9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24"/>
      <c r="BE62" s="1" t="s">
        <v>64</v>
      </c>
      <c r="BF62" s="16">
        <f>23/52</f>
        <v>0.44230769230769229</v>
      </c>
      <c r="BG62" s="16"/>
      <c r="BH62" s="1"/>
    </row>
    <row r="63" spans="1:75" ht="13" customHeight="1">
      <c r="A63" s="8"/>
      <c r="B63" s="9" t="s">
        <v>63</v>
      </c>
      <c r="C63" s="9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E63" s="1" t="s">
        <v>66</v>
      </c>
      <c r="BF63" s="16">
        <v>1</v>
      </c>
      <c r="BG63" s="16"/>
      <c r="BH63" s="1"/>
      <c r="BK63" s="52" t="s">
        <v>134</v>
      </c>
    </row>
    <row r="64" spans="1:75" ht="13" customHeight="1">
      <c r="A64" s="8"/>
      <c r="B64" s="9" t="s">
        <v>65</v>
      </c>
      <c r="C64" s="9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72" t="s">
        <v>204</v>
      </c>
      <c r="X64" s="773"/>
      <c r="Y64" s="773"/>
      <c r="Z64" s="774"/>
      <c r="AA64" s="772" t="s">
        <v>205</v>
      </c>
      <c r="AB64" s="773"/>
      <c r="AC64" s="773"/>
      <c r="AD64" s="774"/>
      <c r="AE64" s="772" t="s">
        <v>206</v>
      </c>
      <c r="AF64" s="773"/>
      <c r="AG64" s="773"/>
      <c r="AH64" s="774"/>
      <c r="AI64" s="772" t="s">
        <v>207</v>
      </c>
      <c r="AJ64" s="773"/>
      <c r="AK64" s="773"/>
      <c r="AL64" s="774"/>
      <c r="AM64" s="772" t="s">
        <v>206</v>
      </c>
      <c r="AN64" s="773"/>
      <c r="AO64" s="773"/>
      <c r="AP64" s="774"/>
      <c r="AQ64" s="772" t="s">
        <v>205</v>
      </c>
      <c r="AR64" s="773"/>
      <c r="AS64" s="773"/>
      <c r="AT64" s="774"/>
      <c r="AU64" s="772" t="s">
        <v>204</v>
      </c>
      <c r="AV64" s="773"/>
      <c r="AW64" s="773"/>
      <c r="AX64" s="774"/>
      <c r="AY64" s="480" t="s">
        <v>207</v>
      </c>
      <c r="AZ64" s="481"/>
      <c r="BA64" s="481"/>
      <c r="BB64" s="481"/>
      <c r="BC64" s="481"/>
      <c r="BD64" s="24"/>
      <c r="BE64" s="1" t="s">
        <v>67</v>
      </c>
      <c r="BF64" s="22">
        <f>32/52</f>
        <v>0.61538461538461542</v>
      </c>
      <c r="BG64" s="16" t="s">
        <v>125</v>
      </c>
      <c r="BH64" s="1"/>
    </row>
    <row r="65" spans="1:75" s="1" customFormat="1" ht="13" customHeight="1">
      <c r="A65" s="8"/>
      <c r="B65" s="9"/>
      <c r="C65" s="9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24"/>
      <c r="BF65" s="26">
        <f>SUM(BF60:BF64)</f>
        <v>3.0576923076923079</v>
      </c>
      <c r="BG65" s="22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ht="13" customHeight="1">
      <c r="A66" s="8"/>
      <c r="B66" s="9"/>
      <c r="C66" s="9"/>
      <c r="D66" s="559" t="s">
        <v>80</v>
      </c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  <c r="X66" s="559"/>
      <c r="Y66" s="559"/>
      <c r="Z66" s="559"/>
      <c r="AA66" s="559"/>
      <c r="AB66" s="559"/>
      <c r="AC66" s="559"/>
      <c r="AD66" s="559"/>
      <c r="AE66" s="559"/>
      <c r="AF66" s="559"/>
      <c r="AG66" s="559"/>
      <c r="AH66" s="559"/>
      <c r="AI66" s="559"/>
      <c r="AJ66" s="559"/>
      <c r="AK66" s="559"/>
      <c r="AL66" s="559"/>
      <c r="AM66" s="559"/>
      <c r="AN66" s="559"/>
      <c r="AO66" s="559"/>
      <c r="AP66" s="559"/>
      <c r="AQ66" s="559"/>
      <c r="AR66" s="559"/>
      <c r="AS66" s="559"/>
      <c r="AT66" s="559"/>
      <c r="AU66" s="559"/>
      <c r="AV66" s="559"/>
      <c r="AW66" s="559"/>
      <c r="AX66" s="559"/>
      <c r="AY66" s="559"/>
      <c r="AZ66" s="559"/>
      <c r="BA66" s="559"/>
      <c r="BB66" s="559"/>
      <c r="BC66" s="559"/>
      <c r="BD66" s="24"/>
      <c r="BG66" s="22"/>
      <c r="BH66" s="1"/>
    </row>
    <row r="67" spans="1:75" ht="13" customHeight="1">
      <c r="A67" s="8"/>
      <c r="B67" s="9" t="s">
        <v>79</v>
      </c>
      <c r="C67" s="9"/>
      <c r="D67" s="813" t="s">
        <v>38</v>
      </c>
      <c r="E67" s="813"/>
      <c r="F67" s="813"/>
      <c r="G67" s="813"/>
      <c r="H67" s="813"/>
      <c r="I67" s="813"/>
      <c r="J67" s="813"/>
      <c r="K67" s="813"/>
      <c r="L67" s="70"/>
      <c r="M67" s="70"/>
      <c r="N67" s="70"/>
      <c r="O67" s="70"/>
      <c r="P67" s="70"/>
      <c r="Q67" s="70"/>
      <c r="R67" s="70"/>
      <c r="S67" s="70"/>
      <c r="T67" s="70"/>
      <c r="U67" s="813" t="s">
        <v>38</v>
      </c>
      <c r="V67" s="813"/>
      <c r="W67" s="813"/>
      <c r="X67" s="813"/>
      <c r="Y67" s="813"/>
      <c r="Z67" s="813"/>
      <c r="AA67" s="813"/>
      <c r="AB67" s="813"/>
      <c r="AC67" s="813"/>
      <c r="AD67" s="70"/>
      <c r="AE67" s="70"/>
      <c r="AF67" s="70"/>
      <c r="AG67" s="70"/>
      <c r="AH67" s="70"/>
      <c r="AI67" s="70"/>
      <c r="AJ67" s="70"/>
      <c r="AK67" s="70"/>
      <c r="AL67" s="813" t="s">
        <v>38</v>
      </c>
      <c r="AM67" s="813"/>
      <c r="AN67" s="813"/>
      <c r="AO67" s="813"/>
      <c r="AP67" s="813"/>
      <c r="AQ67" s="813"/>
      <c r="AR67" s="813"/>
      <c r="AS67" s="813"/>
      <c r="AT67" s="813"/>
      <c r="AU67" s="70"/>
      <c r="AV67" s="70"/>
      <c r="AW67" s="70"/>
      <c r="AX67" s="70"/>
      <c r="AY67" s="70"/>
      <c r="AZ67" s="70"/>
      <c r="BA67" s="70"/>
      <c r="BB67" s="70"/>
      <c r="BC67" s="70"/>
      <c r="BD67" s="24"/>
      <c r="BE67" s="1" t="s">
        <v>58</v>
      </c>
      <c r="BF67" s="16">
        <f>14/52</f>
        <v>0.26923076923076922</v>
      </c>
      <c r="BG67" s="16" t="s">
        <v>111</v>
      </c>
      <c r="BH67" s="1"/>
    </row>
    <row r="68" spans="1:75" ht="13" customHeight="1">
      <c r="A68" s="8"/>
      <c r="B68" s="9" t="s">
        <v>81</v>
      </c>
      <c r="C68" s="9"/>
      <c r="D68" s="70"/>
      <c r="E68" s="70"/>
      <c r="F68" s="70"/>
      <c r="G68" s="70"/>
      <c r="H68" s="70"/>
      <c r="I68" s="70"/>
      <c r="J68" s="70"/>
      <c r="K68" s="70"/>
      <c r="L68" s="813" t="s">
        <v>38</v>
      </c>
      <c r="M68" s="813"/>
      <c r="N68" s="813"/>
      <c r="O68" s="813"/>
      <c r="P68" s="813"/>
      <c r="Q68" s="813"/>
      <c r="R68" s="813"/>
      <c r="S68" s="813"/>
      <c r="T68" s="813"/>
      <c r="U68" s="70"/>
      <c r="V68" s="70"/>
      <c r="W68" s="70"/>
      <c r="X68" s="70"/>
      <c r="Y68" s="70"/>
      <c r="Z68" s="70"/>
      <c r="AA68" s="70"/>
      <c r="AB68" s="70"/>
      <c r="AC68" s="70"/>
      <c r="AD68" s="813" t="s">
        <v>38</v>
      </c>
      <c r="AE68" s="813"/>
      <c r="AF68" s="813"/>
      <c r="AG68" s="813"/>
      <c r="AH68" s="813"/>
      <c r="AI68" s="813"/>
      <c r="AJ68" s="813"/>
      <c r="AK68" s="813"/>
      <c r="AL68" s="70"/>
      <c r="AM68" s="70"/>
      <c r="AN68" s="70"/>
      <c r="AO68" s="70"/>
      <c r="AP68" s="70"/>
      <c r="AQ68" s="70"/>
      <c r="AR68" s="70"/>
      <c r="AS68" s="70"/>
      <c r="AT68" s="70"/>
      <c r="AU68" s="813" t="s">
        <v>38</v>
      </c>
      <c r="AV68" s="813"/>
      <c r="AW68" s="813"/>
      <c r="AX68" s="813"/>
      <c r="AY68" s="813"/>
      <c r="AZ68" s="813"/>
      <c r="BA68" s="813"/>
      <c r="BB68" s="813"/>
      <c r="BC68" s="813"/>
      <c r="BD68" s="24"/>
      <c r="BE68" s="1" t="s">
        <v>60</v>
      </c>
      <c r="BF68" s="16">
        <f>32/52</f>
        <v>0.61538461538461542</v>
      </c>
      <c r="BG68" s="22" t="s">
        <v>108</v>
      </c>
      <c r="BH68" s="1"/>
      <c r="BJ68" t="s">
        <v>112</v>
      </c>
    </row>
    <row r="69" spans="1:75" ht="13" customHeight="1">
      <c r="A69" s="8"/>
      <c r="B69" s="9" t="s">
        <v>5</v>
      </c>
      <c r="C69" s="9"/>
      <c r="D69" s="922" t="s">
        <v>4</v>
      </c>
      <c r="E69" s="923"/>
      <c r="F69" s="923"/>
      <c r="G69" s="923"/>
      <c r="H69" s="923"/>
      <c r="I69" s="923"/>
      <c r="J69" s="923"/>
      <c r="K69" s="923"/>
      <c r="L69" s="667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24"/>
      <c r="BE69" s="1" t="s">
        <v>62</v>
      </c>
      <c r="BF69" s="16">
        <f>7/52</f>
        <v>0.13461538461538461</v>
      </c>
      <c r="BG69" s="16" t="s">
        <v>106</v>
      </c>
      <c r="BH69" s="1"/>
    </row>
    <row r="70" spans="1:75" s="1" customFormat="1" ht="13" customHeight="1">
      <c r="A70" s="8"/>
      <c r="B70" s="9" t="s">
        <v>61</v>
      </c>
      <c r="C70" s="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24"/>
      <c r="BE70" s="1" t="s">
        <v>64</v>
      </c>
      <c r="BF70" s="16">
        <f>21/52</f>
        <v>0.40384615384615385</v>
      </c>
      <c r="BG70" s="16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ht="13" customHeight="1">
      <c r="A71" s="8"/>
      <c r="B71" s="71" t="s">
        <v>63</v>
      </c>
      <c r="C71" s="71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24"/>
      <c r="BE71" s="1" t="s">
        <v>66</v>
      </c>
      <c r="BF71" s="16">
        <f>24/52</f>
        <v>0.46153846153846156</v>
      </c>
      <c r="BG71" s="16"/>
      <c r="BH71" s="1"/>
    </row>
    <row r="72" spans="1:75" ht="13" customHeight="1">
      <c r="A72" s="8"/>
      <c r="B72" s="9"/>
      <c r="C72" s="9"/>
      <c r="D72" s="993" t="s">
        <v>39</v>
      </c>
      <c r="E72" s="993"/>
      <c r="F72" s="993"/>
      <c r="G72" s="993"/>
      <c r="H72" s="993"/>
      <c r="I72" s="993"/>
      <c r="J72" s="993"/>
      <c r="K72" s="70"/>
      <c r="L72" s="70"/>
      <c r="M72" s="70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24"/>
      <c r="BE72" s="1" t="s">
        <v>67</v>
      </c>
      <c r="BF72" s="22">
        <v>0.69199999999999995</v>
      </c>
      <c r="BG72" s="22" t="s">
        <v>113</v>
      </c>
      <c r="BH72" s="1"/>
    </row>
    <row r="73" spans="1:75" ht="13" customHeight="1">
      <c r="A73" s="8"/>
      <c r="B73" s="9"/>
      <c r="C73" s="9"/>
      <c r="D73" s="559" t="s">
        <v>82</v>
      </c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  <c r="X73" s="559"/>
      <c r="Y73" s="559"/>
      <c r="Z73" s="559"/>
      <c r="AA73" s="559"/>
      <c r="AB73" s="559"/>
      <c r="AC73" s="559"/>
      <c r="AD73" s="559"/>
      <c r="AE73" s="559"/>
      <c r="AF73" s="559"/>
      <c r="AG73" s="559"/>
      <c r="AH73" s="559"/>
      <c r="AI73" s="559"/>
      <c r="AJ73" s="559"/>
      <c r="AK73" s="559"/>
      <c r="AL73" s="559"/>
      <c r="AM73" s="559"/>
      <c r="AN73" s="559"/>
      <c r="AO73" s="559"/>
      <c r="AP73" s="559"/>
      <c r="AQ73" s="559"/>
      <c r="AR73" s="559"/>
      <c r="AS73" s="559"/>
      <c r="AT73" s="559"/>
      <c r="AU73" s="559"/>
      <c r="AV73" s="559"/>
      <c r="AW73" s="559"/>
      <c r="AX73" s="559"/>
      <c r="AY73" s="559"/>
      <c r="AZ73" s="559"/>
      <c r="BA73" s="559"/>
      <c r="BB73" s="559"/>
      <c r="BC73" s="559"/>
      <c r="BD73" s="24"/>
      <c r="BE73" s="1"/>
      <c r="BF73" s="22">
        <f>SUM(BF67:BF72)</f>
        <v>2.5766153846153843</v>
      </c>
      <c r="BG73" s="22"/>
      <c r="BH73" s="1"/>
    </row>
    <row r="74" spans="1:75" ht="13" customHeight="1">
      <c r="A74" s="8"/>
      <c r="B74" s="9" t="s">
        <v>92</v>
      </c>
      <c r="C74" s="9"/>
      <c r="D74" s="73"/>
      <c r="E74" s="73"/>
      <c r="F74" s="73"/>
      <c r="G74" s="73"/>
      <c r="H74" s="73"/>
      <c r="I74" s="73"/>
      <c r="J74" s="73"/>
      <c r="K74" s="985" t="s">
        <v>188</v>
      </c>
      <c r="L74" s="985"/>
      <c r="M74" s="985"/>
      <c r="N74" s="985"/>
      <c r="O74" s="985"/>
      <c r="P74" s="985"/>
      <c r="Q74" s="73"/>
      <c r="R74" s="73"/>
      <c r="S74" s="73"/>
      <c r="T74" s="73"/>
      <c r="U74" s="73"/>
      <c r="V74" s="73"/>
      <c r="W74" s="986" t="s">
        <v>189</v>
      </c>
      <c r="X74" s="986"/>
      <c r="Y74" s="986"/>
      <c r="Z74" s="986"/>
      <c r="AA74" s="986"/>
      <c r="AB74" s="986"/>
      <c r="AC74" s="986"/>
      <c r="AD74" s="73"/>
      <c r="AE74" s="73"/>
      <c r="AF74" s="73"/>
      <c r="AG74" s="73"/>
      <c r="AH74" s="73"/>
      <c r="AI74" s="73"/>
      <c r="AL74" s="982" t="s">
        <v>154</v>
      </c>
      <c r="AM74" s="983"/>
      <c r="AN74" s="983"/>
      <c r="AO74" s="983"/>
      <c r="AP74" s="984"/>
      <c r="AQ74" s="73"/>
      <c r="AR74" s="73"/>
      <c r="AS74" s="73"/>
      <c r="AT74" s="73"/>
      <c r="AU74" s="73"/>
      <c r="AV74" s="73"/>
      <c r="AW74" s="985" t="s">
        <v>16</v>
      </c>
      <c r="AX74" s="985"/>
      <c r="AY74" s="985"/>
      <c r="AZ74" s="985"/>
      <c r="BA74" s="985"/>
      <c r="BB74" s="985"/>
      <c r="BC74" s="985"/>
      <c r="BD74" s="24"/>
      <c r="BE74" s="1" t="s">
        <v>58</v>
      </c>
      <c r="BF74">
        <f>12/52</f>
        <v>0.23076923076923078</v>
      </c>
      <c r="BG74" s="16" t="s">
        <v>111</v>
      </c>
      <c r="BH74" s="1"/>
    </row>
    <row r="75" spans="1:75" ht="13" customHeight="1">
      <c r="A75" s="8"/>
      <c r="B75" s="9" t="s">
        <v>93</v>
      </c>
      <c r="C75" s="9"/>
      <c r="D75" s="986" t="s">
        <v>17</v>
      </c>
      <c r="E75" s="986"/>
      <c r="F75" s="986"/>
      <c r="G75" s="986"/>
      <c r="H75" s="986"/>
      <c r="I75" s="986"/>
      <c r="J75" s="986"/>
      <c r="K75" s="70"/>
      <c r="L75" s="70"/>
      <c r="M75" s="70"/>
      <c r="N75" s="70"/>
      <c r="O75" s="70"/>
      <c r="P75" s="70"/>
      <c r="Q75" s="987" t="s">
        <v>151</v>
      </c>
      <c r="R75" s="988"/>
      <c r="S75" s="988"/>
      <c r="T75" s="988"/>
      <c r="U75" s="988"/>
      <c r="V75" s="989"/>
      <c r="W75" s="70"/>
      <c r="X75" s="70"/>
      <c r="Y75" s="70"/>
      <c r="Z75" s="70"/>
      <c r="AA75" s="70"/>
      <c r="AB75" s="70"/>
      <c r="AC75" s="70"/>
      <c r="AD75" s="986" t="s">
        <v>150</v>
      </c>
      <c r="AE75" s="986"/>
      <c r="AF75" s="986"/>
      <c r="AG75" s="986"/>
      <c r="AH75" s="986"/>
      <c r="AI75" s="986"/>
      <c r="AJ75" s="986"/>
      <c r="AK75" s="986"/>
      <c r="AL75" s="70"/>
      <c r="AM75" s="70"/>
      <c r="AN75" s="70"/>
      <c r="AO75" s="70"/>
      <c r="AP75" s="70"/>
      <c r="AQ75" s="990" t="s">
        <v>151</v>
      </c>
      <c r="AR75" s="990"/>
      <c r="AS75" s="990"/>
      <c r="AT75" s="990"/>
      <c r="AU75" s="991" t="s">
        <v>17</v>
      </c>
      <c r="AV75" s="992"/>
      <c r="AW75" s="70"/>
      <c r="AX75" s="70"/>
      <c r="AY75" s="70"/>
      <c r="AZ75" s="70"/>
      <c r="BA75" s="70"/>
      <c r="BB75" s="70"/>
      <c r="BC75" s="70"/>
      <c r="BD75" s="24"/>
      <c r="BE75" s="1" t="s">
        <v>60</v>
      </c>
      <c r="BF75" s="16">
        <f>31/52</f>
        <v>0.59615384615384615</v>
      </c>
      <c r="BG75" s="22" t="s">
        <v>108</v>
      </c>
      <c r="BH75" s="1"/>
      <c r="BJ75" t="s">
        <v>109</v>
      </c>
    </row>
    <row r="76" spans="1:75" ht="13" customHeight="1">
      <c r="A76" s="8"/>
      <c r="B76" s="9" t="s">
        <v>61</v>
      </c>
      <c r="C76" s="9"/>
      <c r="D76" s="70"/>
      <c r="E76" s="70"/>
      <c r="F76" s="70"/>
      <c r="G76" s="70"/>
      <c r="H76" s="70"/>
      <c r="I76" s="70"/>
      <c r="J76" s="70"/>
      <c r="K76" s="985" t="s">
        <v>27</v>
      </c>
      <c r="L76" s="985"/>
      <c r="M76" s="985"/>
      <c r="N76" s="985"/>
      <c r="O76" s="985"/>
      <c r="P76" s="985"/>
      <c r="Q76" s="985" t="s">
        <v>18</v>
      </c>
      <c r="R76" s="985"/>
      <c r="S76" s="985"/>
      <c r="T76" s="985"/>
      <c r="U76" s="985"/>
      <c r="V76" s="985"/>
      <c r="W76" s="70"/>
      <c r="X76" s="70"/>
      <c r="Y76" s="70"/>
      <c r="Z76" s="70"/>
      <c r="AA76" s="70"/>
      <c r="AB76" s="70"/>
      <c r="AC76" s="70"/>
      <c r="AD76" s="938" t="s">
        <v>27</v>
      </c>
      <c r="AE76" s="938"/>
      <c r="AF76" s="938"/>
      <c r="AG76" s="938"/>
      <c r="AH76" s="938"/>
      <c r="AI76" s="938"/>
      <c r="AJ76" s="70"/>
      <c r="AK76" s="70"/>
      <c r="AL76" s="70"/>
      <c r="AM76" s="70"/>
      <c r="AN76" s="70"/>
      <c r="AO76" s="70"/>
      <c r="AP76" s="70"/>
      <c r="AQ76" s="985" t="s">
        <v>19</v>
      </c>
      <c r="AR76" s="985"/>
      <c r="AS76" s="985"/>
      <c r="AT76" s="985"/>
      <c r="AU76" s="985"/>
      <c r="AV76" s="985"/>
      <c r="AW76" s="70"/>
      <c r="AX76" s="70"/>
      <c r="AY76" s="70"/>
      <c r="AZ76" s="70"/>
      <c r="BA76" s="70"/>
      <c r="BB76" s="70"/>
      <c r="BC76" s="70"/>
      <c r="BD76" s="24"/>
      <c r="BE76" s="1" t="s">
        <v>62</v>
      </c>
      <c r="BF76" s="16">
        <f>9/52</f>
        <v>0.17307692307692307</v>
      </c>
      <c r="BG76" t="s">
        <v>106</v>
      </c>
      <c r="BH76" s="1"/>
    </row>
    <row r="77" spans="1:75" ht="13" customHeight="1">
      <c r="A77" s="8"/>
      <c r="B77" s="9" t="s">
        <v>63</v>
      </c>
      <c r="C77" s="9"/>
      <c r="D77" s="985" t="s">
        <v>160</v>
      </c>
      <c r="E77" s="985"/>
      <c r="F77" s="985"/>
      <c r="G77" s="985"/>
      <c r="H77" s="985"/>
      <c r="I77" s="985"/>
      <c r="J77" s="985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985" t="s">
        <v>161</v>
      </c>
      <c r="X77" s="985"/>
      <c r="Y77" s="985"/>
      <c r="Z77" s="985"/>
      <c r="AA77" s="985"/>
      <c r="AB77" s="985"/>
      <c r="AC77" s="985"/>
      <c r="AD77" s="70"/>
      <c r="AE77" s="70"/>
      <c r="AF77" s="70"/>
      <c r="AG77" s="70"/>
      <c r="AH77" s="70"/>
      <c r="AI77" s="70"/>
      <c r="AJ77" s="985" t="s">
        <v>159</v>
      </c>
      <c r="AK77" s="985"/>
      <c r="AL77" s="985"/>
      <c r="AM77" s="985"/>
      <c r="AN77" s="985"/>
      <c r="AO77" s="985"/>
      <c r="AP77" s="985"/>
      <c r="AQ77" s="70"/>
      <c r="AR77" s="70"/>
      <c r="AS77" s="70"/>
      <c r="AT77" s="70"/>
      <c r="AU77" s="70"/>
      <c r="AV77" s="70"/>
      <c r="AW77" s="982" t="s">
        <v>158</v>
      </c>
      <c r="AX77" s="983"/>
      <c r="AY77" s="983"/>
      <c r="AZ77" s="983"/>
      <c r="BA77" s="983"/>
      <c r="BB77" s="983"/>
      <c r="BC77" s="984"/>
      <c r="BD77" s="24"/>
      <c r="BE77" s="1" t="s">
        <v>64</v>
      </c>
      <c r="BF77" s="16">
        <f>24/52</f>
        <v>0.46153846153846156</v>
      </c>
      <c r="BG77" s="16"/>
      <c r="BH77" s="1"/>
    </row>
    <row r="78" spans="1:75" ht="13" customHeight="1">
      <c r="A78" s="8"/>
      <c r="B78" s="9"/>
      <c r="C78" s="9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 t="s">
        <v>66</v>
      </c>
      <c r="BF78" s="16">
        <f>28/52</f>
        <v>0.53846153846153844</v>
      </c>
      <c r="BG78" s="1"/>
      <c r="BH78" s="1"/>
    </row>
    <row r="79" spans="1:75" ht="13" customHeight="1">
      <c r="A79" s="8"/>
      <c r="B79" s="9"/>
      <c r="C79" s="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/>
      <c r="BF79" s="16">
        <f>SUM(BF74:BF78)</f>
        <v>2</v>
      </c>
      <c r="BG79" s="1" t="s">
        <v>110</v>
      </c>
      <c r="BH79" s="1"/>
    </row>
    <row r="80" spans="1:75" s="1" customFormat="1" ht="13" customHeight="1">
      <c r="A80" s="8"/>
      <c r="B80" s="9"/>
      <c r="C80" s="9"/>
      <c r="D80" s="559" t="s">
        <v>83</v>
      </c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  <c r="X80" s="559"/>
      <c r="Y80" s="559"/>
      <c r="Z80" s="559"/>
      <c r="AA80" s="559"/>
      <c r="AB80" s="559"/>
      <c r="AC80" s="559"/>
      <c r="AD80" s="559"/>
      <c r="AE80" s="559"/>
      <c r="AF80" s="559"/>
      <c r="AG80" s="559"/>
      <c r="AH80" s="559"/>
      <c r="AI80" s="559"/>
      <c r="AJ80" s="559"/>
      <c r="AK80" s="559"/>
      <c r="AL80" s="559"/>
      <c r="AM80" s="559"/>
      <c r="AN80" s="559"/>
      <c r="AO80" s="559"/>
      <c r="AP80" s="559"/>
      <c r="AQ80" s="559"/>
      <c r="AR80" s="559"/>
      <c r="AS80" s="559"/>
      <c r="AT80" s="559"/>
      <c r="AU80" s="559"/>
      <c r="AV80" s="559"/>
      <c r="AW80" s="559"/>
      <c r="AX80" s="559"/>
      <c r="AY80" s="559"/>
      <c r="AZ80" s="559"/>
      <c r="BA80" s="559"/>
      <c r="BB80" s="559"/>
      <c r="BC80" s="559"/>
      <c r="BD80" s="24"/>
      <c r="BF80" s="16"/>
      <c r="BG80" s="16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</row>
    <row r="81" spans="1:85" ht="13" customHeight="1">
      <c r="A81" s="8"/>
      <c r="B81" s="9" t="s">
        <v>81</v>
      </c>
      <c r="C81" s="9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24"/>
      <c r="BE81" s="1"/>
      <c r="BF81" s="16"/>
      <c r="BG81" s="16"/>
      <c r="BH81" s="1"/>
    </row>
    <row r="82" spans="1:85" ht="13" customHeight="1">
      <c r="A82" s="8"/>
      <c r="B82" s="9" t="s">
        <v>5</v>
      </c>
      <c r="C82" s="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832" t="s">
        <v>5</v>
      </c>
      <c r="AR82" s="833"/>
      <c r="AS82" s="833"/>
      <c r="AT82" s="833"/>
      <c r="AU82" s="833"/>
      <c r="AV82" s="833"/>
      <c r="AW82" s="833"/>
      <c r="AX82" s="833"/>
      <c r="AY82" s="833"/>
      <c r="AZ82" s="833"/>
      <c r="BA82" s="833"/>
      <c r="BB82" s="833"/>
      <c r="BC82" s="834"/>
      <c r="BD82" s="24"/>
      <c r="BE82" s="1" t="s">
        <v>60</v>
      </c>
      <c r="BF82" s="16">
        <f>13/52</f>
        <v>0.25</v>
      </c>
      <c r="BG82" s="16" t="s">
        <v>103</v>
      </c>
      <c r="BH82" s="1"/>
    </row>
    <row r="83" spans="1:85" ht="13" customHeight="1">
      <c r="A83" s="8"/>
      <c r="B83" s="9" t="s">
        <v>61</v>
      </c>
      <c r="C83" s="9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25"/>
      <c r="BE83" s="1" t="s">
        <v>62</v>
      </c>
      <c r="BF83" s="22">
        <f>4/52</f>
        <v>7.6923076923076927E-2</v>
      </c>
      <c r="BG83" s="16" t="s">
        <v>104</v>
      </c>
      <c r="BH83" s="1"/>
    </row>
    <row r="84" spans="1:85" ht="13" customHeight="1">
      <c r="A84" s="8"/>
      <c r="B84" s="71" t="s">
        <v>63</v>
      </c>
      <c r="C84" s="71"/>
      <c r="D84" s="840" t="s">
        <v>167</v>
      </c>
      <c r="E84" s="840"/>
      <c r="F84" s="840"/>
      <c r="G84" s="840"/>
      <c r="H84" s="840"/>
      <c r="I84" s="840"/>
      <c r="J84" s="840"/>
      <c r="K84" s="840"/>
      <c r="L84" s="840"/>
      <c r="M84" s="840"/>
      <c r="N84" s="840"/>
      <c r="O84" s="840"/>
      <c r="P84" s="840"/>
      <c r="Q84" s="840" t="s">
        <v>167</v>
      </c>
      <c r="R84" s="840"/>
      <c r="S84" s="840"/>
      <c r="T84" s="840"/>
      <c r="U84" s="840"/>
      <c r="V84" s="840"/>
      <c r="W84" s="840"/>
      <c r="X84" s="840"/>
      <c r="Y84" s="840"/>
      <c r="Z84" s="840"/>
      <c r="AA84" s="840"/>
      <c r="AB84" s="840"/>
      <c r="AC84" s="840"/>
      <c r="AD84" s="840" t="s">
        <v>167</v>
      </c>
      <c r="AE84" s="840"/>
      <c r="AF84" s="840"/>
      <c r="AG84" s="840"/>
      <c r="AH84" s="840"/>
      <c r="AI84" s="840"/>
      <c r="AJ84" s="840"/>
      <c r="AK84" s="840"/>
      <c r="AL84" s="840"/>
      <c r="AM84" s="840"/>
      <c r="AN84" s="840"/>
      <c r="AO84" s="840"/>
      <c r="AP84" s="84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24"/>
      <c r="BE84" s="1" t="s">
        <v>64</v>
      </c>
      <c r="BF84" s="16">
        <f>20/52</f>
        <v>0.38461538461538464</v>
      </c>
      <c r="BG84" s="16"/>
      <c r="BH84" s="1"/>
    </row>
    <row r="85" spans="1:85" ht="13" customHeight="1">
      <c r="A85" s="8"/>
      <c r="B85" s="9"/>
      <c r="C85" s="9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24"/>
      <c r="BE85" s="1" t="s">
        <v>66</v>
      </c>
      <c r="BF85" s="16">
        <v>1</v>
      </c>
      <c r="BG85" s="16"/>
      <c r="BH85" s="1"/>
    </row>
    <row r="86" spans="1:85" ht="13" customHeight="1">
      <c r="A86" s="8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24"/>
      <c r="BE86" s="1" t="s">
        <v>105</v>
      </c>
      <c r="BF86" s="22">
        <v>0.23100000000000001</v>
      </c>
      <c r="BG86" s="22">
        <f>SUM(BF82:BF86)</f>
        <v>1.9425384615384618</v>
      </c>
      <c r="BH86" s="1"/>
    </row>
    <row r="87" spans="1:85" s="1" customFormat="1" ht="13" customHeight="1">
      <c r="A87" s="8"/>
      <c r="B87" s="9"/>
      <c r="C87" s="9"/>
      <c r="D87" s="559" t="s">
        <v>84</v>
      </c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  <c r="X87" s="559"/>
      <c r="Y87" s="559"/>
      <c r="Z87" s="559"/>
      <c r="AA87" s="559"/>
      <c r="AB87" s="559"/>
      <c r="AC87" s="559"/>
      <c r="AD87" s="559"/>
      <c r="AE87" s="559"/>
      <c r="AF87" s="559"/>
      <c r="AG87" s="559"/>
      <c r="AH87" s="559"/>
      <c r="AI87" s="559"/>
      <c r="AJ87" s="559"/>
      <c r="AK87" s="559"/>
      <c r="AL87" s="559"/>
      <c r="AM87" s="559"/>
      <c r="AN87" s="559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59"/>
      <c r="BC87" s="559"/>
      <c r="BD87" s="24"/>
      <c r="BF87" s="22"/>
      <c r="BG87" s="22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</row>
    <row r="88" spans="1:85" ht="13" customHeight="1">
      <c r="A88" s="8"/>
      <c r="B88" s="9" t="s">
        <v>73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29" t="s">
        <v>17</v>
      </c>
      <c r="AE88" s="929"/>
      <c r="AF88" s="929"/>
      <c r="AG88" s="929"/>
      <c r="AH88" s="929"/>
      <c r="AI88" s="929"/>
      <c r="AJ88" s="929"/>
      <c r="AK88" s="929"/>
      <c r="AL88" s="930" t="s">
        <v>150</v>
      </c>
      <c r="AM88" s="931"/>
      <c r="AN88" s="931"/>
      <c r="AO88" s="931"/>
      <c r="AP88" s="931"/>
      <c r="AQ88" s="931"/>
      <c r="AR88" s="931"/>
      <c r="AS88" s="931"/>
      <c r="AT88" s="931"/>
      <c r="AU88" s="930" t="s">
        <v>151</v>
      </c>
      <c r="AV88" s="931"/>
      <c r="AW88" s="931"/>
      <c r="AX88" s="931"/>
      <c r="AY88" s="931"/>
      <c r="AZ88" s="931"/>
      <c r="BA88" s="931"/>
      <c r="BB88" s="931"/>
      <c r="BC88" s="931"/>
      <c r="BD88" s="24"/>
      <c r="BE88" s="1" t="s">
        <v>60</v>
      </c>
      <c r="BF88" s="26">
        <f>18/52</f>
        <v>0.34615384615384615</v>
      </c>
      <c r="BG88" s="22"/>
      <c r="BH88" s="1"/>
    </row>
    <row r="89" spans="1:85" ht="13" customHeight="1">
      <c r="A89" s="8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24"/>
      <c r="BE89" s="1" t="s">
        <v>102</v>
      </c>
      <c r="BF89" s="1">
        <f>8/52</f>
        <v>0.15384615384615385</v>
      </c>
      <c r="BG89" s="32">
        <f>SUM(BF88:BF89)</f>
        <v>0.5</v>
      </c>
      <c r="BH89" s="1"/>
    </row>
    <row r="90" spans="1:85" ht="13" customHeight="1">
      <c r="A90" s="8"/>
      <c r="B90" s="9"/>
      <c r="C90" s="9"/>
      <c r="D90" s="559" t="s">
        <v>85</v>
      </c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  <c r="X90" s="559"/>
      <c r="Y90" s="559"/>
      <c r="Z90" s="559"/>
      <c r="AA90" s="559"/>
      <c r="AB90" s="559"/>
      <c r="AC90" s="559"/>
      <c r="AD90" s="559"/>
      <c r="AE90" s="559"/>
      <c r="AF90" s="559"/>
      <c r="AG90" s="559"/>
      <c r="AH90" s="559"/>
      <c r="AI90" s="559"/>
      <c r="AJ90" s="559"/>
      <c r="AK90" s="559"/>
      <c r="AL90" s="559"/>
      <c r="AM90" s="559"/>
      <c r="AN90" s="559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59"/>
      <c r="BC90" s="559"/>
      <c r="BD90" s="24"/>
      <c r="BE90" s="1"/>
      <c r="BF90" s="22"/>
      <c r="BG90" s="16"/>
      <c r="BH90" s="1"/>
    </row>
    <row r="91" spans="1:85" ht="13" customHeight="1">
      <c r="A91" s="8"/>
      <c r="B91" s="9" t="s">
        <v>61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80"/>
      <c r="AE91" s="980"/>
      <c r="AF91" s="980"/>
      <c r="AG91" s="980"/>
      <c r="AH91" s="9"/>
      <c r="AI91" s="9"/>
      <c r="AJ91" s="975" t="s">
        <v>19</v>
      </c>
      <c r="AK91" s="976"/>
      <c r="AL91" s="976"/>
      <c r="AM91" s="976"/>
      <c r="AN91" s="976"/>
      <c r="AO91" s="976"/>
      <c r="AP91" s="977"/>
      <c r="AQ91" s="975" t="s">
        <v>27</v>
      </c>
      <c r="AR91" s="976"/>
      <c r="AS91" s="976"/>
      <c r="AT91" s="976"/>
      <c r="AU91" s="976"/>
      <c r="AV91" s="977"/>
      <c r="AW91" s="981" t="s">
        <v>18</v>
      </c>
      <c r="AX91" s="981"/>
      <c r="AY91" s="981"/>
      <c r="AZ91" s="981"/>
      <c r="BA91" s="981"/>
      <c r="BB91" s="981"/>
      <c r="BC91" s="981"/>
      <c r="BD91" s="24"/>
      <c r="BE91" s="1" t="s">
        <v>64</v>
      </c>
      <c r="BF91" s="22">
        <f>20/52</f>
        <v>0.38461538461538464</v>
      </c>
      <c r="BG91" s="16"/>
      <c r="BH91" s="1"/>
    </row>
    <row r="92" spans="1:85" ht="13" customHeight="1">
      <c r="A92" s="8"/>
      <c r="B92" s="9" t="s">
        <v>5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74" t="s">
        <v>13</v>
      </c>
      <c r="N92" s="974"/>
      <c r="O92" s="974"/>
      <c r="P92" s="974"/>
      <c r="Q92" s="974"/>
      <c r="R92" s="974"/>
      <c r="S92" s="974"/>
      <c r="T92" s="974"/>
      <c r="U92" s="974"/>
      <c r="V92" s="974"/>
      <c r="W92" s="974"/>
      <c r="X92" s="974"/>
      <c r="Y92" s="974"/>
      <c r="Z92" s="9"/>
      <c r="AA92" s="9"/>
      <c r="AB92" s="9"/>
      <c r="AC92" s="9"/>
      <c r="AD92" s="975" t="s">
        <v>86</v>
      </c>
      <c r="AE92" s="976"/>
      <c r="AF92" s="976"/>
      <c r="AG92" s="976"/>
      <c r="AH92" s="976"/>
      <c r="AI92" s="976"/>
      <c r="AJ92" s="976"/>
      <c r="AK92" s="976"/>
      <c r="AL92" s="976"/>
      <c r="AM92" s="976"/>
      <c r="AN92" s="976"/>
      <c r="AO92" s="976"/>
      <c r="AP92" s="977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24"/>
      <c r="BE92" s="1"/>
      <c r="BF92" s="22"/>
      <c r="BG92" s="16"/>
      <c r="BH92" s="1"/>
    </row>
    <row r="93" spans="1:85" ht="13" customHeight="1" thickBot="1">
      <c r="A93" s="27"/>
      <c r="B93" s="28" t="s">
        <v>87</v>
      </c>
      <c r="C93" s="28"/>
      <c r="D93" s="978" t="s">
        <v>87</v>
      </c>
      <c r="E93" s="978"/>
      <c r="F93" s="978"/>
      <c r="G93" s="978"/>
      <c r="H93" s="978"/>
      <c r="I93" s="978"/>
      <c r="J93" s="978"/>
      <c r="K93" s="978"/>
      <c r="L93" s="978"/>
      <c r="M93" s="978"/>
      <c r="N93" s="978"/>
      <c r="O93" s="978"/>
      <c r="P93" s="978"/>
      <c r="Q93" s="978"/>
      <c r="R93" s="978"/>
      <c r="S93" s="978"/>
      <c r="T93" s="978"/>
      <c r="U93" s="978"/>
      <c r="V93" s="978"/>
      <c r="W93" s="978"/>
      <c r="X93" s="978"/>
      <c r="Y93" s="978"/>
      <c r="Z93" s="978"/>
      <c r="AA93" s="978"/>
      <c r="AB93" s="978"/>
      <c r="AC93" s="978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O93" s="72"/>
      <c r="AP93" s="72"/>
      <c r="AQ93" s="72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9"/>
      <c r="BH93" s="1"/>
    </row>
    <row r="94" spans="1:85" ht="17" thickBot="1">
      <c r="BJ94" t="s">
        <v>114</v>
      </c>
      <c r="BY94" s="733" t="s">
        <v>115</v>
      </c>
      <c r="BZ94" s="733"/>
      <c r="CA94" s="733"/>
      <c r="CB94" s="733"/>
      <c r="CD94" s="733" t="s">
        <v>116</v>
      </c>
      <c r="CE94" s="733"/>
      <c r="CF94" s="733"/>
      <c r="CG94" s="733"/>
    </row>
    <row r="95" spans="1:85">
      <c r="BJ95" s="33"/>
      <c r="BK95" s="45">
        <v>44372</v>
      </c>
      <c r="BL95" s="45">
        <f>BK95+27</f>
        <v>44399</v>
      </c>
      <c r="BM95" s="45">
        <f t="shared" ref="BM95:BW95" si="1">BL95+28</f>
        <v>44427</v>
      </c>
      <c r="BN95" s="45">
        <f t="shared" si="1"/>
        <v>44455</v>
      </c>
      <c r="BO95" s="45">
        <f t="shared" si="1"/>
        <v>44483</v>
      </c>
      <c r="BP95" s="45">
        <f t="shared" si="1"/>
        <v>44511</v>
      </c>
      <c r="BQ95" s="45">
        <f t="shared" si="1"/>
        <v>44539</v>
      </c>
      <c r="BR95" s="45">
        <f t="shared" si="1"/>
        <v>44567</v>
      </c>
      <c r="BS95" s="45">
        <f t="shared" si="1"/>
        <v>44595</v>
      </c>
      <c r="BT95" s="45">
        <f t="shared" si="1"/>
        <v>44623</v>
      </c>
      <c r="BU95" s="45">
        <f t="shared" si="1"/>
        <v>44651</v>
      </c>
      <c r="BV95" s="45">
        <f t="shared" si="1"/>
        <v>44679</v>
      </c>
      <c r="BW95" s="45">
        <f t="shared" si="1"/>
        <v>44707</v>
      </c>
      <c r="BY95" s="34" t="s">
        <v>0</v>
      </c>
      <c r="BZ95" s="35" t="s">
        <v>2</v>
      </c>
      <c r="CA95" s="35" t="s">
        <v>1</v>
      </c>
      <c r="CB95" s="36" t="s">
        <v>40</v>
      </c>
      <c r="CD95" s="50" t="s">
        <v>0</v>
      </c>
      <c r="CE95" s="50" t="s">
        <v>2</v>
      </c>
      <c r="CF95" s="50" t="s">
        <v>1</v>
      </c>
      <c r="CG95" s="50" t="s">
        <v>40</v>
      </c>
    </row>
    <row r="96" spans="1:85">
      <c r="BJ96" s="37">
        <v>1</v>
      </c>
      <c r="BK96" s="49" t="s">
        <v>123</v>
      </c>
      <c r="BL96" s="48" t="s">
        <v>1</v>
      </c>
      <c r="BM96" s="49" t="s">
        <v>124</v>
      </c>
      <c r="BN96" s="48" t="s">
        <v>119</v>
      </c>
      <c r="BO96" s="46" t="s">
        <v>2</v>
      </c>
      <c r="BP96" s="49" t="s">
        <v>121</v>
      </c>
      <c r="BQ96" s="49" t="s">
        <v>121</v>
      </c>
      <c r="BR96" s="48" t="s">
        <v>120</v>
      </c>
      <c r="BS96" s="47" t="s">
        <v>117</v>
      </c>
      <c r="BT96" s="47" t="s">
        <v>29</v>
      </c>
      <c r="BU96" s="47" t="s">
        <v>29</v>
      </c>
      <c r="BV96" s="49" t="s">
        <v>28</v>
      </c>
      <c r="BW96" s="49" t="s">
        <v>28</v>
      </c>
      <c r="BY96" s="38">
        <v>12</v>
      </c>
      <c r="BZ96" s="50">
        <f>CE96*4</f>
        <v>4</v>
      </c>
      <c r="CA96" s="50">
        <v>12</v>
      </c>
      <c r="CB96" s="39">
        <v>24</v>
      </c>
      <c r="CC96" s="50"/>
      <c r="CD96" s="50">
        <v>3</v>
      </c>
      <c r="CE96" s="50">
        <v>1</v>
      </c>
      <c r="CF96" s="50">
        <v>3</v>
      </c>
      <c r="CG96" s="50">
        <v>6</v>
      </c>
    </row>
    <row r="97" spans="62:90">
      <c r="BJ97" s="37">
        <v>2</v>
      </c>
      <c r="BK97" s="48" t="s">
        <v>1</v>
      </c>
      <c r="BL97" s="49" t="s">
        <v>121</v>
      </c>
      <c r="BM97" s="49" t="s">
        <v>121</v>
      </c>
      <c r="BN97" s="46" t="s">
        <v>2</v>
      </c>
      <c r="BO97" s="47" t="s">
        <v>117</v>
      </c>
      <c r="BP97" s="48" t="s">
        <v>120</v>
      </c>
      <c r="BQ97" s="48" t="s">
        <v>119</v>
      </c>
      <c r="BR97" s="47" t="s">
        <v>29</v>
      </c>
      <c r="BS97" s="47" t="s">
        <v>29</v>
      </c>
      <c r="BT97" s="49" t="s">
        <v>28</v>
      </c>
      <c r="BU97" s="49" t="s">
        <v>28</v>
      </c>
      <c r="BV97" s="49" t="s">
        <v>118</v>
      </c>
      <c r="BW97" s="49" t="s">
        <v>123</v>
      </c>
      <c r="BY97" s="38">
        <v>12</v>
      </c>
      <c r="BZ97" s="50">
        <f>CE97*4</f>
        <v>4</v>
      </c>
      <c r="CA97" s="50">
        <v>12</v>
      </c>
      <c r="CB97" s="39">
        <v>24</v>
      </c>
      <c r="CC97" s="50"/>
      <c r="CD97" s="50">
        <v>3</v>
      </c>
      <c r="CE97" s="50">
        <v>1</v>
      </c>
      <c r="CF97" s="50">
        <v>3</v>
      </c>
      <c r="CG97" s="50">
        <v>6</v>
      </c>
    </row>
    <row r="98" spans="62:90" ht="17" thickBot="1">
      <c r="BJ98" s="37">
        <v>3</v>
      </c>
      <c r="BK98" s="46" t="s">
        <v>2</v>
      </c>
      <c r="BL98" s="48" t="s">
        <v>120</v>
      </c>
      <c r="BM98" s="49" t="s">
        <v>118</v>
      </c>
      <c r="BN98" s="48" t="s">
        <v>119</v>
      </c>
      <c r="BO98" s="49" t="s">
        <v>124</v>
      </c>
      <c r="BP98" s="47" t="s">
        <v>29</v>
      </c>
      <c r="BQ98" s="47" t="s">
        <v>29</v>
      </c>
      <c r="BR98" s="49" t="s">
        <v>28</v>
      </c>
      <c r="BS98" s="49" t="s">
        <v>28</v>
      </c>
      <c r="BT98" s="47" t="s">
        <v>117</v>
      </c>
      <c r="BU98" s="49" t="s">
        <v>121</v>
      </c>
      <c r="BV98" s="49" t="s">
        <v>121</v>
      </c>
      <c r="BW98" s="48" t="s">
        <v>1</v>
      </c>
      <c r="BY98" s="40">
        <v>12</v>
      </c>
      <c r="BZ98" s="41">
        <f>CE98*4</f>
        <v>4</v>
      </c>
      <c r="CA98" s="41">
        <v>12</v>
      </c>
      <c r="CB98" s="42">
        <v>24</v>
      </c>
      <c r="CC98" s="50"/>
      <c r="CD98">
        <v>3</v>
      </c>
      <c r="CE98">
        <v>1</v>
      </c>
      <c r="CF98">
        <v>3</v>
      </c>
      <c r="CG98">
        <v>6</v>
      </c>
    </row>
    <row r="99" spans="62:90">
      <c r="BY99">
        <f>SUM(BY96:BY98)</f>
        <v>36</v>
      </c>
      <c r="BZ99">
        <f>SUM(BZ96:BZ98)</f>
        <v>12</v>
      </c>
      <c r="CA99">
        <f>SUM(CA96:CA98)</f>
        <v>36</v>
      </c>
      <c r="CB99">
        <f>SUM(CB96:CB98)</f>
        <v>72</v>
      </c>
    </row>
    <row r="100" spans="62:90">
      <c r="BY100" s="51">
        <f>BY99/52</f>
        <v>0.69230769230769229</v>
      </c>
      <c r="BZ100" s="51">
        <f>BZ99/52</f>
        <v>0.23076923076923078</v>
      </c>
      <c r="CA100" s="51">
        <f>CA99/52</f>
        <v>0.69230769230769229</v>
      </c>
      <c r="CB100" s="51">
        <f>CB99/52</f>
        <v>1.3846153846153846</v>
      </c>
      <c r="CC100">
        <f>SUM(BY100:CB100)</f>
        <v>3</v>
      </c>
    </row>
    <row r="102" spans="62:90">
      <c r="BJ102" t="s">
        <v>184</v>
      </c>
      <c r="BK102" t="s">
        <v>165</v>
      </c>
      <c r="BL102"/>
      <c r="BM102"/>
      <c r="BN102"/>
      <c r="BO102"/>
      <c r="BP102"/>
      <c r="BQ102"/>
      <c r="BR102"/>
      <c r="BS102"/>
      <c r="BT102"/>
      <c r="BU102"/>
      <c r="BV102"/>
      <c r="BW102"/>
      <c r="BZ102" t="s">
        <v>166</v>
      </c>
    </row>
    <row r="103" spans="62:90">
      <c r="BK103"/>
      <c r="BL103"/>
      <c r="BM103"/>
      <c r="BN103"/>
      <c r="BO103"/>
      <c r="BP103"/>
      <c r="BQ103"/>
      <c r="BR103"/>
      <c r="BS103"/>
      <c r="BT103"/>
      <c r="BU103"/>
      <c r="BV103"/>
      <c r="BW103"/>
    </row>
    <row r="104" spans="62:90">
      <c r="BK104" t="s">
        <v>91</v>
      </c>
      <c r="BL104" t="s">
        <v>167</v>
      </c>
      <c r="BM104" t="s">
        <v>168</v>
      </c>
      <c r="BN104" t="s">
        <v>88</v>
      </c>
      <c r="BO104" t="s">
        <v>169</v>
      </c>
      <c r="BP104" t="s">
        <v>170</v>
      </c>
      <c r="BQ104" t="s">
        <v>171</v>
      </c>
      <c r="BR104" t="s">
        <v>172</v>
      </c>
      <c r="BS104" t="s">
        <v>173</v>
      </c>
      <c r="BT104" t="s">
        <v>174</v>
      </c>
      <c r="BU104"/>
      <c r="BV104" t="s">
        <v>175</v>
      </c>
      <c r="BW104" t="s">
        <v>176</v>
      </c>
      <c r="BY104" s="58" t="s">
        <v>184</v>
      </c>
      <c r="BZ104" s="58" t="s">
        <v>91</v>
      </c>
      <c r="CA104" s="58" t="s">
        <v>167</v>
      </c>
      <c r="CB104" s="58" t="s">
        <v>168</v>
      </c>
      <c r="CC104" s="58" t="s">
        <v>88</v>
      </c>
      <c r="CD104" s="58" t="s">
        <v>169</v>
      </c>
      <c r="CE104" s="58" t="s">
        <v>170</v>
      </c>
      <c r="CF104" s="58" t="s">
        <v>171</v>
      </c>
      <c r="CG104" s="58" t="s">
        <v>172</v>
      </c>
      <c r="CH104" s="58" t="s">
        <v>173</v>
      </c>
      <c r="CI104" s="58" t="s">
        <v>174</v>
      </c>
      <c r="CJ104" s="59"/>
      <c r="CK104" s="59" t="s">
        <v>175</v>
      </c>
      <c r="CL104" s="59" t="s">
        <v>176</v>
      </c>
    </row>
    <row r="105" spans="62:90">
      <c r="BJ105" t="s">
        <v>177</v>
      </c>
      <c r="BK105" s="60" t="s">
        <v>178</v>
      </c>
      <c r="BL105" s="60"/>
      <c r="BM105" s="60">
        <v>0.08</v>
      </c>
      <c r="BN105" s="60">
        <f>0.8+0.08+0.15</f>
        <v>1.03</v>
      </c>
      <c r="BO105" s="60">
        <v>0.35</v>
      </c>
      <c r="BP105" s="60"/>
      <c r="BQ105" s="61" t="s">
        <v>178</v>
      </c>
      <c r="BR105" s="61" t="s">
        <v>178</v>
      </c>
      <c r="BS105" s="61">
        <f>SUM(BK105:BR105)</f>
        <v>1.46</v>
      </c>
      <c r="BT105" s="61">
        <v>1</v>
      </c>
      <c r="BU105"/>
      <c r="BV105">
        <v>1.63</v>
      </c>
      <c r="BW105">
        <f t="shared" ref="BW105:BW112" si="2">BV105-BS105</f>
        <v>0.16999999999999993</v>
      </c>
      <c r="BY105" s="62" t="s">
        <v>177</v>
      </c>
      <c r="BZ105" s="60" t="s">
        <v>178</v>
      </c>
      <c r="CA105" s="60"/>
      <c r="CB105" s="60">
        <v>0.08</v>
      </c>
      <c r="CC105" s="60">
        <v>1.03</v>
      </c>
      <c r="CD105" s="60">
        <v>0.35</v>
      </c>
      <c r="CE105" s="60"/>
      <c r="CF105" s="61" t="s">
        <v>178</v>
      </c>
      <c r="CG105" s="61" t="s">
        <v>178</v>
      </c>
      <c r="CH105" s="61">
        <f>SUM(BZ105:CG105)</f>
        <v>1.46</v>
      </c>
      <c r="CI105" s="61">
        <v>1</v>
      </c>
      <c r="CJ105" s="59"/>
      <c r="CK105" s="59">
        <v>1.63</v>
      </c>
      <c r="CL105" s="59">
        <f t="shared" ref="CL105:CL113" si="3">CK105-CH105</f>
        <v>0.16999999999999993</v>
      </c>
    </row>
    <row r="106" spans="62:90">
      <c r="BJ106" t="s">
        <v>1</v>
      </c>
      <c r="BK106" s="60">
        <v>0.69</v>
      </c>
      <c r="BL106" s="60">
        <v>0.46</v>
      </c>
      <c r="BM106" s="60">
        <v>0.4</v>
      </c>
      <c r="BN106" s="60">
        <v>0.13</v>
      </c>
      <c r="BO106" s="60">
        <v>0.62</v>
      </c>
      <c r="BP106" s="60">
        <v>0.27</v>
      </c>
      <c r="BQ106" s="60" t="s">
        <v>178</v>
      </c>
      <c r="BR106" s="60" t="s">
        <v>178</v>
      </c>
      <c r="BS106" s="60">
        <f t="shared" ref="BS106:BS112" si="4">SUM(BK106:BR106)</f>
        <v>2.57</v>
      </c>
      <c r="BT106" s="61">
        <v>1</v>
      </c>
      <c r="BU106"/>
      <c r="BV106">
        <v>3.06</v>
      </c>
      <c r="BW106">
        <f t="shared" si="2"/>
        <v>0.49000000000000021</v>
      </c>
      <c r="BY106" s="62" t="s">
        <v>1</v>
      </c>
      <c r="BZ106" s="60">
        <v>0.7</v>
      </c>
      <c r="CA106" s="60">
        <v>0.5</v>
      </c>
      <c r="CB106" s="60">
        <v>0.5</v>
      </c>
      <c r="CC106" s="60">
        <v>0.36</v>
      </c>
      <c r="CD106" s="60">
        <v>0.65</v>
      </c>
      <c r="CE106" s="60">
        <v>0.35</v>
      </c>
      <c r="CF106" s="60" t="s">
        <v>178</v>
      </c>
      <c r="CG106" s="60" t="s">
        <v>178</v>
      </c>
      <c r="CH106" s="60">
        <f t="shared" ref="CH106:CH112" si="5">SUM(BZ106:CG106)</f>
        <v>3.06</v>
      </c>
      <c r="CI106" s="61">
        <v>1</v>
      </c>
      <c r="CJ106" s="59"/>
      <c r="CK106" s="59">
        <v>3.06</v>
      </c>
      <c r="CL106" s="59">
        <f t="shared" si="3"/>
        <v>0</v>
      </c>
    </row>
    <row r="107" spans="62:90">
      <c r="BJ107" t="s">
        <v>41</v>
      </c>
      <c r="BK107" s="60" t="s">
        <v>178</v>
      </c>
      <c r="BL107" s="60">
        <v>0.54</v>
      </c>
      <c r="BM107" s="60">
        <v>0.46</v>
      </c>
      <c r="BN107" s="60">
        <v>0.17</v>
      </c>
      <c r="BO107" s="60">
        <v>0.6</v>
      </c>
      <c r="BP107" s="60">
        <v>0.23</v>
      </c>
      <c r="BQ107" s="60" t="s">
        <v>178</v>
      </c>
      <c r="BR107" s="60" t="s">
        <v>178</v>
      </c>
      <c r="BS107" s="60">
        <f t="shared" si="4"/>
        <v>2</v>
      </c>
      <c r="BT107" s="61"/>
      <c r="BU107"/>
      <c r="BV107">
        <v>2</v>
      </c>
      <c r="BW107">
        <f t="shared" si="2"/>
        <v>0</v>
      </c>
      <c r="BY107" s="62" t="s">
        <v>41</v>
      </c>
      <c r="BZ107" s="60" t="s">
        <v>178</v>
      </c>
      <c r="CA107" s="60">
        <v>0.54</v>
      </c>
      <c r="CB107" s="60">
        <v>0.46</v>
      </c>
      <c r="CC107" s="60">
        <v>0.17</v>
      </c>
      <c r="CD107" s="60">
        <v>0.6</v>
      </c>
      <c r="CE107" s="60">
        <v>0.23</v>
      </c>
      <c r="CF107" s="60" t="s">
        <v>178</v>
      </c>
      <c r="CG107" s="60" t="s">
        <v>178</v>
      </c>
      <c r="CH107" s="60">
        <f t="shared" si="5"/>
        <v>2</v>
      </c>
      <c r="CI107" s="61"/>
      <c r="CJ107" s="59"/>
      <c r="CK107" s="59">
        <v>2</v>
      </c>
      <c r="CL107" s="59">
        <f t="shared" si="3"/>
        <v>0</v>
      </c>
    </row>
    <row r="108" spans="62:90">
      <c r="BJ108" t="s">
        <v>2</v>
      </c>
      <c r="BK108" s="60">
        <v>0.23</v>
      </c>
      <c r="BL108" s="60">
        <v>1</v>
      </c>
      <c r="BM108" s="60">
        <v>0.38</v>
      </c>
      <c r="BN108" s="60">
        <v>0.08</v>
      </c>
      <c r="BO108" s="60">
        <v>0.25</v>
      </c>
      <c r="BP108" s="60"/>
      <c r="BQ108" s="60" t="s">
        <v>178</v>
      </c>
      <c r="BR108" s="60" t="s">
        <v>178</v>
      </c>
      <c r="BS108" s="60">
        <f t="shared" si="4"/>
        <v>1.94</v>
      </c>
      <c r="BT108" s="61"/>
      <c r="BU108"/>
      <c r="BV108">
        <v>2.23</v>
      </c>
      <c r="BW108">
        <f t="shared" si="2"/>
        <v>0.29000000000000004</v>
      </c>
      <c r="BY108" s="62" t="s">
        <v>2</v>
      </c>
      <c r="BZ108" s="60">
        <v>0.25</v>
      </c>
      <c r="CA108" s="60">
        <v>1.1000000000000001</v>
      </c>
      <c r="CB108" s="60">
        <v>0.4</v>
      </c>
      <c r="CC108" s="60">
        <v>0.15</v>
      </c>
      <c r="CD108" s="60">
        <v>0.33</v>
      </c>
      <c r="CE108" s="60"/>
      <c r="CF108" s="60" t="s">
        <v>178</v>
      </c>
      <c r="CG108" s="60" t="s">
        <v>178</v>
      </c>
      <c r="CH108" s="60">
        <f t="shared" si="5"/>
        <v>2.23</v>
      </c>
      <c r="CI108" s="61"/>
      <c r="CJ108" s="59"/>
      <c r="CK108" s="59">
        <v>2.23</v>
      </c>
      <c r="CL108" s="59">
        <f t="shared" si="3"/>
        <v>0</v>
      </c>
    </row>
    <row r="109" spans="62:90">
      <c r="BJ109" t="s">
        <v>179</v>
      </c>
      <c r="BK109" s="60" t="s">
        <v>178</v>
      </c>
      <c r="BL109" s="60"/>
      <c r="BM109" s="60"/>
      <c r="BN109" s="60">
        <v>1</v>
      </c>
      <c r="BO109" s="60"/>
      <c r="BP109" s="60"/>
      <c r="BQ109" s="61" t="s">
        <v>178</v>
      </c>
      <c r="BR109" s="61" t="s">
        <v>178</v>
      </c>
      <c r="BS109" s="61">
        <f t="shared" si="4"/>
        <v>1</v>
      </c>
      <c r="BT109" s="61"/>
      <c r="BU109"/>
      <c r="BV109">
        <v>1</v>
      </c>
      <c r="BW109">
        <f t="shared" si="2"/>
        <v>0</v>
      </c>
      <c r="BY109" s="62" t="s">
        <v>179</v>
      </c>
      <c r="BZ109" s="60" t="s">
        <v>178</v>
      </c>
      <c r="CA109" s="60"/>
      <c r="CB109" s="60"/>
      <c r="CC109" s="60">
        <v>1</v>
      </c>
      <c r="CD109" s="60"/>
      <c r="CE109" s="60"/>
      <c r="CF109" s="61" t="s">
        <v>178</v>
      </c>
      <c r="CG109" s="61" t="s">
        <v>178</v>
      </c>
      <c r="CH109" s="61">
        <f t="shared" si="5"/>
        <v>1</v>
      </c>
      <c r="CI109" s="61"/>
      <c r="CJ109" s="59"/>
      <c r="CK109" s="59">
        <v>1</v>
      </c>
      <c r="CL109" s="59">
        <f t="shared" si="3"/>
        <v>0</v>
      </c>
    </row>
    <row r="110" spans="62:90">
      <c r="BJ110" t="s">
        <v>180</v>
      </c>
      <c r="BK110" s="60">
        <v>1.38</v>
      </c>
      <c r="BL110" s="60">
        <v>1</v>
      </c>
      <c r="BM110" s="60">
        <v>0.85</v>
      </c>
      <c r="BN110" s="60">
        <v>0.57999999999999996</v>
      </c>
      <c r="BO110" s="60">
        <v>1.71</v>
      </c>
      <c r="BP110" s="60">
        <v>1</v>
      </c>
      <c r="BQ110" s="60" t="s">
        <v>178</v>
      </c>
      <c r="BR110" s="60" t="s">
        <v>178</v>
      </c>
      <c r="BS110" s="60">
        <f t="shared" si="4"/>
        <v>6.52</v>
      </c>
      <c r="BT110" s="60">
        <v>1</v>
      </c>
      <c r="BU110"/>
      <c r="BV110">
        <v>7.18</v>
      </c>
      <c r="BW110">
        <f t="shared" si="2"/>
        <v>0.66000000000000014</v>
      </c>
      <c r="BY110" s="62" t="s">
        <v>180</v>
      </c>
      <c r="BZ110" s="60">
        <v>1.5</v>
      </c>
      <c r="CA110" s="60">
        <v>1.1200000000000001</v>
      </c>
      <c r="CB110" s="60">
        <v>0.98</v>
      </c>
      <c r="CC110" s="60">
        <v>0.71</v>
      </c>
      <c r="CD110" s="60">
        <v>1.77</v>
      </c>
      <c r="CE110" s="60">
        <v>1.1000000000000001</v>
      </c>
      <c r="CF110" s="60" t="s">
        <v>178</v>
      </c>
      <c r="CG110" s="60" t="s">
        <v>178</v>
      </c>
      <c r="CH110" s="60">
        <f t="shared" si="5"/>
        <v>7.18</v>
      </c>
      <c r="CI110" s="60">
        <v>1</v>
      </c>
      <c r="CJ110" s="59"/>
      <c r="CK110" s="59">
        <v>7.18</v>
      </c>
      <c r="CL110" s="59">
        <f t="shared" si="3"/>
        <v>0</v>
      </c>
    </row>
    <row r="111" spans="62:90">
      <c r="BJ111" t="s">
        <v>181</v>
      </c>
      <c r="BK111" s="60">
        <v>0.7</v>
      </c>
      <c r="BL111" s="60">
        <v>1</v>
      </c>
      <c r="BM111" s="60">
        <v>0.44</v>
      </c>
      <c r="BN111" s="60"/>
      <c r="BO111" s="60">
        <v>0.5</v>
      </c>
      <c r="BP111" s="60">
        <v>0.5</v>
      </c>
      <c r="BQ111" s="60" t="s">
        <v>178</v>
      </c>
      <c r="BR111" s="60" t="s">
        <v>178</v>
      </c>
      <c r="BS111" s="60">
        <f t="shared" si="4"/>
        <v>3.14</v>
      </c>
      <c r="BT111" s="61"/>
      <c r="BU111"/>
      <c r="BV111">
        <v>3.23</v>
      </c>
      <c r="BW111">
        <f t="shared" si="2"/>
        <v>8.9999999999999858E-2</v>
      </c>
      <c r="BY111" s="62" t="s">
        <v>181</v>
      </c>
      <c r="BZ111" s="60">
        <v>0.7</v>
      </c>
      <c r="CA111" s="60">
        <v>1.01</v>
      </c>
      <c r="CB111" s="60">
        <v>0.48</v>
      </c>
      <c r="CC111" s="60"/>
      <c r="CD111" s="60">
        <v>0.52</v>
      </c>
      <c r="CE111" s="60">
        <v>0.52</v>
      </c>
      <c r="CF111" s="60" t="s">
        <v>178</v>
      </c>
      <c r="CG111" s="60" t="s">
        <v>178</v>
      </c>
      <c r="CH111" s="60">
        <f t="shared" si="5"/>
        <v>3.23</v>
      </c>
      <c r="CI111" s="61"/>
      <c r="CJ111" s="59"/>
      <c r="CK111" s="59">
        <v>3.23</v>
      </c>
      <c r="CL111" s="59">
        <f t="shared" si="3"/>
        <v>0</v>
      </c>
    </row>
    <row r="112" spans="62:90">
      <c r="BJ112" t="s">
        <v>182</v>
      </c>
      <c r="BK112" s="60" t="s">
        <v>178</v>
      </c>
      <c r="BL112" s="60"/>
      <c r="BM112" s="60">
        <v>0.38</v>
      </c>
      <c r="BN112" s="60"/>
      <c r="BO112" s="60"/>
      <c r="BP112" s="60"/>
      <c r="BQ112" s="60" t="s">
        <v>178</v>
      </c>
      <c r="BR112" s="60" t="s">
        <v>178</v>
      </c>
      <c r="BS112" s="60">
        <f t="shared" si="4"/>
        <v>0.38</v>
      </c>
      <c r="BT112" s="61"/>
      <c r="BU112"/>
      <c r="BV112">
        <v>1</v>
      </c>
      <c r="BW112">
        <f t="shared" si="2"/>
        <v>0.62</v>
      </c>
      <c r="BY112" s="62" t="s">
        <v>182</v>
      </c>
      <c r="BZ112" s="60" t="s">
        <v>178</v>
      </c>
      <c r="CA112" s="60"/>
      <c r="CB112" s="60">
        <v>0.5</v>
      </c>
      <c r="CC112" s="60">
        <v>0.25</v>
      </c>
      <c r="CD112" s="60">
        <v>0.25</v>
      </c>
      <c r="CE112" s="60"/>
      <c r="CF112" s="60" t="s">
        <v>178</v>
      </c>
      <c r="CG112" s="60" t="s">
        <v>178</v>
      </c>
      <c r="CH112" s="60">
        <f t="shared" si="5"/>
        <v>1</v>
      </c>
      <c r="CI112" s="61"/>
      <c r="CJ112" s="59"/>
      <c r="CK112" s="59">
        <v>1</v>
      </c>
      <c r="CL112" s="59">
        <f t="shared" si="3"/>
        <v>0</v>
      </c>
    </row>
    <row r="113" spans="62:90">
      <c r="BK113" s="61">
        <f t="shared" ref="BK113:BP113" si="6">SUM(BK105:BK112)</f>
        <v>3</v>
      </c>
      <c r="BL113" s="61">
        <f t="shared" si="6"/>
        <v>4</v>
      </c>
      <c r="BM113" s="61">
        <f t="shared" si="6"/>
        <v>2.9899999999999998</v>
      </c>
      <c r="BN113" s="61">
        <f t="shared" si="6"/>
        <v>2.99</v>
      </c>
      <c r="BO113" s="61">
        <f t="shared" si="6"/>
        <v>4.0299999999999994</v>
      </c>
      <c r="BP113" s="61">
        <f t="shared" si="6"/>
        <v>2</v>
      </c>
      <c r="BQ113" s="61"/>
      <c r="BR113" s="61"/>
      <c r="BS113" s="61">
        <f>SUM(BS105:BS112)</f>
        <v>19.009999999999998</v>
      </c>
      <c r="BT113" s="61"/>
      <c r="BU113"/>
      <c r="BV113">
        <f>SUM(BV105:BV112)</f>
        <v>21.330000000000002</v>
      </c>
      <c r="BW113"/>
      <c r="BY113" s="58" t="s">
        <v>173</v>
      </c>
      <c r="BZ113" s="58">
        <f t="shared" ref="BZ113:CE113" si="7">SUM(BZ105:BZ112)</f>
        <v>3.1500000000000004</v>
      </c>
      <c r="CA113" s="58">
        <f t="shared" si="7"/>
        <v>4.2700000000000005</v>
      </c>
      <c r="CB113" s="58">
        <f t="shared" si="7"/>
        <v>3.4</v>
      </c>
      <c r="CC113" s="58">
        <f t="shared" si="7"/>
        <v>3.67</v>
      </c>
      <c r="CD113" s="58">
        <f t="shared" si="7"/>
        <v>4.4700000000000006</v>
      </c>
      <c r="CE113" s="58">
        <f t="shared" si="7"/>
        <v>2.2000000000000002</v>
      </c>
      <c r="CF113" s="58"/>
      <c r="CG113" s="58"/>
      <c r="CH113" s="58">
        <f>SUM(CH105:CH112)</f>
        <v>21.16</v>
      </c>
      <c r="CI113" s="58"/>
      <c r="CJ113" s="59"/>
      <c r="CK113" s="59"/>
      <c r="CL113" s="59">
        <f t="shared" si="3"/>
        <v>-21.16</v>
      </c>
    </row>
    <row r="114" spans="62:90">
      <c r="BJ114" t="s">
        <v>183</v>
      </c>
      <c r="BK114">
        <v>3</v>
      </c>
      <c r="BL114">
        <v>4</v>
      </c>
      <c r="BM114">
        <v>3</v>
      </c>
      <c r="BN114">
        <v>3</v>
      </c>
      <c r="BO114">
        <v>4</v>
      </c>
      <c r="BP114">
        <v>2</v>
      </c>
      <c r="BQ114">
        <v>0</v>
      </c>
      <c r="BR114">
        <v>0</v>
      </c>
      <c r="BS114"/>
      <c r="BT114"/>
      <c r="BU114"/>
      <c r="BV114"/>
      <c r="BW114"/>
      <c r="BY114" s="59" t="s">
        <v>183</v>
      </c>
      <c r="BZ114" s="59">
        <v>3</v>
      </c>
      <c r="CA114" s="59">
        <v>4</v>
      </c>
      <c r="CB114" s="59">
        <v>3</v>
      </c>
      <c r="CC114" s="59">
        <v>3</v>
      </c>
      <c r="CD114" s="59">
        <v>4</v>
      </c>
      <c r="CE114" s="59">
        <v>2</v>
      </c>
      <c r="CF114" s="59">
        <v>0</v>
      </c>
      <c r="CG114" s="59">
        <v>0</v>
      </c>
      <c r="CH114" s="59"/>
      <c r="CI114" s="59"/>
      <c r="CJ114" s="59"/>
      <c r="CK114" s="59"/>
      <c r="CL114" s="59"/>
    </row>
    <row r="115" spans="62:90">
      <c r="BN115" s="52" t="s">
        <v>190</v>
      </c>
    </row>
    <row r="116" spans="62:90">
      <c r="BN116" s="52" t="s">
        <v>191</v>
      </c>
    </row>
    <row r="117" spans="62:90">
      <c r="BO117" s="52" t="s">
        <v>192</v>
      </c>
    </row>
  </sheetData>
  <mergeCells count="242">
    <mergeCell ref="U19:AK19"/>
    <mergeCell ref="AU19:BC19"/>
    <mergeCell ref="L19:P19"/>
    <mergeCell ref="AD15:AK15"/>
    <mergeCell ref="AD16:AK16"/>
    <mergeCell ref="D17:L17"/>
    <mergeCell ref="M18:U18"/>
    <mergeCell ref="AL15:AP15"/>
    <mergeCell ref="AD24:AK24"/>
    <mergeCell ref="AL24:AP24"/>
    <mergeCell ref="AQ24:BC24"/>
    <mergeCell ref="J20:P20"/>
    <mergeCell ref="Q20:AC20"/>
    <mergeCell ref="AD20:AP20"/>
    <mergeCell ref="AQ22:AT22"/>
    <mergeCell ref="AD18:AP18"/>
    <mergeCell ref="AD25:AP25"/>
    <mergeCell ref="AQ25:BC25"/>
    <mergeCell ref="AD26:AP26"/>
    <mergeCell ref="AQ26:AT26"/>
    <mergeCell ref="AU26:BC26"/>
    <mergeCell ref="D24:P24"/>
    <mergeCell ref="D25:P25"/>
    <mergeCell ref="D26:P26"/>
    <mergeCell ref="Q24:AC24"/>
    <mergeCell ref="Q26:AC26"/>
    <mergeCell ref="AU9:BC9"/>
    <mergeCell ref="U8:AC8"/>
    <mergeCell ref="AD9:AK9"/>
    <mergeCell ref="AL9:AT9"/>
    <mergeCell ref="N10:T10"/>
    <mergeCell ref="J10:M10"/>
    <mergeCell ref="A3:B3"/>
    <mergeCell ref="A2:B2"/>
    <mergeCell ref="D6:T6"/>
    <mergeCell ref="U6:AC6"/>
    <mergeCell ref="AD6:AK6"/>
    <mergeCell ref="AL6:BC6"/>
    <mergeCell ref="D9:K9"/>
    <mergeCell ref="L8:T8"/>
    <mergeCell ref="D4:T4"/>
    <mergeCell ref="U4:AK4"/>
    <mergeCell ref="AL4:AT4"/>
    <mergeCell ref="AU4:BC4"/>
    <mergeCell ref="D5:K5"/>
    <mergeCell ref="L5:T5"/>
    <mergeCell ref="U5:AK5"/>
    <mergeCell ref="AL5:BC5"/>
    <mergeCell ref="AL8:AT8"/>
    <mergeCell ref="D8:K8"/>
    <mergeCell ref="D10:I10"/>
    <mergeCell ref="Q15:AC15"/>
    <mergeCell ref="AD17:AP17"/>
    <mergeCell ref="D12:L12"/>
    <mergeCell ref="AQ12:BC12"/>
    <mergeCell ref="D16:P16"/>
    <mergeCell ref="J11:M11"/>
    <mergeCell ref="AU16:BC16"/>
    <mergeCell ref="Q16:AC16"/>
    <mergeCell ref="AQ17:BC17"/>
    <mergeCell ref="AD10:AK10"/>
    <mergeCell ref="AL10:AT10"/>
    <mergeCell ref="AU10:BC10"/>
    <mergeCell ref="D32:P32"/>
    <mergeCell ref="Q32:AC32"/>
    <mergeCell ref="AQ18:BC18"/>
    <mergeCell ref="AD32:AP32"/>
    <mergeCell ref="D15:P15"/>
    <mergeCell ref="AQ32:AT32"/>
    <mergeCell ref="AU32:BC32"/>
    <mergeCell ref="Q25:T25"/>
    <mergeCell ref="U25:AC25"/>
    <mergeCell ref="Q30:AC30"/>
    <mergeCell ref="D29:K29"/>
    <mergeCell ref="L29:P29"/>
    <mergeCell ref="D28:P28"/>
    <mergeCell ref="D30:P30"/>
    <mergeCell ref="Q28:AC28"/>
    <mergeCell ref="Q29:AC29"/>
    <mergeCell ref="AQ28:BC28"/>
    <mergeCell ref="AQ29:BC29"/>
    <mergeCell ref="AQ30:AT30"/>
    <mergeCell ref="AU30:BC30"/>
    <mergeCell ref="AD29:AP29"/>
    <mergeCell ref="AD30:AP30"/>
    <mergeCell ref="AD28:AK28"/>
    <mergeCell ref="AL28:AP28"/>
    <mergeCell ref="AD34:AP34"/>
    <mergeCell ref="AQ34:BC34"/>
    <mergeCell ref="D33:P33"/>
    <mergeCell ref="Q33:AC33"/>
    <mergeCell ref="Q34:T34"/>
    <mergeCell ref="U34:AC34"/>
    <mergeCell ref="D34:P34"/>
    <mergeCell ref="AQ33:BC33"/>
    <mergeCell ref="AD33:AK33"/>
    <mergeCell ref="AL33:AP33"/>
    <mergeCell ref="AY36:BC36"/>
    <mergeCell ref="C37:F37"/>
    <mergeCell ref="G37:J37"/>
    <mergeCell ref="K37:N37"/>
    <mergeCell ref="O37:R37"/>
    <mergeCell ref="S37:V37"/>
    <mergeCell ref="W37:Z37"/>
    <mergeCell ref="AA37:AD37"/>
    <mergeCell ref="AE37:AH37"/>
    <mergeCell ref="AI37:AL37"/>
    <mergeCell ref="AA36:AD36"/>
    <mergeCell ref="AE36:AH36"/>
    <mergeCell ref="AI36:AL36"/>
    <mergeCell ref="AM36:AP36"/>
    <mergeCell ref="AQ36:AT36"/>
    <mergeCell ref="AU36:AX36"/>
    <mergeCell ref="C36:F36"/>
    <mergeCell ref="G36:J36"/>
    <mergeCell ref="K36:N36"/>
    <mergeCell ref="O36:R36"/>
    <mergeCell ref="S36:V36"/>
    <mergeCell ref="W36:Z36"/>
    <mergeCell ref="AM37:AP37"/>
    <mergeCell ref="AQ37:AT37"/>
    <mergeCell ref="AU37:AX37"/>
    <mergeCell ref="AY37:BC37"/>
    <mergeCell ref="C38:F38"/>
    <mergeCell ref="G38:J38"/>
    <mergeCell ref="K38:N38"/>
    <mergeCell ref="O38:R38"/>
    <mergeCell ref="S38:V38"/>
    <mergeCell ref="W38:Z38"/>
    <mergeCell ref="AY38:BC38"/>
    <mergeCell ref="AA38:AD38"/>
    <mergeCell ref="AE38:AH38"/>
    <mergeCell ref="AI38:AL38"/>
    <mergeCell ref="AM38:AP38"/>
    <mergeCell ref="AQ38:AT38"/>
    <mergeCell ref="AU38:AX38"/>
    <mergeCell ref="AM39:AP39"/>
    <mergeCell ref="AQ39:AT39"/>
    <mergeCell ref="AU39:AX39"/>
    <mergeCell ref="AY39:BC39"/>
    <mergeCell ref="C40:F40"/>
    <mergeCell ref="G40:J40"/>
    <mergeCell ref="K40:N40"/>
    <mergeCell ref="O40:R40"/>
    <mergeCell ref="S40:V40"/>
    <mergeCell ref="W40:Z40"/>
    <mergeCell ref="AY40:BB40"/>
    <mergeCell ref="C39:F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D41:J41"/>
    <mergeCell ref="D46:BC46"/>
    <mergeCell ref="L47:T47"/>
    <mergeCell ref="AD47:AK47"/>
    <mergeCell ref="AU47:BC47"/>
    <mergeCell ref="AA40:AD40"/>
    <mergeCell ref="AE40:AH40"/>
    <mergeCell ref="AI40:AL40"/>
    <mergeCell ref="AM40:AP40"/>
    <mergeCell ref="AQ40:AT40"/>
    <mergeCell ref="AU40:AX40"/>
    <mergeCell ref="D52:BC52"/>
    <mergeCell ref="D53:T53"/>
    <mergeCell ref="U53:AK53"/>
    <mergeCell ref="AL53:BC53"/>
    <mergeCell ref="AM58:AP58"/>
    <mergeCell ref="AQ58:AT58"/>
    <mergeCell ref="AU58:AX58"/>
    <mergeCell ref="AY58:BC58"/>
    <mergeCell ref="D48:K48"/>
    <mergeCell ref="U48:AC48"/>
    <mergeCell ref="AL48:AT48"/>
    <mergeCell ref="W51:Z51"/>
    <mergeCell ref="AA51:AD51"/>
    <mergeCell ref="AE51:AH51"/>
    <mergeCell ref="AI51:AL51"/>
    <mergeCell ref="D60:BC60"/>
    <mergeCell ref="D61:T61"/>
    <mergeCell ref="U61:AK61"/>
    <mergeCell ref="AL61:BC61"/>
    <mergeCell ref="W64:Z64"/>
    <mergeCell ref="AA64:AD64"/>
    <mergeCell ref="AE64:AH64"/>
    <mergeCell ref="AI64:AL64"/>
    <mergeCell ref="AM64:AP64"/>
    <mergeCell ref="AQ64:AT64"/>
    <mergeCell ref="L68:T68"/>
    <mergeCell ref="AD68:AK68"/>
    <mergeCell ref="AU68:BC68"/>
    <mergeCell ref="D69:L69"/>
    <mergeCell ref="D72:J72"/>
    <mergeCell ref="D73:BC73"/>
    <mergeCell ref="AU64:AX64"/>
    <mergeCell ref="AY64:BC64"/>
    <mergeCell ref="D66:BC66"/>
    <mergeCell ref="D67:K67"/>
    <mergeCell ref="U67:AC67"/>
    <mergeCell ref="AL67:AT67"/>
    <mergeCell ref="AD76:AI76"/>
    <mergeCell ref="AQ76:AV76"/>
    <mergeCell ref="D77:J77"/>
    <mergeCell ref="W77:AC77"/>
    <mergeCell ref="AJ77:AP77"/>
    <mergeCell ref="K74:P74"/>
    <mergeCell ref="W74:AC74"/>
    <mergeCell ref="AL74:AP74"/>
    <mergeCell ref="AW74:BC74"/>
    <mergeCell ref="D75:J75"/>
    <mergeCell ref="Q75:V75"/>
    <mergeCell ref="AD75:AK75"/>
    <mergeCell ref="AQ75:AT75"/>
    <mergeCell ref="AU75:AV75"/>
    <mergeCell ref="M92:Y92"/>
    <mergeCell ref="AD92:AP92"/>
    <mergeCell ref="D93:AC93"/>
    <mergeCell ref="BY94:CB94"/>
    <mergeCell ref="CD94:CG94"/>
    <mergeCell ref="AD21:AP21"/>
    <mergeCell ref="D21:V21"/>
    <mergeCell ref="D87:BC87"/>
    <mergeCell ref="AD88:AK88"/>
    <mergeCell ref="AL88:AT88"/>
    <mergeCell ref="AU88:BC88"/>
    <mergeCell ref="D90:BC90"/>
    <mergeCell ref="AD91:AG91"/>
    <mergeCell ref="AJ91:AP91"/>
    <mergeCell ref="AQ91:AV91"/>
    <mergeCell ref="AW91:BC91"/>
    <mergeCell ref="AW77:BC77"/>
    <mergeCell ref="D80:BC80"/>
    <mergeCell ref="AQ82:BC82"/>
    <mergeCell ref="D84:P84"/>
    <mergeCell ref="Q84:AC84"/>
    <mergeCell ref="AD84:AP84"/>
    <mergeCell ref="K76:P76"/>
    <mergeCell ref="Q76:V76"/>
  </mergeCells>
  <pageMargins left="0.2" right="0.2" top="0.25" bottom="0.25" header="0.3" footer="0.3"/>
  <pageSetup scale="56"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373D-6B0E-5943-B464-EA92D50D8D77}">
  <sheetPr>
    <pageSetUpPr fitToPage="1"/>
  </sheetPr>
  <dimension ref="A1:CL126"/>
  <sheetViews>
    <sheetView topLeftCell="A2" workbookViewId="0">
      <selection activeCell="AA46" sqref="AA46:AD46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I3" s="53" t="s">
        <v>40</v>
      </c>
      <c r="BJ3" s="53" t="s">
        <v>43</v>
      </c>
      <c r="BK3" s="53" t="s">
        <v>41</v>
      </c>
      <c r="BL3" s="53" t="s">
        <v>1</v>
      </c>
      <c r="BM3" s="53" t="s">
        <v>2</v>
      </c>
      <c r="BN3" s="85" t="s">
        <v>0</v>
      </c>
      <c r="BO3" s="53" t="s">
        <v>44</v>
      </c>
      <c r="BP3" s="50"/>
      <c r="BQ3" s="50"/>
      <c r="BR3" s="50"/>
      <c r="BS3" s="50"/>
      <c r="BT3" s="50"/>
      <c r="BU3" s="50"/>
      <c r="BV3" s="50"/>
      <c r="BW3" s="50"/>
      <c r="BX3" s="50"/>
      <c r="BY3" s="50"/>
    </row>
    <row r="4" spans="1:82" s="1" customFormat="1">
      <c r="A4" s="8" t="s">
        <v>23</v>
      </c>
      <c r="B4" s="66" t="s">
        <v>150</v>
      </c>
      <c r="D4" s="772" t="s">
        <v>0</v>
      </c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4"/>
      <c r="U4" s="775" t="s">
        <v>15</v>
      </c>
      <c r="V4" s="776"/>
      <c r="W4" s="776"/>
      <c r="X4" s="776"/>
      <c r="Y4" s="776"/>
      <c r="Z4" s="776"/>
      <c r="AA4" s="776"/>
      <c r="AB4" s="776"/>
      <c r="AC4" s="776"/>
      <c r="AD4" s="776"/>
      <c r="AE4" s="776"/>
      <c r="AF4" s="776"/>
      <c r="AG4" s="776"/>
      <c r="AH4" s="776"/>
      <c r="AI4" s="776"/>
      <c r="AJ4" s="776"/>
      <c r="AK4" s="777"/>
      <c r="AL4" s="747" t="s">
        <v>38</v>
      </c>
      <c r="AM4" s="748"/>
      <c r="AN4" s="748"/>
      <c r="AO4" s="748"/>
      <c r="AP4" s="748"/>
      <c r="AQ4" s="748"/>
      <c r="AR4" s="748"/>
      <c r="AS4" s="748"/>
      <c r="AT4" s="748"/>
      <c r="AU4" s="778" t="s">
        <v>35</v>
      </c>
      <c r="AV4" s="779"/>
      <c r="AW4" s="779"/>
      <c r="AX4" s="779"/>
      <c r="AY4" s="779"/>
      <c r="AZ4" s="779"/>
      <c r="BA4" s="779"/>
      <c r="BB4" s="779"/>
      <c r="BC4" s="780"/>
      <c r="BD4" s="64"/>
      <c r="BI4" s="50">
        <f>17+9</f>
        <v>26</v>
      </c>
      <c r="BJ4" s="50" t="s">
        <v>178</v>
      </c>
      <c r="BK4" s="50" t="s">
        <v>178</v>
      </c>
      <c r="BL4" s="50">
        <v>9</v>
      </c>
      <c r="BM4" s="50" t="s">
        <v>178</v>
      </c>
      <c r="BN4" s="54">
        <v>17</v>
      </c>
      <c r="BO4" s="50" t="s">
        <v>178</v>
      </c>
      <c r="BP4" s="50">
        <f>SUM(BI4:BO4)</f>
        <v>52</v>
      </c>
      <c r="BQ4" s="50"/>
      <c r="BR4" s="50"/>
      <c r="BS4" s="50"/>
      <c r="BT4" s="50"/>
      <c r="BU4" s="50"/>
      <c r="BV4" s="50"/>
      <c r="BW4" s="50"/>
      <c r="BX4" s="50"/>
      <c r="BY4" s="50"/>
    </row>
    <row r="5" spans="1:82" s="1" customFormat="1">
      <c r="A5" s="65"/>
      <c r="B5" s="66" t="s">
        <v>151</v>
      </c>
      <c r="D5" s="747" t="s">
        <v>38</v>
      </c>
      <c r="E5" s="748"/>
      <c r="F5" s="748"/>
      <c r="G5" s="748"/>
      <c r="H5" s="748"/>
      <c r="I5" s="748"/>
      <c r="J5" s="748"/>
      <c r="K5" s="748"/>
      <c r="L5" s="778" t="s">
        <v>35</v>
      </c>
      <c r="M5" s="779"/>
      <c r="N5" s="779"/>
      <c r="O5" s="779"/>
      <c r="P5" s="779"/>
      <c r="Q5" s="779"/>
      <c r="R5" s="779"/>
      <c r="S5" s="779"/>
      <c r="T5" s="780"/>
      <c r="U5" s="772" t="s">
        <v>0</v>
      </c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4"/>
      <c r="AL5" s="775" t="s">
        <v>15</v>
      </c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7"/>
      <c r="BD5" s="64"/>
      <c r="BI5" s="50">
        <f>9+18</f>
        <v>27</v>
      </c>
      <c r="BJ5" s="50" t="s">
        <v>178</v>
      </c>
      <c r="BK5" s="50" t="s">
        <v>178</v>
      </c>
      <c r="BL5" s="50">
        <v>8</v>
      </c>
      <c r="BM5" s="50" t="s">
        <v>178</v>
      </c>
      <c r="BN5" s="54">
        <v>17</v>
      </c>
      <c r="BO5" s="50" t="s">
        <v>178</v>
      </c>
      <c r="BP5" s="50">
        <f>SUM(BI5:BO5)</f>
        <v>52</v>
      </c>
      <c r="BQ5" s="50"/>
      <c r="BR5" s="50"/>
      <c r="BS5" s="50"/>
      <c r="BT5" s="50"/>
      <c r="BU5" s="50"/>
      <c r="BV5" s="50"/>
      <c r="BW5" s="50"/>
      <c r="BX5" s="50"/>
      <c r="BY5" s="50"/>
    </row>
    <row r="6" spans="1:82" s="1" customFormat="1">
      <c r="A6" s="65"/>
      <c r="B6" s="66" t="s">
        <v>17</v>
      </c>
      <c r="D6" s="775" t="s">
        <v>15</v>
      </c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7"/>
      <c r="U6" s="747" t="s">
        <v>38</v>
      </c>
      <c r="V6" s="748"/>
      <c r="W6" s="748"/>
      <c r="X6" s="748"/>
      <c r="Y6" s="748"/>
      <c r="Z6" s="748"/>
      <c r="AA6" s="748"/>
      <c r="AB6" s="748"/>
      <c r="AC6" s="827"/>
      <c r="AD6" s="778" t="s">
        <v>35</v>
      </c>
      <c r="AE6" s="779"/>
      <c r="AF6" s="779"/>
      <c r="AG6" s="779"/>
      <c r="AH6" s="779"/>
      <c r="AI6" s="779"/>
      <c r="AJ6" s="779"/>
      <c r="AK6" s="780"/>
      <c r="AL6" s="772" t="s">
        <v>0</v>
      </c>
      <c r="AM6" s="773"/>
      <c r="AN6" s="773"/>
      <c r="AO6" s="773"/>
      <c r="AP6" s="773"/>
      <c r="AQ6" s="773"/>
      <c r="AR6" s="773"/>
      <c r="AS6" s="773"/>
      <c r="AT6" s="773"/>
      <c r="AU6" s="773"/>
      <c r="AV6" s="773"/>
      <c r="AW6" s="773"/>
      <c r="AX6" s="773"/>
      <c r="AY6" s="773"/>
      <c r="AZ6" s="773"/>
      <c r="BA6" s="773"/>
      <c r="BB6" s="773"/>
      <c r="BC6" s="774"/>
      <c r="BD6" s="64"/>
      <c r="BI6" s="54">
        <v>25</v>
      </c>
      <c r="BJ6" s="54" t="s">
        <v>178</v>
      </c>
      <c r="BK6" s="54" t="s">
        <v>178</v>
      </c>
      <c r="BL6" s="54">
        <v>9</v>
      </c>
      <c r="BM6" s="54" t="s">
        <v>178</v>
      </c>
      <c r="BN6" s="54">
        <v>18</v>
      </c>
      <c r="BO6" s="54" t="s">
        <v>178</v>
      </c>
      <c r="BP6" s="50">
        <f>SUM(BI6:BO6)</f>
        <v>52</v>
      </c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D7" s="64"/>
      <c r="BI7" s="53" t="s">
        <v>40</v>
      </c>
      <c r="BJ7" s="53" t="s">
        <v>43</v>
      </c>
      <c r="BK7" s="53" t="s">
        <v>41</v>
      </c>
      <c r="BL7" s="53" t="s">
        <v>1</v>
      </c>
      <c r="BM7" s="53" t="s">
        <v>2</v>
      </c>
      <c r="BN7" s="85" t="s">
        <v>0</v>
      </c>
      <c r="BO7" s="53" t="s">
        <v>44</v>
      </c>
      <c r="BP7" s="50"/>
      <c r="BQ7" s="54"/>
      <c r="BR7" s="54"/>
      <c r="BS7" s="54"/>
      <c r="BT7" s="54"/>
      <c r="BU7" s="54"/>
      <c r="BV7" s="54"/>
      <c r="BW7" s="54"/>
    </row>
    <row r="8" spans="1:82">
      <c r="A8" s="8" t="s">
        <v>24</v>
      </c>
      <c r="B8" s="66" t="s">
        <v>187</v>
      </c>
      <c r="C8" s="66"/>
      <c r="D8" s="954" t="s">
        <v>210</v>
      </c>
      <c r="E8" s="954"/>
      <c r="F8" s="954"/>
      <c r="G8" s="954"/>
      <c r="H8" s="954"/>
      <c r="I8" s="954"/>
      <c r="J8" s="954"/>
      <c r="K8" s="954"/>
      <c r="L8" s="813" t="s">
        <v>38</v>
      </c>
      <c r="M8" s="813"/>
      <c r="N8" s="813"/>
      <c r="O8" s="813"/>
      <c r="P8" s="813"/>
      <c r="Q8" s="813"/>
      <c r="R8" s="813"/>
      <c r="S8" s="813"/>
      <c r="T8" s="813"/>
      <c r="U8" s="585" t="s">
        <v>37</v>
      </c>
      <c r="V8" s="586"/>
      <c r="W8" s="586"/>
      <c r="X8" s="586"/>
      <c r="Y8" s="586"/>
      <c r="Z8" s="586"/>
      <c r="AA8" s="586"/>
      <c r="AB8" s="586"/>
      <c r="AC8" s="586"/>
      <c r="AD8" s="494" t="s">
        <v>180</v>
      </c>
      <c r="AE8" s="495"/>
      <c r="AF8" s="495"/>
      <c r="AG8" s="495"/>
      <c r="AH8" s="495"/>
      <c r="AI8" s="495"/>
      <c r="AJ8" s="495"/>
      <c r="AK8" s="496"/>
      <c r="AL8" s="878" t="s">
        <v>12</v>
      </c>
      <c r="AM8" s="878"/>
      <c r="AN8" s="878"/>
      <c r="AO8" s="878"/>
      <c r="AP8" s="878"/>
      <c r="AQ8" s="878"/>
      <c r="AR8" s="878"/>
      <c r="AS8" s="878"/>
      <c r="AT8" s="878"/>
      <c r="AU8" s="957" t="s">
        <v>43</v>
      </c>
      <c r="AV8" s="957"/>
      <c r="AW8" s="957"/>
      <c r="AX8" s="957"/>
      <c r="AY8" s="957"/>
      <c r="AZ8" s="957"/>
      <c r="BA8" s="957"/>
      <c r="BB8" s="957"/>
      <c r="BC8" s="957"/>
      <c r="BD8" s="64"/>
      <c r="BE8" s="1" t="s">
        <v>217</v>
      </c>
      <c r="BJ8">
        <v>9</v>
      </c>
      <c r="BL8" s="50">
        <v>9</v>
      </c>
      <c r="BM8" s="50">
        <v>9</v>
      </c>
      <c r="BN8" s="50" t="s">
        <v>178</v>
      </c>
      <c r="BO8" s="50" t="s">
        <v>178</v>
      </c>
    </row>
    <row r="9" spans="1:82">
      <c r="A9" s="65"/>
      <c r="B9" s="66" t="s">
        <v>186</v>
      </c>
      <c r="C9" s="66"/>
      <c r="D9" s="775" t="s">
        <v>180</v>
      </c>
      <c r="E9" s="776"/>
      <c r="F9" s="776"/>
      <c r="G9" s="776"/>
      <c r="H9" s="776"/>
      <c r="I9" s="776"/>
      <c r="J9" s="776"/>
      <c r="K9" s="777"/>
      <c r="L9" s="955" t="s">
        <v>12</v>
      </c>
      <c r="M9" s="563"/>
      <c r="N9" s="563"/>
      <c r="O9" s="563"/>
      <c r="P9" s="563"/>
      <c r="Q9" s="563"/>
      <c r="R9" s="563"/>
      <c r="S9" s="563"/>
      <c r="T9" s="564"/>
      <c r="U9" s="954" t="s">
        <v>210</v>
      </c>
      <c r="V9" s="954"/>
      <c r="W9" s="954"/>
      <c r="X9" s="954"/>
      <c r="Y9" s="954"/>
      <c r="Z9" s="954"/>
      <c r="AA9" s="954"/>
      <c r="AB9" s="954"/>
      <c r="AC9" s="954"/>
      <c r="AD9" s="813" t="s">
        <v>38</v>
      </c>
      <c r="AE9" s="813"/>
      <c r="AF9" s="813"/>
      <c r="AG9" s="813"/>
      <c r="AH9" s="813"/>
      <c r="AI9" s="813"/>
      <c r="AJ9" s="813"/>
      <c r="AK9" s="813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979" t="s">
        <v>37</v>
      </c>
      <c r="AV9" s="897"/>
      <c r="AW9" s="897"/>
      <c r="AX9" s="897"/>
      <c r="AY9" s="897"/>
      <c r="AZ9" s="897"/>
      <c r="BA9" s="897"/>
      <c r="BB9" s="897"/>
      <c r="BC9" s="897"/>
      <c r="BD9" s="64"/>
      <c r="BE9" s="1"/>
      <c r="BJ9">
        <v>9</v>
      </c>
      <c r="BL9" s="50">
        <v>8</v>
      </c>
      <c r="BM9" s="50">
        <v>9</v>
      </c>
      <c r="BN9" s="50" t="s">
        <v>178</v>
      </c>
      <c r="BO9" s="50" t="s">
        <v>178</v>
      </c>
    </row>
    <row r="10" spans="1:82">
      <c r="A10" s="65"/>
      <c r="B10" s="66" t="s">
        <v>18</v>
      </c>
      <c r="C10" s="66"/>
      <c r="D10" s="1033" t="s">
        <v>12</v>
      </c>
      <c r="E10" s="1034"/>
      <c r="F10" s="1034"/>
      <c r="G10" s="1034"/>
      <c r="H10" s="1034"/>
      <c r="I10" s="1034"/>
      <c r="J10" s="1034"/>
      <c r="K10" s="927"/>
      <c r="L10" s="995" t="s">
        <v>3</v>
      </c>
      <c r="M10" s="949"/>
      <c r="N10" s="949"/>
      <c r="O10" s="591"/>
      <c r="P10" s="87" t="s">
        <v>37</v>
      </c>
      <c r="Q10" s="88"/>
      <c r="R10" s="88"/>
      <c r="S10" s="88"/>
      <c r="T10" s="89"/>
      <c r="AD10" s="957" t="s">
        <v>43</v>
      </c>
      <c r="AE10" s="957"/>
      <c r="AF10" s="957"/>
      <c r="AG10" s="957"/>
      <c r="AH10" s="957"/>
      <c r="AI10" s="957"/>
      <c r="AJ10" s="957"/>
      <c r="AK10" s="957"/>
      <c r="AL10" s="954" t="s">
        <v>210</v>
      </c>
      <c r="AM10" s="954"/>
      <c r="AN10" s="954"/>
      <c r="AO10" s="954"/>
      <c r="AP10" s="954"/>
      <c r="AQ10" s="954"/>
      <c r="AR10" s="954"/>
      <c r="AS10" s="954"/>
      <c r="AT10" s="954"/>
      <c r="AU10" s="813" t="s">
        <v>38</v>
      </c>
      <c r="AV10" s="813"/>
      <c r="AW10" s="813"/>
      <c r="AX10" s="813"/>
      <c r="AY10" s="813"/>
      <c r="AZ10" s="813"/>
      <c r="BA10" s="813"/>
      <c r="BB10" s="813"/>
      <c r="BC10" s="813"/>
      <c r="BD10" s="64"/>
      <c r="BJ10" s="1">
        <v>8</v>
      </c>
      <c r="BK10" s="54"/>
      <c r="BL10" s="54">
        <v>9</v>
      </c>
      <c r="BM10" s="54">
        <v>6</v>
      </c>
      <c r="BN10" s="50" t="s">
        <v>178</v>
      </c>
      <c r="BO10" s="54">
        <v>4</v>
      </c>
    </row>
    <row r="11" spans="1:82">
      <c r="A11" s="65"/>
      <c r="B11" s="66"/>
      <c r="C11" s="66"/>
      <c r="D11" s="66"/>
      <c r="E11" s="66"/>
      <c r="F11" s="66"/>
      <c r="G11" s="66"/>
      <c r="H11" s="66"/>
      <c r="I11" s="66"/>
      <c r="L11" s="887" t="s">
        <v>50</v>
      </c>
      <c r="M11" s="888"/>
      <c r="N11" s="888"/>
      <c r="O11" s="888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U11" s="1"/>
      <c r="AV11" s="1"/>
      <c r="AW11" s="1"/>
      <c r="AX11" s="1"/>
      <c r="AY11" s="1"/>
      <c r="AZ11" s="1"/>
      <c r="BA11" s="1"/>
      <c r="BB11" s="1"/>
      <c r="BC11" s="1"/>
      <c r="BD11" s="64"/>
    </row>
    <row r="12" spans="1:82">
      <c r="A12" s="8"/>
      <c r="B12" s="13" t="s">
        <v>5</v>
      </c>
      <c r="C12" s="9"/>
      <c r="D12" s="922" t="s">
        <v>4</v>
      </c>
      <c r="E12" s="923"/>
      <c r="F12" s="923"/>
      <c r="G12" s="923"/>
      <c r="H12" s="923"/>
      <c r="I12" s="923"/>
      <c r="J12" s="666"/>
      <c r="K12" s="666"/>
      <c r="L12" s="667"/>
      <c r="M12" s="1"/>
      <c r="N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832" t="s">
        <v>21</v>
      </c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4"/>
      <c r="BD12" s="64"/>
    </row>
    <row r="13" spans="1:82">
      <c r="A13" s="65" t="s">
        <v>130</v>
      </c>
      <c r="B13" s="66" t="s">
        <v>203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64"/>
    </row>
    <row r="14" spans="1:82">
      <c r="A14" s="65"/>
      <c r="B14" s="6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8" t="s">
        <v>33</v>
      </c>
      <c r="B15" s="13">
        <v>5</v>
      </c>
      <c r="C15" s="1"/>
      <c r="D15" s="775" t="s">
        <v>180</v>
      </c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7"/>
      <c r="AD15" s="896" t="s">
        <v>2</v>
      </c>
      <c r="AE15" s="896"/>
      <c r="AF15" s="896"/>
      <c r="AG15" s="896"/>
      <c r="AH15" s="896"/>
      <c r="AI15" s="896"/>
      <c r="AJ15" s="896"/>
      <c r="AK15" s="896"/>
      <c r="AL15" s="1"/>
      <c r="AM15" s="1"/>
      <c r="AN15" s="1"/>
      <c r="AO15" s="1"/>
      <c r="AP15" s="1"/>
      <c r="AQ15" s="1056" t="s">
        <v>12</v>
      </c>
      <c r="AR15" s="1056"/>
      <c r="AS15" s="1056"/>
      <c r="AT15" s="1056"/>
      <c r="AU15" s="878"/>
      <c r="AV15" s="878"/>
      <c r="AW15" s="878"/>
      <c r="AX15" s="878"/>
      <c r="AY15" s="878"/>
      <c r="AZ15" s="878"/>
      <c r="BA15" s="878"/>
      <c r="BB15" s="878"/>
      <c r="BC15" s="878"/>
      <c r="BD15" s="64"/>
    </row>
    <row r="16" spans="1:82">
      <c r="A16" s="65"/>
      <c r="B16" s="13">
        <v>5</v>
      </c>
      <c r="C16" s="1"/>
      <c r="D16" s="878" t="s">
        <v>12</v>
      </c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AD16" s="1"/>
      <c r="AE16" s="1"/>
      <c r="AF16" s="1"/>
      <c r="AG16" s="1"/>
      <c r="AH16" s="1"/>
      <c r="AI16" s="1"/>
      <c r="AJ16" s="1"/>
      <c r="AK16" s="1"/>
      <c r="AL16" s="979" t="s">
        <v>2</v>
      </c>
      <c r="AM16" s="897"/>
      <c r="AN16" s="897"/>
      <c r="AO16" s="897"/>
      <c r="AP16" s="897"/>
      <c r="AQ16" s="897"/>
      <c r="AR16" s="897"/>
      <c r="AS16" s="897"/>
      <c r="AT16" s="898"/>
      <c r="AU16" s="1"/>
      <c r="AV16" s="1"/>
      <c r="AW16" s="1"/>
      <c r="AX16" s="1"/>
      <c r="AY16" s="1"/>
      <c r="AZ16" s="1"/>
      <c r="BA16" s="1"/>
      <c r="BB16" s="1"/>
      <c r="BC16" s="1"/>
      <c r="BD16" s="64"/>
    </row>
    <row r="17" spans="1:75">
      <c r="A17" s="65"/>
      <c r="B17" s="13">
        <v>6</v>
      </c>
      <c r="C17" s="1"/>
      <c r="D17" s="1" t="s">
        <v>0</v>
      </c>
      <c r="E17" s="1"/>
      <c r="F17" s="1"/>
      <c r="G17" s="1"/>
      <c r="H17" s="1"/>
      <c r="J17" s="596" t="s">
        <v>2</v>
      </c>
      <c r="K17" s="565"/>
      <c r="L17" s="565"/>
      <c r="M17" s="565"/>
      <c r="N17" s="565"/>
      <c r="O17" s="565"/>
      <c r="P17" s="1"/>
      <c r="Q17" s="775" t="s">
        <v>180</v>
      </c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7"/>
      <c r="AD17" s="775" t="s">
        <v>180</v>
      </c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7"/>
      <c r="BD17" s="64"/>
    </row>
    <row r="18" spans="1:75">
      <c r="A18" s="65"/>
      <c r="B18" s="13">
        <v>6</v>
      </c>
      <c r="C18" s="1"/>
      <c r="D18" s="459" t="s">
        <v>2</v>
      </c>
      <c r="E18" s="460"/>
      <c r="F18" s="460"/>
      <c r="G18" s="460"/>
      <c r="H18" s="460"/>
      <c r="I18" s="460"/>
      <c r="J18" s="54" t="s">
        <v>0</v>
      </c>
      <c r="K18" s="54"/>
      <c r="L18" s="54"/>
      <c r="M18" s="54"/>
      <c r="N18" s="54"/>
      <c r="Q18" s="878" t="s">
        <v>12</v>
      </c>
      <c r="R18" s="878"/>
      <c r="S18" s="878"/>
      <c r="T18" s="878"/>
      <c r="U18" s="878"/>
      <c r="V18" s="878"/>
      <c r="W18" s="878"/>
      <c r="X18" s="878"/>
      <c r="Y18" s="878"/>
      <c r="Z18" s="878"/>
      <c r="AA18" s="878"/>
      <c r="AB18" s="878"/>
      <c r="AC18" s="878"/>
      <c r="AD18" s="878" t="s">
        <v>12</v>
      </c>
      <c r="AE18" s="878"/>
      <c r="AF18" s="878"/>
      <c r="AG18" s="878"/>
      <c r="AH18" s="878"/>
      <c r="AI18" s="878"/>
      <c r="AJ18" s="878"/>
      <c r="AK18" s="878"/>
      <c r="AL18" s="878"/>
      <c r="AM18" s="878"/>
      <c r="AN18" s="878"/>
      <c r="AO18" s="878"/>
      <c r="AP18" s="878"/>
      <c r="AQ18" s="775" t="s">
        <v>180</v>
      </c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7"/>
      <c r="BD18" s="64"/>
    </row>
    <row r="19" spans="1:75" s="1" customFormat="1">
      <c r="A19" s="65"/>
      <c r="B19" s="13"/>
      <c r="I19" s="54"/>
      <c r="J19" s="54"/>
      <c r="K19" s="54"/>
      <c r="L19" s="54"/>
      <c r="M19" s="54"/>
      <c r="N19" s="54"/>
      <c r="O19" s="54"/>
      <c r="P19" s="54"/>
      <c r="Q19" s="54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s="1" customFormat="1">
      <c r="A20" s="65"/>
      <c r="B20" s="13"/>
      <c r="D20" s="887" t="s">
        <v>232</v>
      </c>
      <c r="E20" s="888"/>
      <c r="F20" s="888"/>
      <c r="G20" s="888"/>
      <c r="H20" s="888"/>
      <c r="I20" s="888"/>
      <c r="J20" s="888"/>
      <c r="K20" s="889"/>
      <c r="L20" s="887" t="s">
        <v>230</v>
      </c>
      <c r="M20" s="888"/>
      <c r="N20" s="888"/>
      <c r="O20" s="888"/>
      <c r="P20" s="888"/>
      <c r="Q20" s="888"/>
      <c r="R20" s="888"/>
      <c r="S20" s="888"/>
      <c r="T20" s="888"/>
      <c r="U20" s="888"/>
      <c r="V20" s="889"/>
      <c r="W20" s="887" t="s">
        <v>232</v>
      </c>
      <c r="X20" s="888"/>
      <c r="Y20" s="888"/>
      <c r="Z20" s="888"/>
      <c r="AA20" s="888"/>
      <c r="AB20" s="888"/>
      <c r="AC20" s="889"/>
      <c r="AD20" s="1050" t="s">
        <v>232</v>
      </c>
      <c r="AE20" s="892"/>
      <c r="AF20" s="892"/>
      <c r="AG20" s="892"/>
      <c r="AH20" s="892"/>
      <c r="AI20" s="892"/>
      <c r="AJ20" s="892"/>
      <c r="AK20" s="893"/>
      <c r="AL20" s="1035" t="s">
        <v>236</v>
      </c>
      <c r="AM20" s="1035"/>
      <c r="AN20" s="1035"/>
      <c r="AO20" s="1035"/>
      <c r="AP20" s="1035"/>
      <c r="AQ20" s="73" t="s">
        <v>232</v>
      </c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6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s="1" customFormat="1">
      <c r="A21" s="65"/>
      <c r="B21" s="13"/>
      <c r="D21" s="887" t="s">
        <v>238</v>
      </c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9"/>
      <c r="Q21" s="1057" t="s">
        <v>237</v>
      </c>
      <c r="R21" s="1057"/>
      <c r="S21" s="1057"/>
      <c r="T21" s="1057"/>
      <c r="U21" s="1057"/>
      <c r="V21" s="1057"/>
      <c r="W21" s="885" t="s">
        <v>238</v>
      </c>
      <c r="X21" s="885"/>
      <c r="Y21" s="885"/>
      <c r="Z21" s="885"/>
      <c r="AA21" s="885"/>
      <c r="AB21" s="885"/>
      <c r="AC21" s="885"/>
      <c r="AD21" s="13" t="s">
        <v>242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6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s="1" customFormat="1">
      <c r="A22" s="65"/>
      <c r="B22" s="13"/>
      <c r="J22" s="54"/>
      <c r="K22" s="54"/>
      <c r="L22" s="887" t="s">
        <v>225</v>
      </c>
      <c r="M22" s="888"/>
      <c r="N22" s="888"/>
      <c r="O22" s="888"/>
      <c r="P22" s="889"/>
      <c r="Q22" s="54"/>
      <c r="U22" s="93" t="s">
        <v>245</v>
      </c>
      <c r="V22" s="93"/>
      <c r="W22" s="93"/>
      <c r="X22" s="93"/>
      <c r="Y22" s="93"/>
      <c r="Z22" s="93"/>
      <c r="AA22" s="93"/>
      <c r="AB22" s="93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6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1:75">
      <c r="A23" s="65"/>
      <c r="B23" s="6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64"/>
    </row>
    <row r="24" spans="1:75" s="1" customFormat="1" ht="4" customHeight="1">
      <c r="A24" s="8" t="s">
        <v>33</v>
      </c>
      <c r="B24" s="13">
        <v>5</v>
      </c>
      <c r="D24" s="775" t="s">
        <v>180</v>
      </c>
      <c r="E24" s="776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7"/>
      <c r="Q24" s="878" t="s">
        <v>12</v>
      </c>
      <c r="R24" s="878"/>
      <c r="S24" s="878"/>
      <c r="T24" s="878"/>
      <c r="U24" s="878"/>
      <c r="V24" s="878"/>
      <c r="W24" s="878"/>
      <c r="X24" s="878"/>
      <c r="Y24" s="878"/>
      <c r="Z24" s="878"/>
      <c r="AA24" s="878"/>
      <c r="AB24" s="878"/>
      <c r="AC24" s="878"/>
      <c r="AD24" s="813" t="s">
        <v>1</v>
      </c>
      <c r="AE24" s="813"/>
      <c r="AF24" s="813"/>
      <c r="AG24" s="813"/>
      <c r="AH24" s="813"/>
      <c r="AI24" s="813"/>
      <c r="AJ24" s="813"/>
      <c r="AK24" s="813"/>
      <c r="AL24" s="465" t="s">
        <v>29</v>
      </c>
      <c r="AM24" s="466"/>
      <c r="AN24" s="466"/>
      <c r="AO24" s="466"/>
      <c r="AP24" s="466"/>
      <c r="BD24" s="6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s="1" customFormat="1" ht="4" customHeight="1">
      <c r="A25" s="65"/>
      <c r="B25" s="13">
        <v>5</v>
      </c>
      <c r="D25" s="878" t="s">
        <v>12</v>
      </c>
      <c r="E25" s="878"/>
      <c r="F25" s="878"/>
      <c r="G25" s="878"/>
      <c r="H25" s="878"/>
      <c r="I25" s="878"/>
      <c r="J25" s="878"/>
      <c r="K25" s="878"/>
      <c r="L25" s="878"/>
      <c r="M25" s="878"/>
      <c r="N25" s="878"/>
      <c r="O25" s="878"/>
      <c r="P25" s="878"/>
      <c r="Q25" s="775" t="s">
        <v>180</v>
      </c>
      <c r="R25" s="776"/>
      <c r="S25" s="776"/>
      <c r="T25" s="776"/>
      <c r="U25" s="776"/>
      <c r="V25" s="776"/>
      <c r="W25" s="776"/>
      <c r="X25" s="776"/>
      <c r="Y25" s="776"/>
      <c r="Z25" s="776"/>
      <c r="AA25" s="776"/>
      <c r="AB25" s="776"/>
      <c r="AC25" s="777"/>
      <c r="AD25" s="890" t="s">
        <v>0</v>
      </c>
      <c r="AE25" s="890"/>
      <c r="AF25" s="890"/>
      <c r="AG25" s="890"/>
      <c r="AH25" s="890"/>
      <c r="AI25" s="890"/>
      <c r="AJ25" s="890"/>
      <c r="AK25" s="890"/>
      <c r="AL25" s="1" t="s">
        <v>2</v>
      </c>
      <c r="AU25" s="813" t="s">
        <v>1</v>
      </c>
      <c r="AV25" s="813"/>
      <c r="AW25" s="813"/>
      <c r="AX25" s="813"/>
      <c r="AY25" s="813"/>
      <c r="AZ25" s="813"/>
      <c r="BA25" s="813"/>
      <c r="BB25" s="813"/>
      <c r="BC25" s="813"/>
      <c r="BD25" s="64"/>
      <c r="BI25" s="16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s="1" customFormat="1" ht="4" customHeight="1">
      <c r="A26" s="65"/>
      <c r="B26" s="13">
        <v>6</v>
      </c>
      <c r="D26" s="480" t="s">
        <v>0</v>
      </c>
      <c r="E26" s="481"/>
      <c r="F26" s="481"/>
      <c r="G26" s="481"/>
      <c r="H26" s="481"/>
      <c r="I26" s="481"/>
      <c r="J26" s="481"/>
      <c r="K26" s="481"/>
      <c r="L26" s="481"/>
      <c r="AD26" s="878" t="s">
        <v>12</v>
      </c>
      <c r="AE26" s="878"/>
      <c r="AF26" s="878"/>
      <c r="AG26" s="878"/>
      <c r="AH26" s="878"/>
      <c r="AI26" s="878"/>
      <c r="AJ26" s="878"/>
      <c r="AK26" s="878"/>
      <c r="AL26" s="878"/>
      <c r="AM26" s="878"/>
      <c r="AN26" s="878"/>
      <c r="AO26" s="878"/>
      <c r="AP26" s="878"/>
      <c r="AQ26" s="775" t="s">
        <v>180</v>
      </c>
      <c r="AR26" s="776"/>
      <c r="AS26" s="776"/>
      <c r="AT26" s="776"/>
      <c r="AU26" s="776"/>
      <c r="AV26" s="776"/>
      <c r="AW26" s="776"/>
      <c r="AX26" s="776"/>
      <c r="AY26" s="776"/>
      <c r="AZ26" s="776"/>
      <c r="BA26" s="776"/>
      <c r="BB26" s="776"/>
      <c r="BC26" s="777"/>
      <c r="BD26" s="64"/>
      <c r="BI26" s="16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s="1" customFormat="1" ht="4" customHeight="1">
      <c r="A27" s="65"/>
      <c r="B27" s="13">
        <v>6</v>
      </c>
      <c r="M27" s="480" t="s">
        <v>0</v>
      </c>
      <c r="N27" s="481"/>
      <c r="O27" s="481"/>
      <c r="P27" s="481"/>
      <c r="Q27" s="481"/>
      <c r="R27" s="481"/>
      <c r="S27" s="481"/>
      <c r="T27" s="481"/>
      <c r="U27" s="481"/>
      <c r="AD27" s="474" t="s">
        <v>180</v>
      </c>
      <c r="AE27" s="475"/>
      <c r="AF27" s="475"/>
      <c r="AG27" s="475"/>
      <c r="AH27" s="475"/>
      <c r="AI27" s="475"/>
      <c r="AJ27" s="475"/>
      <c r="AK27" s="475"/>
      <c r="AL27" s="776"/>
      <c r="AM27" s="776"/>
      <c r="AN27" s="776"/>
      <c r="AO27" s="776"/>
      <c r="AP27" s="777"/>
      <c r="AQ27" s="878" t="s">
        <v>12</v>
      </c>
      <c r="AR27" s="878"/>
      <c r="AS27" s="878"/>
      <c r="AT27" s="878"/>
      <c r="AU27" s="878"/>
      <c r="AV27" s="878"/>
      <c r="AW27" s="878"/>
      <c r="AX27" s="878"/>
      <c r="AY27" s="878"/>
      <c r="AZ27" s="878"/>
      <c r="BA27" s="878"/>
      <c r="BB27" s="878"/>
      <c r="BC27" s="878"/>
      <c r="BD27" s="64"/>
      <c r="BI27" s="16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s="1" customFormat="1" ht="4" customHeight="1">
      <c r="A28" s="65"/>
      <c r="B28" s="13"/>
      <c r="L28" s="885" t="s">
        <v>225</v>
      </c>
      <c r="M28" s="885"/>
      <c r="N28" s="885"/>
      <c r="O28" s="885"/>
      <c r="P28" s="885"/>
      <c r="U28" s="885" t="s">
        <v>1</v>
      </c>
      <c r="V28" s="885"/>
      <c r="W28" s="885"/>
      <c r="X28" s="885"/>
      <c r="Y28" s="885"/>
      <c r="Z28" s="885"/>
      <c r="AA28" s="885"/>
      <c r="AB28" s="885"/>
      <c r="AC28" s="885"/>
      <c r="AD28" s="885"/>
      <c r="AE28" s="885"/>
      <c r="AF28" s="885"/>
      <c r="AG28" s="885"/>
      <c r="AH28" s="885"/>
      <c r="AI28" s="885"/>
      <c r="AJ28" s="885"/>
      <c r="AK28" s="885"/>
      <c r="AU28" s="885" t="s">
        <v>1</v>
      </c>
      <c r="AV28" s="885"/>
      <c r="AW28" s="885"/>
      <c r="AX28" s="885"/>
      <c r="AY28" s="885"/>
      <c r="AZ28" s="885"/>
      <c r="BA28" s="885"/>
      <c r="BB28" s="885"/>
      <c r="BC28" s="885"/>
      <c r="BD28" s="64"/>
      <c r="BI28" s="16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s="1" customFormat="1" ht="4" customHeight="1">
      <c r="A29" s="65"/>
      <c r="B29" s="13"/>
      <c r="E29" s="86"/>
      <c r="F29" s="86"/>
      <c r="G29" s="86"/>
      <c r="H29" s="86"/>
      <c r="I29" s="86"/>
      <c r="J29" s="885" t="s">
        <v>213</v>
      </c>
      <c r="K29" s="885"/>
      <c r="L29" s="885"/>
      <c r="M29" s="885"/>
      <c r="N29" s="885"/>
      <c r="O29" s="885"/>
      <c r="P29" s="885"/>
      <c r="Q29" s="887" t="s">
        <v>234</v>
      </c>
      <c r="R29" s="888"/>
      <c r="S29" s="888"/>
      <c r="T29" s="888"/>
      <c r="U29" s="888"/>
      <c r="V29" s="888"/>
      <c r="W29" s="888"/>
      <c r="X29" s="888"/>
      <c r="Y29" s="888"/>
      <c r="Z29" s="888"/>
      <c r="AA29" s="888"/>
      <c r="AB29" s="888"/>
      <c r="AC29" s="889"/>
      <c r="AD29" s="887" t="s">
        <v>2</v>
      </c>
      <c r="AE29" s="888"/>
      <c r="AF29" s="888"/>
      <c r="AG29" s="888"/>
      <c r="AH29" s="888"/>
      <c r="AI29" s="888"/>
      <c r="AJ29" s="888"/>
      <c r="AK29" s="888"/>
      <c r="AL29" s="888"/>
      <c r="AM29" s="888"/>
      <c r="AN29" s="888"/>
      <c r="AO29" s="888"/>
      <c r="AP29" s="889"/>
      <c r="BD29" s="64"/>
      <c r="BI29" s="16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s="1" customFormat="1" ht="4" customHeight="1">
      <c r="A30" s="65"/>
      <c r="B30" s="13"/>
      <c r="D30" s="885" t="s">
        <v>212</v>
      </c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6"/>
      <c r="R30" s="886"/>
      <c r="S30" s="886"/>
      <c r="T30" s="886"/>
      <c r="U30" s="886"/>
      <c r="V30" s="886"/>
      <c r="AD30" s="886" t="s">
        <v>209</v>
      </c>
      <c r="AE30" s="886"/>
      <c r="AF30" s="886"/>
      <c r="AG30" s="886"/>
      <c r="AH30" s="886"/>
      <c r="AI30" s="886"/>
      <c r="AJ30" s="886"/>
      <c r="AK30" s="886"/>
      <c r="AL30" s="886"/>
      <c r="AM30" s="886"/>
      <c r="AN30" s="886"/>
      <c r="AO30" s="886"/>
      <c r="AP30" s="886"/>
      <c r="BD30" s="64"/>
      <c r="BE30" s="1" t="s">
        <v>48</v>
      </c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</row>
    <row r="31" spans="1:75" ht="4" customHeight="1">
      <c r="A31" s="65"/>
      <c r="B31" s="1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885" t="s">
        <v>230</v>
      </c>
      <c r="AR31" s="885"/>
      <c r="AS31" s="885"/>
      <c r="AT31" s="885"/>
      <c r="AU31" s="1"/>
      <c r="AV31" s="1"/>
      <c r="AW31" s="1"/>
      <c r="AX31" s="1"/>
      <c r="AY31" s="1"/>
      <c r="AZ31" s="1"/>
      <c r="BA31" s="1"/>
      <c r="BB31" s="1"/>
      <c r="BC31" s="1"/>
      <c r="BD31" s="64"/>
      <c r="BE31">
        <v>29</v>
      </c>
    </row>
    <row r="32" spans="1:75" ht="15" customHeight="1">
      <c r="A32" s="65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64"/>
      <c r="BE32">
        <v>26</v>
      </c>
    </row>
    <row r="33" spans="1:75" ht="1" customHeight="1">
      <c r="A33" s="65" t="s">
        <v>32</v>
      </c>
      <c r="B33" s="66" t="s">
        <v>162</v>
      </c>
      <c r="C33" s="1"/>
      <c r="D33" s="840" t="s">
        <v>2</v>
      </c>
      <c r="E33" s="840"/>
      <c r="F33" s="840"/>
      <c r="G33" s="840"/>
      <c r="H33" s="840"/>
      <c r="I33" s="840"/>
      <c r="J33" s="840"/>
      <c r="K33" s="840"/>
      <c r="L33" s="840"/>
      <c r="M33" s="840"/>
      <c r="N33" s="840"/>
      <c r="O33" s="840"/>
      <c r="P33" s="840"/>
      <c r="Q33" s="775" t="s">
        <v>180</v>
      </c>
      <c r="R33" s="776"/>
      <c r="S33" s="776"/>
      <c r="T33" s="776"/>
      <c r="U33" s="776"/>
      <c r="V33" s="776"/>
      <c r="W33" s="776"/>
      <c r="X33" s="776"/>
      <c r="Y33" s="776"/>
      <c r="Z33" s="776"/>
      <c r="AA33" s="776"/>
      <c r="AB33" s="776"/>
      <c r="AC33" s="777"/>
      <c r="AD33" s="879" t="s">
        <v>12</v>
      </c>
      <c r="AE33" s="880"/>
      <c r="AF33" s="880"/>
      <c r="AG33" s="880"/>
      <c r="AH33" s="880"/>
      <c r="AI33" s="880"/>
      <c r="AJ33" s="880"/>
      <c r="AK33" s="881"/>
      <c r="AL33" s="882" t="s">
        <v>1</v>
      </c>
      <c r="AM33" s="883"/>
      <c r="AN33" s="883"/>
      <c r="AO33" s="883"/>
      <c r="AP33" s="884"/>
      <c r="AQ33" s="814" t="s">
        <v>0</v>
      </c>
      <c r="AR33" s="814"/>
      <c r="AS33" s="814"/>
      <c r="AT33" s="814"/>
      <c r="AU33" s="814"/>
      <c r="AV33" s="814"/>
      <c r="AW33" s="814"/>
      <c r="AX33" s="814"/>
      <c r="AY33" s="814"/>
      <c r="AZ33" s="814"/>
      <c r="BA33" s="814"/>
      <c r="BB33" s="814"/>
      <c r="BC33" s="814"/>
      <c r="BD33" s="64"/>
    </row>
    <row r="34" spans="1:75" ht="1" customHeight="1">
      <c r="A34" s="65"/>
      <c r="B34" s="66" t="s">
        <v>163</v>
      </c>
      <c r="C34" s="1"/>
      <c r="D34" s="814" t="s">
        <v>0</v>
      </c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77" t="s">
        <v>1</v>
      </c>
      <c r="R34" s="877"/>
      <c r="S34" s="877"/>
      <c r="T34" s="877"/>
      <c r="U34" s="878" t="s">
        <v>12</v>
      </c>
      <c r="V34" s="878"/>
      <c r="W34" s="878"/>
      <c r="X34" s="878"/>
      <c r="Y34" s="878"/>
      <c r="Z34" s="878"/>
      <c r="AA34" s="878"/>
      <c r="AB34" s="878"/>
      <c r="AC34" s="878"/>
      <c r="AD34" s="775" t="s">
        <v>180</v>
      </c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7"/>
      <c r="AQ34" s="840" t="s">
        <v>2</v>
      </c>
      <c r="AR34" s="840"/>
      <c r="AS34" s="840"/>
      <c r="AT34" s="840"/>
      <c r="AU34" s="840"/>
      <c r="AV34" s="840"/>
      <c r="AW34" s="840"/>
      <c r="AX34" s="840"/>
      <c r="AY34" s="840"/>
      <c r="AZ34" s="840"/>
      <c r="BA34" s="840"/>
      <c r="BB34" s="840"/>
      <c r="BC34" s="840"/>
      <c r="BD34" s="64"/>
    </row>
    <row r="35" spans="1:75" ht="1" customHeight="1">
      <c r="A35" s="65"/>
      <c r="B35" s="66" t="s">
        <v>164</v>
      </c>
      <c r="C35" s="1"/>
      <c r="D35" s="775" t="s">
        <v>180</v>
      </c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7"/>
      <c r="Q35" s="814" t="s">
        <v>0</v>
      </c>
      <c r="R35" s="814"/>
      <c r="S35" s="814"/>
      <c r="T35" s="814"/>
      <c r="U35" s="814"/>
      <c r="V35" s="814"/>
      <c r="W35" s="814"/>
      <c r="X35" s="814"/>
      <c r="Y35" s="814"/>
      <c r="Z35" s="814"/>
      <c r="AA35" s="814"/>
      <c r="AB35" s="814"/>
      <c r="AC35" s="814"/>
      <c r="AD35" s="840" t="s">
        <v>2</v>
      </c>
      <c r="AE35" s="840"/>
      <c r="AF35" s="840"/>
      <c r="AG35" s="840"/>
      <c r="AH35" s="840"/>
      <c r="AI35" s="840"/>
      <c r="AJ35" s="840"/>
      <c r="AK35" s="840"/>
      <c r="AL35" s="840"/>
      <c r="AM35" s="840"/>
      <c r="AN35" s="840"/>
      <c r="AO35" s="840"/>
      <c r="AP35" s="840"/>
      <c r="AQ35" s="877" t="s">
        <v>1</v>
      </c>
      <c r="AR35" s="877"/>
      <c r="AS35" s="877"/>
      <c r="AT35" s="877"/>
      <c r="AU35" s="878" t="s">
        <v>12</v>
      </c>
      <c r="AV35" s="878"/>
      <c r="AW35" s="878"/>
      <c r="AX35" s="878"/>
      <c r="AY35" s="878"/>
      <c r="AZ35" s="878"/>
      <c r="BA35" s="878"/>
      <c r="BB35" s="878"/>
      <c r="BC35" s="878"/>
      <c r="BD35" s="64"/>
    </row>
    <row r="36" spans="1:75" ht="1" customHeight="1">
      <c r="A36" s="65"/>
      <c r="B36" s="1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64"/>
    </row>
    <row r="37" spans="1:75" ht="1" customHeight="1">
      <c r="A37" s="65" t="s">
        <v>32</v>
      </c>
      <c r="B37" s="66" t="s">
        <v>162</v>
      </c>
      <c r="C37" s="1"/>
      <c r="D37" s="775" t="s">
        <v>180</v>
      </c>
      <c r="E37" s="776"/>
      <c r="F37" s="776"/>
      <c r="G37" s="776"/>
      <c r="H37" s="776"/>
      <c r="I37" s="776"/>
      <c r="J37" s="776"/>
      <c r="K37" s="776"/>
      <c r="L37" s="776"/>
      <c r="M37" s="776"/>
      <c r="N37" s="776"/>
      <c r="O37" s="776"/>
      <c r="P37" s="777"/>
      <c r="Q37" s="840" t="s">
        <v>2</v>
      </c>
      <c r="R37" s="840"/>
      <c r="S37" s="840"/>
      <c r="T37" s="840"/>
      <c r="U37" s="840"/>
      <c r="V37" s="840"/>
      <c r="W37" s="840"/>
      <c r="X37" s="840"/>
      <c r="Y37" s="840"/>
      <c r="Z37" s="840"/>
      <c r="AA37" s="840"/>
      <c r="AB37" s="840"/>
      <c r="AC37" s="840"/>
      <c r="AD37" s="879" t="s">
        <v>12</v>
      </c>
      <c r="AE37" s="880"/>
      <c r="AF37" s="880"/>
      <c r="AG37" s="880"/>
      <c r="AH37" s="880"/>
      <c r="AI37" s="880"/>
      <c r="AJ37" s="880"/>
      <c r="AK37" s="881"/>
      <c r="AL37" s="882" t="s">
        <v>1</v>
      </c>
      <c r="AM37" s="883"/>
      <c r="AN37" s="883"/>
      <c r="AO37" s="883"/>
      <c r="AP37" s="884"/>
      <c r="AQ37" s="814" t="s">
        <v>0</v>
      </c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64"/>
      <c r="BE37">
        <v>19</v>
      </c>
    </row>
    <row r="38" spans="1:75" s="1" customFormat="1" ht="1" customHeight="1">
      <c r="A38" s="65"/>
      <c r="B38" s="66" t="s">
        <v>163</v>
      </c>
      <c r="D38" s="879" t="s">
        <v>12</v>
      </c>
      <c r="E38" s="880"/>
      <c r="F38" s="880"/>
      <c r="G38" s="880"/>
      <c r="H38" s="880"/>
      <c r="I38" s="880"/>
      <c r="J38" s="880"/>
      <c r="K38" s="881"/>
      <c r="L38" s="882" t="s">
        <v>1</v>
      </c>
      <c r="M38" s="883"/>
      <c r="N38" s="883"/>
      <c r="O38" s="883"/>
      <c r="P38" s="884"/>
      <c r="Q38" s="814" t="s">
        <v>0</v>
      </c>
      <c r="R38" s="814"/>
      <c r="S38" s="814"/>
      <c r="T38" s="814"/>
      <c r="U38" s="814"/>
      <c r="V38" s="814"/>
      <c r="W38" s="814"/>
      <c r="X38" s="814"/>
      <c r="Y38" s="814"/>
      <c r="Z38" s="814"/>
      <c r="AA38" s="814"/>
      <c r="AB38" s="814"/>
      <c r="AC38" s="814"/>
      <c r="AD38" s="775" t="s">
        <v>180</v>
      </c>
      <c r="AE38" s="776"/>
      <c r="AF38" s="776"/>
      <c r="AG38" s="776"/>
      <c r="AH38" s="776"/>
      <c r="AI38" s="776"/>
      <c r="AJ38" s="776"/>
      <c r="AK38" s="776"/>
      <c r="AL38" s="776"/>
      <c r="AM38" s="776"/>
      <c r="AN38" s="776"/>
      <c r="AO38" s="776"/>
      <c r="AP38" s="777"/>
      <c r="AQ38" s="840" t="s">
        <v>2</v>
      </c>
      <c r="AR38" s="840"/>
      <c r="AS38" s="840"/>
      <c r="AT38" s="840"/>
      <c r="AU38" s="840"/>
      <c r="AV38" s="840"/>
      <c r="AW38" s="840"/>
      <c r="AX38" s="840"/>
      <c r="AY38" s="840"/>
      <c r="AZ38" s="840"/>
      <c r="BA38" s="840"/>
      <c r="BB38" s="840"/>
      <c r="BC38" s="840"/>
      <c r="BD38" s="64"/>
      <c r="BE38" s="1">
        <v>27</v>
      </c>
      <c r="BF38" s="1">
        <f>SUM(BE31:BE38)</f>
        <v>101</v>
      </c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s="1" customFormat="1" ht="1" customHeight="1">
      <c r="A39" s="65"/>
      <c r="B39" s="66" t="s">
        <v>164</v>
      </c>
      <c r="D39" s="814" t="s">
        <v>0</v>
      </c>
      <c r="E39" s="814"/>
      <c r="F39" s="814"/>
      <c r="G39" s="814"/>
      <c r="H39" s="814"/>
      <c r="I39" s="814"/>
      <c r="J39" s="814"/>
      <c r="K39" s="814"/>
      <c r="L39" s="814"/>
      <c r="M39" s="814"/>
      <c r="N39" s="814"/>
      <c r="O39" s="814"/>
      <c r="P39" s="814"/>
      <c r="Q39" s="775" t="s">
        <v>180</v>
      </c>
      <c r="R39" s="776"/>
      <c r="S39" s="776"/>
      <c r="T39" s="776"/>
      <c r="U39" s="776"/>
      <c r="V39" s="776"/>
      <c r="W39" s="776"/>
      <c r="X39" s="776"/>
      <c r="Y39" s="776"/>
      <c r="Z39" s="776"/>
      <c r="AA39" s="776"/>
      <c r="AB39" s="776"/>
      <c r="AC39" s="777"/>
      <c r="AD39" s="840" t="s">
        <v>2</v>
      </c>
      <c r="AE39" s="840"/>
      <c r="AF39" s="840"/>
      <c r="AG39" s="840"/>
      <c r="AH39" s="840"/>
      <c r="AI39" s="840"/>
      <c r="AJ39" s="840"/>
      <c r="AK39" s="840"/>
      <c r="AL39" s="840"/>
      <c r="AM39" s="840"/>
      <c r="AN39" s="840"/>
      <c r="AO39" s="840"/>
      <c r="AP39" s="840"/>
      <c r="AQ39" s="877" t="s">
        <v>1</v>
      </c>
      <c r="AR39" s="877"/>
      <c r="AS39" s="877"/>
      <c r="AT39" s="877"/>
      <c r="AU39" s="878" t="s">
        <v>12</v>
      </c>
      <c r="AV39" s="878"/>
      <c r="AW39" s="878"/>
      <c r="AX39" s="878"/>
      <c r="AY39" s="878"/>
      <c r="AZ39" s="878"/>
      <c r="BA39" s="878"/>
      <c r="BB39" s="878"/>
      <c r="BC39" s="878"/>
      <c r="BD39" s="6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75" ht="17" thickBot="1">
      <c r="A40" s="65"/>
      <c r="B40" s="6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64"/>
      <c r="BE40" s="1">
        <v>12</v>
      </c>
      <c r="BF40">
        <f>SUM(BE31:BE40)</f>
        <v>113</v>
      </c>
    </row>
    <row r="41" spans="1:75">
      <c r="A41" s="65" t="s">
        <v>32</v>
      </c>
      <c r="B41" s="66" t="s">
        <v>162</v>
      </c>
      <c r="C41" s="1"/>
      <c r="D41" s="840" t="s">
        <v>2</v>
      </c>
      <c r="E41" s="840"/>
      <c r="F41" s="840"/>
      <c r="G41" s="840"/>
      <c r="H41" s="840"/>
      <c r="I41" s="840"/>
      <c r="J41" s="840"/>
      <c r="K41" s="840"/>
      <c r="L41" s="840"/>
      <c r="M41" s="840"/>
      <c r="N41" s="840"/>
      <c r="O41" s="840"/>
      <c r="P41" s="454"/>
      <c r="Q41" s="1051" t="s">
        <v>180</v>
      </c>
      <c r="R41" s="1052"/>
      <c r="S41" s="1052"/>
      <c r="T41" s="1052"/>
      <c r="U41" s="1052"/>
      <c r="V41" s="1052"/>
      <c r="W41" s="1052"/>
      <c r="X41" s="1052"/>
      <c r="Y41" s="1052"/>
      <c r="Z41" s="1052"/>
      <c r="AA41" s="1052"/>
      <c r="AB41" s="1052"/>
      <c r="AC41" s="1060"/>
      <c r="AD41" s="1058" t="s">
        <v>0</v>
      </c>
      <c r="AE41" s="1058"/>
      <c r="AF41" s="1058"/>
      <c r="AG41" s="1058"/>
      <c r="AH41" s="1058"/>
      <c r="AI41" s="1058"/>
      <c r="AJ41" s="1058"/>
      <c r="AK41" s="1058"/>
      <c r="AL41" s="1058"/>
      <c r="AM41" s="1058"/>
      <c r="AN41" s="1058"/>
      <c r="AO41" s="1058"/>
      <c r="AP41" s="1059"/>
      <c r="AQ41" s="603" t="s">
        <v>1</v>
      </c>
      <c r="AR41" s="877"/>
      <c r="AS41" s="877"/>
      <c r="AT41" s="877"/>
      <c r="AU41" s="878" t="s">
        <v>12</v>
      </c>
      <c r="AV41" s="878"/>
      <c r="AW41" s="878"/>
      <c r="AX41" s="878"/>
      <c r="AY41" s="878"/>
      <c r="AZ41" s="878"/>
      <c r="BA41" s="878"/>
      <c r="BB41" s="878"/>
      <c r="BC41" s="878"/>
      <c r="BD41" s="64"/>
      <c r="BL41" s="50">
        <f>80/5</f>
        <v>16</v>
      </c>
    </row>
    <row r="42" spans="1:75">
      <c r="A42" s="65"/>
      <c r="B42" s="66" t="s">
        <v>163</v>
      </c>
      <c r="C42" s="1"/>
      <c r="D42" s="814" t="s">
        <v>0</v>
      </c>
      <c r="E42" s="814"/>
      <c r="F42" s="814"/>
      <c r="G42" s="814"/>
      <c r="H42" s="814"/>
      <c r="I42" s="814"/>
      <c r="J42" s="814"/>
      <c r="K42" s="814"/>
      <c r="L42" s="814"/>
      <c r="M42" s="814"/>
      <c r="N42" s="814"/>
      <c r="O42" s="814"/>
      <c r="P42" s="552"/>
      <c r="Q42" s="1054" t="s">
        <v>1</v>
      </c>
      <c r="R42" s="490"/>
      <c r="S42" s="490"/>
      <c r="T42" s="490"/>
      <c r="U42" s="433" t="s">
        <v>12</v>
      </c>
      <c r="V42" s="433"/>
      <c r="W42" s="433"/>
      <c r="X42" s="433"/>
      <c r="Y42" s="433"/>
      <c r="Z42" s="433"/>
      <c r="AA42" s="433"/>
      <c r="AB42" s="433"/>
      <c r="AC42" s="433"/>
      <c r="AD42" s="440" t="s">
        <v>2</v>
      </c>
      <c r="AE42" s="440"/>
      <c r="AF42" s="440"/>
      <c r="AG42" s="440"/>
      <c r="AH42" s="440"/>
      <c r="AI42" s="440"/>
      <c r="AJ42" s="440"/>
      <c r="AK42" s="440"/>
      <c r="AL42" s="440"/>
      <c r="AM42" s="440"/>
      <c r="AN42" s="440"/>
      <c r="AO42" s="440"/>
      <c r="AP42" s="1061"/>
      <c r="AQ42" s="437" t="s">
        <v>180</v>
      </c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7"/>
      <c r="BD42" s="64"/>
    </row>
    <row r="43" spans="1:75" ht="17" thickBot="1">
      <c r="A43" s="65"/>
      <c r="B43" s="66" t="s">
        <v>164</v>
      </c>
      <c r="C43" s="1"/>
      <c r="D43" s="775" t="s">
        <v>180</v>
      </c>
      <c r="E43" s="776"/>
      <c r="F43" s="776"/>
      <c r="G43" s="776"/>
      <c r="H43" s="776"/>
      <c r="I43" s="776"/>
      <c r="J43" s="776"/>
      <c r="K43" s="776"/>
      <c r="L43" s="776"/>
      <c r="M43" s="776"/>
      <c r="N43" s="776"/>
      <c r="O43" s="776"/>
      <c r="P43" s="437"/>
      <c r="Q43" s="1065" t="s">
        <v>2</v>
      </c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687" t="s">
        <v>12</v>
      </c>
      <c r="AE43" s="688"/>
      <c r="AF43" s="688"/>
      <c r="AG43" s="688"/>
      <c r="AH43" s="688"/>
      <c r="AI43" s="688"/>
      <c r="AJ43" s="688"/>
      <c r="AK43" s="689"/>
      <c r="AL43" s="1062" t="s">
        <v>1</v>
      </c>
      <c r="AM43" s="1063"/>
      <c r="AN43" s="1063"/>
      <c r="AO43" s="1063"/>
      <c r="AP43" s="1064"/>
      <c r="AQ43" s="554" t="s">
        <v>0</v>
      </c>
      <c r="AR43" s="814"/>
      <c r="AS43" s="814"/>
      <c r="AT43" s="814"/>
      <c r="AU43" s="814"/>
      <c r="AV43" s="814"/>
      <c r="AW43" s="814"/>
      <c r="AX43" s="814"/>
      <c r="AY43" s="814"/>
      <c r="AZ43" s="814"/>
      <c r="BA43" s="814"/>
      <c r="BB43" s="814"/>
      <c r="BC43" s="814"/>
      <c r="BD43" s="64"/>
    </row>
    <row r="44" spans="1:75">
      <c r="A44" s="65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64"/>
    </row>
    <row r="45" spans="1:75">
      <c r="A45" s="65" t="s">
        <v>34</v>
      </c>
      <c r="B45" s="66" t="s">
        <v>204</v>
      </c>
      <c r="C45" s="1016" t="s">
        <v>123</v>
      </c>
      <c r="D45" s="1016"/>
      <c r="E45" s="1016"/>
      <c r="F45" s="1016"/>
      <c r="G45" s="1016" t="s">
        <v>1</v>
      </c>
      <c r="H45" s="1016"/>
      <c r="I45" s="1016"/>
      <c r="J45" s="1016"/>
      <c r="K45" s="1016" t="s">
        <v>124</v>
      </c>
      <c r="L45" s="1016"/>
      <c r="M45" s="1016"/>
      <c r="N45" s="1016"/>
      <c r="O45" s="1016" t="s">
        <v>119</v>
      </c>
      <c r="P45" s="1016"/>
      <c r="Q45" s="1016"/>
      <c r="R45" s="1016"/>
      <c r="S45" s="1016" t="s">
        <v>2</v>
      </c>
      <c r="T45" s="1016"/>
      <c r="U45" s="1016"/>
      <c r="V45" s="1016"/>
      <c r="W45" s="772" t="s">
        <v>29</v>
      </c>
      <c r="X45" s="773"/>
      <c r="Y45" s="773"/>
      <c r="Z45" s="774"/>
      <c r="AA45" s="772" t="s">
        <v>29</v>
      </c>
      <c r="AB45" s="773"/>
      <c r="AC45" s="773"/>
      <c r="AD45" s="774"/>
      <c r="AE45" s="775" t="s">
        <v>98</v>
      </c>
      <c r="AF45" s="776"/>
      <c r="AG45" s="776"/>
      <c r="AH45" s="777"/>
      <c r="AI45" s="775" t="s">
        <v>99</v>
      </c>
      <c r="AJ45" s="776"/>
      <c r="AK45" s="776"/>
      <c r="AL45" s="777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7"/>
      <c r="AZ45" s="1018"/>
      <c r="BA45" s="1018"/>
      <c r="BB45" s="1018"/>
      <c r="BC45" s="1019"/>
      <c r="BD45" s="67" t="s">
        <v>148</v>
      </c>
    </row>
    <row r="46" spans="1:75">
      <c r="A46" s="65"/>
      <c r="B46" s="66" t="s">
        <v>205</v>
      </c>
      <c r="C46" s="1016" t="s">
        <v>1</v>
      </c>
      <c r="D46" s="1016"/>
      <c r="E46" s="1016"/>
      <c r="F46" s="1016"/>
      <c r="G46" s="1016" t="s">
        <v>121</v>
      </c>
      <c r="H46" s="1016"/>
      <c r="I46" s="1016"/>
      <c r="J46" s="1016"/>
      <c r="K46" s="1016" t="s">
        <v>121</v>
      </c>
      <c r="L46" s="1016"/>
      <c r="M46" s="1016"/>
      <c r="N46" s="1016"/>
      <c r="O46" s="1016" t="s">
        <v>2</v>
      </c>
      <c r="P46" s="1016"/>
      <c r="Q46" s="1016"/>
      <c r="R46" s="1016"/>
      <c r="S46" s="1016" t="s">
        <v>117</v>
      </c>
      <c r="T46" s="1016"/>
      <c r="U46" s="1016"/>
      <c r="V46" s="1016"/>
      <c r="W46" s="775" t="s">
        <v>98</v>
      </c>
      <c r="X46" s="776"/>
      <c r="Y46" s="776"/>
      <c r="Z46" s="777"/>
      <c r="AA46" s="775" t="s">
        <v>99</v>
      </c>
      <c r="AB46" s="776"/>
      <c r="AC46" s="776"/>
      <c r="AD46" s="777"/>
      <c r="AE46" s="772" t="s">
        <v>29</v>
      </c>
      <c r="AF46" s="773"/>
      <c r="AG46" s="773"/>
      <c r="AH46" s="774"/>
      <c r="AI46" s="772" t="s">
        <v>29</v>
      </c>
      <c r="AJ46" s="773"/>
      <c r="AK46" s="773"/>
      <c r="AL46" s="774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7" t="s">
        <v>1</v>
      </c>
      <c r="AZ46" s="1018"/>
      <c r="BA46" s="1018"/>
      <c r="BB46" s="1018"/>
      <c r="BC46" s="1019"/>
      <c r="BD46" s="67" t="s">
        <v>148</v>
      </c>
    </row>
    <row r="47" spans="1:75">
      <c r="A47" s="65"/>
      <c r="B47" s="66" t="s">
        <v>206</v>
      </c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772" t="s">
        <v>29</v>
      </c>
      <c r="AN47" s="773"/>
      <c r="AO47" s="773"/>
      <c r="AP47" s="774"/>
      <c r="AQ47" s="772" t="s">
        <v>29</v>
      </c>
      <c r="AR47" s="773"/>
      <c r="AS47" s="773"/>
      <c r="AT47" s="774"/>
      <c r="AU47" s="775" t="s">
        <v>98</v>
      </c>
      <c r="AV47" s="776"/>
      <c r="AW47" s="776"/>
      <c r="AX47" s="777"/>
      <c r="AY47" s="522" t="s">
        <v>99</v>
      </c>
      <c r="AZ47" s="509"/>
      <c r="BA47" s="509"/>
      <c r="BB47" s="509"/>
      <c r="BC47" s="509"/>
      <c r="BD47" s="67"/>
    </row>
    <row r="48" spans="1:75">
      <c r="A48" s="65"/>
      <c r="B48" s="66" t="s">
        <v>207</v>
      </c>
      <c r="C48" s="1016" t="s">
        <v>2</v>
      </c>
      <c r="D48" s="1016"/>
      <c r="E48" s="1016"/>
      <c r="F48" s="1016"/>
      <c r="G48" s="1016" t="s">
        <v>120</v>
      </c>
      <c r="H48" s="1016"/>
      <c r="I48" s="1016"/>
      <c r="J48" s="1016"/>
      <c r="K48" s="1016" t="s">
        <v>118</v>
      </c>
      <c r="L48" s="1016"/>
      <c r="M48" s="1016"/>
      <c r="N48" s="1016"/>
      <c r="O48" s="1016" t="s">
        <v>119</v>
      </c>
      <c r="P48" s="1016"/>
      <c r="Q48" s="1016"/>
      <c r="R48" s="1016"/>
      <c r="S48" s="1016" t="s">
        <v>124</v>
      </c>
      <c r="T48" s="1016"/>
      <c r="U48" s="1016"/>
      <c r="V48" s="1016"/>
      <c r="W48" s="1016"/>
      <c r="X48" s="1016"/>
      <c r="Y48" s="1016"/>
      <c r="Z48" s="1016"/>
      <c r="AA48" s="1016"/>
      <c r="AB48" s="1016"/>
      <c r="AC48" s="1016"/>
      <c r="AD48" s="1016"/>
      <c r="AE48" s="1016"/>
      <c r="AF48" s="1016"/>
      <c r="AG48" s="1016"/>
      <c r="AH48" s="1016"/>
      <c r="AI48" s="1016"/>
      <c r="AJ48" s="1016"/>
      <c r="AK48" s="1016"/>
      <c r="AL48" s="1016"/>
      <c r="AM48" s="775" t="s">
        <v>98</v>
      </c>
      <c r="AN48" s="776"/>
      <c r="AO48" s="776"/>
      <c r="AP48" s="777"/>
      <c r="AQ48" s="775" t="s">
        <v>99</v>
      </c>
      <c r="AR48" s="776"/>
      <c r="AS48" s="776"/>
      <c r="AT48" s="777"/>
      <c r="AU48" s="772" t="s">
        <v>29</v>
      </c>
      <c r="AV48" s="773"/>
      <c r="AW48" s="773"/>
      <c r="AX48" s="774"/>
      <c r="AY48" s="480" t="s">
        <v>29</v>
      </c>
      <c r="AZ48" s="481"/>
      <c r="BA48" s="481"/>
      <c r="BB48" s="481"/>
      <c r="BC48" s="481"/>
      <c r="BD48" s="67" t="s">
        <v>148</v>
      </c>
    </row>
    <row r="49" spans="1:75">
      <c r="A49" s="65"/>
      <c r="B49" s="66"/>
      <c r="C49" s="1013" t="s">
        <v>135</v>
      </c>
      <c r="D49" s="1013"/>
      <c r="E49" s="1013"/>
      <c r="F49" s="1013"/>
      <c r="G49" s="1014" t="s">
        <v>136</v>
      </c>
      <c r="H49" s="1014"/>
      <c r="I49" s="1014"/>
      <c r="J49" s="1014"/>
      <c r="K49" s="1012" t="s">
        <v>137</v>
      </c>
      <c r="L49" s="1012"/>
      <c r="M49" s="1012"/>
      <c r="N49" s="1012"/>
      <c r="O49" s="1012" t="s">
        <v>138</v>
      </c>
      <c r="P49" s="1012"/>
      <c r="Q49" s="1012"/>
      <c r="R49" s="1012"/>
      <c r="S49" s="1012" t="s">
        <v>139</v>
      </c>
      <c r="T49" s="1012"/>
      <c r="U49" s="1012"/>
      <c r="V49" s="1012"/>
      <c r="W49" s="1012" t="s">
        <v>140</v>
      </c>
      <c r="X49" s="1012"/>
      <c r="Y49" s="1012"/>
      <c r="Z49" s="1012"/>
      <c r="AA49" s="1012" t="s">
        <v>141</v>
      </c>
      <c r="AB49" s="1012"/>
      <c r="AC49" s="1012"/>
      <c r="AD49" s="1012"/>
      <c r="AE49" s="1012" t="s">
        <v>142</v>
      </c>
      <c r="AF49" s="1012"/>
      <c r="AG49" s="1012"/>
      <c r="AH49" s="1012"/>
      <c r="AI49" s="1012" t="s">
        <v>143</v>
      </c>
      <c r="AJ49" s="1012"/>
      <c r="AK49" s="1012"/>
      <c r="AL49" s="1012"/>
      <c r="AM49" s="1012" t="s">
        <v>144</v>
      </c>
      <c r="AN49" s="1012"/>
      <c r="AO49" s="1012"/>
      <c r="AP49" s="1012"/>
      <c r="AQ49" s="1012" t="s">
        <v>145</v>
      </c>
      <c r="AR49" s="1012"/>
      <c r="AS49" s="1012"/>
      <c r="AT49" s="1012"/>
      <c r="AU49" s="1012" t="s">
        <v>146</v>
      </c>
      <c r="AV49" s="1012"/>
      <c r="AW49" s="1012"/>
      <c r="AX49" s="1012"/>
      <c r="AY49" s="1015" t="s">
        <v>147</v>
      </c>
      <c r="AZ49" s="1015"/>
      <c r="BA49" s="1015"/>
      <c r="BB49" s="1015"/>
      <c r="BD49" s="67"/>
    </row>
    <row r="50" spans="1:75">
      <c r="A50" s="65"/>
      <c r="B50" s="66"/>
      <c r="C50" s="1"/>
      <c r="D50" s="994" t="s">
        <v>45</v>
      </c>
      <c r="E50" s="994"/>
      <c r="F50" s="994"/>
      <c r="G50" s="994"/>
      <c r="H50" s="994"/>
      <c r="I50" s="994"/>
      <c r="J50" s="994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67"/>
    </row>
    <row r="51" spans="1:75">
      <c r="A51" s="6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64"/>
    </row>
    <row r="52" spans="1:75">
      <c r="A52" s="6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64"/>
    </row>
    <row r="53" spans="1:75">
      <c r="A53" s="65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54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64"/>
    </row>
    <row r="54" spans="1:75" s="1" customFormat="1" ht="12" customHeight="1">
      <c r="A54" s="68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69"/>
      <c r="BE54" s="30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ht="13" customHeight="1">
      <c r="A55" s="8"/>
      <c r="B55" s="57"/>
      <c r="C55" s="57"/>
      <c r="D55" s="559" t="s">
        <v>35</v>
      </c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  <c r="X55" s="559"/>
      <c r="Y55" s="559"/>
      <c r="Z55" s="559"/>
      <c r="AA55" s="559"/>
      <c r="AB55" s="559"/>
      <c r="AC55" s="559"/>
      <c r="AD55" s="559"/>
      <c r="AE55" s="559"/>
      <c r="AF55" s="559"/>
      <c r="AG55" s="559"/>
      <c r="AH55" s="559"/>
      <c r="AI55" s="559"/>
      <c r="AJ55" s="559"/>
      <c r="AK55" s="559"/>
      <c r="AL55" s="559"/>
      <c r="AM55" s="559"/>
      <c r="AN55" s="559"/>
      <c r="AO55" s="559"/>
      <c r="AP55" s="559"/>
      <c r="AQ55" s="559"/>
      <c r="AR55" s="559"/>
      <c r="AS55" s="559"/>
      <c r="AT55" s="559"/>
      <c r="AU55" s="559"/>
      <c r="AV55" s="559"/>
      <c r="AW55" s="559"/>
      <c r="AX55" s="559"/>
      <c r="AY55" s="559"/>
      <c r="AZ55" s="559"/>
      <c r="BA55" s="559"/>
      <c r="BB55" s="559"/>
      <c r="BC55" s="559"/>
      <c r="BD55" s="24"/>
      <c r="BE55" s="1" t="s">
        <v>58</v>
      </c>
      <c r="BF55" s="16">
        <v>1</v>
      </c>
      <c r="BG55" s="16"/>
      <c r="BH55" s="1"/>
      <c r="BK55" s="50" t="s">
        <v>40</v>
      </c>
      <c r="BL55" s="50">
        <v>7.18</v>
      </c>
    </row>
    <row r="56" spans="1:75" ht="13" customHeight="1">
      <c r="A56" s="8"/>
      <c r="B56" s="9" t="s">
        <v>59</v>
      </c>
      <c r="C56" s="9"/>
      <c r="D56" s="31"/>
      <c r="E56" s="31"/>
      <c r="F56" s="31"/>
      <c r="G56" s="31"/>
      <c r="H56" s="31"/>
      <c r="I56" s="31"/>
      <c r="J56" s="31"/>
      <c r="K56" s="31"/>
      <c r="L56" s="778" t="s">
        <v>208</v>
      </c>
      <c r="M56" s="779"/>
      <c r="N56" s="779"/>
      <c r="O56" s="779"/>
      <c r="P56" s="779"/>
      <c r="Q56" s="779"/>
      <c r="R56" s="779"/>
      <c r="S56" s="779"/>
      <c r="T56" s="780"/>
      <c r="U56" s="31"/>
      <c r="V56" s="31"/>
      <c r="W56" s="31"/>
      <c r="X56" s="31"/>
      <c r="Y56" s="31"/>
      <c r="Z56" s="31"/>
      <c r="AA56" s="31"/>
      <c r="AB56" s="31"/>
      <c r="AD56" s="778" t="s">
        <v>208</v>
      </c>
      <c r="AE56" s="779"/>
      <c r="AF56" s="779"/>
      <c r="AG56" s="779"/>
      <c r="AH56" s="779"/>
      <c r="AI56" s="779"/>
      <c r="AJ56" s="779"/>
      <c r="AK56" s="780"/>
      <c r="AL56" s="31"/>
      <c r="AM56" s="31"/>
      <c r="AN56" s="31"/>
      <c r="AO56" s="31"/>
      <c r="AP56" s="31"/>
      <c r="AQ56" s="31"/>
      <c r="AR56" s="31"/>
      <c r="AS56" s="31"/>
      <c r="AT56" s="31"/>
      <c r="AU56" s="778" t="s">
        <v>208</v>
      </c>
      <c r="AV56" s="779"/>
      <c r="AW56" s="779"/>
      <c r="AX56" s="779"/>
      <c r="AY56" s="779"/>
      <c r="AZ56" s="779"/>
      <c r="BA56" s="779"/>
      <c r="BB56" s="779"/>
      <c r="BC56" s="780"/>
      <c r="BD56" s="24"/>
      <c r="BE56" s="1" t="s">
        <v>60</v>
      </c>
      <c r="BF56" s="16">
        <v>1</v>
      </c>
      <c r="BG56" s="22" t="s">
        <v>107</v>
      </c>
      <c r="BH56" s="1"/>
      <c r="BK56" s="50" t="s">
        <v>0</v>
      </c>
      <c r="BL56" s="50">
        <v>3.23</v>
      </c>
    </row>
    <row r="57" spans="1:75" ht="13" customHeight="1">
      <c r="A57" s="8"/>
      <c r="B57" s="9" t="s">
        <v>73</v>
      </c>
      <c r="C57" s="9"/>
      <c r="D57" s="778" t="s">
        <v>35</v>
      </c>
      <c r="E57" s="779"/>
      <c r="F57" s="779"/>
      <c r="G57" s="779"/>
      <c r="H57" s="779"/>
      <c r="I57" s="779"/>
      <c r="J57" s="779"/>
      <c r="K57" s="780"/>
      <c r="L57" s="31"/>
      <c r="M57" s="31"/>
      <c r="N57" s="31"/>
      <c r="O57" s="31"/>
      <c r="P57" s="31"/>
      <c r="Q57" s="31"/>
      <c r="R57" s="31"/>
      <c r="S57" s="31"/>
      <c r="T57" s="31"/>
      <c r="U57" s="781" t="s">
        <v>35</v>
      </c>
      <c r="V57" s="782"/>
      <c r="W57" s="782"/>
      <c r="X57" s="782"/>
      <c r="Y57" s="782"/>
      <c r="Z57" s="782"/>
      <c r="AA57" s="782"/>
      <c r="AB57" s="782"/>
      <c r="AC57" s="782"/>
      <c r="AD57" s="31"/>
      <c r="AE57" s="31"/>
      <c r="AF57" s="31"/>
      <c r="AG57" s="31"/>
      <c r="AH57" s="31"/>
      <c r="AI57" s="31"/>
      <c r="AJ57" s="31"/>
      <c r="AK57" s="31"/>
      <c r="AL57" s="781" t="s">
        <v>35</v>
      </c>
      <c r="AM57" s="782"/>
      <c r="AN57" s="782"/>
      <c r="AO57" s="782"/>
      <c r="AP57" s="782"/>
      <c r="AQ57" s="782"/>
      <c r="AR57" s="782"/>
      <c r="AS57" s="782"/>
      <c r="AT57" s="782"/>
      <c r="AU57" s="31"/>
      <c r="AV57" s="31"/>
      <c r="AW57" s="31"/>
      <c r="AX57" s="31"/>
      <c r="AY57" s="31"/>
      <c r="AZ57" s="31"/>
      <c r="BA57" s="31"/>
      <c r="BB57" s="31"/>
      <c r="BC57" s="31"/>
      <c r="BD57" s="24"/>
      <c r="BE57" s="1"/>
      <c r="BF57" s="1">
        <f>37/52</f>
        <v>0.71153846153846156</v>
      </c>
      <c r="BG57" s="16" t="s">
        <v>128</v>
      </c>
      <c r="BH57" s="1"/>
      <c r="BK57" s="50" t="s">
        <v>1</v>
      </c>
      <c r="BL57" s="50">
        <v>3.06</v>
      </c>
    </row>
    <row r="58" spans="1:75" ht="13" customHeight="1">
      <c r="A58" s="8"/>
      <c r="B58" s="9" t="s">
        <v>61</v>
      </c>
      <c r="C58" s="9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24"/>
      <c r="BE58" s="1" t="s">
        <v>62</v>
      </c>
      <c r="BF58" s="16">
        <f>16/52</f>
        <v>0.30769230769230771</v>
      </c>
      <c r="BG58" s="16" t="s">
        <v>127</v>
      </c>
      <c r="BH58" s="1"/>
      <c r="BI58">
        <v>0.38</v>
      </c>
      <c r="BK58" s="50" t="s">
        <v>41</v>
      </c>
      <c r="BL58" s="50">
        <v>2</v>
      </c>
    </row>
    <row r="59" spans="1:75" ht="13" customHeight="1">
      <c r="A59" s="8"/>
      <c r="B59" s="9" t="s">
        <v>63</v>
      </c>
      <c r="C59" s="9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24"/>
      <c r="BE59" s="1" t="s">
        <v>64</v>
      </c>
      <c r="BF59" s="16">
        <f>30/52</f>
        <v>0.57692307692307687</v>
      </c>
      <c r="BG59" s="16" t="s">
        <v>126</v>
      </c>
      <c r="BH59" s="1"/>
      <c r="BI59">
        <v>0.62</v>
      </c>
      <c r="BK59" s="50" t="s">
        <v>2</v>
      </c>
      <c r="BL59" s="50">
        <v>2.23</v>
      </c>
    </row>
    <row r="60" spans="1:75" ht="13" customHeight="1">
      <c r="A60" s="8"/>
      <c r="B60" s="9" t="s">
        <v>65</v>
      </c>
      <c r="C60" s="9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775" t="s">
        <v>207</v>
      </c>
      <c r="X60" s="776"/>
      <c r="Y60" s="776"/>
      <c r="Z60" s="777"/>
      <c r="AA60" s="775" t="s">
        <v>206</v>
      </c>
      <c r="AB60" s="776"/>
      <c r="AC60" s="776"/>
      <c r="AD60" s="777"/>
      <c r="AE60" s="775" t="s">
        <v>205</v>
      </c>
      <c r="AF60" s="776"/>
      <c r="AG60" s="776"/>
      <c r="AH60" s="777"/>
      <c r="AI60" s="775" t="s">
        <v>204</v>
      </c>
      <c r="AJ60" s="776"/>
      <c r="AK60" s="776"/>
      <c r="AL60" s="777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24"/>
      <c r="BE60" s="1" t="s">
        <v>66</v>
      </c>
      <c r="BF60" s="16">
        <f>52/52</f>
        <v>1</v>
      </c>
      <c r="BG60" s="16"/>
      <c r="BH60" s="1"/>
      <c r="BK60" s="50" t="s">
        <v>20</v>
      </c>
      <c r="BL60" s="50">
        <v>1</v>
      </c>
    </row>
    <row r="61" spans="1:75" ht="13" customHeight="1">
      <c r="A61" s="8"/>
      <c r="B61" s="9"/>
      <c r="C61" s="9"/>
      <c r="D61" s="559" t="s">
        <v>15</v>
      </c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  <c r="X61" s="559"/>
      <c r="Y61" s="559"/>
      <c r="Z61" s="559"/>
      <c r="AA61" s="559"/>
      <c r="AB61" s="559"/>
      <c r="AC61" s="559"/>
      <c r="AD61" s="559"/>
      <c r="AE61" s="559"/>
      <c r="AF61" s="559"/>
      <c r="AG61" s="559"/>
      <c r="AH61" s="559"/>
      <c r="AI61" s="559"/>
      <c r="AJ61" s="559"/>
      <c r="AK61" s="559"/>
      <c r="AL61" s="559"/>
      <c r="AM61" s="559"/>
      <c r="AN61" s="559"/>
      <c r="AO61" s="559"/>
      <c r="AP61" s="559"/>
      <c r="AQ61" s="559"/>
      <c r="AR61" s="559"/>
      <c r="AS61" s="559"/>
      <c r="AT61" s="559"/>
      <c r="AU61" s="559"/>
      <c r="AV61" s="559"/>
      <c r="AW61" s="559"/>
      <c r="AX61" s="559"/>
      <c r="AY61" s="559"/>
      <c r="AZ61" s="559"/>
      <c r="BA61" s="559"/>
      <c r="BB61" s="559"/>
      <c r="BC61" s="559"/>
      <c r="BD61" s="24"/>
      <c r="BE61" s="1" t="s">
        <v>67</v>
      </c>
      <c r="BF61" s="26">
        <f>CB109</f>
        <v>1.3846153846153846</v>
      </c>
      <c r="BG61" s="22" t="s">
        <v>68</v>
      </c>
      <c r="BH61" s="1"/>
      <c r="BK61" s="50" t="s">
        <v>69</v>
      </c>
      <c r="BL61" s="50" t="s">
        <v>70</v>
      </c>
    </row>
    <row r="62" spans="1:75" ht="13" customHeight="1">
      <c r="A62" s="8"/>
      <c r="B62" s="9" t="s">
        <v>59</v>
      </c>
      <c r="C62" s="31"/>
      <c r="D62" s="775" t="s">
        <v>208</v>
      </c>
      <c r="E62" s="776"/>
      <c r="F62" s="776"/>
      <c r="G62" s="776"/>
      <c r="H62" s="776"/>
      <c r="I62" s="776"/>
      <c r="J62" s="776"/>
      <c r="K62" s="776"/>
      <c r="L62" s="776"/>
      <c r="M62" s="776"/>
      <c r="N62" s="776"/>
      <c r="O62" s="776"/>
      <c r="P62" s="776"/>
      <c r="Q62" s="776"/>
      <c r="R62" s="776"/>
      <c r="S62" s="776"/>
      <c r="T62" s="777"/>
      <c r="U62" s="775" t="s">
        <v>208</v>
      </c>
      <c r="V62" s="776"/>
      <c r="W62" s="776"/>
      <c r="X62" s="776"/>
      <c r="Y62" s="776"/>
      <c r="Z62" s="776"/>
      <c r="AA62" s="776"/>
      <c r="AB62" s="776"/>
      <c r="AC62" s="776"/>
      <c r="AD62" s="776"/>
      <c r="AE62" s="776"/>
      <c r="AF62" s="776"/>
      <c r="AG62" s="776"/>
      <c r="AH62" s="776"/>
      <c r="AI62" s="776"/>
      <c r="AJ62" s="776"/>
      <c r="AK62" s="777"/>
      <c r="AL62" s="522" t="s">
        <v>208</v>
      </c>
      <c r="AM62" s="509"/>
      <c r="AN62" s="509"/>
      <c r="AO62" s="509"/>
      <c r="AP62" s="509"/>
      <c r="AQ62" s="509"/>
      <c r="AR62" s="509"/>
      <c r="AS62" s="509"/>
      <c r="AT62" s="509"/>
      <c r="AU62" s="509"/>
      <c r="AV62" s="509"/>
      <c r="AW62" s="509"/>
      <c r="AX62" s="509"/>
      <c r="AY62" s="509"/>
      <c r="AZ62" s="509"/>
      <c r="BA62" s="509"/>
      <c r="BB62" s="509"/>
      <c r="BC62" s="509"/>
      <c r="BD62" s="25"/>
      <c r="BF62" s="22">
        <f>SUM(BF55:BF61)</f>
        <v>5.9807692307692299</v>
      </c>
      <c r="BG62" s="22"/>
      <c r="BH62" s="1"/>
      <c r="BK62" s="50" t="s">
        <v>71</v>
      </c>
      <c r="BL62" s="50">
        <v>1</v>
      </c>
      <c r="BN62" s="50">
        <f>SUM(BL55:BL60)</f>
        <v>18.7</v>
      </c>
      <c r="BO62" s="50" t="s">
        <v>72</v>
      </c>
    </row>
    <row r="63" spans="1:75" ht="13" customHeight="1">
      <c r="A63" s="8"/>
      <c r="B63" s="9" t="s">
        <v>73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24"/>
      <c r="BF63">
        <f>10/52</f>
        <v>0.19230769230769232</v>
      </c>
      <c r="BG63" s="16" t="s">
        <v>129</v>
      </c>
      <c r="BH63" s="1"/>
      <c r="BN63" s="50">
        <v>0.5</v>
      </c>
      <c r="BO63" s="50" t="s">
        <v>74</v>
      </c>
    </row>
    <row r="64" spans="1:75" s="1" customFormat="1" ht="13" customHeight="1">
      <c r="A64" s="8"/>
      <c r="B64" s="9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24"/>
      <c r="BE64" s="1" t="s">
        <v>185</v>
      </c>
      <c r="BF64" s="1">
        <v>0.1</v>
      </c>
      <c r="BG64" s="1" t="s">
        <v>186</v>
      </c>
      <c r="BK64" s="54"/>
      <c r="BL64" s="54"/>
      <c r="BM64" s="54"/>
      <c r="BN64" s="54">
        <f>1.8</f>
        <v>1.8</v>
      </c>
      <c r="BO64" s="54" t="s">
        <v>75</v>
      </c>
      <c r="BP64" s="54"/>
      <c r="BQ64" s="54"/>
      <c r="BR64" s="54"/>
      <c r="BS64" s="54"/>
      <c r="BT64" s="54"/>
      <c r="BU64" s="54"/>
      <c r="BV64" s="54"/>
      <c r="BW64" s="54"/>
    </row>
    <row r="65" spans="1:75" ht="13" customHeight="1">
      <c r="A65" s="8"/>
      <c r="B65" s="9" t="s">
        <v>61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24"/>
      <c r="BE65" s="1" t="s">
        <v>185</v>
      </c>
      <c r="BF65" s="1">
        <v>0.1</v>
      </c>
      <c r="BG65" s="16" t="s">
        <v>187</v>
      </c>
      <c r="BH65" s="1"/>
      <c r="BN65" s="44">
        <f>8/52</f>
        <v>0.15384615384615385</v>
      </c>
      <c r="BO65" s="44" t="s">
        <v>76</v>
      </c>
    </row>
    <row r="66" spans="1:75" ht="13" customHeight="1">
      <c r="A66" s="8"/>
      <c r="B66" s="9" t="s">
        <v>63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24"/>
      <c r="BE66" s="1"/>
      <c r="BF66" s="63">
        <f>SUM(BF63:BF65,BF61,BF60,BI58:BI59,BF55:BF57)</f>
        <v>6.4884615384615385</v>
      </c>
      <c r="BG66" s="16"/>
      <c r="BH66" s="1"/>
      <c r="BN66" s="50">
        <f>SUM(BN62:BN65)</f>
        <v>21.153846153846153</v>
      </c>
      <c r="BO66" s="50" t="s">
        <v>77</v>
      </c>
    </row>
    <row r="67" spans="1:75" s="1" customFormat="1" ht="13" customHeight="1">
      <c r="A67" s="8"/>
      <c r="B67" s="9" t="s">
        <v>65</v>
      </c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775" t="s">
        <v>207</v>
      </c>
      <c r="AN67" s="776"/>
      <c r="AO67" s="776"/>
      <c r="AP67" s="777"/>
      <c r="AQ67" s="775" t="s">
        <v>206</v>
      </c>
      <c r="AR67" s="776"/>
      <c r="AS67" s="776"/>
      <c r="AT67" s="777"/>
      <c r="AU67" s="775" t="s">
        <v>205</v>
      </c>
      <c r="AV67" s="776"/>
      <c r="AW67" s="776"/>
      <c r="AX67" s="777"/>
      <c r="AY67" s="522" t="s">
        <v>204</v>
      </c>
      <c r="AZ67" s="509"/>
      <c r="BA67" s="509"/>
      <c r="BB67" s="509"/>
      <c r="BC67" s="509"/>
      <c r="BD67" s="24"/>
      <c r="BG67" s="16"/>
      <c r="BK67" s="53" t="s">
        <v>130</v>
      </c>
      <c r="BL67" s="54"/>
      <c r="BM67" s="54"/>
      <c r="BN67" s="54"/>
      <c r="BO67" s="54" t="s">
        <v>78</v>
      </c>
      <c r="BP67" s="54"/>
      <c r="BQ67" s="54"/>
      <c r="BR67" s="54"/>
      <c r="BS67" s="54"/>
      <c r="BT67" s="54"/>
      <c r="BU67" s="54"/>
      <c r="BV67" s="54"/>
      <c r="BW67" s="54"/>
    </row>
    <row r="68" spans="1:75" ht="13" customHeight="1">
      <c r="A68" s="8"/>
      <c r="B68" s="9"/>
      <c r="C68" s="9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24"/>
      <c r="BE68" s="1"/>
      <c r="BF68" s="1"/>
      <c r="BG68" s="16"/>
      <c r="BH68" s="1"/>
      <c r="BK68" s="50">
        <v>1.8</v>
      </c>
      <c r="BL68" s="52" t="s">
        <v>131</v>
      </c>
    </row>
    <row r="69" spans="1:75" ht="13" customHeight="1">
      <c r="A69" s="8"/>
      <c r="B69" s="9"/>
      <c r="C69" s="9"/>
      <c r="D69" s="559" t="s">
        <v>0</v>
      </c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  <c r="X69" s="559"/>
      <c r="Y69" s="559"/>
      <c r="Z69" s="559"/>
      <c r="AA69" s="559"/>
      <c r="AB69" s="559"/>
      <c r="AC69" s="559"/>
      <c r="AD69" s="559"/>
      <c r="AE69" s="559"/>
      <c r="AF69" s="559"/>
      <c r="AG69" s="559"/>
      <c r="AH69" s="559"/>
      <c r="AI69" s="559"/>
      <c r="AJ69" s="559"/>
      <c r="AK69" s="559"/>
      <c r="AL69" s="559"/>
      <c r="AM69" s="559"/>
      <c r="AN69" s="559"/>
      <c r="AO69" s="559"/>
      <c r="AP69" s="559"/>
      <c r="AQ69" s="559"/>
      <c r="AR69" s="559"/>
      <c r="AS69" s="559"/>
      <c r="AT69" s="559"/>
      <c r="AU69" s="559"/>
      <c r="AV69" s="559"/>
      <c r="AW69" s="559"/>
      <c r="AX69" s="559"/>
      <c r="AY69" s="559"/>
      <c r="AZ69" s="559"/>
      <c r="BA69" s="559"/>
      <c r="BB69" s="559"/>
      <c r="BC69" s="559"/>
      <c r="BD69" s="24"/>
      <c r="BE69" s="1" t="s">
        <v>58</v>
      </c>
      <c r="BF69" s="16">
        <f>26/52</f>
        <v>0.5</v>
      </c>
      <c r="BG69" s="16"/>
      <c r="BH69" s="1"/>
      <c r="BK69" s="50">
        <f>8/52</f>
        <v>0.15384615384615385</v>
      </c>
      <c r="BL69" s="52" t="s">
        <v>132</v>
      </c>
    </row>
    <row r="70" spans="1:75" ht="13" customHeight="1">
      <c r="A70" s="8"/>
      <c r="B70" s="9" t="s">
        <v>79</v>
      </c>
      <c r="C70" s="9"/>
      <c r="D70" s="772" t="s">
        <v>208</v>
      </c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4"/>
      <c r="U70" s="772" t="s">
        <v>208</v>
      </c>
      <c r="V70" s="773"/>
      <c r="W70" s="773"/>
      <c r="X70" s="773"/>
      <c r="Y70" s="773"/>
      <c r="Z70" s="773"/>
      <c r="AA70" s="773"/>
      <c r="AB70" s="773"/>
      <c r="AC70" s="773"/>
      <c r="AD70" s="773"/>
      <c r="AE70" s="773"/>
      <c r="AF70" s="773"/>
      <c r="AG70" s="773"/>
      <c r="AH70" s="773"/>
      <c r="AI70" s="773"/>
      <c r="AJ70" s="773"/>
      <c r="AK70" s="774"/>
      <c r="AL70" s="465" t="s">
        <v>208</v>
      </c>
      <c r="AM70" s="466"/>
      <c r="AN70" s="466"/>
      <c r="AO70" s="466"/>
      <c r="AP70" s="466"/>
      <c r="AQ70" s="466"/>
      <c r="AR70" s="466"/>
      <c r="AS70" s="466"/>
      <c r="AT70" s="466"/>
      <c r="AU70" s="466"/>
      <c r="AV70" s="466"/>
      <c r="AW70" s="466"/>
      <c r="AX70" s="466"/>
      <c r="AY70" s="466"/>
      <c r="AZ70" s="466"/>
      <c r="BA70" s="466"/>
      <c r="BB70" s="466"/>
      <c r="BC70" s="466"/>
      <c r="BD70" s="24"/>
      <c r="BE70" s="1" t="s">
        <v>60</v>
      </c>
      <c r="BF70" s="16">
        <f>26/52</f>
        <v>0.5</v>
      </c>
      <c r="BG70" s="16"/>
      <c r="BH70" s="1"/>
      <c r="BK70" s="50">
        <f>8/52</f>
        <v>0.15384615384615385</v>
      </c>
      <c r="BL70" s="52" t="s">
        <v>133</v>
      </c>
    </row>
    <row r="71" spans="1:75" ht="13" customHeight="1">
      <c r="A71" s="8"/>
      <c r="B71" s="9" t="s">
        <v>61</v>
      </c>
      <c r="C71" s="9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24"/>
      <c r="BE71" s="1" t="s">
        <v>64</v>
      </c>
      <c r="BF71" s="16">
        <f>23/52</f>
        <v>0.44230769230769229</v>
      </c>
      <c r="BG71" s="16"/>
      <c r="BH71" s="1"/>
    </row>
    <row r="72" spans="1:75" ht="13" customHeight="1">
      <c r="A72" s="8"/>
      <c r="B72" s="9" t="s">
        <v>63</v>
      </c>
      <c r="C72" s="9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24"/>
      <c r="BE72" s="1" t="s">
        <v>66</v>
      </c>
      <c r="BF72" s="16">
        <v>1</v>
      </c>
      <c r="BG72" s="16"/>
      <c r="BH72" s="1"/>
      <c r="BK72" s="52" t="s">
        <v>134</v>
      </c>
    </row>
    <row r="73" spans="1:75" ht="13" customHeight="1">
      <c r="A73" s="8"/>
      <c r="B73" s="9" t="s">
        <v>65</v>
      </c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72" t="s">
        <v>204</v>
      </c>
      <c r="X73" s="773"/>
      <c r="Y73" s="773"/>
      <c r="Z73" s="774"/>
      <c r="AA73" s="772" t="s">
        <v>205</v>
      </c>
      <c r="AB73" s="773"/>
      <c r="AC73" s="773"/>
      <c r="AD73" s="774"/>
      <c r="AE73" s="772" t="s">
        <v>206</v>
      </c>
      <c r="AF73" s="773"/>
      <c r="AG73" s="773"/>
      <c r="AH73" s="774"/>
      <c r="AI73" s="772" t="s">
        <v>207</v>
      </c>
      <c r="AJ73" s="773"/>
      <c r="AK73" s="773"/>
      <c r="AL73" s="774"/>
      <c r="AM73" s="772" t="s">
        <v>206</v>
      </c>
      <c r="AN73" s="773"/>
      <c r="AO73" s="773"/>
      <c r="AP73" s="774"/>
      <c r="AQ73" s="772" t="s">
        <v>205</v>
      </c>
      <c r="AR73" s="773"/>
      <c r="AS73" s="773"/>
      <c r="AT73" s="774"/>
      <c r="AU73" s="772" t="s">
        <v>204</v>
      </c>
      <c r="AV73" s="773"/>
      <c r="AW73" s="773"/>
      <c r="AX73" s="774"/>
      <c r="AY73" s="480" t="s">
        <v>207</v>
      </c>
      <c r="AZ73" s="481"/>
      <c r="BA73" s="481"/>
      <c r="BB73" s="481"/>
      <c r="BC73" s="481"/>
      <c r="BD73" s="24"/>
      <c r="BE73" s="1" t="s">
        <v>67</v>
      </c>
      <c r="BF73" s="22">
        <f>32/52</f>
        <v>0.61538461538461542</v>
      </c>
      <c r="BG73" s="16" t="s">
        <v>125</v>
      </c>
      <c r="BH73" s="1"/>
    </row>
    <row r="74" spans="1:75" s="1" customFormat="1" ht="13" customHeight="1">
      <c r="A74" s="8"/>
      <c r="B74" s="9"/>
      <c r="C74" s="9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24"/>
      <c r="BF74" s="26">
        <f>SUM(BF69:BF73)</f>
        <v>3.0576923076923079</v>
      </c>
      <c r="BG74" s="22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ht="13" customHeight="1">
      <c r="A75" s="8"/>
      <c r="B75" s="9"/>
      <c r="C75" s="9"/>
      <c r="D75" s="559" t="s">
        <v>80</v>
      </c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559"/>
      <c r="AG75" s="559"/>
      <c r="AH75" s="559"/>
      <c r="AI75" s="559"/>
      <c r="AJ75" s="559"/>
      <c r="AK75" s="559"/>
      <c r="AL75" s="559"/>
      <c r="AM75" s="559"/>
      <c r="AN75" s="559"/>
      <c r="AO75" s="559"/>
      <c r="AP75" s="559"/>
      <c r="AQ75" s="559"/>
      <c r="AR75" s="559"/>
      <c r="AS75" s="559"/>
      <c r="AT75" s="559"/>
      <c r="AU75" s="559"/>
      <c r="AV75" s="559"/>
      <c r="AW75" s="559"/>
      <c r="AX75" s="559"/>
      <c r="AY75" s="559"/>
      <c r="AZ75" s="559"/>
      <c r="BA75" s="559"/>
      <c r="BB75" s="559"/>
      <c r="BC75" s="559"/>
      <c r="BD75" s="24"/>
      <c r="BG75" s="22"/>
      <c r="BH75" s="1"/>
    </row>
    <row r="76" spans="1:75" ht="13" customHeight="1">
      <c r="A76" s="8"/>
      <c r="B76" s="9" t="s">
        <v>79</v>
      </c>
      <c r="C76" s="9"/>
      <c r="D76" s="813" t="s">
        <v>38</v>
      </c>
      <c r="E76" s="813"/>
      <c r="F76" s="813"/>
      <c r="G76" s="813"/>
      <c r="H76" s="813"/>
      <c r="I76" s="813"/>
      <c r="J76" s="813"/>
      <c r="K76" s="813"/>
      <c r="L76" s="70"/>
      <c r="M76" s="70"/>
      <c r="N76" s="70"/>
      <c r="O76" s="70"/>
      <c r="P76" s="70"/>
      <c r="Q76" s="70"/>
      <c r="R76" s="70"/>
      <c r="S76" s="70"/>
      <c r="T76" s="70"/>
      <c r="U76" s="813" t="s">
        <v>38</v>
      </c>
      <c r="V76" s="813"/>
      <c r="W76" s="813"/>
      <c r="X76" s="813"/>
      <c r="Y76" s="813"/>
      <c r="Z76" s="813"/>
      <c r="AA76" s="813"/>
      <c r="AB76" s="813"/>
      <c r="AC76" s="813"/>
      <c r="AD76" s="70"/>
      <c r="AE76" s="70"/>
      <c r="AF76" s="70"/>
      <c r="AG76" s="70"/>
      <c r="AH76" s="70"/>
      <c r="AI76" s="70"/>
      <c r="AJ76" s="70"/>
      <c r="AK76" s="70"/>
      <c r="AL76" s="813" t="s">
        <v>38</v>
      </c>
      <c r="AM76" s="813"/>
      <c r="AN76" s="813"/>
      <c r="AO76" s="813"/>
      <c r="AP76" s="813"/>
      <c r="AQ76" s="813"/>
      <c r="AR76" s="813"/>
      <c r="AS76" s="813"/>
      <c r="AT76" s="813"/>
      <c r="AU76" s="70"/>
      <c r="AV76" s="70"/>
      <c r="AW76" s="70"/>
      <c r="AX76" s="70"/>
      <c r="AY76" s="70"/>
      <c r="AZ76" s="70"/>
      <c r="BA76" s="70"/>
      <c r="BB76" s="70"/>
      <c r="BC76" s="70"/>
      <c r="BD76" s="24"/>
      <c r="BE76" s="1" t="s">
        <v>58</v>
      </c>
      <c r="BF76" s="16">
        <f>14/52</f>
        <v>0.26923076923076922</v>
      </c>
      <c r="BG76" s="16" t="s">
        <v>111</v>
      </c>
      <c r="BH76" s="1"/>
    </row>
    <row r="77" spans="1:75" ht="13" customHeight="1">
      <c r="A77" s="8"/>
      <c r="B77" s="9" t="s">
        <v>81</v>
      </c>
      <c r="C77" s="9"/>
      <c r="D77" s="70"/>
      <c r="E77" s="70"/>
      <c r="F77" s="70"/>
      <c r="G77" s="70"/>
      <c r="H77" s="70"/>
      <c r="I77" s="70"/>
      <c r="J77" s="70"/>
      <c r="K77" s="70"/>
      <c r="L77" s="813" t="s">
        <v>38</v>
      </c>
      <c r="M77" s="813"/>
      <c r="N77" s="813"/>
      <c r="O77" s="813"/>
      <c r="P77" s="813"/>
      <c r="Q77" s="813"/>
      <c r="R77" s="813"/>
      <c r="S77" s="813"/>
      <c r="T77" s="813"/>
      <c r="U77" s="70"/>
      <c r="V77" s="70"/>
      <c r="W77" s="70"/>
      <c r="X77" s="70"/>
      <c r="Y77" s="70"/>
      <c r="Z77" s="70"/>
      <c r="AA77" s="70"/>
      <c r="AB77" s="70"/>
      <c r="AC77" s="70"/>
      <c r="AD77" s="813" t="s">
        <v>38</v>
      </c>
      <c r="AE77" s="813"/>
      <c r="AF77" s="813"/>
      <c r="AG77" s="813"/>
      <c r="AH77" s="813"/>
      <c r="AI77" s="813"/>
      <c r="AJ77" s="813"/>
      <c r="AK77" s="813"/>
      <c r="AL77" s="70"/>
      <c r="AM77" s="70"/>
      <c r="AN77" s="70"/>
      <c r="AO77" s="70"/>
      <c r="AP77" s="70"/>
      <c r="AQ77" s="70"/>
      <c r="AR77" s="70"/>
      <c r="AS77" s="70"/>
      <c r="AT77" s="70"/>
      <c r="AU77" s="813" t="s">
        <v>38</v>
      </c>
      <c r="AV77" s="813"/>
      <c r="AW77" s="813"/>
      <c r="AX77" s="813"/>
      <c r="AY77" s="813"/>
      <c r="AZ77" s="813"/>
      <c r="BA77" s="813"/>
      <c r="BB77" s="813"/>
      <c r="BC77" s="813"/>
      <c r="BD77" s="24"/>
      <c r="BE77" s="1" t="s">
        <v>60</v>
      </c>
      <c r="BF77" s="16">
        <f>32/52</f>
        <v>0.61538461538461542</v>
      </c>
      <c r="BG77" s="22" t="s">
        <v>108</v>
      </c>
      <c r="BH77" s="1"/>
      <c r="BJ77" t="s">
        <v>112</v>
      </c>
    </row>
    <row r="78" spans="1:75" ht="13" customHeight="1">
      <c r="A78" s="8"/>
      <c r="B78" s="9" t="s">
        <v>5</v>
      </c>
      <c r="C78" s="9"/>
      <c r="D78" s="922" t="s">
        <v>4</v>
      </c>
      <c r="E78" s="923"/>
      <c r="F78" s="923"/>
      <c r="G78" s="923"/>
      <c r="H78" s="923"/>
      <c r="I78" s="923"/>
      <c r="J78" s="923"/>
      <c r="K78" s="923"/>
      <c r="L78" s="667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24"/>
      <c r="BE78" s="1" t="s">
        <v>62</v>
      </c>
      <c r="BF78" s="16">
        <f>7/52</f>
        <v>0.13461538461538461</v>
      </c>
      <c r="BG78" s="16" t="s">
        <v>106</v>
      </c>
      <c r="BH78" s="1"/>
    </row>
    <row r="79" spans="1:75" s="1" customFormat="1" ht="13" customHeight="1">
      <c r="A79" s="8"/>
      <c r="B79" s="9" t="s">
        <v>61</v>
      </c>
      <c r="C79" s="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64</v>
      </c>
      <c r="BF79" s="16">
        <f>21/52</f>
        <v>0.40384615384615385</v>
      </c>
      <c r="BG79" s="16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</row>
    <row r="80" spans="1:75" ht="13" customHeight="1">
      <c r="A80" s="8"/>
      <c r="B80" s="71" t="s">
        <v>63</v>
      </c>
      <c r="C80" s="71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24"/>
      <c r="BE80" s="1" t="s">
        <v>66</v>
      </c>
      <c r="BF80" s="16">
        <f>24/52</f>
        <v>0.46153846153846156</v>
      </c>
      <c r="BG80" s="16"/>
      <c r="BH80" s="1"/>
    </row>
    <row r="81" spans="1:75" ht="13" customHeight="1">
      <c r="A81" s="8"/>
      <c r="B81" s="9"/>
      <c r="C81" s="9"/>
      <c r="D81" s="993" t="s">
        <v>39</v>
      </c>
      <c r="E81" s="993"/>
      <c r="F81" s="993"/>
      <c r="G81" s="993"/>
      <c r="H81" s="993"/>
      <c r="I81" s="993"/>
      <c r="J81" s="993"/>
      <c r="K81" s="70"/>
      <c r="L81" s="70"/>
      <c r="M81" s="70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24"/>
      <c r="BE81" s="1" t="s">
        <v>67</v>
      </c>
      <c r="BF81" s="22">
        <v>0.69199999999999995</v>
      </c>
      <c r="BG81" s="22" t="s">
        <v>113</v>
      </c>
      <c r="BH81" s="1"/>
    </row>
    <row r="82" spans="1:75" ht="13" customHeight="1">
      <c r="A82" s="8"/>
      <c r="B82" s="9"/>
      <c r="C82" s="9"/>
      <c r="D82" s="559" t="s">
        <v>82</v>
      </c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  <c r="X82" s="559"/>
      <c r="Y82" s="559"/>
      <c r="Z82" s="559"/>
      <c r="AA82" s="559"/>
      <c r="AB82" s="559"/>
      <c r="AC82" s="559"/>
      <c r="AD82" s="559"/>
      <c r="AE82" s="559"/>
      <c r="AF82" s="559"/>
      <c r="AG82" s="559"/>
      <c r="AH82" s="559"/>
      <c r="AI82" s="559"/>
      <c r="AJ82" s="559"/>
      <c r="AK82" s="559"/>
      <c r="AL82" s="559"/>
      <c r="AM82" s="559"/>
      <c r="AN82" s="559"/>
      <c r="AO82" s="559"/>
      <c r="AP82" s="559"/>
      <c r="AQ82" s="559"/>
      <c r="AR82" s="559"/>
      <c r="AS82" s="559"/>
      <c r="AT82" s="559"/>
      <c r="AU82" s="559"/>
      <c r="AV82" s="559"/>
      <c r="AW82" s="559"/>
      <c r="AX82" s="559"/>
      <c r="AY82" s="559"/>
      <c r="AZ82" s="559"/>
      <c r="BA82" s="559"/>
      <c r="BB82" s="559"/>
      <c r="BC82" s="559"/>
      <c r="BD82" s="24"/>
      <c r="BE82" s="1"/>
      <c r="BF82" s="22">
        <f>SUM(BF76:BF81)</f>
        <v>2.5766153846153843</v>
      </c>
      <c r="BG82" s="22"/>
      <c r="BH82" s="1"/>
    </row>
    <row r="83" spans="1:75" ht="13" customHeight="1">
      <c r="A83" s="8"/>
      <c r="B83" s="9" t="s">
        <v>92</v>
      </c>
      <c r="C83" s="9"/>
      <c r="D83" s="73"/>
      <c r="E83" s="73"/>
      <c r="F83" s="73"/>
      <c r="G83" s="73"/>
      <c r="H83" s="73"/>
      <c r="I83" s="73"/>
      <c r="J83" s="73"/>
      <c r="K83" s="985" t="s">
        <v>188</v>
      </c>
      <c r="L83" s="985"/>
      <c r="M83" s="985"/>
      <c r="N83" s="985"/>
      <c r="O83" s="985"/>
      <c r="P83" s="985"/>
      <c r="Q83" s="73"/>
      <c r="R83" s="73"/>
      <c r="S83" s="73"/>
      <c r="T83" s="73"/>
      <c r="U83" s="73"/>
      <c r="V83" s="73"/>
      <c r="W83" s="986" t="s">
        <v>189</v>
      </c>
      <c r="X83" s="986"/>
      <c r="Y83" s="986"/>
      <c r="Z83" s="986"/>
      <c r="AA83" s="986"/>
      <c r="AB83" s="986"/>
      <c r="AC83" s="986"/>
      <c r="AD83" s="73"/>
      <c r="AE83" s="73"/>
      <c r="AF83" s="73"/>
      <c r="AG83" s="73"/>
      <c r="AH83" s="73"/>
      <c r="AI83" s="73"/>
      <c r="AL83" s="982" t="s">
        <v>154</v>
      </c>
      <c r="AM83" s="983"/>
      <c r="AN83" s="983"/>
      <c r="AO83" s="983"/>
      <c r="AP83" s="984"/>
      <c r="AQ83" s="73"/>
      <c r="AR83" s="73"/>
      <c r="AS83" s="73"/>
      <c r="AT83" s="73"/>
      <c r="AU83" s="73"/>
      <c r="AV83" s="73"/>
      <c r="AW83" s="985" t="s">
        <v>16</v>
      </c>
      <c r="AX83" s="985"/>
      <c r="AY83" s="985"/>
      <c r="AZ83" s="985"/>
      <c r="BA83" s="985"/>
      <c r="BB83" s="985"/>
      <c r="BC83" s="985"/>
      <c r="BD83" s="24"/>
      <c r="BE83" s="1" t="s">
        <v>58</v>
      </c>
      <c r="BF83">
        <f>12/52</f>
        <v>0.23076923076923078</v>
      </c>
      <c r="BG83" s="16" t="s">
        <v>111</v>
      </c>
      <c r="BH83" s="1"/>
    </row>
    <row r="84" spans="1:75" ht="13" customHeight="1">
      <c r="A84" s="8"/>
      <c r="B84" s="9" t="s">
        <v>93</v>
      </c>
      <c r="C84" s="9"/>
      <c r="D84" s="986" t="s">
        <v>17</v>
      </c>
      <c r="E84" s="986"/>
      <c r="F84" s="986"/>
      <c r="G84" s="986"/>
      <c r="H84" s="986"/>
      <c r="I84" s="986"/>
      <c r="J84" s="986"/>
      <c r="K84" s="70"/>
      <c r="L84" s="70"/>
      <c r="M84" s="70"/>
      <c r="N84" s="70"/>
      <c r="O84" s="70"/>
      <c r="P84" s="70"/>
      <c r="Q84" s="987" t="s">
        <v>151</v>
      </c>
      <c r="R84" s="988"/>
      <c r="S84" s="988"/>
      <c r="T84" s="988"/>
      <c r="U84" s="988"/>
      <c r="V84" s="989"/>
      <c r="W84" s="70"/>
      <c r="X84" s="70"/>
      <c r="Y84" s="70"/>
      <c r="Z84" s="70"/>
      <c r="AA84" s="70"/>
      <c r="AB84" s="70"/>
      <c r="AC84" s="70"/>
      <c r="AD84" s="986" t="s">
        <v>150</v>
      </c>
      <c r="AE84" s="986"/>
      <c r="AF84" s="986"/>
      <c r="AG84" s="986"/>
      <c r="AH84" s="986"/>
      <c r="AI84" s="986"/>
      <c r="AJ84" s="986"/>
      <c r="AK84" s="986"/>
      <c r="AL84" s="70"/>
      <c r="AM84" s="70"/>
      <c r="AN84" s="70"/>
      <c r="AO84" s="70"/>
      <c r="AP84" s="70"/>
      <c r="AQ84" s="990" t="s">
        <v>151</v>
      </c>
      <c r="AR84" s="990"/>
      <c r="AS84" s="990"/>
      <c r="AT84" s="990"/>
      <c r="AU84" s="991" t="s">
        <v>17</v>
      </c>
      <c r="AV84" s="992"/>
      <c r="AW84" s="70"/>
      <c r="AX84" s="70"/>
      <c r="AY84" s="70"/>
      <c r="AZ84" s="70"/>
      <c r="BA84" s="70"/>
      <c r="BB84" s="70"/>
      <c r="BC84" s="70"/>
      <c r="BD84" s="24"/>
      <c r="BE84" s="1" t="s">
        <v>60</v>
      </c>
      <c r="BF84" s="16">
        <f>31/52</f>
        <v>0.59615384615384615</v>
      </c>
      <c r="BG84" s="22" t="s">
        <v>108</v>
      </c>
      <c r="BH84" s="1"/>
      <c r="BJ84" t="s">
        <v>109</v>
      </c>
    </row>
    <row r="85" spans="1:75" ht="13" customHeight="1">
      <c r="A85" s="8"/>
      <c r="B85" s="9" t="s">
        <v>61</v>
      </c>
      <c r="C85" s="9"/>
      <c r="D85" s="70"/>
      <c r="E85" s="70"/>
      <c r="F85" s="70"/>
      <c r="G85" s="70"/>
      <c r="H85" s="70"/>
      <c r="I85" s="70"/>
      <c r="J85" s="70"/>
      <c r="K85" s="985" t="s">
        <v>27</v>
      </c>
      <c r="L85" s="985"/>
      <c r="M85" s="985"/>
      <c r="N85" s="985"/>
      <c r="O85" s="985"/>
      <c r="P85" s="985"/>
      <c r="Q85" s="985" t="s">
        <v>18</v>
      </c>
      <c r="R85" s="985"/>
      <c r="S85" s="985"/>
      <c r="T85" s="985"/>
      <c r="U85" s="985"/>
      <c r="V85" s="985"/>
      <c r="W85" s="70"/>
      <c r="X85" s="70"/>
      <c r="Y85" s="70"/>
      <c r="Z85" s="70"/>
      <c r="AA85" s="70"/>
      <c r="AB85" s="70"/>
      <c r="AC85" s="70"/>
      <c r="AD85" s="938" t="s">
        <v>27</v>
      </c>
      <c r="AE85" s="938"/>
      <c r="AF85" s="938"/>
      <c r="AG85" s="938"/>
      <c r="AH85" s="938"/>
      <c r="AI85" s="938"/>
      <c r="AJ85" s="70"/>
      <c r="AK85" s="70"/>
      <c r="AL85" s="70"/>
      <c r="AM85" s="70"/>
      <c r="AN85" s="70"/>
      <c r="AO85" s="70"/>
      <c r="AP85" s="70"/>
      <c r="AQ85" s="985" t="s">
        <v>19</v>
      </c>
      <c r="AR85" s="985"/>
      <c r="AS85" s="985"/>
      <c r="AT85" s="985"/>
      <c r="AU85" s="985"/>
      <c r="AV85" s="985"/>
      <c r="AW85" s="70"/>
      <c r="AX85" s="70"/>
      <c r="AY85" s="70"/>
      <c r="AZ85" s="70"/>
      <c r="BA85" s="70"/>
      <c r="BB85" s="70"/>
      <c r="BC85" s="70"/>
      <c r="BD85" s="24"/>
      <c r="BE85" s="1" t="s">
        <v>62</v>
      </c>
      <c r="BF85" s="16">
        <f>9/52</f>
        <v>0.17307692307692307</v>
      </c>
      <c r="BG85" t="s">
        <v>106</v>
      </c>
      <c r="BH85" s="1"/>
    </row>
    <row r="86" spans="1:75" ht="13" customHeight="1">
      <c r="A86" s="8"/>
      <c r="B86" s="9" t="s">
        <v>63</v>
      </c>
      <c r="C86" s="9"/>
      <c r="D86" s="985" t="s">
        <v>160</v>
      </c>
      <c r="E86" s="985"/>
      <c r="F86" s="985"/>
      <c r="G86" s="985"/>
      <c r="H86" s="985"/>
      <c r="I86" s="985"/>
      <c r="J86" s="985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985" t="s">
        <v>161</v>
      </c>
      <c r="X86" s="985"/>
      <c r="Y86" s="985"/>
      <c r="Z86" s="985"/>
      <c r="AA86" s="985"/>
      <c r="AB86" s="985"/>
      <c r="AC86" s="985"/>
      <c r="AD86" s="70"/>
      <c r="AE86" s="70"/>
      <c r="AF86" s="70"/>
      <c r="AG86" s="70"/>
      <c r="AH86" s="70"/>
      <c r="AI86" s="70"/>
      <c r="AJ86" s="985" t="s">
        <v>159</v>
      </c>
      <c r="AK86" s="985"/>
      <c r="AL86" s="985"/>
      <c r="AM86" s="985"/>
      <c r="AN86" s="985"/>
      <c r="AO86" s="985"/>
      <c r="AP86" s="985"/>
      <c r="AQ86" s="70"/>
      <c r="AR86" s="70"/>
      <c r="AS86" s="70"/>
      <c r="AT86" s="70"/>
      <c r="AU86" s="70"/>
      <c r="AV86" s="70"/>
      <c r="AW86" s="982" t="s">
        <v>158</v>
      </c>
      <c r="AX86" s="983"/>
      <c r="AY86" s="983"/>
      <c r="AZ86" s="983"/>
      <c r="BA86" s="983"/>
      <c r="BB86" s="983"/>
      <c r="BC86" s="984"/>
      <c r="BD86" s="24"/>
      <c r="BE86" s="1" t="s">
        <v>64</v>
      </c>
      <c r="BF86" s="16">
        <f>24/52</f>
        <v>0.46153846153846156</v>
      </c>
      <c r="BG86" s="16"/>
      <c r="BH86" s="1"/>
    </row>
    <row r="87" spans="1:75" ht="13" customHeight="1">
      <c r="A87" s="8"/>
      <c r="B87" s="9"/>
      <c r="C87" s="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24"/>
      <c r="BE87" s="1" t="s">
        <v>66</v>
      </c>
      <c r="BF87" s="16">
        <f>28/52</f>
        <v>0.53846153846153844</v>
      </c>
      <c r="BG87" s="1"/>
      <c r="BH87" s="1"/>
    </row>
    <row r="88" spans="1:75" ht="13" customHeight="1">
      <c r="A88" s="8"/>
      <c r="B88" s="9"/>
      <c r="C88" s="9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24"/>
      <c r="BE88" s="1"/>
      <c r="BF88" s="16">
        <f>SUM(BF83:BF87)</f>
        <v>2</v>
      </c>
      <c r="BG88" s="1" t="s">
        <v>110</v>
      </c>
      <c r="BH88" s="1"/>
    </row>
    <row r="89" spans="1:75" s="1" customFormat="1" ht="13" customHeight="1">
      <c r="A89" s="8"/>
      <c r="B89" s="9"/>
      <c r="C89" s="9"/>
      <c r="D89" s="559" t="s">
        <v>83</v>
      </c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  <c r="X89" s="559"/>
      <c r="Y89" s="559"/>
      <c r="Z89" s="559"/>
      <c r="AA89" s="559"/>
      <c r="AB89" s="559"/>
      <c r="AC89" s="559"/>
      <c r="AD89" s="559"/>
      <c r="AE89" s="559"/>
      <c r="AF89" s="559"/>
      <c r="AG89" s="559"/>
      <c r="AH89" s="559"/>
      <c r="AI89" s="559"/>
      <c r="AJ89" s="559"/>
      <c r="AK89" s="559"/>
      <c r="AL89" s="559"/>
      <c r="AM89" s="559"/>
      <c r="AN89" s="559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59"/>
      <c r="BC89" s="559"/>
      <c r="BD89" s="24"/>
      <c r="BF89" s="16"/>
      <c r="BG89" s="16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</row>
    <row r="90" spans="1:75" ht="13" customHeight="1">
      <c r="A90" s="8"/>
      <c r="B90" s="9" t="s">
        <v>81</v>
      </c>
      <c r="C90" s="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24"/>
      <c r="BE90" s="1"/>
      <c r="BF90" s="16"/>
      <c r="BG90" s="16"/>
      <c r="BH90" s="1"/>
    </row>
    <row r="91" spans="1:75" ht="13" customHeight="1">
      <c r="A91" s="8"/>
      <c r="B91" s="9" t="s">
        <v>5</v>
      </c>
      <c r="C91" s="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832" t="s">
        <v>5</v>
      </c>
      <c r="AR91" s="833"/>
      <c r="AS91" s="833"/>
      <c r="AT91" s="833"/>
      <c r="AU91" s="833"/>
      <c r="AV91" s="833"/>
      <c r="AW91" s="833"/>
      <c r="AX91" s="833"/>
      <c r="AY91" s="833"/>
      <c r="AZ91" s="833"/>
      <c r="BA91" s="833"/>
      <c r="BB91" s="833"/>
      <c r="BC91" s="834"/>
      <c r="BD91" s="24"/>
      <c r="BE91" s="1" t="s">
        <v>60</v>
      </c>
      <c r="BF91" s="16">
        <f>13/52</f>
        <v>0.25</v>
      </c>
      <c r="BG91" s="16" t="s">
        <v>103</v>
      </c>
      <c r="BH91" s="1"/>
    </row>
    <row r="92" spans="1:75" ht="13" customHeight="1">
      <c r="A92" s="8"/>
      <c r="B92" s="9" t="s">
        <v>61</v>
      </c>
      <c r="C92" s="9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25"/>
      <c r="BE92" s="1" t="s">
        <v>62</v>
      </c>
      <c r="BF92" s="22">
        <f>4/52</f>
        <v>7.6923076923076927E-2</v>
      </c>
      <c r="BG92" s="16" t="s">
        <v>104</v>
      </c>
      <c r="BH92" s="1"/>
    </row>
    <row r="93" spans="1:75" ht="13" customHeight="1">
      <c r="A93" s="8"/>
      <c r="B93" s="71" t="s">
        <v>63</v>
      </c>
      <c r="C93" s="71"/>
      <c r="D93" s="840" t="s">
        <v>167</v>
      </c>
      <c r="E93" s="840"/>
      <c r="F93" s="840"/>
      <c r="G93" s="840"/>
      <c r="H93" s="840"/>
      <c r="I93" s="840"/>
      <c r="J93" s="840"/>
      <c r="K93" s="840"/>
      <c r="L93" s="840"/>
      <c r="M93" s="840"/>
      <c r="N93" s="840"/>
      <c r="O93" s="840"/>
      <c r="P93" s="840"/>
      <c r="Q93" s="840" t="s">
        <v>167</v>
      </c>
      <c r="R93" s="840"/>
      <c r="S93" s="840"/>
      <c r="T93" s="840"/>
      <c r="U93" s="840"/>
      <c r="V93" s="840"/>
      <c r="W93" s="840"/>
      <c r="X93" s="840"/>
      <c r="Y93" s="840"/>
      <c r="Z93" s="840"/>
      <c r="AA93" s="840"/>
      <c r="AB93" s="840"/>
      <c r="AC93" s="840"/>
      <c r="AD93" s="840" t="s">
        <v>167</v>
      </c>
      <c r="AE93" s="840"/>
      <c r="AF93" s="840"/>
      <c r="AG93" s="840"/>
      <c r="AH93" s="840"/>
      <c r="AI93" s="840"/>
      <c r="AJ93" s="840"/>
      <c r="AK93" s="840"/>
      <c r="AL93" s="840"/>
      <c r="AM93" s="840"/>
      <c r="AN93" s="840"/>
      <c r="AO93" s="840"/>
      <c r="AP93" s="84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24"/>
      <c r="BE93" s="1" t="s">
        <v>64</v>
      </c>
      <c r="BF93" s="16">
        <f>20/52</f>
        <v>0.38461538461538464</v>
      </c>
      <c r="BG93" s="16"/>
      <c r="BH93" s="1"/>
    </row>
    <row r="94" spans="1:75" ht="13" customHeight="1">
      <c r="A94" s="8"/>
      <c r="B94" s="9"/>
      <c r="C94" s="9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24"/>
      <c r="BE94" s="1" t="s">
        <v>66</v>
      </c>
      <c r="BF94" s="16">
        <v>1</v>
      </c>
      <c r="BG94" s="16"/>
      <c r="BH94" s="1"/>
    </row>
    <row r="95" spans="1:75" ht="13" customHeight="1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24"/>
      <c r="BE95" s="1" t="s">
        <v>105</v>
      </c>
      <c r="BF95" s="22">
        <v>0.23100000000000001</v>
      </c>
      <c r="BG95" s="22">
        <f>SUM(BF91:BF95)</f>
        <v>1.9425384615384618</v>
      </c>
      <c r="BH95" s="1"/>
    </row>
    <row r="96" spans="1:75" s="1" customFormat="1" ht="13" customHeight="1">
      <c r="A96" s="8"/>
      <c r="B96" s="9"/>
      <c r="C96" s="9"/>
      <c r="D96" s="559" t="s">
        <v>84</v>
      </c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  <c r="X96" s="559"/>
      <c r="Y96" s="559"/>
      <c r="Z96" s="559"/>
      <c r="AA96" s="559"/>
      <c r="AB96" s="559"/>
      <c r="AC96" s="559"/>
      <c r="AD96" s="559"/>
      <c r="AE96" s="559"/>
      <c r="AF96" s="559"/>
      <c r="AG96" s="559"/>
      <c r="AH96" s="559"/>
      <c r="AI96" s="559"/>
      <c r="AJ96" s="559"/>
      <c r="AK96" s="559"/>
      <c r="AL96" s="559"/>
      <c r="AM96" s="559"/>
      <c r="AN96" s="559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59"/>
      <c r="BC96" s="559"/>
      <c r="BD96" s="24"/>
      <c r="BF96" s="22"/>
      <c r="BG96" s="22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</row>
    <row r="97" spans="1:85" ht="13" customHeight="1">
      <c r="A97" s="8"/>
      <c r="B97" s="9" t="s">
        <v>73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29" t="s">
        <v>17</v>
      </c>
      <c r="AE97" s="929"/>
      <c r="AF97" s="929"/>
      <c r="AG97" s="929"/>
      <c r="AH97" s="929"/>
      <c r="AI97" s="929"/>
      <c r="AJ97" s="929"/>
      <c r="AK97" s="929"/>
      <c r="AL97" s="930" t="s">
        <v>150</v>
      </c>
      <c r="AM97" s="931"/>
      <c r="AN97" s="931"/>
      <c r="AO97" s="931"/>
      <c r="AP97" s="931"/>
      <c r="AQ97" s="931"/>
      <c r="AR97" s="931"/>
      <c r="AS97" s="931"/>
      <c r="AT97" s="931"/>
      <c r="AU97" s="930" t="s">
        <v>151</v>
      </c>
      <c r="AV97" s="931"/>
      <c r="AW97" s="931"/>
      <c r="AX97" s="931"/>
      <c r="AY97" s="931"/>
      <c r="AZ97" s="931"/>
      <c r="BA97" s="931"/>
      <c r="BB97" s="931"/>
      <c r="BC97" s="931"/>
      <c r="BD97" s="24"/>
      <c r="BE97" s="1" t="s">
        <v>60</v>
      </c>
      <c r="BF97" s="26">
        <f>18/52</f>
        <v>0.34615384615384615</v>
      </c>
      <c r="BG97" s="22"/>
      <c r="BH97" s="1"/>
    </row>
    <row r="98" spans="1:85" ht="13" customHeight="1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24"/>
      <c r="BE98" s="1" t="s">
        <v>102</v>
      </c>
      <c r="BF98" s="1">
        <f>8/52</f>
        <v>0.15384615384615385</v>
      </c>
      <c r="BG98" s="32">
        <f>SUM(BF97:BF98)</f>
        <v>0.5</v>
      </c>
      <c r="BH98" s="1"/>
    </row>
    <row r="99" spans="1:85" ht="13" customHeight="1">
      <c r="A99" s="8"/>
      <c r="B99" s="9"/>
      <c r="C99" s="9"/>
      <c r="D99" s="559" t="s">
        <v>85</v>
      </c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  <c r="X99" s="559"/>
      <c r="Y99" s="559"/>
      <c r="Z99" s="559"/>
      <c r="AA99" s="559"/>
      <c r="AB99" s="559"/>
      <c r="AC99" s="559"/>
      <c r="AD99" s="559"/>
      <c r="AE99" s="559"/>
      <c r="AF99" s="559"/>
      <c r="AG99" s="559"/>
      <c r="AH99" s="559"/>
      <c r="AI99" s="559"/>
      <c r="AJ99" s="559"/>
      <c r="AK99" s="559"/>
      <c r="AL99" s="559"/>
      <c r="AM99" s="559"/>
      <c r="AN99" s="559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59"/>
      <c r="BC99" s="559"/>
      <c r="BD99" s="24"/>
      <c r="BE99" s="1"/>
      <c r="BF99" s="22"/>
      <c r="BG99" s="16"/>
      <c r="BH99" s="1"/>
    </row>
    <row r="100" spans="1:85" ht="13" customHeight="1">
      <c r="A100" s="8"/>
      <c r="B100" s="9" t="s">
        <v>61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80"/>
      <c r="AE100" s="980"/>
      <c r="AF100" s="980"/>
      <c r="AG100" s="980"/>
      <c r="AH100" s="9"/>
      <c r="AI100" s="9"/>
      <c r="AJ100" s="975" t="s">
        <v>19</v>
      </c>
      <c r="AK100" s="976"/>
      <c r="AL100" s="976"/>
      <c r="AM100" s="976"/>
      <c r="AN100" s="976"/>
      <c r="AO100" s="976"/>
      <c r="AP100" s="977"/>
      <c r="AQ100" s="975" t="s">
        <v>27</v>
      </c>
      <c r="AR100" s="976"/>
      <c r="AS100" s="976"/>
      <c r="AT100" s="976"/>
      <c r="AU100" s="976"/>
      <c r="AV100" s="977"/>
      <c r="AW100" s="981" t="s">
        <v>18</v>
      </c>
      <c r="AX100" s="981"/>
      <c r="AY100" s="981"/>
      <c r="AZ100" s="981"/>
      <c r="BA100" s="981"/>
      <c r="BB100" s="981"/>
      <c r="BC100" s="981"/>
      <c r="BD100" s="24"/>
      <c r="BE100" s="1" t="s">
        <v>64</v>
      </c>
      <c r="BF100" s="22">
        <f>20/52</f>
        <v>0.38461538461538464</v>
      </c>
      <c r="BG100" s="16"/>
      <c r="BH100" s="1"/>
    </row>
    <row r="101" spans="1:85" ht="13" customHeight="1">
      <c r="A101" s="8"/>
      <c r="B101" s="9" t="s">
        <v>5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74" t="s">
        <v>13</v>
      </c>
      <c r="N101" s="974"/>
      <c r="O101" s="974"/>
      <c r="P101" s="974"/>
      <c r="Q101" s="974"/>
      <c r="R101" s="974"/>
      <c r="S101" s="974"/>
      <c r="T101" s="974"/>
      <c r="U101" s="974"/>
      <c r="V101" s="974"/>
      <c r="W101" s="974"/>
      <c r="X101" s="974"/>
      <c r="Y101" s="974"/>
      <c r="Z101" s="9"/>
      <c r="AA101" s="9"/>
      <c r="AB101" s="9"/>
      <c r="AC101" s="9"/>
      <c r="AD101" s="975" t="s">
        <v>86</v>
      </c>
      <c r="AE101" s="976"/>
      <c r="AF101" s="976"/>
      <c r="AG101" s="976"/>
      <c r="AH101" s="976"/>
      <c r="AI101" s="976"/>
      <c r="AJ101" s="976"/>
      <c r="AK101" s="976"/>
      <c r="AL101" s="976"/>
      <c r="AM101" s="976"/>
      <c r="AN101" s="976"/>
      <c r="AO101" s="976"/>
      <c r="AP101" s="977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24"/>
      <c r="BE101" s="1"/>
      <c r="BF101" s="22"/>
      <c r="BG101" s="16"/>
      <c r="BH101" s="1"/>
    </row>
    <row r="102" spans="1:85" ht="13" customHeight="1" thickBot="1">
      <c r="A102" s="27"/>
      <c r="B102" s="28" t="s">
        <v>87</v>
      </c>
      <c r="C102" s="28"/>
      <c r="D102" s="978" t="s">
        <v>87</v>
      </c>
      <c r="E102" s="978"/>
      <c r="F102" s="978"/>
      <c r="G102" s="978"/>
      <c r="H102" s="978"/>
      <c r="I102" s="978"/>
      <c r="J102" s="978"/>
      <c r="K102" s="978"/>
      <c r="L102" s="978"/>
      <c r="M102" s="978"/>
      <c r="N102" s="978"/>
      <c r="O102" s="978"/>
      <c r="P102" s="978"/>
      <c r="Q102" s="978"/>
      <c r="R102" s="978"/>
      <c r="S102" s="978"/>
      <c r="T102" s="978"/>
      <c r="U102" s="978"/>
      <c r="V102" s="978"/>
      <c r="W102" s="978"/>
      <c r="X102" s="978"/>
      <c r="Y102" s="978"/>
      <c r="Z102" s="978"/>
      <c r="AA102" s="978"/>
      <c r="AB102" s="978"/>
      <c r="AC102" s="978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9"/>
      <c r="BH102" s="1"/>
    </row>
    <row r="103" spans="1:85" ht="17" thickBot="1">
      <c r="BJ103" t="s">
        <v>114</v>
      </c>
      <c r="BY103" s="733" t="s">
        <v>115</v>
      </c>
      <c r="BZ103" s="733"/>
      <c r="CA103" s="733"/>
      <c r="CB103" s="733"/>
      <c r="CD103" s="733" t="s">
        <v>116</v>
      </c>
      <c r="CE103" s="733"/>
      <c r="CF103" s="733"/>
      <c r="CG103" s="733"/>
    </row>
    <row r="104" spans="1:85">
      <c r="BJ104" s="33"/>
      <c r="BK104" s="45">
        <v>44372</v>
      </c>
      <c r="BL104" s="45">
        <f>BK104+27</f>
        <v>44399</v>
      </c>
      <c r="BM104" s="45">
        <f t="shared" ref="BM104:BW104" si="1">BL104+28</f>
        <v>44427</v>
      </c>
      <c r="BN104" s="45">
        <f t="shared" si="1"/>
        <v>44455</v>
      </c>
      <c r="BO104" s="45">
        <f t="shared" si="1"/>
        <v>44483</v>
      </c>
      <c r="BP104" s="45">
        <f t="shared" si="1"/>
        <v>44511</v>
      </c>
      <c r="BQ104" s="45">
        <f t="shared" si="1"/>
        <v>44539</v>
      </c>
      <c r="BR104" s="45">
        <f t="shared" si="1"/>
        <v>44567</v>
      </c>
      <c r="BS104" s="45">
        <f t="shared" si="1"/>
        <v>44595</v>
      </c>
      <c r="BT104" s="45">
        <f t="shared" si="1"/>
        <v>44623</v>
      </c>
      <c r="BU104" s="45">
        <f t="shared" si="1"/>
        <v>44651</v>
      </c>
      <c r="BV104" s="45">
        <f t="shared" si="1"/>
        <v>44679</v>
      </c>
      <c r="BW104" s="45">
        <f t="shared" si="1"/>
        <v>44707</v>
      </c>
      <c r="BY104" s="34" t="s">
        <v>0</v>
      </c>
      <c r="BZ104" s="35" t="s">
        <v>2</v>
      </c>
      <c r="CA104" s="35" t="s">
        <v>1</v>
      </c>
      <c r="CB104" s="36" t="s">
        <v>40</v>
      </c>
      <c r="CD104" s="50" t="s">
        <v>0</v>
      </c>
      <c r="CE104" s="50" t="s">
        <v>2</v>
      </c>
      <c r="CF104" s="50" t="s">
        <v>1</v>
      </c>
      <c r="CG104" s="50" t="s">
        <v>40</v>
      </c>
    </row>
    <row r="105" spans="1:85">
      <c r="BJ105" s="37">
        <v>1</v>
      </c>
      <c r="BK105" s="49" t="s">
        <v>123</v>
      </c>
      <c r="BL105" s="48" t="s">
        <v>1</v>
      </c>
      <c r="BM105" s="49" t="s">
        <v>124</v>
      </c>
      <c r="BN105" s="48" t="s">
        <v>119</v>
      </c>
      <c r="BO105" s="46" t="s">
        <v>2</v>
      </c>
      <c r="BP105" s="49" t="s">
        <v>121</v>
      </c>
      <c r="BQ105" s="49" t="s">
        <v>121</v>
      </c>
      <c r="BR105" s="48" t="s">
        <v>120</v>
      </c>
      <c r="BS105" s="47" t="s">
        <v>117</v>
      </c>
      <c r="BT105" s="47" t="s">
        <v>29</v>
      </c>
      <c r="BU105" s="47" t="s">
        <v>29</v>
      </c>
      <c r="BV105" s="49" t="s">
        <v>28</v>
      </c>
      <c r="BW105" s="49" t="s">
        <v>28</v>
      </c>
      <c r="BY105" s="38">
        <v>12</v>
      </c>
      <c r="BZ105" s="50">
        <f>CE105*4</f>
        <v>4</v>
      </c>
      <c r="CA105" s="50">
        <v>12</v>
      </c>
      <c r="CB105" s="39">
        <v>24</v>
      </c>
      <c r="CC105" s="50"/>
      <c r="CD105" s="50">
        <v>3</v>
      </c>
      <c r="CE105" s="50">
        <v>1</v>
      </c>
      <c r="CF105" s="50">
        <v>3</v>
      </c>
      <c r="CG105" s="50">
        <v>6</v>
      </c>
    </row>
    <row r="106" spans="1:85">
      <c r="BJ106" s="37">
        <v>2</v>
      </c>
      <c r="BK106" s="48" t="s">
        <v>1</v>
      </c>
      <c r="BL106" s="49" t="s">
        <v>121</v>
      </c>
      <c r="BM106" s="49" t="s">
        <v>121</v>
      </c>
      <c r="BN106" s="46" t="s">
        <v>2</v>
      </c>
      <c r="BO106" s="47" t="s">
        <v>117</v>
      </c>
      <c r="BP106" s="48" t="s">
        <v>120</v>
      </c>
      <c r="BQ106" s="48" t="s">
        <v>119</v>
      </c>
      <c r="BR106" s="47" t="s">
        <v>29</v>
      </c>
      <c r="BS106" s="47" t="s">
        <v>29</v>
      </c>
      <c r="BT106" s="49" t="s">
        <v>28</v>
      </c>
      <c r="BU106" s="49" t="s">
        <v>28</v>
      </c>
      <c r="BV106" s="49" t="s">
        <v>118</v>
      </c>
      <c r="BW106" s="49" t="s">
        <v>123</v>
      </c>
      <c r="BY106" s="38">
        <v>12</v>
      </c>
      <c r="BZ106" s="50">
        <f>CE106*4</f>
        <v>4</v>
      </c>
      <c r="CA106" s="50">
        <v>12</v>
      </c>
      <c r="CB106" s="39">
        <v>24</v>
      </c>
      <c r="CC106" s="50"/>
      <c r="CD106" s="50">
        <v>3</v>
      </c>
      <c r="CE106" s="50">
        <v>1</v>
      </c>
      <c r="CF106" s="50">
        <v>3</v>
      </c>
      <c r="CG106" s="50">
        <v>6</v>
      </c>
    </row>
    <row r="107" spans="1:85" ht="17" thickBot="1">
      <c r="BJ107" s="37">
        <v>3</v>
      </c>
      <c r="BK107" s="46" t="s">
        <v>2</v>
      </c>
      <c r="BL107" s="48" t="s">
        <v>120</v>
      </c>
      <c r="BM107" s="49" t="s">
        <v>118</v>
      </c>
      <c r="BN107" s="48" t="s">
        <v>119</v>
      </c>
      <c r="BO107" s="49" t="s">
        <v>124</v>
      </c>
      <c r="BP107" s="47" t="s">
        <v>29</v>
      </c>
      <c r="BQ107" s="47" t="s">
        <v>29</v>
      </c>
      <c r="BR107" s="49" t="s">
        <v>28</v>
      </c>
      <c r="BS107" s="49" t="s">
        <v>28</v>
      </c>
      <c r="BT107" s="47" t="s">
        <v>117</v>
      </c>
      <c r="BU107" s="49" t="s">
        <v>121</v>
      </c>
      <c r="BV107" s="49" t="s">
        <v>121</v>
      </c>
      <c r="BW107" s="48" t="s">
        <v>1</v>
      </c>
      <c r="BY107" s="40">
        <v>12</v>
      </c>
      <c r="BZ107" s="41">
        <f>CE107*4</f>
        <v>4</v>
      </c>
      <c r="CA107" s="41">
        <v>12</v>
      </c>
      <c r="CB107" s="42">
        <v>24</v>
      </c>
      <c r="CC107" s="50"/>
      <c r="CD107">
        <v>3</v>
      </c>
      <c r="CE107">
        <v>1</v>
      </c>
      <c r="CF107">
        <v>3</v>
      </c>
      <c r="CG107">
        <v>6</v>
      </c>
    </row>
    <row r="108" spans="1:85">
      <c r="BY108">
        <f>SUM(BY105:BY107)</f>
        <v>36</v>
      </c>
      <c r="BZ108">
        <f>SUM(BZ105:BZ107)</f>
        <v>12</v>
      </c>
      <c r="CA108">
        <f>SUM(CA105:CA107)</f>
        <v>36</v>
      </c>
      <c r="CB108">
        <f>SUM(CB105:CB107)</f>
        <v>72</v>
      </c>
    </row>
    <row r="109" spans="1:85">
      <c r="BY109" s="51">
        <f>BY108/52</f>
        <v>0.69230769230769229</v>
      </c>
      <c r="BZ109" s="51">
        <f>BZ108/52</f>
        <v>0.23076923076923078</v>
      </c>
      <c r="CA109" s="51">
        <f>CA108/52</f>
        <v>0.69230769230769229</v>
      </c>
      <c r="CB109" s="51">
        <f>CB108/52</f>
        <v>1.3846153846153846</v>
      </c>
      <c r="CC109">
        <f>SUM(BY109:CB109)</f>
        <v>3</v>
      </c>
    </row>
    <row r="111" spans="1:85">
      <c r="BJ111" t="s">
        <v>184</v>
      </c>
      <c r="BK111" t="s">
        <v>165</v>
      </c>
      <c r="BL111"/>
      <c r="BM111"/>
      <c r="BN111"/>
      <c r="BO111"/>
      <c r="BP111"/>
      <c r="BQ111"/>
      <c r="BR111"/>
      <c r="BS111"/>
      <c r="BT111"/>
      <c r="BU111"/>
      <c r="BV111"/>
      <c r="BW111"/>
      <c r="BZ111" t="s">
        <v>166</v>
      </c>
    </row>
    <row r="112" spans="1:85">
      <c r="BK112"/>
      <c r="BL112"/>
      <c r="BM112"/>
      <c r="BN112"/>
      <c r="BO112"/>
      <c r="BP112"/>
      <c r="BQ112"/>
      <c r="BR112"/>
      <c r="BS112"/>
      <c r="BT112"/>
      <c r="BU112"/>
      <c r="BV112"/>
      <c r="BW112"/>
    </row>
    <row r="113" spans="62:90">
      <c r="BK113" t="s">
        <v>91</v>
      </c>
      <c r="BL113" t="s">
        <v>167</v>
      </c>
      <c r="BM113" t="s">
        <v>168</v>
      </c>
      <c r="BN113" t="s">
        <v>88</v>
      </c>
      <c r="BO113" t="s">
        <v>169</v>
      </c>
      <c r="BP113" t="s">
        <v>170</v>
      </c>
      <c r="BQ113" t="s">
        <v>171</v>
      </c>
      <c r="BR113" t="s">
        <v>172</v>
      </c>
      <c r="BS113" t="s">
        <v>173</v>
      </c>
      <c r="BT113" t="s">
        <v>174</v>
      </c>
      <c r="BU113"/>
      <c r="BV113" t="s">
        <v>175</v>
      </c>
      <c r="BW113" t="s">
        <v>176</v>
      </c>
      <c r="BY113" s="58" t="s">
        <v>184</v>
      </c>
      <c r="BZ113" s="58" t="s">
        <v>91</v>
      </c>
      <c r="CA113" s="58" t="s">
        <v>167</v>
      </c>
      <c r="CB113" s="58" t="s">
        <v>168</v>
      </c>
      <c r="CC113" s="58" t="s">
        <v>88</v>
      </c>
      <c r="CD113" s="58" t="s">
        <v>169</v>
      </c>
      <c r="CE113" s="58" t="s">
        <v>170</v>
      </c>
      <c r="CF113" s="58" t="s">
        <v>171</v>
      </c>
      <c r="CG113" s="58" t="s">
        <v>172</v>
      </c>
      <c r="CH113" s="58" t="s">
        <v>173</v>
      </c>
      <c r="CI113" s="58" t="s">
        <v>174</v>
      </c>
      <c r="CJ113" s="59"/>
      <c r="CK113" s="59" t="s">
        <v>175</v>
      </c>
      <c r="CL113" s="59" t="s">
        <v>176</v>
      </c>
    </row>
    <row r="114" spans="62:90">
      <c r="BJ114" t="s">
        <v>177</v>
      </c>
      <c r="BK114" s="60" t="s">
        <v>178</v>
      </c>
      <c r="BL114" s="60"/>
      <c r="BM114" s="60">
        <v>0.08</v>
      </c>
      <c r="BN114" s="60">
        <f>0.8+0.08+0.15</f>
        <v>1.03</v>
      </c>
      <c r="BO114" s="60">
        <v>0.35</v>
      </c>
      <c r="BP114" s="60"/>
      <c r="BQ114" s="61" t="s">
        <v>178</v>
      </c>
      <c r="BR114" s="61" t="s">
        <v>178</v>
      </c>
      <c r="BS114" s="61">
        <f>SUM(BK114:BR114)</f>
        <v>1.46</v>
      </c>
      <c r="BT114" s="61">
        <v>1</v>
      </c>
      <c r="BU114"/>
      <c r="BV114">
        <v>1.63</v>
      </c>
      <c r="BW114">
        <f t="shared" ref="BW114:BW121" si="2">BV114-BS114</f>
        <v>0.16999999999999993</v>
      </c>
      <c r="BY114" s="62" t="s">
        <v>177</v>
      </c>
      <c r="BZ114" s="60" t="s">
        <v>178</v>
      </c>
      <c r="CA114" s="60"/>
      <c r="CB114" s="60">
        <v>0.08</v>
      </c>
      <c r="CC114" s="60">
        <v>1.03</v>
      </c>
      <c r="CD114" s="60">
        <v>0.35</v>
      </c>
      <c r="CE114" s="60"/>
      <c r="CF114" s="61" t="s">
        <v>178</v>
      </c>
      <c r="CG114" s="61" t="s">
        <v>178</v>
      </c>
      <c r="CH114" s="61">
        <f>SUM(BZ114:CG114)</f>
        <v>1.46</v>
      </c>
      <c r="CI114" s="61">
        <v>1</v>
      </c>
      <c r="CJ114" s="59"/>
      <c r="CK114" s="59">
        <v>1.63</v>
      </c>
      <c r="CL114" s="59">
        <f t="shared" ref="CL114:CL122" si="3">CK114-CH114</f>
        <v>0.16999999999999993</v>
      </c>
    </row>
    <row r="115" spans="62:90">
      <c r="BJ115" t="s">
        <v>1</v>
      </c>
      <c r="BK115" s="60">
        <v>0.69</v>
      </c>
      <c r="BL115" s="60">
        <v>0.46</v>
      </c>
      <c r="BM115" s="60">
        <v>0.4</v>
      </c>
      <c r="BN115" s="60">
        <v>0.13</v>
      </c>
      <c r="BO115" s="60">
        <v>0.62</v>
      </c>
      <c r="BP115" s="60">
        <v>0.27</v>
      </c>
      <c r="BQ115" s="60" t="s">
        <v>178</v>
      </c>
      <c r="BR115" s="60" t="s">
        <v>178</v>
      </c>
      <c r="BS115" s="60">
        <f t="shared" ref="BS115:BS121" si="4">SUM(BK115:BR115)</f>
        <v>2.57</v>
      </c>
      <c r="BT115" s="61">
        <v>1</v>
      </c>
      <c r="BU115"/>
      <c r="BV115">
        <v>3.06</v>
      </c>
      <c r="BW115">
        <f t="shared" si="2"/>
        <v>0.49000000000000021</v>
      </c>
      <c r="BY115" s="62" t="s">
        <v>1</v>
      </c>
      <c r="BZ115" s="60">
        <v>0.7</v>
      </c>
      <c r="CA115" s="60">
        <v>0.5</v>
      </c>
      <c r="CB115" s="60">
        <v>0.5</v>
      </c>
      <c r="CC115" s="60">
        <v>0.36</v>
      </c>
      <c r="CD115" s="60">
        <v>0.65</v>
      </c>
      <c r="CE115" s="60">
        <v>0.35</v>
      </c>
      <c r="CF115" s="60" t="s">
        <v>178</v>
      </c>
      <c r="CG115" s="60" t="s">
        <v>178</v>
      </c>
      <c r="CH115" s="60">
        <f t="shared" ref="CH115:CH121" si="5">SUM(BZ115:CG115)</f>
        <v>3.06</v>
      </c>
      <c r="CI115" s="61">
        <v>1</v>
      </c>
      <c r="CJ115" s="59"/>
      <c r="CK115" s="59">
        <v>3.06</v>
      </c>
      <c r="CL115" s="59">
        <f t="shared" si="3"/>
        <v>0</v>
      </c>
    </row>
    <row r="116" spans="62:90">
      <c r="BJ116" t="s">
        <v>41</v>
      </c>
      <c r="BK116" s="60" t="s">
        <v>178</v>
      </c>
      <c r="BL116" s="60">
        <v>0.54</v>
      </c>
      <c r="BM116" s="60">
        <v>0.46</v>
      </c>
      <c r="BN116" s="60">
        <v>0.17</v>
      </c>
      <c r="BO116" s="60">
        <v>0.6</v>
      </c>
      <c r="BP116" s="60">
        <v>0.23</v>
      </c>
      <c r="BQ116" s="60" t="s">
        <v>178</v>
      </c>
      <c r="BR116" s="60" t="s">
        <v>178</v>
      </c>
      <c r="BS116" s="60">
        <f t="shared" si="4"/>
        <v>2</v>
      </c>
      <c r="BT116" s="61"/>
      <c r="BU116"/>
      <c r="BV116">
        <v>2</v>
      </c>
      <c r="BW116">
        <f t="shared" si="2"/>
        <v>0</v>
      </c>
      <c r="BY116" s="62" t="s">
        <v>41</v>
      </c>
      <c r="BZ116" s="60" t="s">
        <v>178</v>
      </c>
      <c r="CA116" s="60">
        <v>0.54</v>
      </c>
      <c r="CB116" s="60">
        <v>0.46</v>
      </c>
      <c r="CC116" s="60">
        <v>0.17</v>
      </c>
      <c r="CD116" s="60">
        <v>0.6</v>
      </c>
      <c r="CE116" s="60">
        <v>0.23</v>
      </c>
      <c r="CF116" s="60" t="s">
        <v>178</v>
      </c>
      <c r="CG116" s="60" t="s">
        <v>178</v>
      </c>
      <c r="CH116" s="60">
        <f t="shared" si="5"/>
        <v>2</v>
      </c>
      <c r="CI116" s="61"/>
      <c r="CJ116" s="59"/>
      <c r="CK116" s="59">
        <v>2</v>
      </c>
      <c r="CL116" s="59">
        <f t="shared" si="3"/>
        <v>0</v>
      </c>
    </row>
    <row r="117" spans="62:90">
      <c r="BJ117" t="s">
        <v>2</v>
      </c>
      <c r="BK117" s="60">
        <v>0.23</v>
      </c>
      <c r="BL117" s="60">
        <v>1</v>
      </c>
      <c r="BM117" s="60">
        <v>0.38</v>
      </c>
      <c r="BN117" s="60">
        <v>0.08</v>
      </c>
      <c r="BO117" s="60">
        <v>0.25</v>
      </c>
      <c r="BP117" s="60"/>
      <c r="BQ117" s="60" t="s">
        <v>178</v>
      </c>
      <c r="BR117" s="60" t="s">
        <v>178</v>
      </c>
      <c r="BS117" s="60">
        <f t="shared" si="4"/>
        <v>1.94</v>
      </c>
      <c r="BT117" s="61"/>
      <c r="BU117"/>
      <c r="BV117">
        <v>2.23</v>
      </c>
      <c r="BW117">
        <f t="shared" si="2"/>
        <v>0.29000000000000004</v>
      </c>
      <c r="BY117" s="62" t="s">
        <v>2</v>
      </c>
      <c r="BZ117" s="60">
        <v>0.25</v>
      </c>
      <c r="CA117" s="60">
        <v>1.1000000000000001</v>
      </c>
      <c r="CB117" s="60">
        <v>0.4</v>
      </c>
      <c r="CC117" s="60">
        <v>0.15</v>
      </c>
      <c r="CD117" s="60">
        <v>0.33</v>
      </c>
      <c r="CE117" s="60"/>
      <c r="CF117" s="60" t="s">
        <v>178</v>
      </c>
      <c r="CG117" s="60" t="s">
        <v>178</v>
      </c>
      <c r="CH117" s="60">
        <f t="shared" si="5"/>
        <v>2.23</v>
      </c>
      <c r="CI117" s="61"/>
      <c r="CJ117" s="59"/>
      <c r="CK117" s="59">
        <v>2.23</v>
      </c>
      <c r="CL117" s="59">
        <f t="shared" si="3"/>
        <v>0</v>
      </c>
    </row>
    <row r="118" spans="62:90">
      <c r="BJ118" t="s">
        <v>179</v>
      </c>
      <c r="BK118" s="60" t="s">
        <v>178</v>
      </c>
      <c r="BL118" s="60"/>
      <c r="BM118" s="60"/>
      <c r="BN118" s="60">
        <v>1</v>
      </c>
      <c r="BO118" s="60"/>
      <c r="BP118" s="60"/>
      <c r="BQ118" s="61" t="s">
        <v>178</v>
      </c>
      <c r="BR118" s="61" t="s">
        <v>178</v>
      </c>
      <c r="BS118" s="61">
        <f t="shared" si="4"/>
        <v>1</v>
      </c>
      <c r="BT118" s="61"/>
      <c r="BU118"/>
      <c r="BV118">
        <v>1</v>
      </c>
      <c r="BW118">
        <f t="shared" si="2"/>
        <v>0</v>
      </c>
      <c r="BY118" s="62" t="s">
        <v>179</v>
      </c>
      <c r="BZ118" s="60" t="s">
        <v>178</v>
      </c>
      <c r="CA118" s="60"/>
      <c r="CB118" s="60"/>
      <c r="CC118" s="60">
        <v>1</v>
      </c>
      <c r="CD118" s="60"/>
      <c r="CE118" s="60"/>
      <c r="CF118" s="61" t="s">
        <v>178</v>
      </c>
      <c r="CG118" s="61" t="s">
        <v>178</v>
      </c>
      <c r="CH118" s="61">
        <f t="shared" si="5"/>
        <v>1</v>
      </c>
      <c r="CI118" s="61"/>
      <c r="CJ118" s="59"/>
      <c r="CK118" s="59">
        <v>1</v>
      </c>
      <c r="CL118" s="59">
        <f t="shared" si="3"/>
        <v>0</v>
      </c>
    </row>
    <row r="119" spans="62:90">
      <c r="BJ119" t="s">
        <v>180</v>
      </c>
      <c r="BK119" s="60">
        <v>1.38</v>
      </c>
      <c r="BL119" s="60">
        <v>1</v>
      </c>
      <c r="BM119" s="60">
        <v>0.85</v>
      </c>
      <c r="BN119" s="60">
        <v>0.57999999999999996</v>
      </c>
      <c r="BO119" s="60">
        <v>1.71</v>
      </c>
      <c r="BP119" s="60">
        <v>1</v>
      </c>
      <c r="BQ119" s="60" t="s">
        <v>178</v>
      </c>
      <c r="BR119" s="60" t="s">
        <v>178</v>
      </c>
      <c r="BS119" s="60">
        <f t="shared" si="4"/>
        <v>6.52</v>
      </c>
      <c r="BT119" s="60">
        <v>1</v>
      </c>
      <c r="BU119"/>
      <c r="BV119">
        <v>7.18</v>
      </c>
      <c r="BW119">
        <f t="shared" si="2"/>
        <v>0.66000000000000014</v>
      </c>
      <c r="BY119" s="62" t="s">
        <v>180</v>
      </c>
      <c r="BZ119" s="60">
        <v>1.5</v>
      </c>
      <c r="CA119" s="60">
        <v>1.1200000000000001</v>
      </c>
      <c r="CB119" s="60">
        <v>0.98</v>
      </c>
      <c r="CC119" s="60">
        <v>0.71</v>
      </c>
      <c r="CD119" s="60">
        <v>1.77</v>
      </c>
      <c r="CE119" s="60">
        <v>1.1000000000000001</v>
      </c>
      <c r="CF119" s="60" t="s">
        <v>178</v>
      </c>
      <c r="CG119" s="60" t="s">
        <v>178</v>
      </c>
      <c r="CH119" s="60">
        <f t="shared" si="5"/>
        <v>7.18</v>
      </c>
      <c r="CI119" s="60">
        <v>1</v>
      </c>
      <c r="CJ119" s="59"/>
      <c r="CK119" s="59">
        <v>7.18</v>
      </c>
      <c r="CL119" s="59">
        <f t="shared" si="3"/>
        <v>0</v>
      </c>
    </row>
    <row r="120" spans="62:90">
      <c r="BJ120" t="s">
        <v>181</v>
      </c>
      <c r="BK120" s="60">
        <v>0.7</v>
      </c>
      <c r="BL120" s="60">
        <v>1</v>
      </c>
      <c r="BM120" s="60">
        <v>0.44</v>
      </c>
      <c r="BN120" s="60"/>
      <c r="BO120" s="60">
        <v>0.5</v>
      </c>
      <c r="BP120" s="60">
        <v>0.5</v>
      </c>
      <c r="BQ120" s="60" t="s">
        <v>178</v>
      </c>
      <c r="BR120" s="60" t="s">
        <v>178</v>
      </c>
      <c r="BS120" s="60">
        <f t="shared" si="4"/>
        <v>3.14</v>
      </c>
      <c r="BT120" s="61"/>
      <c r="BU120"/>
      <c r="BV120">
        <v>3.23</v>
      </c>
      <c r="BW120">
        <f t="shared" si="2"/>
        <v>8.9999999999999858E-2</v>
      </c>
      <c r="BY120" s="62" t="s">
        <v>181</v>
      </c>
      <c r="BZ120" s="60">
        <v>0.7</v>
      </c>
      <c r="CA120" s="60">
        <v>1.01</v>
      </c>
      <c r="CB120" s="60">
        <v>0.48</v>
      </c>
      <c r="CC120" s="60"/>
      <c r="CD120" s="60">
        <v>0.52</v>
      </c>
      <c r="CE120" s="60">
        <v>0.52</v>
      </c>
      <c r="CF120" s="60" t="s">
        <v>178</v>
      </c>
      <c r="CG120" s="60" t="s">
        <v>178</v>
      </c>
      <c r="CH120" s="60">
        <f t="shared" si="5"/>
        <v>3.23</v>
      </c>
      <c r="CI120" s="61"/>
      <c r="CJ120" s="59"/>
      <c r="CK120" s="59">
        <v>3.23</v>
      </c>
      <c r="CL120" s="59">
        <f t="shared" si="3"/>
        <v>0</v>
      </c>
    </row>
    <row r="121" spans="62:90">
      <c r="BJ121" t="s">
        <v>182</v>
      </c>
      <c r="BK121" s="60" t="s">
        <v>178</v>
      </c>
      <c r="BL121" s="60"/>
      <c r="BM121" s="60">
        <v>0.38</v>
      </c>
      <c r="BN121" s="60"/>
      <c r="BO121" s="60"/>
      <c r="BP121" s="60"/>
      <c r="BQ121" s="60" t="s">
        <v>178</v>
      </c>
      <c r="BR121" s="60" t="s">
        <v>178</v>
      </c>
      <c r="BS121" s="60">
        <f t="shared" si="4"/>
        <v>0.38</v>
      </c>
      <c r="BT121" s="61"/>
      <c r="BU121"/>
      <c r="BV121">
        <v>1</v>
      </c>
      <c r="BW121">
        <f t="shared" si="2"/>
        <v>0.62</v>
      </c>
      <c r="BY121" s="62" t="s">
        <v>182</v>
      </c>
      <c r="BZ121" s="60" t="s">
        <v>178</v>
      </c>
      <c r="CA121" s="60"/>
      <c r="CB121" s="60">
        <v>0.5</v>
      </c>
      <c r="CC121" s="60">
        <v>0.25</v>
      </c>
      <c r="CD121" s="60">
        <v>0.25</v>
      </c>
      <c r="CE121" s="60"/>
      <c r="CF121" s="60" t="s">
        <v>178</v>
      </c>
      <c r="CG121" s="60" t="s">
        <v>178</v>
      </c>
      <c r="CH121" s="60">
        <f t="shared" si="5"/>
        <v>1</v>
      </c>
      <c r="CI121" s="61"/>
      <c r="CJ121" s="59"/>
      <c r="CK121" s="59">
        <v>1</v>
      </c>
      <c r="CL121" s="59">
        <f t="shared" si="3"/>
        <v>0</v>
      </c>
    </row>
    <row r="122" spans="62:90">
      <c r="BK122" s="61">
        <f t="shared" ref="BK122:BP122" si="6">SUM(BK114:BK121)</f>
        <v>3</v>
      </c>
      <c r="BL122" s="61">
        <f t="shared" si="6"/>
        <v>4</v>
      </c>
      <c r="BM122" s="61">
        <f t="shared" si="6"/>
        <v>2.9899999999999998</v>
      </c>
      <c r="BN122" s="61">
        <f t="shared" si="6"/>
        <v>2.99</v>
      </c>
      <c r="BO122" s="61">
        <f t="shared" si="6"/>
        <v>4.0299999999999994</v>
      </c>
      <c r="BP122" s="61">
        <f t="shared" si="6"/>
        <v>2</v>
      </c>
      <c r="BQ122" s="61"/>
      <c r="BR122" s="61"/>
      <c r="BS122" s="61">
        <f>SUM(BS114:BS121)</f>
        <v>19.009999999999998</v>
      </c>
      <c r="BT122" s="61"/>
      <c r="BU122"/>
      <c r="BV122">
        <f>SUM(BV114:BV121)</f>
        <v>21.330000000000002</v>
      </c>
      <c r="BW122"/>
      <c r="BY122" s="58" t="s">
        <v>173</v>
      </c>
      <c r="BZ122" s="58">
        <f t="shared" ref="BZ122:CE122" si="7">SUM(BZ114:BZ121)</f>
        <v>3.1500000000000004</v>
      </c>
      <c r="CA122" s="58">
        <f t="shared" si="7"/>
        <v>4.2700000000000005</v>
      </c>
      <c r="CB122" s="58">
        <f t="shared" si="7"/>
        <v>3.4</v>
      </c>
      <c r="CC122" s="58">
        <f t="shared" si="7"/>
        <v>3.67</v>
      </c>
      <c r="CD122" s="58">
        <f t="shared" si="7"/>
        <v>4.4700000000000006</v>
      </c>
      <c r="CE122" s="58">
        <f t="shared" si="7"/>
        <v>2.2000000000000002</v>
      </c>
      <c r="CF122" s="58"/>
      <c r="CG122" s="58"/>
      <c r="CH122" s="58">
        <f>SUM(CH114:CH121)</f>
        <v>21.16</v>
      </c>
      <c r="CI122" s="58"/>
      <c r="CJ122" s="59"/>
      <c r="CK122" s="59"/>
      <c r="CL122" s="59">
        <f t="shared" si="3"/>
        <v>-21.16</v>
      </c>
    </row>
    <row r="123" spans="62:90">
      <c r="BJ123" t="s">
        <v>183</v>
      </c>
      <c r="BK123">
        <v>3</v>
      </c>
      <c r="BL123">
        <v>4</v>
      </c>
      <c r="BM123">
        <v>3</v>
      </c>
      <c r="BN123">
        <v>3</v>
      </c>
      <c r="BO123">
        <v>4</v>
      </c>
      <c r="BP123">
        <v>2</v>
      </c>
      <c r="BQ123">
        <v>0</v>
      </c>
      <c r="BR123">
        <v>0</v>
      </c>
      <c r="BS123"/>
      <c r="BT123"/>
      <c r="BU123"/>
      <c r="BV123"/>
      <c r="BW123"/>
      <c r="BY123" s="59" t="s">
        <v>183</v>
      </c>
      <c r="BZ123" s="59">
        <v>3</v>
      </c>
      <c r="CA123" s="59">
        <v>4</v>
      </c>
      <c r="CB123" s="59">
        <v>3</v>
      </c>
      <c r="CC123" s="59">
        <v>3</v>
      </c>
      <c r="CD123" s="59">
        <v>4</v>
      </c>
      <c r="CE123" s="59">
        <v>2</v>
      </c>
      <c r="CF123" s="59">
        <v>0</v>
      </c>
      <c r="CG123" s="59">
        <v>0</v>
      </c>
      <c r="CH123" s="59"/>
      <c r="CI123" s="59"/>
      <c r="CJ123" s="59"/>
      <c r="CK123" s="59"/>
      <c r="CL123" s="59"/>
    </row>
    <row r="124" spans="62:90">
      <c r="BN124" s="52" t="s">
        <v>190</v>
      </c>
    </row>
    <row r="125" spans="62:90">
      <c r="BN125" s="52" t="s">
        <v>191</v>
      </c>
    </row>
    <row r="126" spans="62:90">
      <c r="BO126" s="52" t="s">
        <v>192</v>
      </c>
    </row>
  </sheetData>
  <mergeCells count="266">
    <mergeCell ref="M101:Y101"/>
    <mergeCell ref="AD101:AP101"/>
    <mergeCell ref="D102:AC102"/>
    <mergeCell ref="BY103:CB103"/>
    <mergeCell ref="CD103:CG103"/>
    <mergeCell ref="AL8:AT8"/>
    <mergeCell ref="U8:AC8"/>
    <mergeCell ref="AD15:AK15"/>
    <mergeCell ref="D96:BC96"/>
    <mergeCell ref="AD97:AK97"/>
    <mergeCell ref="AL97:AT97"/>
    <mergeCell ref="AU97:BC97"/>
    <mergeCell ref="D99:BC99"/>
    <mergeCell ref="AD100:AG100"/>
    <mergeCell ref="AJ100:AP100"/>
    <mergeCell ref="AQ100:AV100"/>
    <mergeCell ref="AW100:BC100"/>
    <mergeCell ref="AW86:BC86"/>
    <mergeCell ref="D89:BC89"/>
    <mergeCell ref="AQ91:BC91"/>
    <mergeCell ref="D93:P93"/>
    <mergeCell ref="Q93:AC93"/>
    <mergeCell ref="AD93:AP93"/>
    <mergeCell ref="K85:P85"/>
    <mergeCell ref="Q85:V85"/>
    <mergeCell ref="AD85:AI85"/>
    <mergeCell ref="AQ85:AV85"/>
    <mergeCell ref="D86:J86"/>
    <mergeCell ref="W86:AC86"/>
    <mergeCell ref="AJ86:AP86"/>
    <mergeCell ref="K83:P83"/>
    <mergeCell ref="W83:AC83"/>
    <mergeCell ref="AL83:AP83"/>
    <mergeCell ref="AW83:BC83"/>
    <mergeCell ref="D84:J84"/>
    <mergeCell ref="Q84:V84"/>
    <mergeCell ref="AD84:AK84"/>
    <mergeCell ref="AQ84:AT84"/>
    <mergeCell ref="AU84:AV84"/>
    <mergeCell ref="L77:T77"/>
    <mergeCell ref="AD77:AK77"/>
    <mergeCell ref="AU77:BC77"/>
    <mergeCell ref="D78:L78"/>
    <mergeCell ref="D81:J81"/>
    <mergeCell ref="D82:BC82"/>
    <mergeCell ref="AU73:AX73"/>
    <mergeCell ref="AY73:BC73"/>
    <mergeCell ref="D75:BC75"/>
    <mergeCell ref="D76:K76"/>
    <mergeCell ref="U76:AC76"/>
    <mergeCell ref="AL76:AT76"/>
    <mergeCell ref="D69:BC69"/>
    <mergeCell ref="D70:T70"/>
    <mergeCell ref="U70:AK70"/>
    <mergeCell ref="AL70:BC70"/>
    <mergeCell ref="W73:Z73"/>
    <mergeCell ref="AA73:AD73"/>
    <mergeCell ref="AE73:AH73"/>
    <mergeCell ref="AI73:AL73"/>
    <mergeCell ref="AM73:AP73"/>
    <mergeCell ref="AQ73:AT73"/>
    <mergeCell ref="D61:BC61"/>
    <mergeCell ref="D62:T62"/>
    <mergeCell ref="U62:AK62"/>
    <mergeCell ref="AL62:BC62"/>
    <mergeCell ref="AM67:AP67"/>
    <mergeCell ref="AQ67:AT67"/>
    <mergeCell ref="AU67:AX67"/>
    <mergeCell ref="AY67:BC67"/>
    <mergeCell ref="D57:K57"/>
    <mergeCell ref="U57:AC57"/>
    <mergeCell ref="AL57:AT57"/>
    <mergeCell ref="W60:Z60"/>
    <mergeCell ref="AA60:AD60"/>
    <mergeCell ref="AE60:AH60"/>
    <mergeCell ref="AI60:AL60"/>
    <mergeCell ref="D50:J50"/>
    <mergeCell ref="D55:BC55"/>
    <mergeCell ref="L56:T56"/>
    <mergeCell ref="AD56:AK56"/>
    <mergeCell ref="AU56:BC56"/>
    <mergeCell ref="AA49:AD49"/>
    <mergeCell ref="AE49:AH49"/>
    <mergeCell ref="AI49:AL49"/>
    <mergeCell ref="AM49:AP49"/>
    <mergeCell ref="AQ49:AT49"/>
    <mergeCell ref="AU49:AX49"/>
    <mergeCell ref="AM48:AP48"/>
    <mergeCell ref="AQ48:AT48"/>
    <mergeCell ref="AU48:AX48"/>
    <mergeCell ref="AY48:BC48"/>
    <mergeCell ref="C49:F49"/>
    <mergeCell ref="G49:J49"/>
    <mergeCell ref="K49:N49"/>
    <mergeCell ref="O49:R49"/>
    <mergeCell ref="S49:V49"/>
    <mergeCell ref="W49:Z49"/>
    <mergeCell ref="AY49:BB49"/>
    <mergeCell ref="C48:F48"/>
    <mergeCell ref="G48:J48"/>
    <mergeCell ref="K48:N48"/>
    <mergeCell ref="O48:R48"/>
    <mergeCell ref="S48:V48"/>
    <mergeCell ref="W48:Z48"/>
    <mergeCell ref="AA48:AD48"/>
    <mergeCell ref="AE48:AH48"/>
    <mergeCell ref="AI48:AL48"/>
    <mergeCell ref="AU46:AX46"/>
    <mergeCell ref="AY46:BC46"/>
    <mergeCell ref="C47:F47"/>
    <mergeCell ref="G47:J47"/>
    <mergeCell ref="K47:N47"/>
    <mergeCell ref="O47:R47"/>
    <mergeCell ref="S47:V47"/>
    <mergeCell ref="W47:Z47"/>
    <mergeCell ref="AY47:BC47"/>
    <mergeCell ref="AA47:AD47"/>
    <mergeCell ref="AE47:AH47"/>
    <mergeCell ref="AI47:AL47"/>
    <mergeCell ref="AM47:AP47"/>
    <mergeCell ref="AQ47:AT47"/>
    <mergeCell ref="AU47:AX47"/>
    <mergeCell ref="AY45:BC45"/>
    <mergeCell ref="C46:F46"/>
    <mergeCell ref="G46:J46"/>
    <mergeCell ref="K46:N46"/>
    <mergeCell ref="O46:R46"/>
    <mergeCell ref="S46:V46"/>
    <mergeCell ref="W46:Z46"/>
    <mergeCell ref="AA46:AD46"/>
    <mergeCell ref="AE46:AH46"/>
    <mergeCell ref="AI46:AL46"/>
    <mergeCell ref="AA45:AD45"/>
    <mergeCell ref="AE45:AH45"/>
    <mergeCell ref="AI45:AL45"/>
    <mergeCell ref="AM45:AP45"/>
    <mergeCell ref="AQ45:AT45"/>
    <mergeCell ref="AU45:AX45"/>
    <mergeCell ref="C45:F45"/>
    <mergeCell ref="G45:J45"/>
    <mergeCell ref="K45:N45"/>
    <mergeCell ref="O45:R45"/>
    <mergeCell ref="S45:V45"/>
    <mergeCell ref="W45:Z45"/>
    <mergeCell ref="AM46:AP46"/>
    <mergeCell ref="AQ46:AT46"/>
    <mergeCell ref="D42:P42"/>
    <mergeCell ref="AD42:AP42"/>
    <mergeCell ref="AD43:AK43"/>
    <mergeCell ref="AL43:AP43"/>
    <mergeCell ref="AQ42:BC42"/>
    <mergeCell ref="D43:P43"/>
    <mergeCell ref="Q42:T42"/>
    <mergeCell ref="U42:AC42"/>
    <mergeCell ref="Q43:AC43"/>
    <mergeCell ref="AQ43:BC43"/>
    <mergeCell ref="D39:P39"/>
    <mergeCell ref="Q39:AC39"/>
    <mergeCell ref="AD39:AP39"/>
    <mergeCell ref="AQ39:AT39"/>
    <mergeCell ref="AU39:BC39"/>
    <mergeCell ref="D41:P41"/>
    <mergeCell ref="AD41:AP41"/>
    <mergeCell ref="Q41:AC41"/>
    <mergeCell ref="AQ41:AT41"/>
    <mergeCell ref="AU41:BC41"/>
    <mergeCell ref="D37:P37"/>
    <mergeCell ref="Q37:AC37"/>
    <mergeCell ref="AD37:AK37"/>
    <mergeCell ref="AL37:AP37"/>
    <mergeCell ref="AQ37:BC37"/>
    <mergeCell ref="D38:K38"/>
    <mergeCell ref="L38:P38"/>
    <mergeCell ref="Q38:AC38"/>
    <mergeCell ref="AD38:AP38"/>
    <mergeCell ref="AQ38:BC38"/>
    <mergeCell ref="D34:P34"/>
    <mergeCell ref="Q34:T34"/>
    <mergeCell ref="U34:AC34"/>
    <mergeCell ref="AD34:AP34"/>
    <mergeCell ref="AQ34:BC34"/>
    <mergeCell ref="D35:P35"/>
    <mergeCell ref="Q35:AC35"/>
    <mergeCell ref="AD35:AP35"/>
    <mergeCell ref="AQ35:AT35"/>
    <mergeCell ref="AU35:BC35"/>
    <mergeCell ref="D30:V30"/>
    <mergeCell ref="AD30:AP30"/>
    <mergeCell ref="AQ31:AT31"/>
    <mergeCell ref="D33:P33"/>
    <mergeCell ref="Q33:AC33"/>
    <mergeCell ref="AD33:AK33"/>
    <mergeCell ref="AL33:AP33"/>
    <mergeCell ref="AQ33:BC33"/>
    <mergeCell ref="L28:P28"/>
    <mergeCell ref="U28:AK28"/>
    <mergeCell ref="AU28:BC28"/>
    <mergeCell ref="J29:P29"/>
    <mergeCell ref="Q29:AC29"/>
    <mergeCell ref="AD29:AP29"/>
    <mergeCell ref="M27:U27"/>
    <mergeCell ref="AD27:AP27"/>
    <mergeCell ref="AQ27:BC27"/>
    <mergeCell ref="D24:P24"/>
    <mergeCell ref="Q24:AC24"/>
    <mergeCell ref="AD24:AK24"/>
    <mergeCell ref="AL24:AP24"/>
    <mergeCell ref="D25:P25"/>
    <mergeCell ref="Q25:AC25"/>
    <mergeCell ref="AD25:AK25"/>
    <mergeCell ref="AU25:BC25"/>
    <mergeCell ref="D26:L26"/>
    <mergeCell ref="AD26:AP26"/>
    <mergeCell ref="AQ26:BC26"/>
    <mergeCell ref="AL20:AP20"/>
    <mergeCell ref="Q21:V21"/>
    <mergeCell ref="W21:AC21"/>
    <mergeCell ref="D21:P21"/>
    <mergeCell ref="J17:O17"/>
    <mergeCell ref="L22:P22"/>
    <mergeCell ref="D18:I18"/>
    <mergeCell ref="W20:AC20"/>
    <mergeCell ref="AD20:AK20"/>
    <mergeCell ref="D20:K20"/>
    <mergeCell ref="L20:V20"/>
    <mergeCell ref="Q17:AC17"/>
    <mergeCell ref="AD17:AP17"/>
    <mergeCell ref="AD18:AP18"/>
    <mergeCell ref="A2:B2"/>
    <mergeCell ref="A3:B3"/>
    <mergeCell ref="D4:T4"/>
    <mergeCell ref="U4:AK4"/>
    <mergeCell ref="AL4:AT4"/>
    <mergeCell ref="AU4:BC4"/>
    <mergeCell ref="L8:T8"/>
    <mergeCell ref="AL10:AT10"/>
    <mergeCell ref="AU8:BC8"/>
    <mergeCell ref="D8:K8"/>
    <mergeCell ref="AD9:AK9"/>
    <mergeCell ref="AL9:AT9"/>
    <mergeCell ref="AU9:BC9"/>
    <mergeCell ref="AD8:AK8"/>
    <mergeCell ref="D10:K10"/>
    <mergeCell ref="L9:T9"/>
    <mergeCell ref="L10:O10"/>
    <mergeCell ref="U9:AC9"/>
    <mergeCell ref="AD10:AK10"/>
    <mergeCell ref="D9:K9"/>
    <mergeCell ref="AU10:BC10"/>
    <mergeCell ref="D5:K5"/>
    <mergeCell ref="L5:T5"/>
    <mergeCell ref="U5:AK5"/>
    <mergeCell ref="AL5:BC5"/>
    <mergeCell ref="D6:T6"/>
    <mergeCell ref="U6:AC6"/>
    <mergeCell ref="AD6:AK6"/>
    <mergeCell ref="AL6:BC6"/>
    <mergeCell ref="D16:P16"/>
    <mergeCell ref="AQ15:BC15"/>
    <mergeCell ref="L11:O11"/>
    <mergeCell ref="AQ18:BC18"/>
    <mergeCell ref="AL16:AT16"/>
    <mergeCell ref="D12:L12"/>
    <mergeCell ref="AQ12:BC12"/>
    <mergeCell ref="D15:P15"/>
    <mergeCell ref="Q18:AC18"/>
  </mergeCells>
  <pageMargins left="0.2" right="0.2" top="0.25" bottom="0.25" header="0.3" footer="0.3"/>
  <pageSetup scale="56"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L111"/>
  <sheetViews>
    <sheetView workbookViewId="0">
      <selection activeCell="Q30" sqref="Q30:AC30"/>
    </sheetView>
  </sheetViews>
  <sheetFormatPr baseColWidth="10" defaultRowHeight="16"/>
  <cols>
    <col min="2" max="2" width="5.6640625" bestFit="1" customWidth="1"/>
    <col min="3" max="29" width="2.83203125" customWidth="1"/>
    <col min="30" max="30" width="3.83203125" customWidth="1"/>
    <col min="31" max="56" width="2.83203125" customWidth="1"/>
    <col min="57" max="62" width="5.5" customWidth="1"/>
    <col min="63" max="75" width="8.5" style="50" customWidth="1"/>
    <col min="76" max="76" width="5.5" customWidth="1"/>
    <col min="77" max="80" width="11.1640625" customWidth="1"/>
  </cols>
  <sheetData>
    <row r="1" spans="1:82" s="2" customFormat="1" ht="49" customHeight="1" thickBot="1">
      <c r="A1" s="10"/>
      <c r="B1" s="10"/>
      <c r="C1" s="10"/>
      <c r="D1" s="11">
        <v>44378</v>
      </c>
      <c r="E1" s="11">
        <v>44389</v>
      </c>
      <c r="F1" s="11">
        <f>E1+7</f>
        <v>44396</v>
      </c>
      <c r="G1" s="11">
        <f t="shared" ref="G1:BC1" si="0">F1+7</f>
        <v>44403</v>
      </c>
      <c r="H1" s="11">
        <f t="shared" si="0"/>
        <v>44410</v>
      </c>
      <c r="I1" s="11">
        <f t="shared" si="0"/>
        <v>44417</v>
      </c>
      <c r="J1" s="11">
        <f t="shared" si="0"/>
        <v>44424</v>
      </c>
      <c r="K1" s="11">
        <f t="shared" si="0"/>
        <v>44431</v>
      </c>
      <c r="L1" s="11">
        <f t="shared" si="0"/>
        <v>44438</v>
      </c>
      <c r="M1" s="11">
        <f t="shared" si="0"/>
        <v>44445</v>
      </c>
      <c r="N1" s="11">
        <f t="shared" si="0"/>
        <v>44452</v>
      </c>
      <c r="O1" s="11">
        <f t="shared" si="0"/>
        <v>44459</v>
      </c>
      <c r="P1" s="11">
        <f t="shared" si="0"/>
        <v>44466</v>
      </c>
      <c r="Q1" s="11">
        <f t="shared" si="0"/>
        <v>44473</v>
      </c>
      <c r="R1" s="11">
        <f t="shared" si="0"/>
        <v>44480</v>
      </c>
      <c r="S1" s="11">
        <f t="shared" si="0"/>
        <v>44487</v>
      </c>
      <c r="T1" s="11">
        <f t="shared" si="0"/>
        <v>44494</v>
      </c>
      <c r="U1" s="11">
        <f t="shared" si="0"/>
        <v>44501</v>
      </c>
      <c r="V1" s="11">
        <f t="shared" si="0"/>
        <v>44508</v>
      </c>
      <c r="W1" s="11">
        <f t="shared" si="0"/>
        <v>44515</v>
      </c>
      <c r="X1" s="11">
        <f t="shared" si="0"/>
        <v>44522</v>
      </c>
      <c r="Y1" s="11">
        <f t="shared" si="0"/>
        <v>44529</v>
      </c>
      <c r="Z1" s="11">
        <f t="shared" si="0"/>
        <v>44536</v>
      </c>
      <c r="AA1" s="11">
        <f t="shared" si="0"/>
        <v>44543</v>
      </c>
      <c r="AB1" s="11">
        <f t="shared" si="0"/>
        <v>44550</v>
      </c>
      <c r="AC1" s="11">
        <f t="shared" si="0"/>
        <v>44557</v>
      </c>
      <c r="AD1" s="11">
        <f t="shared" si="0"/>
        <v>44564</v>
      </c>
      <c r="AE1" s="11">
        <f t="shared" si="0"/>
        <v>44571</v>
      </c>
      <c r="AF1" s="11">
        <f t="shared" si="0"/>
        <v>44578</v>
      </c>
      <c r="AG1" s="11">
        <f t="shared" si="0"/>
        <v>44585</v>
      </c>
      <c r="AH1" s="11">
        <f t="shared" si="0"/>
        <v>44592</v>
      </c>
      <c r="AI1" s="11">
        <f t="shared" si="0"/>
        <v>44599</v>
      </c>
      <c r="AJ1" s="11">
        <f t="shared" si="0"/>
        <v>44606</v>
      </c>
      <c r="AK1" s="11">
        <f t="shared" si="0"/>
        <v>44613</v>
      </c>
      <c r="AL1" s="11">
        <f t="shared" si="0"/>
        <v>44620</v>
      </c>
      <c r="AM1" s="11">
        <f t="shared" si="0"/>
        <v>44627</v>
      </c>
      <c r="AN1" s="11">
        <f t="shared" si="0"/>
        <v>44634</v>
      </c>
      <c r="AO1" s="11">
        <f t="shared" si="0"/>
        <v>44641</v>
      </c>
      <c r="AP1" s="11">
        <f t="shared" si="0"/>
        <v>44648</v>
      </c>
      <c r="AQ1" s="11">
        <f t="shared" si="0"/>
        <v>44655</v>
      </c>
      <c r="AR1" s="11">
        <f t="shared" si="0"/>
        <v>44662</v>
      </c>
      <c r="AS1" s="11">
        <f t="shared" si="0"/>
        <v>44669</v>
      </c>
      <c r="AT1" s="11">
        <f t="shared" si="0"/>
        <v>44676</v>
      </c>
      <c r="AU1" s="11">
        <f t="shared" si="0"/>
        <v>44683</v>
      </c>
      <c r="AV1" s="11">
        <f t="shared" si="0"/>
        <v>44690</v>
      </c>
      <c r="AW1" s="11">
        <f t="shared" si="0"/>
        <v>44697</v>
      </c>
      <c r="AX1" s="11">
        <f t="shared" si="0"/>
        <v>44704</v>
      </c>
      <c r="AY1" s="11">
        <f t="shared" si="0"/>
        <v>44711</v>
      </c>
      <c r="AZ1" s="11">
        <f t="shared" si="0"/>
        <v>44718</v>
      </c>
      <c r="BA1" s="11">
        <f t="shared" si="0"/>
        <v>44725</v>
      </c>
      <c r="BB1" s="11">
        <f t="shared" si="0"/>
        <v>44732</v>
      </c>
      <c r="BC1" s="11">
        <f t="shared" si="0"/>
        <v>44739</v>
      </c>
      <c r="BD1" s="12" t="s">
        <v>30</v>
      </c>
      <c r="BE1" s="1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CD1" s="1">
        <f>SUM(BZ1:CC1)</f>
        <v>0</v>
      </c>
    </row>
    <row r="2" spans="1:82" s="2" customFormat="1" ht="15">
      <c r="A2" s="428"/>
      <c r="B2" s="429"/>
      <c r="C2" s="56"/>
      <c r="D2" s="14" t="s">
        <v>14</v>
      </c>
      <c r="E2" s="4"/>
      <c r="F2" s="4"/>
      <c r="G2" s="4"/>
      <c r="H2" s="4"/>
      <c r="I2" s="5"/>
      <c r="J2" s="4"/>
      <c r="K2" s="4"/>
      <c r="L2" s="4"/>
      <c r="M2" s="4"/>
      <c r="N2" s="4"/>
      <c r="O2" s="4"/>
      <c r="P2" s="4"/>
      <c r="Q2" s="6" t="s">
        <v>194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3" t="s">
        <v>31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 t="s">
        <v>193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7"/>
      <c r="BK2" s="1031"/>
      <c r="BL2" s="1032"/>
      <c r="BM2" s="1025">
        <v>8</v>
      </c>
      <c r="BN2" s="1025"/>
      <c r="BO2" s="1025">
        <v>9</v>
      </c>
      <c r="BP2" s="1025"/>
      <c r="BQ2" s="1025">
        <v>9</v>
      </c>
      <c r="BR2" s="1025"/>
      <c r="BS2" s="1025">
        <v>8</v>
      </c>
      <c r="BT2" s="1025"/>
      <c r="BU2" s="1025">
        <v>9</v>
      </c>
      <c r="BV2" s="1025"/>
      <c r="BW2" s="1025">
        <v>9</v>
      </c>
      <c r="BX2" s="1026"/>
    </row>
    <row r="3" spans="1:82" s="2" customFormat="1" ht="17" customHeight="1" thickBot="1">
      <c r="A3" s="430"/>
      <c r="B3" s="431"/>
      <c r="C3" s="55"/>
      <c r="D3" s="17">
        <v>1</v>
      </c>
      <c r="E3" s="18">
        <v>2</v>
      </c>
      <c r="F3" s="18">
        <v>3</v>
      </c>
      <c r="G3" s="18">
        <v>4</v>
      </c>
      <c r="H3" s="18">
        <v>5</v>
      </c>
      <c r="I3" s="18">
        <v>6</v>
      </c>
      <c r="J3" s="18">
        <v>7</v>
      </c>
      <c r="K3" s="18">
        <v>8</v>
      </c>
      <c r="L3" s="18">
        <v>9</v>
      </c>
      <c r="M3" s="19">
        <v>10</v>
      </c>
      <c r="N3" s="19">
        <v>11</v>
      </c>
      <c r="O3" s="19">
        <v>12</v>
      </c>
      <c r="P3" s="19">
        <v>13</v>
      </c>
      <c r="Q3" s="19">
        <v>14</v>
      </c>
      <c r="R3" s="19">
        <v>15</v>
      </c>
      <c r="S3" s="19">
        <v>16</v>
      </c>
      <c r="T3" s="19">
        <v>17</v>
      </c>
      <c r="U3" s="19">
        <v>18</v>
      </c>
      <c r="V3" s="19">
        <v>19</v>
      </c>
      <c r="W3" s="19">
        <v>20</v>
      </c>
      <c r="X3" s="19">
        <v>21</v>
      </c>
      <c r="Y3" s="19">
        <v>22</v>
      </c>
      <c r="Z3" s="19">
        <v>23</v>
      </c>
      <c r="AA3" s="19">
        <v>24</v>
      </c>
      <c r="AB3" s="19">
        <v>25</v>
      </c>
      <c r="AC3" s="19">
        <v>26</v>
      </c>
      <c r="AD3" s="19">
        <v>27</v>
      </c>
      <c r="AE3" s="19">
        <v>28</v>
      </c>
      <c r="AF3" s="19">
        <v>29</v>
      </c>
      <c r="AG3" s="19">
        <v>30</v>
      </c>
      <c r="AH3" s="19">
        <v>31</v>
      </c>
      <c r="AI3" s="19">
        <v>32</v>
      </c>
      <c r="AJ3" s="19">
        <v>33</v>
      </c>
      <c r="AK3" s="19">
        <v>34</v>
      </c>
      <c r="AL3" s="19">
        <v>35</v>
      </c>
      <c r="AM3" s="19">
        <v>36</v>
      </c>
      <c r="AN3" s="19">
        <v>37</v>
      </c>
      <c r="AO3" s="19">
        <v>38</v>
      </c>
      <c r="AP3" s="19">
        <v>39</v>
      </c>
      <c r="AQ3" s="19">
        <v>40</v>
      </c>
      <c r="AR3" s="19">
        <v>41</v>
      </c>
      <c r="AS3" s="19">
        <v>42</v>
      </c>
      <c r="AT3" s="19">
        <v>43</v>
      </c>
      <c r="AU3" s="19">
        <v>44</v>
      </c>
      <c r="AV3" s="19">
        <v>45</v>
      </c>
      <c r="AW3" s="19">
        <v>46</v>
      </c>
      <c r="AX3" s="19">
        <v>47</v>
      </c>
      <c r="AY3" s="19">
        <v>48</v>
      </c>
      <c r="AZ3" s="19">
        <v>49</v>
      </c>
      <c r="BA3" s="19">
        <v>50</v>
      </c>
      <c r="BB3" s="19">
        <v>51</v>
      </c>
      <c r="BC3" s="19">
        <v>52</v>
      </c>
      <c r="BD3" s="15"/>
      <c r="BK3" s="1027"/>
      <c r="BL3" s="1028"/>
      <c r="BM3" s="1029" t="s">
        <v>6</v>
      </c>
      <c r="BN3" s="1028"/>
      <c r="BO3" s="1029" t="s">
        <v>7</v>
      </c>
      <c r="BP3" s="1028"/>
      <c r="BQ3" s="1029" t="s">
        <v>8</v>
      </c>
      <c r="BR3" s="1028"/>
      <c r="BS3" s="1029" t="s">
        <v>9</v>
      </c>
      <c r="BT3" s="1028"/>
      <c r="BU3" s="1029" t="s">
        <v>10</v>
      </c>
      <c r="BV3" s="1028"/>
      <c r="BW3" s="1029" t="s">
        <v>11</v>
      </c>
      <c r="BX3" s="1030"/>
    </row>
    <row r="4" spans="1:82" s="1" customFormat="1">
      <c r="A4" s="8" t="s">
        <v>23</v>
      </c>
      <c r="B4" s="79" t="s">
        <v>154</v>
      </c>
      <c r="D4" s="890" t="s">
        <v>0</v>
      </c>
      <c r="E4" s="890"/>
      <c r="F4" s="890"/>
      <c r="G4" s="890"/>
      <c r="H4" s="890"/>
      <c r="I4" s="890"/>
      <c r="J4" s="890"/>
      <c r="K4" s="890"/>
      <c r="L4" s="890"/>
      <c r="M4" s="890"/>
      <c r="N4" s="890"/>
      <c r="O4" s="890"/>
      <c r="P4" s="890"/>
      <c r="Q4" s="1097" t="s">
        <v>15</v>
      </c>
      <c r="R4" s="1097"/>
      <c r="S4" s="1097"/>
      <c r="T4" s="1097"/>
      <c r="U4" s="1097"/>
      <c r="V4" s="1097"/>
      <c r="W4" s="1097"/>
      <c r="X4" s="1097"/>
      <c r="Y4" s="1097"/>
      <c r="Z4" s="1097"/>
      <c r="AA4" s="1097"/>
      <c r="AB4" s="1097"/>
      <c r="AC4" s="1097"/>
      <c r="AD4" s="813" t="s">
        <v>1</v>
      </c>
      <c r="AE4" s="813"/>
      <c r="AF4" s="813"/>
      <c r="AG4" s="813"/>
      <c r="AH4" s="813"/>
      <c r="AI4" s="813"/>
      <c r="AJ4" s="813"/>
      <c r="AK4" s="813"/>
      <c r="AL4" s="879" t="s">
        <v>12</v>
      </c>
      <c r="AM4" s="880"/>
      <c r="AN4" s="880"/>
      <c r="AO4" s="880"/>
      <c r="AP4" s="881"/>
      <c r="AQ4" s="1097" t="s">
        <v>35</v>
      </c>
      <c r="AR4" s="1097"/>
      <c r="AS4" s="1097"/>
      <c r="AT4" s="1097"/>
      <c r="AU4" s="1097"/>
      <c r="AV4" s="1097"/>
      <c r="AW4" s="1097"/>
      <c r="AX4" s="1097"/>
      <c r="AY4" s="1097"/>
      <c r="AZ4" s="1097"/>
      <c r="BA4" s="1097"/>
      <c r="BB4" s="1097"/>
      <c r="BC4" s="1097"/>
      <c r="BD4" s="64"/>
      <c r="BE4" s="1" t="s">
        <v>155</v>
      </c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1:82" s="1" customFormat="1">
      <c r="A5" s="65"/>
      <c r="B5" s="79" t="s">
        <v>16</v>
      </c>
      <c r="D5" s="1097" t="s">
        <v>15</v>
      </c>
      <c r="E5" s="1097"/>
      <c r="F5" s="1097"/>
      <c r="G5" s="1097"/>
      <c r="H5" s="1097"/>
      <c r="I5" s="1097"/>
      <c r="J5" s="1097"/>
      <c r="K5" s="1097"/>
      <c r="L5" s="1097"/>
      <c r="M5" s="1097"/>
      <c r="N5" s="1097"/>
      <c r="O5" s="1097"/>
      <c r="P5" s="1097"/>
      <c r="Q5" s="890" t="s">
        <v>0</v>
      </c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1097" t="s">
        <v>35</v>
      </c>
      <c r="AE5" s="1097"/>
      <c r="AF5" s="1097"/>
      <c r="AG5" s="1097"/>
      <c r="AH5" s="1097"/>
      <c r="AI5" s="1097"/>
      <c r="AJ5" s="1097"/>
      <c r="AK5" s="1097"/>
      <c r="AL5" s="1097"/>
      <c r="AM5" s="1097"/>
      <c r="AN5" s="1097"/>
      <c r="AO5" s="1097"/>
      <c r="AP5" s="1097"/>
      <c r="AQ5" s="813" t="s">
        <v>1</v>
      </c>
      <c r="AR5" s="813"/>
      <c r="AS5" s="813"/>
      <c r="AT5" s="813"/>
      <c r="AU5" s="813"/>
      <c r="AV5" s="813"/>
      <c r="AW5" s="878" t="s">
        <v>12</v>
      </c>
      <c r="AX5" s="878"/>
      <c r="AY5" s="878"/>
      <c r="AZ5" s="878"/>
      <c r="BA5" s="878"/>
      <c r="BB5" s="878"/>
      <c r="BC5" s="878"/>
      <c r="BD5" s="6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1:82" s="1" customFormat="1">
      <c r="A6" s="65"/>
      <c r="B6" s="79" t="s">
        <v>188</v>
      </c>
      <c r="D6" s="813" t="s">
        <v>1</v>
      </c>
      <c r="E6" s="813"/>
      <c r="F6" s="813"/>
      <c r="G6" s="813"/>
      <c r="H6" s="813"/>
      <c r="I6" s="813"/>
      <c r="J6" s="813"/>
      <c r="K6" s="878" t="s">
        <v>12</v>
      </c>
      <c r="L6" s="878"/>
      <c r="M6" s="878"/>
      <c r="N6" s="878"/>
      <c r="O6" s="878"/>
      <c r="P6" s="878"/>
      <c r="Q6" s="1097" t="s">
        <v>35</v>
      </c>
      <c r="R6" s="1097"/>
      <c r="S6" s="1097"/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890" t="s">
        <v>0</v>
      </c>
      <c r="AE6" s="890"/>
      <c r="AF6" s="890"/>
      <c r="AG6" s="890"/>
      <c r="AH6" s="890"/>
      <c r="AI6" s="890"/>
      <c r="AJ6" s="890"/>
      <c r="AK6" s="890"/>
      <c r="AL6" s="890"/>
      <c r="AM6" s="890"/>
      <c r="AN6" s="890"/>
      <c r="AO6" s="890"/>
      <c r="AP6" s="890"/>
      <c r="AQ6" s="1097" t="s">
        <v>15</v>
      </c>
      <c r="AR6" s="1097"/>
      <c r="AS6" s="1097"/>
      <c r="AT6" s="1097"/>
      <c r="AU6" s="1097"/>
      <c r="AV6" s="1097"/>
      <c r="AW6" s="1097"/>
      <c r="AX6" s="1097"/>
      <c r="AY6" s="1097"/>
      <c r="AZ6" s="1097"/>
      <c r="BA6" s="1097"/>
      <c r="BB6" s="1097"/>
      <c r="BC6" s="1097"/>
      <c r="BD6" s="6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1:82" s="1" customFormat="1">
      <c r="A7" s="65"/>
      <c r="B7" s="79" t="s">
        <v>189</v>
      </c>
      <c r="D7" s="1097" t="s">
        <v>35</v>
      </c>
      <c r="E7" s="1097"/>
      <c r="F7" s="1097"/>
      <c r="G7" s="1097"/>
      <c r="H7" s="1097"/>
      <c r="I7" s="1097"/>
      <c r="J7" s="1097"/>
      <c r="K7" s="1097"/>
      <c r="L7" s="1097"/>
      <c r="M7" s="1097"/>
      <c r="N7" s="1097"/>
      <c r="O7" s="1097"/>
      <c r="P7" s="1097"/>
      <c r="Q7" s="747" t="s">
        <v>1</v>
      </c>
      <c r="R7" s="748"/>
      <c r="S7" s="748"/>
      <c r="T7" s="748"/>
      <c r="U7" s="748"/>
      <c r="V7" s="827"/>
      <c r="W7" s="879" t="s">
        <v>12</v>
      </c>
      <c r="X7" s="880"/>
      <c r="Y7" s="880"/>
      <c r="Z7" s="880"/>
      <c r="AA7" s="880"/>
      <c r="AB7" s="880"/>
      <c r="AC7" s="881"/>
      <c r="AD7" s="1097" t="s">
        <v>15</v>
      </c>
      <c r="AE7" s="1097"/>
      <c r="AF7" s="1097"/>
      <c r="AG7" s="1097"/>
      <c r="AH7" s="1097"/>
      <c r="AI7" s="1097"/>
      <c r="AJ7" s="1097"/>
      <c r="AK7" s="1097"/>
      <c r="AL7" s="1097"/>
      <c r="AM7" s="1097"/>
      <c r="AN7" s="1097"/>
      <c r="AO7" s="1097"/>
      <c r="AP7" s="1097"/>
      <c r="AQ7" s="890" t="s">
        <v>0</v>
      </c>
      <c r="AR7" s="890"/>
      <c r="AS7" s="890"/>
      <c r="AT7" s="890"/>
      <c r="AU7" s="890"/>
      <c r="AV7" s="890"/>
      <c r="AW7" s="890"/>
      <c r="AX7" s="890"/>
      <c r="AY7" s="890"/>
      <c r="AZ7" s="890"/>
      <c r="BA7" s="890"/>
      <c r="BB7" s="890"/>
      <c r="BC7" s="890"/>
      <c r="BD7" s="6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1:82" s="1" customFormat="1">
      <c r="A8" s="65"/>
      <c r="B8" s="79"/>
      <c r="D8" s="1131" t="s">
        <v>36</v>
      </c>
      <c r="E8" s="1132"/>
      <c r="F8" s="1132"/>
      <c r="G8" s="1132"/>
      <c r="H8" s="1132"/>
      <c r="I8" s="1132"/>
      <c r="J8" s="1132"/>
      <c r="K8" s="1132"/>
      <c r="L8" s="1133"/>
      <c r="BD8" s="64"/>
      <c r="BI8" s="1" t="s">
        <v>40</v>
      </c>
      <c r="BJ8" s="1" t="s">
        <v>43</v>
      </c>
      <c r="BK8" s="54" t="s">
        <v>41</v>
      </c>
      <c r="BL8" s="54" t="s">
        <v>1</v>
      </c>
      <c r="BM8" s="54" t="s">
        <v>2</v>
      </c>
      <c r="BN8" s="54" t="s">
        <v>44</v>
      </c>
      <c r="BO8" s="54"/>
      <c r="BP8" s="54"/>
      <c r="BQ8" s="54"/>
      <c r="BR8" s="54"/>
      <c r="BS8" s="54"/>
      <c r="BT8" s="54"/>
      <c r="BU8" s="54"/>
      <c r="BV8" s="54"/>
      <c r="BW8" s="54"/>
    </row>
    <row r="9" spans="1:82">
      <c r="A9" s="8" t="s">
        <v>24</v>
      </c>
      <c r="B9" s="79" t="s">
        <v>150</v>
      </c>
      <c r="C9" s="66"/>
      <c r="D9" s="775" t="s">
        <v>40</v>
      </c>
      <c r="E9" s="776"/>
      <c r="F9" s="776"/>
      <c r="G9" s="776"/>
      <c r="H9" s="776"/>
      <c r="I9" s="776"/>
      <c r="J9" s="777"/>
      <c r="K9" s="747" t="s">
        <v>38</v>
      </c>
      <c r="L9" s="748"/>
      <c r="M9" s="748"/>
      <c r="N9" s="748"/>
      <c r="O9" s="748"/>
      <c r="P9" s="827"/>
      <c r="Q9" s="896" t="s">
        <v>37</v>
      </c>
      <c r="R9" s="896"/>
      <c r="S9" s="896"/>
      <c r="T9" s="896"/>
      <c r="U9" s="896"/>
      <c r="V9" s="896"/>
      <c r="W9" s="813" t="s">
        <v>38</v>
      </c>
      <c r="X9" s="813"/>
      <c r="Y9" s="813"/>
      <c r="Z9" s="813"/>
      <c r="AA9" s="954" t="s">
        <v>40</v>
      </c>
      <c r="AB9" s="954"/>
      <c r="AC9" s="954"/>
      <c r="AD9" s="1128" t="s">
        <v>89</v>
      </c>
      <c r="AE9" s="1129"/>
      <c r="AF9" s="1129"/>
      <c r="AG9" s="1129"/>
      <c r="AH9" s="1129"/>
      <c r="AI9" s="1129"/>
      <c r="AJ9" s="1129"/>
      <c r="AK9" s="1130"/>
      <c r="AL9" s="957" t="s">
        <v>43</v>
      </c>
      <c r="AM9" s="957"/>
      <c r="AN9" s="957"/>
      <c r="AO9" s="957"/>
      <c r="AP9" s="957"/>
      <c r="AQ9" s="957"/>
      <c r="AR9" s="957"/>
      <c r="AS9" s="957"/>
      <c r="AT9" s="957"/>
      <c r="AU9" s="1098" t="s">
        <v>40</v>
      </c>
      <c r="AV9" s="1098"/>
      <c r="AW9" s="1098"/>
      <c r="AX9" s="1098"/>
      <c r="AY9" s="1098"/>
      <c r="AZ9" s="1098"/>
      <c r="BA9" s="1098"/>
      <c r="BB9" s="1098"/>
      <c r="BC9" s="1098"/>
      <c r="BD9" s="64"/>
      <c r="BE9" s="1" t="s">
        <v>155</v>
      </c>
      <c r="BI9">
        <v>19</v>
      </c>
      <c r="BJ9">
        <v>9</v>
      </c>
      <c r="BK9" s="50">
        <v>8</v>
      </c>
      <c r="BL9" s="50">
        <v>10</v>
      </c>
      <c r="BM9" s="50">
        <v>6</v>
      </c>
    </row>
    <row r="10" spans="1:82">
      <c r="A10" s="65"/>
      <c r="B10" s="79" t="s">
        <v>151</v>
      </c>
      <c r="C10" s="66"/>
      <c r="D10" s="1080" t="s">
        <v>37</v>
      </c>
      <c r="E10" s="1080"/>
      <c r="F10" s="1080"/>
      <c r="G10" s="1080"/>
      <c r="H10" s="1080"/>
      <c r="I10" s="1080"/>
      <c r="J10" s="1080"/>
      <c r="K10" s="1097" t="s">
        <v>40</v>
      </c>
      <c r="L10" s="1097"/>
      <c r="M10" s="1097"/>
      <c r="N10" s="1097"/>
      <c r="O10" s="1097"/>
      <c r="P10" s="1097"/>
      <c r="Q10" s="1128" t="s">
        <v>89</v>
      </c>
      <c r="R10" s="1129"/>
      <c r="S10" s="1129"/>
      <c r="T10" s="1129"/>
      <c r="U10" s="1129"/>
      <c r="V10" s="1130"/>
      <c r="W10" s="954" t="s">
        <v>40</v>
      </c>
      <c r="X10" s="954"/>
      <c r="Y10" s="954"/>
      <c r="Z10" s="954"/>
      <c r="AA10" s="813" t="s">
        <v>38</v>
      </c>
      <c r="AB10" s="813"/>
      <c r="AC10" s="813"/>
      <c r="AD10" s="1098" t="s">
        <v>40</v>
      </c>
      <c r="AE10" s="1098"/>
      <c r="AF10" s="1098"/>
      <c r="AG10" s="1098"/>
      <c r="AH10" s="1098"/>
      <c r="AI10" s="1098"/>
      <c r="AJ10" s="1098"/>
      <c r="AK10" s="1098"/>
      <c r="AL10" s="877" t="s">
        <v>38</v>
      </c>
      <c r="AM10" s="877"/>
      <c r="AN10" s="877"/>
      <c r="AO10" s="877"/>
      <c r="AP10" s="877"/>
      <c r="AQ10" s="1077" t="s">
        <v>89</v>
      </c>
      <c r="AR10" s="1077"/>
      <c r="AS10" s="1077"/>
      <c r="AT10" s="1077"/>
      <c r="AU10" s="957" t="s">
        <v>43</v>
      </c>
      <c r="AV10" s="957"/>
      <c r="AW10" s="957"/>
      <c r="AX10" s="957"/>
      <c r="AY10" s="957"/>
      <c r="AZ10" s="957"/>
      <c r="BA10" s="957"/>
      <c r="BB10" s="957"/>
      <c r="BC10" s="957"/>
      <c r="BD10" s="64"/>
      <c r="BE10" s="1" t="s">
        <v>156</v>
      </c>
      <c r="BI10">
        <v>18</v>
      </c>
      <c r="BJ10">
        <v>9</v>
      </c>
      <c r="BK10" s="50">
        <v>10</v>
      </c>
      <c r="BL10" s="50">
        <v>8</v>
      </c>
      <c r="BM10" s="50">
        <v>7</v>
      </c>
    </row>
    <row r="11" spans="1:82">
      <c r="A11" s="65"/>
      <c r="B11" s="79" t="s">
        <v>17</v>
      </c>
      <c r="C11" s="66"/>
      <c r="D11" s="1076" t="s">
        <v>89</v>
      </c>
      <c r="E11" s="1076"/>
      <c r="F11" s="1076"/>
      <c r="G11" s="1076"/>
      <c r="H11" s="1076"/>
      <c r="I11" s="1076"/>
      <c r="J11" s="1076"/>
      <c r="K11" s="896" t="s">
        <v>37</v>
      </c>
      <c r="L11" s="896"/>
      <c r="M11" s="896"/>
      <c r="N11" s="896"/>
      <c r="O11" s="902" t="s">
        <v>3</v>
      </c>
      <c r="P11" s="902"/>
      <c r="Q11" s="902"/>
      <c r="R11" s="902"/>
      <c r="S11" s="1092" t="s">
        <v>97</v>
      </c>
      <c r="T11" s="1093"/>
      <c r="U11" s="1093"/>
      <c r="V11" s="1093"/>
      <c r="W11" s="1093"/>
      <c r="X11" s="1093"/>
      <c r="Y11" s="1093"/>
      <c r="Z11" s="999" t="s">
        <v>20</v>
      </c>
      <c r="AA11" s="1000"/>
      <c r="AB11" s="1000"/>
      <c r="AC11" s="1001"/>
      <c r="AD11" s="957" t="s">
        <v>43</v>
      </c>
      <c r="AE11" s="957"/>
      <c r="AF11" s="957"/>
      <c r="AG11" s="957"/>
      <c r="AH11" s="957"/>
      <c r="AI11" s="957"/>
      <c r="AJ11" s="957"/>
      <c r="AK11" s="957"/>
      <c r="AL11" s="1098" t="s">
        <v>40</v>
      </c>
      <c r="AM11" s="1098"/>
      <c r="AN11" s="1098"/>
      <c r="AO11" s="1098"/>
      <c r="AP11" s="1098"/>
      <c r="AQ11" s="1098"/>
      <c r="AR11" s="1098"/>
      <c r="AS11" s="1098"/>
      <c r="AT11" s="1098"/>
      <c r="AU11" s="1078" t="s">
        <v>89</v>
      </c>
      <c r="AV11" s="1079"/>
      <c r="AW11" s="1084" t="s">
        <v>38</v>
      </c>
      <c r="AX11" s="1085"/>
      <c r="AY11" s="1085"/>
      <c r="AZ11" s="1085"/>
      <c r="BA11" s="1085"/>
      <c r="BB11" s="1085"/>
      <c r="BC11" s="1086"/>
      <c r="BD11" s="64"/>
      <c r="BE11" t="s">
        <v>153</v>
      </c>
      <c r="BI11" t="s">
        <v>51</v>
      </c>
      <c r="BJ11" s="1">
        <v>8</v>
      </c>
      <c r="BK11" s="54">
        <v>9</v>
      </c>
      <c r="BL11" s="54">
        <v>7</v>
      </c>
      <c r="BM11" s="54">
        <v>4</v>
      </c>
      <c r="BN11" s="54">
        <v>4</v>
      </c>
    </row>
    <row r="12" spans="1:82">
      <c r="A12" s="65"/>
      <c r="B12" s="79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1"/>
      <c r="N12" s="1"/>
      <c r="O12" s="885" t="s">
        <v>49</v>
      </c>
      <c r="P12" s="885"/>
      <c r="Q12" s="885"/>
      <c r="R12" s="885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64"/>
    </row>
    <row r="13" spans="1:82">
      <c r="A13" s="8"/>
      <c r="B13" s="79" t="s">
        <v>5</v>
      </c>
      <c r="C13" s="9"/>
      <c r="D13" s="747" t="s">
        <v>4</v>
      </c>
      <c r="E13" s="748"/>
      <c r="F13" s="748"/>
      <c r="G13" s="748"/>
      <c r="H13" s="748"/>
      <c r="I13" s="748"/>
      <c r="J13" s="748"/>
      <c r="K13" s="748"/>
      <c r="L13" s="827"/>
      <c r="M13" s="1127" t="s">
        <v>13</v>
      </c>
      <c r="N13" s="1127"/>
      <c r="O13" s="1127"/>
      <c r="P13" s="1127"/>
      <c r="Q13" s="1127"/>
      <c r="R13" s="1127"/>
      <c r="S13" s="1127"/>
      <c r="T13" s="1127"/>
      <c r="U13" s="1127"/>
      <c r="V13" s="1127"/>
      <c r="W13" s="1127"/>
      <c r="X13" s="1127"/>
      <c r="Y13" s="1127"/>
      <c r="Z13" s="9"/>
      <c r="AA13" s="9"/>
      <c r="AB13" s="9"/>
      <c r="AC13" s="9"/>
      <c r="AD13" s="999" t="s">
        <v>22</v>
      </c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1"/>
      <c r="AQ13" s="1072" t="s">
        <v>21</v>
      </c>
      <c r="AR13" s="1073"/>
      <c r="AS13" s="1073"/>
      <c r="AT13" s="1073"/>
      <c r="AU13" s="1073"/>
      <c r="AV13" s="1073"/>
      <c r="AW13" s="1073"/>
      <c r="AX13" s="1073"/>
      <c r="AY13" s="1073"/>
      <c r="AZ13" s="1073"/>
      <c r="BA13" s="1073"/>
      <c r="BB13" s="1073"/>
      <c r="BC13" s="1074"/>
      <c r="BD13" s="64"/>
    </row>
    <row r="14" spans="1:82">
      <c r="A14" s="65" t="s">
        <v>130</v>
      </c>
      <c r="B14" s="79" t="s">
        <v>152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64"/>
    </row>
    <row r="15" spans="1:82">
      <c r="A15" s="65"/>
      <c r="B15" s="79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64"/>
    </row>
    <row r="16" spans="1:82" s="1" customFormat="1">
      <c r="A16" s="8" t="s">
        <v>33</v>
      </c>
      <c r="B16" s="79" t="s">
        <v>18</v>
      </c>
      <c r="D16" s="890" t="s">
        <v>0</v>
      </c>
      <c r="E16" s="890"/>
      <c r="F16" s="890"/>
      <c r="G16" s="890"/>
      <c r="H16" s="890"/>
      <c r="I16" s="890"/>
      <c r="J16" s="890"/>
      <c r="K16" s="1097" t="s">
        <v>96</v>
      </c>
      <c r="L16" s="1097"/>
      <c r="M16" s="1097"/>
      <c r="N16" s="1097"/>
      <c r="O16" s="1097"/>
      <c r="P16" s="1097"/>
      <c r="Q16" s="878" t="s">
        <v>12</v>
      </c>
      <c r="R16" s="878"/>
      <c r="S16" s="878"/>
      <c r="T16" s="1124" t="s">
        <v>196</v>
      </c>
      <c r="U16" s="1124"/>
      <c r="V16" s="1124"/>
      <c r="W16" s="1124"/>
      <c r="X16" s="1080" t="s">
        <v>2</v>
      </c>
      <c r="Y16" s="1080"/>
      <c r="Z16" s="1080"/>
      <c r="AA16" s="1080"/>
      <c r="AB16" s="1080"/>
      <c r="AC16" s="1080"/>
      <c r="AD16" s="1123" t="s">
        <v>149</v>
      </c>
      <c r="AE16" s="1123"/>
      <c r="AF16" s="1123"/>
      <c r="AG16" s="1123"/>
      <c r="AH16" s="1123"/>
      <c r="AI16" s="1123"/>
      <c r="AJ16" s="1123"/>
      <c r="AK16" s="1123"/>
      <c r="AL16" s="1002" t="s">
        <v>20</v>
      </c>
      <c r="AM16" s="1002"/>
      <c r="AN16" s="1002"/>
      <c r="AO16" s="1002"/>
      <c r="AP16" s="1002"/>
      <c r="AQ16" s="75" t="s">
        <v>56</v>
      </c>
      <c r="AR16" s="75"/>
      <c r="AS16" s="902" t="s">
        <v>3</v>
      </c>
      <c r="AT16" s="902"/>
      <c r="AU16" s="902"/>
      <c r="AV16" s="902"/>
      <c r="AW16" s="877" t="s">
        <v>1</v>
      </c>
      <c r="AX16" s="877"/>
      <c r="AY16" s="877"/>
      <c r="AZ16" s="877"/>
      <c r="BA16" s="877"/>
      <c r="BB16" s="877"/>
      <c r="BC16" s="877"/>
      <c r="BD16" s="64"/>
      <c r="BE16" s="1" t="s">
        <v>195</v>
      </c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1:75" s="1" customFormat="1">
      <c r="A17" s="65"/>
      <c r="B17" s="79" t="s">
        <v>19</v>
      </c>
      <c r="D17" s="1125" t="s">
        <v>202</v>
      </c>
      <c r="E17" s="1126"/>
      <c r="F17" s="1126"/>
      <c r="G17" s="1126"/>
      <c r="H17" s="1126"/>
      <c r="I17" s="1126"/>
      <c r="J17" s="82"/>
      <c r="K17" s="773" t="s">
        <v>0</v>
      </c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4"/>
      <c r="W17" s="1097" t="s">
        <v>26</v>
      </c>
      <c r="X17" s="1097"/>
      <c r="Y17" s="1097"/>
      <c r="Z17" s="1097"/>
      <c r="AA17" s="1097"/>
      <c r="AB17" s="1097"/>
      <c r="AC17" s="1097"/>
      <c r="AD17" s="1080" t="s">
        <v>2</v>
      </c>
      <c r="AE17" s="1080"/>
      <c r="AF17" s="1080"/>
      <c r="AG17" s="1080"/>
      <c r="AH17" s="1080"/>
      <c r="AI17" s="1080"/>
      <c r="AJ17" s="877" t="s">
        <v>1</v>
      </c>
      <c r="AK17" s="877"/>
      <c r="AL17" s="877"/>
      <c r="AM17" s="877"/>
      <c r="AN17" s="877"/>
      <c r="AO17" s="877"/>
      <c r="AP17" s="877"/>
      <c r="AQ17" s="878" t="s">
        <v>12</v>
      </c>
      <c r="AR17" s="878"/>
      <c r="AS17" s="878"/>
      <c r="AT17" s="878"/>
      <c r="AU17" s="878"/>
      <c r="AV17" s="878"/>
      <c r="AW17" s="1002" t="s">
        <v>20</v>
      </c>
      <c r="AX17" s="1002"/>
      <c r="AY17" s="1002"/>
      <c r="AZ17" s="1002"/>
      <c r="BA17" s="1002"/>
      <c r="BB17" s="1002"/>
      <c r="BC17" s="1002"/>
      <c r="BD17" s="6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1:75" s="1" customFormat="1">
      <c r="A18" s="65"/>
      <c r="B18" s="79" t="s">
        <v>27</v>
      </c>
      <c r="D18" s="1097" t="s">
        <v>26</v>
      </c>
      <c r="E18" s="1097"/>
      <c r="F18" s="1097"/>
      <c r="G18" s="1097"/>
      <c r="H18" s="1097"/>
      <c r="I18" s="1097"/>
      <c r="J18" s="1097"/>
      <c r="K18" s="878" t="s">
        <v>12</v>
      </c>
      <c r="L18" s="878"/>
      <c r="M18" s="878"/>
      <c r="N18" s="878"/>
      <c r="O18" s="878"/>
      <c r="P18" s="878"/>
      <c r="Q18" s="1097" t="s">
        <v>96</v>
      </c>
      <c r="R18" s="1097"/>
      <c r="S18" s="1097"/>
      <c r="T18" s="1097"/>
      <c r="U18" s="1097"/>
      <c r="V18" s="1097"/>
      <c r="W18" s="813" t="s">
        <v>1</v>
      </c>
      <c r="X18" s="813"/>
      <c r="Y18" s="813"/>
      <c r="Z18" s="813"/>
      <c r="AA18" s="813"/>
      <c r="AB18" s="813"/>
      <c r="AC18" s="813"/>
      <c r="AD18" s="878" t="s">
        <v>12</v>
      </c>
      <c r="AE18" s="878"/>
      <c r="AF18" s="878"/>
      <c r="AG18" s="878"/>
      <c r="AH18" s="878"/>
      <c r="AI18" s="878"/>
      <c r="AJ18" s="1080" t="s">
        <v>2</v>
      </c>
      <c r="AK18" s="1080"/>
      <c r="AL18" s="1080"/>
      <c r="AM18" s="1080"/>
      <c r="AN18" s="1080"/>
      <c r="AO18" s="1080"/>
      <c r="AP18" s="1080"/>
      <c r="AQ18" s="1002" t="s">
        <v>20</v>
      </c>
      <c r="AR18" s="1002"/>
      <c r="AS18" s="1002"/>
      <c r="AT18" s="1002"/>
      <c r="AU18" s="1002"/>
      <c r="AV18" s="1002"/>
      <c r="AW18" s="890" t="s">
        <v>0</v>
      </c>
      <c r="AX18" s="890"/>
      <c r="AY18" s="890"/>
      <c r="AZ18" s="890"/>
      <c r="BA18" s="890"/>
      <c r="BB18" s="890"/>
      <c r="BC18" s="890"/>
      <c r="BD18" s="6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1:75" s="1" customFormat="1">
      <c r="A19" s="65"/>
      <c r="B19" s="79"/>
      <c r="D19" s="20"/>
      <c r="E19" s="20"/>
      <c r="F19" s="20"/>
      <c r="G19" s="20"/>
      <c r="H19" s="20"/>
      <c r="I19" s="20"/>
      <c r="J19" s="20"/>
      <c r="K19" s="57"/>
      <c r="L19" s="57"/>
      <c r="M19" s="57"/>
      <c r="N19" s="57"/>
      <c r="O19" s="57"/>
      <c r="P19" s="57"/>
      <c r="Q19" s="20"/>
      <c r="R19" s="20"/>
      <c r="S19" s="20"/>
      <c r="T19" s="20"/>
      <c r="U19" s="20"/>
      <c r="V19" s="20"/>
      <c r="W19" s="21"/>
      <c r="X19" s="21"/>
      <c r="Y19" s="21"/>
      <c r="Z19" s="21"/>
      <c r="AA19" s="21"/>
      <c r="AB19" s="21"/>
      <c r="AC19" s="21"/>
      <c r="AD19" s="57"/>
      <c r="AE19" s="57"/>
      <c r="AF19" s="57"/>
      <c r="AG19" s="57"/>
      <c r="AH19" s="57"/>
      <c r="AI19" s="57"/>
      <c r="AJ19" s="21"/>
      <c r="AK19" s="21"/>
      <c r="AL19" s="21"/>
      <c r="AM19" s="21"/>
      <c r="AN19" s="21"/>
      <c r="AO19" s="21"/>
      <c r="AP19" s="21"/>
      <c r="AQ19" s="57"/>
      <c r="AR19" s="57"/>
      <c r="AS19" s="57"/>
      <c r="AX19" s="20"/>
      <c r="AY19" s="20"/>
      <c r="AZ19" s="20"/>
      <c r="BA19" s="20"/>
      <c r="BB19" s="20"/>
      <c r="BC19" s="20"/>
      <c r="BD19" s="6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hidden="1">
      <c r="A20" s="65"/>
      <c r="B20" s="79"/>
      <c r="C20" s="1"/>
      <c r="D20" s="546" t="s">
        <v>0</v>
      </c>
      <c r="E20" s="537"/>
      <c r="F20" s="537"/>
      <c r="G20" s="537"/>
      <c r="H20" s="537"/>
      <c r="I20" s="537"/>
      <c r="J20" s="537"/>
      <c r="K20" s="537"/>
      <c r="L20" s="537"/>
      <c r="M20" s="537"/>
      <c r="N20" s="537"/>
      <c r="O20" s="537"/>
      <c r="P20" s="537"/>
      <c r="Q20" s="537"/>
      <c r="R20" s="537"/>
      <c r="S20" s="537"/>
      <c r="T20" s="537"/>
      <c r="U20" s="537"/>
      <c r="V20" s="538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S20" s="1"/>
      <c r="AT20" s="1"/>
      <c r="AU20" s="1116" t="s">
        <v>0</v>
      </c>
      <c r="AV20" s="1117"/>
      <c r="AW20" s="1117"/>
      <c r="AX20" s="1117"/>
      <c r="AY20" s="1117"/>
      <c r="AZ20" s="1117"/>
      <c r="BA20" s="1117"/>
      <c r="BB20" s="1117"/>
      <c r="BC20" s="1118"/>
      <c r="BD20" s="64"/>
      <c r="BE20">
        <v>29</v>
      </c>
    </row>
    <row r="21" spans="1:75" hidden="1">
      <c r="A21" s="65"/>
      <c r="B21" s="79"/>
      <c r="C21" s="1"/>
      <c r="D21" s="1"/>
      <c r="E21" s="1"/>
      <c r="F21" s="1"/>
      <c r="G21" s="1"/>
      <c r="H21" s="1"/>
      <c r="I21" s="1"/>
      <c r="J21" s="1"/>
      <c r="K21" s="1119" t="s">
        <v>41</v>
      </c>
      <c r="L21" s="1119"/>
      <c r="M21" s="1119"/>
      <c r="N21" s="1119"/>
      <c r="O21" s="1119"/>
      <c r="P21" s="1119"/>
      <c r="Q21" s="1120" t="s">
        <v>41</v>
      </c>
      <c r="R21" s="1121"/>
      <c r="S21" s="1121"/>
      <c r="T21" s="1121"/>
      <c r="U21" s="1121"/>
      <c r="V21" s="1122"/>
      <c r="W21" s="1"/>
      <c r="X21" s="1"/>
      <c r="Y21" s="1"/>
      <c r="Z21" s="1"/>
      <c r="AA21" s="1"/>
      <c r="AB21" s="1"/>
      <c r="AC21" s="1"/>
      <c r="AD21" s="1119" t="s">
        <v>41</v>
      </c>
      <c r="AE21" s="1119"/>
      <c r="AF21" s="1119"/>
      <c r="AG21" s="1119"/>
      <c r="AH21" s="1119"/>
      <c r="AI21" s="1119"/>
      <c r="AJ21" s="1119"/>
      <c r="AK21" s="1"/>
      <c r="AL21" s="1"/>
      <c r="AM21" s="1"/>
      <c r="AN21" s="1"/>
      <c r="AO21" s="1"/>
      <c r="AP21" s="1"/>
      <c r="AQ21" s="1119" t="s">
        <v>41</v>
      </c>
      <c r="AR21" s="1119"/>
      <c r="AS21" s="1119"/>
      <c r="AT21" s="1119"/>
      <c r="AU21" s="1119"/>
      <c r="AV21" s="1119"/>
      <c r="AW21" s="1119"/>
      <c r="AX21" s="1"/>
      <c r="AY21" s="1"/>
      <c r="AZ21" s="1"/>
      <c r="BA21" s="1"/>
      <c r="BB21" s="1"/>
      <c r="BC21" s="1"/>
      <c r="BD21" s="64"/>
      <c r="BE21">
        <v>26</v>
      </c>
    </row>
    <row r="22" spans="1:75" hidden="1">
      <c r="A22" s="65"/>
      <c r="B22" s="79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110" t="s">
        <v>1</v>
      </c>
      <c r="X22" s="1111"/>
      <c r="Y22" s="1111"/>
      <c r="Z22" s="1111"/>
      <c r="AA22" s="1111"/>
      <c r="AB22" s="1111"/>
      <c r="AC22" s="1112"/>
      <c r="AD22" s="1"/>
      <c r="AE22" s="1"/>
      <c r="AF22" s="1"/>
      <c r="AG22" s="1"/>
      <c r="AH22" s="1"/>
      <c r="AJ22" s="57"/>
      <c r="AK22" s="1110" t="s">
        <v>1</v>
      </c>
      <c r="AL22" s="1111"/>
      <c r="AM22" s="1111"/>
      <c r="AN22" s="1111"/>
      <c r="AO22" s="1111"/>
      <c r="AP22" s="1112"/>
      <c r="AQ22" s="1"/>
      <c r="AR22" s="1"/>
      <c r="AS22" s="1"/>
      <c r="AT22" s="1"/>
      <c r="AU22" s="1"/>
      <c r="AW22" s="57"/>
      <c r="AX22" s="1110" t="s">
        <v>1</v>
      </c>
      <c r="AY22" s="1111"/>
      <c r="AZ22" s="1111"/>
      <c r="BA22" s="1111"/>
      <c r="BB22" s="1111"/>
      <c r="BC22" s="1112"/>
      <c r="BD22" s="64"/>
      <c r="BE22">
        <v>19</v>
      </c>
    </row>
    <row r="23" spans="1:75" s="1" customFormat="1" hidden="1">
      <c r="A23" s="65"/>
      <c r="B23" s="79"/>
      <c r="D23" s="887" t="s">
        <v>25</v>
      </c>
      <c r="E23" s="888"/>
      <c r="F23" s="888"/>
      <c r="G23" s="888"/>
      <c r="H23" s="888"/>
      <c r="I23" s="888"/>
      <c r="J23" s="888"/>
      <c r="K23" s="888"/>
      <c r="L23" s="888"/>
      <c r="M23" s="888"/>
      <c r="N23" s="888"/>
      <c r="O23" s="888"/>
      <c r="P23" s="888"/>
      <c r="Q23" s="888"/>
      <c r="R23" s="888"/>
      <c r="S23" s="888"/>
      <c r="T23" s="888"/>
      <c r="U23" s="888"/>
      <c r="V23" s="888"/>
      <c r="W23" s="888"/>
      <c r="X23" s="888"/>
      <c r="Y23" s="888"/>
      <c r="Z23" s="888"/>
      <c r="AA23" s="888"/>
      <c r="AB23" s="888"/>
      <c r="AC23" s="888"/>
      <c r="AD23" s="889"/>
      <c r="AI23" s="57"/>
      <c r="AJ23" s="57"/>
      <c r="AK23" s="57"/>
      <c r="AL23" s="57"/>
      <c r="AM23" s="57"/>
      <c r="AN23" s="57"/>
      <c r="AO23" s="57"/>
      <c r="AP23" s="57"/>
      <c r="AV23" s="57"/>
      <c r="AW23" s="57"/>
      <c r="AX23" s="57"/>
      <c r="AY23" s="57"/>
      <c r="AZ23" s="57"/>
      <c r="BA23" s="57"/>
      <c r="BB23" s="57"/>
      <c r="BC23" s="57"/>
      <c r="BD23" s="64"/>
      <c r="BE23" s="1">
        <v>27</v>
      </c>
      <c r="BF23" s="1">
        <f>SUM(BE20:BE23)</f>
        <v>101</v>
      </c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s="1" customFormat="1" hidden="1">
      <c r="A24" s="65"/>
      <c r="B24" s="79"/>
      <c r="D24" s="1113"/>
      <c r="E24" s="1114"/>
      <c r="F24" s="1114"/>
      <c r="G24" s="1114"/>
      <c r="H24" s="1114"/>
      <c r="I24" s="1114"/>
      <c r="J24" s="1114"/>
      <c r="K24" s="1114"/>
      <c r="L24" s="1114"/>
      <c r="M24" s="1114"/>
      <c r="N24" s="1114"/>
      <c r="O24" s="1114"/>
      <c r="P24" s="1114"/>
      <c r="Q24" s="1114"/>
      <c r="R24" s="1114"/>
      <c r="S24" s="1114"/>
      <c r="T24" s="1114"/>
      <c r="U24" s="1114"/>
      <c r="V24" s="1114"/>
      <c r="W24" s="1114"/>
      <c r="X24" s="1114"/>
      <c r="Y24" s="1114"/>
      <c r="Z24" s="1114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5"/>
      <c r="AV24" s="57"/>
      <c r="AW24" s="57"/>
      <c r="AX24" s="57"/>
      <c r="AY24" s="57"/>
      <c r="AZ24" s="57"/>
      <c r="BA24" s="57"/>
      <c r="BB24" s="57"/>
      <c r="BC24" s="57"/>
      <c r="BD24" s="6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hidden="1">
      <c r="A25" s="65"/>
      <c r="B25" s="7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887" t="s">
        <v>42</v>
      </c>
      <c r="AA25" s="888"/>
      <c r="AB25" s="888"/>
      <c r="AC25" s="889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887" t="s">
        <v>42</v>
      </c>
      <c r="AR25" s="888"/>
      <c r="AS25" s="888"/>
      <c r="AT25" s="888"/>
      <c r="AU25" s="888"/>
      <c r="AV25" s="888"/>
      <c r="AW25" s="888"/>
      <c r="AX25" s="888"/>
      <c r="AY25" s="888"/>
      <c r="AZ25" s="888"/>
      <c r="BA25" s="888"/>
      <c r="BB25" s="888"/>
      <c r="BC25" s="889"/>
      <c r="BD25" s="64"/>
      <c r="BE25" s="1">
        <v>12</v>
      </c>
      <c r="BF25">
        <f>SUM(BE20:BE25)</f>
        <v>113</v>
      </c>
    </row>
    <row r="26" spans="1:75">
      <c r="A26" s="65" t="s">
        <v>32</v>
      </c>
      <c r="B26" s="79" t="s">
        <v>201</v>
      </c>
      <c r="C26" s="1"/>
      <c r="D26" s="890" t="s">
        <v>0</v>
      </c>
      <c r="E26" s="890"/>
      <c r="F26" s="890"/>
      <c r="G26" s="890"/>
      <c r="H26" s="890"/>
      <c r="I26" s="890"/>
      <c r="J26" s="890"/>
      <c r="K26" s="890"/>
      <c r="L26" s="890"/>
      <c r="M26" s="890"/>
      <c r="N26" s="890"/>
      <c r="O26" s="890"/>
      <c r="P26" s="890"/>
      <c r="Q26" s="1080" t="s">
        <v>2</v>
      </c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97" t="s">
        <v>96</v>
      </c>
      <c r="AE26" s="1097"/>
      <c r="AF26" s="1097"/>
      <c r="AG26" s="1097"/>
      <c r="AH26" s="1097"/>
      <c r="AI26" s="1097" t="s">
        <v>26</v>
      </c>
      <c r="AJ26" s="1097"/>
      <c r="AK26" s="1097"/>
      <c r="AL26" s="1097"/>
      <c r="AM26" s="1097"/>
      <c r="AN26" s="1097"/>
      <c r="AO26" s="1097"/>
      <c r="AP26" s="1097"/>
      <c r="AQ26" s="877" t="s">
        <v>1</v>
      </c>
      <c r="AR26" s="877"/>
      <c r="AS26" s="877"/>
      <c r="AT26" s="877"/>
      <c r="AU26" s="877"/>
      <c r="AV26" s="877"/>
      <c r="AW26" s="878" t="s">
        <v>12</v>
      </c>
      <c r="AX26" s="878"/>
      <c r="AY26" s="878"/>
      <c r="AZ26" s="878"/>
      <c r="BA26" s="878"/>
      <c r="BB26" s="878"/>
      <c r="BC26" s="878"/>
      <c r="BD26" s="64"/>
    </row>
    <row r="27" spans="1:75">
      <c r="A27" s="65"/>
      <c r="B27" s="79" t="s">
        <v>159</v>
      </c>
      <c r="C27" s="1"/>
      <c r="D27" s="1080" t="s">
        <v>2</v>
      </c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890" t="s">
        <v>0</v>
      </c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77" t="s">
        <v>1</v>
      </c>
      <c r="AE27" s="877"/>
      <c r="AF27" s="877"/>
      <c r="AG27" s="877"/>
      <c r="AH27" s="877"/>
      <c r="AI27" s="877"/>
      <c r="AJ27" s="878" t="s">
        <v>12</v>
      </c>
      <c r="AK27" s="878"/>
      <c r="AL27" s="878"/>
      <c r="AM27" s="878"/>
      <c r="AN27" s="878"/>
      <c r="AO27" s="878"/>
      <c r="AP27" s="878"/>
      <c r="AQ27" s="1097" t="s">
        <v>96</v>
      </c>
      <c r="AR27" s="1097"/>
      <c r="AS27" s="1097"/>
      <c r="AT27" s="1097"/>
      <c r="AU27" s="1097"/>
      <c r="AV27" s="1097"/>
      <c r="AW27" s="1097"/>
      <c r="AX27" s="1097"/>
      <c r="AY27" s="1097" t="s">
        <v>26</v>
      </c>
      <c r="AZ27" s="1097"/>
      <c r="BA27" s="1097"/>
      <c r="BB27" s="1097"/>
      <c r="BC27" s="1097"/>
      <c r="BD27" s="64"/>
    </row>
    <row r="28" spans="1:75">
      <c r="A28" s="65"/>
      <c r="B28" s="79" t="s">
        <v>160</v>
      </c>
      <c r="C28" s="1"/>
      <c r="D28" s="878" t="s">
        <v>12</v>
      </c>
      <c r="E28" s="878"/>
      <c r="F28" s="878"/>
      <c r="G28" s="878"/>
      <c r="H28" s="878"/>
      <c r="I28" s="878"/>
      <c r="J28" s="878"/>
      <c r="K28" s="877" t="s">
        <v>1</v>
      </c>
      <c r="L28" s="877"/>
      <c r="M28" s="877"/>
      <c r="N28" s="877"/>
      <c r="O28" s="877"/>
      <c r="P28" s="877"/>
      <c r="Q28" s="1097" t="s">
        <v>26</v>
      </c>
      <c r="R28" s="1097"/>
      <c r="S28" s="1097"/>
      <c r="T28" s="1097"/>
      <c r="U28" s="1097"/>
      <c r="V28" s="1097"/>
      <c r="W28" s="1097" t="s">
        <v>96</v>
      </c>
      <c r="X28" s="1097"/>
      <c r="Y28" s="1097"/>
      <c r="Z28" s="1097"/>
      <c r="AA28" s="1097"/>
      <c r="AB28" s="1097"/>
      <c r="AC28" s="1097"/>
      <c r="AD28" s="1080" t="s">
        <v>2</v>
      </c>
      <c r="AE28" s="1080"/>
      <c r="AF28" s="1080"/>
      <c r="AG28" s="1080"/>
      <c r="AH28" s="1080"/>
      <c r="AI28" s="1080"/>
      <c r="AJ28" s="1080"/>
      <c r="AK28" s="1080"/>
      <c r="AL28" s="1080"/>
      <c r="AM28" s="1080"/>
      <c r="AN28" s="1080"/>
      <c r="AO28" s="1080"/>
      <c r="AP28" s="1080"/>
      <c r="AQ28" s="890" t="s">
        <v>0</v>
      </c>
      <c r="AR28" s="890"/>
      <c r="AS28" s="890"/>
      <c r="AT28" s="890"/>
      <c r="AU28" s="890"/>
      <c r="AV28" s="890"/>
      <c r="AW28" s="890"/>
      <c r="AX28" s="890"/>
      <c r="AY28" s="890"/>
      <c r="AZ28" s="890"/>
      <c r="BA28" s="890"/>
      <c r="BB28" s="890"/>
      <c r="BC28" s="890"/>
      <c r="BD28" s="64"/>
    </row>
    <row r="29" spans="1:75">
      <c r="A29" s="65"/>
      <c r="B29" s="79" t="s">
        <v>161</v>
      </c>
      <c r="C29" s="1"/>
      <c r="D29" s="1097" t="s">
        <v>96</v>
      </c>
      <c r="E29" s="1097"/>
      <c r="F29" s="1097"/>
      <c r="G29" s="1097"/>
      <c r="H29" s="1097"/>
      <c r="I29" s="1097"/>
      <c r="J29" s="1097"/>
      <c r="K29" s="1097" t="s">
        <v>26</v>
      </c>
      <c r="L29" s="1097"/>
      <c r="M29" s="1097"/>
      <c r="N29" s="1097"/>
      <c r="O29" s="1097"/>
      <c r="P29" s="1097"/>
      <c r="Q29" s="877" t="s">
        <v>1</v>
      </c>
      <c r="R29" s="877"/>
      <c r="S29" s="877"/>
      <c r="T29" s="877"/>
      <c r="U29" s="877"/>
      <c r="V29" s="877"/>
      <c r="W29" s="878" t="s">
        <v>12</v>
      </c>
      <c r="X29" s="878"/>
      <c r="Y29" s="878"/>
      <c r="Z29" s="878"/>
      <c r="AA29" s="878"/>
      <c r="AB29" s="878"/>
      <c r="AC29" s="878"/>
      <c r="AD29" s="890" t="s">
        <v>0</v>
      </c>
      <c r="AE29" s="890"/>
      <c r="AF29" s="890"/>
      <c r="AG29" s="890"/>
      <c r="AH29" s="890"/>
      <c r="AI29" s="890"/>
      <c r="AJ29" s="890"/>
      <c r="AK29" s="890"/>
      <c r="AL29" s="890"/>
      <c r="AM29" s="890"/>
      <c r="AN29" s="890"/>
      <c r="AO29" s="890"/>
      <c r="AP29" s="890"/>
      <c r="AQ29" s="1080" t="s">
        <v>2</v>
      </c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64"/>
    </row>
    <row r="30" spans="1:75">
      <c r="A30" s="65"/>
      <c r="B30" s="80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64"/>
    </row>
    <row r="31" spans="1:75">
      <c r="A31" s="65" t="s">
        <v>34</v>
      </c>
      <c r="B31" s="79" t="s">
        <v>162</v>
      </c>
      <c r="C31" s="1109" t="s">
        <v>123</v>
      </c>
      <c r="D31" s="1109"/>
      <c r="E31" s="1109"/>
      <c r="F31" s="1109"/>
      <c r="G31" s="1109" t="s">
        <v>1</v>
      </c>
      <c r="H31" s="1109"/>
      <c r="I31" s="1109"/>
      <c r="J31" s="1109"/>
      <c r="K31" s="1109" t="s">
        <v>124</v>
      </c>
      <c r="L31" s="1109"/>
      <c r="M31" s="1109"/>
      <c r="N31" s="1109"/>
      <c r="O31" s="1109" t="s">
        <v>119</v>
      </c>
      <c r="P31" s="1109"/>
      <c r="Q31" s="1109"/>
      <c r="R31" s="1109"/>
      <c r="S31" s="1109" t="s">
        <v>2</v>
      </c>
      <c r="T31" s="1109"/>
      <c r="U31" s="1109"/>
      <c r="V31" s="1109"/>
      <c r="W31" s="1109" t="s">
        <v>121</v>
      </c>
      <c r="X31" s="1109"/>
      <c r="Y31" s="1109"/>
      <c r="Z31" s="1109"/>
      <c r="AA31" s="1109" t="s">
        <v>121</v>
      </c>
      <c r="AB31" s="1109"/>
      <c r="AC31" s="1109"/>
      <c r="AD31" s="1109"/>
      <c r="AE31" s="1109" t="s">
        <v>120</v>
      </c>
      <c r="AF31" s="1109"/>
      <c r="AG31" s="1109"/>
      <c r="AH31" s="1109"/>
      <c r="AI31" s="1109" t="s">
        <v>117</v>
      </c>
      <c r="AJ31" s="1109"/>
      <c r="AK31" s="1109"/>
      <c r="AL31" s="1109"/>
      <c r="AM31" s="890" t="s">
        <v>29</v>
      </c>
      <c r="AN31" s="890"/>
      <c r="AO31" s="890"/>
      <c r="AP31" s="890"/>
      <c r="AQ31" s="890" t="s">
        <v>29</v>
      </c>
      <c r="AR31" s="890"/>
      <c r="AS31" s="890"/>
      <c r="AT31" s="890"/>
      <c r="AU31" s="1097" t="s">
        <v>99</v>
      </c>
      <c r="AV31" s="1097"/>
      <c r="AW31" s="1097"/>
      <c r="AX31" s="1097"/>
      <c r="AY31" s="522" t="s">
        <v>98</v>
      </c>
      <c r="AZ31" s="509"/>
      <c r="BA31" s="509"/>
      <c r="BB31" s="509"/>
      <c r="BC31" s="509"/>
      <c r="BD31" s="67" t="s">
        <v>148</v>
      </c>
    </row>
    <row r="32" spans="1:75">
      <c r="A32" s="65"/>
      <c r="B32" s="79" t="s">
        <v>163</v>
      </c>
      <c r="C32" s="1109" t="s">
        <v>1</v>
      </c>
      <c r="D32" s="1109"/>
      <c r="E32" s="1109"/>
      <c r="F32" s="1109"/>
      <c r="G32" s="1109" t="s">
        <v>121</v>
      </c>
      <c r="H32" s="1109"/>
      <c r="I32" s="1109"/>
      <c r="J32" s="1109"/>
      <c r="K32" s="1109" t="s">
        <v>121</v>
      </c>
      <c r="L32" s="1109"/>
      <c r="M32" s="1109"/>
      <c r="N32" s="1109"/>
      <c r="O32" s="1109" t="s">
        <v>2</v>
      </c>
      <c r="P32" s="1109"/>
      <c r="Q32" s="1109"/>
      <c r="R32" s="1109"/>
      <c r="S32" s="1109" t="s">
        <v>117</v>
      </c>
      <c r="T32" s="1109"/>
      <c r="U32" s="1109"/>
      <c r="V32" s="1109"/>
      <c r="W32" s="1109" t="s">
        <v>120</v>
      </c>
      <c r="X32" s="1109"/>
      <c r="Y32" s="1109"/>
      <c r="Z32" s="1109"/>
      <c r="AA32" s="1109" t="s">
        <v>119</v>
      </c>
      <c r="AB32" s="1109"/>
      <c r="AC32" s="1109"/>
      <c r="AD32" s="1109"/>
      <c r="AE32" s="890" t="s">
        <v>29</v>
      </c>
      <c r="AF32" s="890"/>
      <c r="AG32" s="890"/>
      <c r="AH32" s="890"/>
      <c r="AI32" s="890" t="s">
        <v>29</v>
      </c>
      <c r="AJ32" s="890"/>
      <c r="AK32" s="890"/>
      <c r="AL32" s="890"/>
      <c r="AM32" s="1097" t="s">
        <v>98</v>
      </c>
      <c r="AN32" s="1097"/>
      <c r="AO32" s="1097"/>
      <c r="AP32" s="1097"/>
      <c r="AQ32" s="1097" t="s">
        <v>99</v>
      </c>
      <c r="AR32" s="1097"/>
      <c r="AS32" s="1097"/>
      <c r="AT32" s="1097"/>
      <c r="AU32" s="1109" t="s">
        <v>118</v>
      </c>
      <c r="AV32" s="1109"/>
      <c r="AW32" s="1109"/>
      <c r="AX32" s="1109"/>
      <c r="AY32" s="1104" t="s">
        <v>123</v>
      </c>
      <c r="AZ32" s="1105"/>
      <c r="BA32" s="1105"/>
      <c r="BB32" s="1105"/>
      <c r="BC32" s="1106"/>
      <c r="BD32" s="67" t="s">
        <v>148</v>
      </c>
    </row>
    <row r="33" spans="1:75">
      <c r="A33" s="65"/>
      <c r="B33" s="79" t="s">
        <v>164</v>
      </c>
      <c r="C33" s="1109" t="s">
        <v>2</v>
      </c>
      <c r="D33" s="1109"/>
      <c r="E33" s="1109"/>
      <c r="F33" s="1109"/>
      <c r="G33" s="1109" t="s">
        <v>120</v>
      </c>
      <c r="H33" s="1109"/>
      <c r="I33" s="1109"/>
      <c r="J33" s="1109"/>
      <c r="K33" s="1109" t="s">
        <v>118</v>
      </c>
      <c r="L33" s="1109"/>
      <c r="M33" s="1109"/>
      <c r="N33" s="1109"/>
      <c r="O33" s="1109" t="s">
        <v>119</v>
      </c>
      <c r="P33" s="1109"/>
      <c r="Q33" s="1109"/>
      <c r="R33" s="1109"/>
      <c r="S33" s="1109" t="s">
        <v>124</v>
      </c>
      <c r="T33" s="1109"/>
      <c r="U33" s="1109"/>
      <c r="V33" s="1109"/>
      <c r="W33" s="890" t="s">
        <v>29</v>
      </c>
      <c r="X33" s="890"/>
      <c r="Y33" s="890"/>
      <c r="Z33" s="890"/>
      <c r="AA33" s="890" t="s">
        <v>29</v>
      </c>
      <c r="AB33" s="890"/>
      <c r="AC33" s="890"/>
      <c r="AD33" s="890"/>
      <c r="AE33" s="1097" t="s">
        <v>99</v>
      </c>
      <c r="AF33" s="1097"/>
      <c r="AG33" s="1097"/>
      <c r="AH33" s="1097"/>
      <c r="AI33" s="1097" t="s">
        <v>98</v>
      </c>
      <c r="AJ33" s="1097"/>
      <c r="AK33" s="1097"/>
      <c r="AL33" s="1097"/>
      <c r="AM33" s="1109" t="s">
        <v>117</v>
      </c>
      <c r="AN33" s="1109"/>
      <c r="AO33" s="1109"/>
      <c r="AP33" s="1109"/>
      <c r="AQ33" s="1109" t="s">
        <v>121</v>
      </c>
      <c r="AR33" s="1109"/>
      <c r="AS33" s="1109"/>
      <c r="AT33" s="1109"/>
      <c r="AU33" s="1109" t="s">
        <v>121</v>
      </c>
      <c r="AV33" s="1109"/>
      <c r="AW33" s="1109"/>
      <c r="AX33" s="1109"/>
      <c r="AY33" s="1104" t="s">
        <v>1</v>
      </c>
      <c r="AZ33" s="1105"/>
      <c r="BA33" s="1105"/>
      <c r="BB33" s="1105"/>
      <c r="BC33" s="1106"/>
      <c r="BD33" s="67" t="s">
        <v>148</v>
      </c>
    </row>
    <row r="34" spans="1:75">
      <c r="A34" s="65"/>
      <c r="B34" s="66"/>
      <c r="C34" s="1107" t="s">
        <v>135</v>
      </c>
      <c r="D34" s="1107"/>
      <c r="E34" s="1107"/>
      <c r="F34" s="1107"/>
      <c r="G34" s="1108" t="s">
        <v>136</v>
      </c>
      <c r="H34" s="1108"/>
      <c r="I34" s="1108"/>
      <c r="J34" s="1108"/>
      <c r="K34" s="915" t="s">
        <v>137</v>
      </c>
      <c r="L34" s="915"/>
      <c r="M34" s="915"/>
      <c r="N34" s="915"/>
      <c r="O34" s="915" t="s">
        <v>138</v>
      </c>
      <c r="P34" s="915"/>
      <c r="Q34" s="915"/>
      <c r="R34" s="915"/>
      <c r="S34" s="915" t="s">
        <v>139</v>
      </c>
      <c r="T34" s="915"/>
      <c r="U34" s="915"/>
      <c r="V34" s="915"/>
      <c r="W34" s="915" t="s">
        <v>140</v>
      </c>
      <c r="X34" s="915"/>
      <c r="Y34" s="915"/>
      <c r="Z34" s="915"/>
      <c r="AA34" s="915" t="s">
        <v>141</v>
      </c>
      <c r="AB34" s="915"/>
      <c r="AC34" s="915"/>
      <c r="AD34" s="915"/>
      <c r="AE34" s="915" t="s">
        <v>142</v>
      </c>
      <c r="AF34" s="915"/>
      <c r="AG34" s="915"/>
      <c r="AH34" s="915"/>
      <c r="AI34" s="915" t="s">
        <v>143</v>
      </c>
      <c r="AJ34" s="915"/>
      <c r="AK34" s="915"/>
      <c r="AL34" s="915"/>
      <c r="AM34" s="915" t="s">
        <v>144</v>
      </c>
      <c r="AN34" s="915"/>
      <c r="AO34" s="915"/>
      <c r="AP34" s="915"/>
      <c r="AQ34" s="915" t="s">
        <v>145</v>
      </c>
      <c r="AR34" s="915"/>
      <c r="AS34" s="915"/>
      <c r="AT34" s="915"/>
      <c r="AU34" s="915" t="s">
        <v>146</v>
      </c>
      <c r="AV34" s="915"/>
      <c r="AW34" s="915"/>
      <c r="AX34" s="915"/>
      <c r="AY34" s="1015" t="s">
        <v>147</v>
      </c>
      <c r="AZ34" s="1015"/>
      <c r="BA34" s="1015"/>
      <c r="BB34" s="1015"/>
      <c r="BD34" s="67"/>
    </row>
    <row r="35" spans="1:75">
      <c r="A35" s="65"/>
      <c r="B35" s="66"/>
      <c r="C35" s="1"/>
      <c r="D35" s="885" t="s">
        <v>45</v>
      </c>
      <c r="E35" s="885"/>
      <c r="F35" s="885"/>
      <c r="G35" s="885"/>
      <c r="H35" s="885"/>
      <c r="I35" s="885"/>
      <c r="J35" s="885"/>
      <c r="K35" s="23"/>
      <c r="L35" s="1"/>
      <c r="M35" s="1"/>
      <c r="N35" s="1"/>
      <c r="O35" s="1"/>
      <c r="P35" s="1"/>
      <c r="Q35" s="1"/>
      <c r="R35" s="1"/>
      <c r="S35" s="1"/>
      <c r="T35" s="1103" t="s">
        <v>197</v>
      </c>
      <c r="U35" s="1103"/>
      <c r="V35" s="1103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67"/>
    </row>
    <row r="36" spans="1:75">
      <c r="A36" s="65"/>
      <c r="B36" s="1"/>
      <c r="C36" s="1"/>
      <c r="D36" s="1"/>
      <c r="E36" s="1"/>
      <c r="F36" s="1"/>
      <c r="G36" s="1"/>
      <c r="H36" s="1"/>
      <c r="I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071" t="s">
        <v>57</v>
      </c>
      <c r="AV36" s="1071"/>
      <c r="AW36" s="1"/>
      <c r="AX36" s="1"/>
      <c r="AY36" s="1"/>
      <c r="AZ36" s="1"/>
      <c r="BA36" s="1"/>
      <c r="BB36" s="1"/>
      <c r="BC36" s="1"/>
      <c r="BD36" s="64"/>
    </row>
    <row r="37" spans="1:75">
      <c r="A37" s="65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071" t="s">
        <v>53</v>
      </c>
      <c r="R37" s="1071"/>
      <c r="S37" s="1071" t="s">
        <v>54</v>
      </c>
      <c r="T37" s="1071"/>
      <c r="U37" s="1071"/>
      <c r="V37" s="1071"/>
      <c r="W37" s="887" t="s">
        <v>55</v>
      </c>
      <c r="X37" s="888"/>
      <c r="Y37" s="889"/>
      <c r="Z37" s="1"/>
      <c r="AA37" s="1"/>
      <c r="AB37" s="1"/>
      <c r="AC37" s="1"/>
      <c r="AD37" s="1"/>
      <c r="AE37" s="887" t="s">
        <v>55</v>
      </c>
      <c r="AF37" s="888"/>
      <c r="AG37" s="888"/>
      <c r="AH37" s="888"/>
      <c r="AI37" s="888"/>
      <c r="AJ37" s="888"/>
      <c r="AK37" s="889"/>
      <c r="AL37" s="1"/>
      <c r="AM37" s="1"/>
      <c r="AN37" s="1"/>
      <c r="AO37" s="1"/>
      <c r="AP37" s="1"/>
      <c r="AQ37" s="885" t="s">
        <v>55</v>
      </c>
      <c r="AR37" s="885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64"/>
    </row>
    <row r="38" spans="1:75">
      <c r="A38" s="65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54"/>
      <c r="N38" s="54"/>
      <c r="O38" s="1071" t="s">
        <v>52</v>
      </c>
      <c r="P38" s="1071"/>
      <c r="Q38" s="1"/>
      <c r="R38" s="1"/>
      <c r="S38" s="1"/>
      <c r="T38" s="1"/>
      <c r="U38" s="1"/>
      <c r="V38" s="1"/>
      <c r="W38" s="78">
        <v>1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64"/>
    </row>
    <row r="39" spans="1:75" s="1" customFormat="1" ht="12" customHeight="1">
      <c r="A39" s="68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69"/>
      <c r="BE39" s="30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75" ht="13" customHeight="1">
      <c r="A40" s="8"/>
      <c r="B40" s="57"/>
      <c r="C40" s="57"/>
      <c r="D40" s="559" t="s">
        <v>35</v>
      </c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  <c r="X40" s="559"/>
      <c r="Y40" s="559"/>
      <c r="Z40" s="559"/>
      <c r="AA40" s="559"/>
      <c r="AB40" s="559"/>
      <c r="AC40" s="559"/>
      <c r="AD40" s="559"/>
      <c r="AE40" s="559"/>
      <c r="AF40" s="559"/>
      <c r="AG40" s="559"/>
      <c r="AH40" s="559"/>
      <c r="AI40" s="559"/>
      <c r="AJ40" s="559"/>
      <c r="AK40" s="559"/>
      <c r="AL40" s="559"/>
      <c r="AM40" s="559"/>
      <c r="AN40" s="559"/>
      <c r="AO40" s="559"/>
      <c r="AP40" s="559"/>
      <c r="AQ40" s="559"/>
      <c r="AR40" s="559"/>
      <c r="AS40" s="559"/>
      <c r="AT40" s="559"/>
      <c r="AU40" s="559"/>
      <c r="AV40" s="559"/>
      <c r="AW40" s="559"/>
      <c r="AX40" s="559"/>
      <c r="AY40" s="559"/>
      <c r="AZ40" s="559"/>
      <c r="BA40" s="559"/>
      <c r="BB40" s="559"/>
      <c r="BC40" s="559"/>
      <c r="BD40" s="24"/>
      <c r="BE40" s="1" t="s">
        <v>58</v>
      </c>
      <c r="BF40" s="16">
        <v>1</v>
      </c>
      <c r="BG40" s="16"/>
      <c r="BH40" s="1"/>
      <c r="BK40" s="50" t="s">
        <v>40</v>
      </c>
      <c r="BL40" s="50">
        <v>7.18</v>
      </c>
    </row>
    <row r="41" spans="1:75" ht="13" customHeight="1">
      <c r="A41" s="8"/>
      <c r="B41" s="9" t="s">
        <v>59</v>
      </c>
      <c r="C41" s="9"/>
      <c r="D41" s="1097" t="s">
        <v>189</v>
      </c>
      <c r="E41" s="1097"/>
      <c r="F41" s="1097"/>
      <c r="G41" s="1097"/>
      <c r="H41" s="1097"/>
      <c r="I41" s="1097"/>
      <c r="J41" s="1097"/>
      <c r="K41" s="1097"/>
      <c r="L41" s="1097"/>
      <c r="M41" s="1097"/>
      <c r="N41" s="1097"/>
      <c r="O41" s="1097"/>
      <c r="P41" s="1097"/>
      <c r="Q41" s="1097" t="s">
        <v>188</v>
      </c>
      <c r="R41" s="1097"/>
      <c r="S41" s="1097"/>
      <c r="T41" s="1097"/>
      <c r="U41" s="1097"/>
      <c r="V41" s="1097"/>
      <c r="W41" s="1097"/>
      <c r="X41" s="1097"/>
      <c r="Y41" s="1097"/>
      <c r="Z41" s="1097"/>
      <c r="AA41" s="1097"/>
      <c r="AB41" s="1097"/>
      <c r="AC41" s="1097"/>
      <c r="AD41" s="1097" t="s">
        <v>16</v>
      </c>
      <c r="AE41" s="1097"/>
      <c r="AF41" s="1097"/>
      <c r="AG41" s="1097"/>
      <c r="AH41" s="1097"/>
      <c r="AI41" s="1097"/>
      <c r="AJ41" s="1097"/>
      <c r="AK41" s="1097"/>
      <c r="AL41" s="1097"/>
      <c r="AM41" s="1097"/>
      <c r="AN41" s="1097"/>
      <c r="AO41" s="1097"/>
      <c r="AP41" s="1097"/>
      <c r="AQ41" s="1097" t="s">
        <v>154</v>
      </c>
      <c r="AR41" s="1097"/>
      <c r="AS41" s="1097"/>
      <c r="AT41" s="1097"/>
      <c r="AU41" s="1097"/>
      <c r="AV41" s="1097"/>
      <c r="AW41" s="1097"/>
      <c r="AX41" s="1097"/>
      <c r="AY41" s="1097"/>
      <c r="AZ41" s="1097"/>
      <c r="BA41" s="1097"/>
      <c r="BB41" s="1097"/>
      <c r="BC41" s="1097"/>
      <c r="BD41" s="24"/>
      <c r="BE41" s="1" t="s">
        <v>60</v>
      </c>
      <c r="BF41" s="16">
        <v>1</v>
      </c>
      <c r="BG41" s="22" t="s">
        <v>107</v>
      </c>
      <c r="BH41" s="1"/>
      <c r="BK41" s="50" t="s">
        <v>0</v>
      </c>
      <c r="BL41" s="50">
        <v>3.23</v>
      </c>
    </row>
    <row r="42" spans="1:75" ht="13" customHeight="1">
      <c r="A42" s="8"/>
      <c r="B42" s="9" t="s">
        <v>73</v>
      </c>
      <c r="C42" s="9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24"/>
      <c r="BE42" s="1"/>
      <c r="BF42" s="1">
        <f>37/52</f>
        <v>0.71153846153846156</v>
      </c>
      <c r="BG42" s="16" t="s">
        <v>128</v>
      </c>
      <c r="BH42" s="1"/>
      <c r="BK42" s="50" t="s">
        <v>1</v>
      </c>
      <c r="BL42" s="50">
        <v>3.06</v>
      </c>
    </row>
    <row r="43" spans="1:75" ht="13" customHeight="1">
      <c r="A43" s="8"/>
      <c r="B43" s="9" t="s">
        <v>61</v>
      </c>
      <c r="C43" s="9"/>
      <c r="D43" s="31"/>
      <c r="E43" s="31"/>
      <c r="F43" s="31"/>
      <c r="G43" s="31"/>
      <c r="H43" s="31"/>
      <c r="I43" s="31"/>
      <c r="J43" s="31"/>
      <c r="K43" s="1097" t="s">
        <v>18</v>
      </c>
      <c r="L43" s="1097"/>
      <c r="M43" s="1097"/>
      <c r="N43" s="1097"/>
      <c r="O43" s="1097"/>
      <c r="P43" s="1097"/>
      <c r="Q43" s="1097" t="s">
        <v>27</v>
      </c>
      <c r="R43" s="1097"/>
      <c r="S43" s="1097"/>
      <c r="T43" s="1097"/>
      <c r="U43" s="1097"/>
      <c r="V43" s="1097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24"/>
      <c r="BE43" s="1" t="s">
        <v>62</v>
      </c>
      <c r="BF43" s="16">
        <f>13/52</f>
        <v>0.25</v>
      </c>
      <c r="BG43" s="16" t="s">
        <v>198</v>
      </c>
      <c r="BH43" s="1"/>
      <c r="BI43">
        <v>0.38</v>
      </c>
      <c r="BK43" s="50" t="s">
        <v>41</v>
      </c>
      <c r="BL43" s="50">
        <v>2</v>
      </c>
    </row>
    <row r="44" spans="1:75" ht="13" customHeight="1">
      <c r="A44" s="8"/>
      <c r="B44" s="9" t="s">
        <v>63</v>
      </c>
      <c r="C44" s="9"/>
      <c r="D44" s="1097" t="s">
        <v>161</v>
      </c>
      <c r="E44" s="1097"/>
      <c r="F44" s="1097"/>
      <c r="G44" s="1097"/>
      <c r="H44" s="1097"/>
      <c r="I44" s="1097"/>
      <c r="J44" s="1097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1097" t="s">
        <v>160</v>
      </c>
      <c r="X44" s="1097"/>
      <c r="Y44" s="1097"/>
      <c r="Z44" s="1097"/>
      <c r="AA44" s="1097"/>
      <c r="AB44" s="1097"/>
      <c r="AC44" s="1097"/>
      <c r="AD44" s="1097" t="s">
        <v>158</v>
      </c>
      <c r="AE44" s="1097"/>
      <c r="AF44" s="1097"/>
      <c r="AG44" s="1097"/>
      <c r="AH44" s="1097"/>
      <c r="AI44" s="31"/>
      <c r="AJ44" s="31"/>
      <c r="AK44" s="31"/>
      <c r="AL44" s="31"/>
      <c r="AM44" s="31"/>
      <c r="AN44" s="31"/>
      <c r="AO44" s="31"/>
      <c r="AP44" s="31"/>
      <c r="AQ44" s="1097" t="s">
        <v>159</v>
      </c>
      <c r="AR44" s="1097"/>
      <c r="AS44" s="1097"/>
      <c r="AT44" s="1097"/>
      <c r="AU44" s="1097"/>
      <c r="AV44" s="1097"/>
      <c r="AW44" s="1097"/>
      <c r="AX44" s="1097"/>
      <c r="AY44" s="31"/>
      <c r="AZ44" s="31"/>
      <c r="BA44" s="31"/>
      <c r="BB44" s="31"/>
      <c r="BC44" s="31"/>
      <c r="BD44" s="24"/>
      <c r="BE44" s="1" t="s">
        <v>64</v>
      </c>
      <c r="BF44" s="16">
        <f>30/52</f>
        <v>0.57692307692307687</v>
      </c>
      <c r="BG44" s="16" t="s">
        <v>126</v>
      </c>
      <c r="BH44" s="1"/>
      <c r="BI44">
        <v>0.62</v>
      </c>
      <c r="BK44" s="50" t="s">
        <v>2</v>
      </c>
      <c r="BL44" s="50">
        <v>2.23</v>
      </c>
    </row>
    <row r="45" spans="1:75" ht="13" customHeight="1">
      <c r="A45" s="8"/>
      <c r="B45" s="9" t="s">
        <v>65</v>
      </c>
      <c r="C45" s="9"/>
      <c r="D45" s="7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1097" t="s">
        <v>164</v>
      </c>
      <c r="AJ45" s="1097"/>
      <c r="AK45" s="1097"/>
      <c r="AL45" s="1097"/>
      <c r="AM45" s="1097" t="s">
        <v>163</v>
      </c>
      <c r="AN45" s="1097"/>
      <c r="AO45" s="1097"/>
      <c r="AP45" s="1097"/>
      <c r="AQ45" s="31"/>
      <c r="AR45" s="31"/>
      <c r="AS45" s="31"/>
      <c r="AT45" s="31"/>
      <c r="AU45" s="31"/>
      <c r="AV45" s="31"/>
      <c r="AW45" s="70"/>
      <c r="AX45" s="70"/>
      <c r="AY45" s="522" t="s">
        <v>162</v>
      </c>
      <c r="AZ45" s="509"/>
      <c r="BA45" s="509"/>
      <c r="BB45" s="509"/>
      <c r="BC45" s="509"/>
      <c r="BD45" s="24"/>
      <c r="BE45" s="1" t="s">
        <v>66</v>
      </c>
      <c r="BF45" s="16">
        <f>52/52</f>
        <v>1</v>
      </c>
      <c r="BG45" s="16"/>
      <c r="BH45" s="1"/>
      <c r="BK45" s="50" t="s">
        <v>20</v>
      </c>
      <c r="BL45" s="50">
        <v>1</v>
      </c>
    </row>
    <row r="46" spans="1:75" ht="13" customHeight="1">
      <c r="A46" s="8"/>
      <c r="B46" s="9"/>
      <c r="C46" s="9"/>
      <c r="D46" s="559" t="s">
        <v>15</v>
      </c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559"/>
      <c r="AG46" s="559"/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/>
      <c r="AV46" s="559"/>
      <c r="AW46" s="559"/>
      <c r="AX46" s="559"/>
      <c r="AY46" s="559"/>
      <c r="AZ46" s="559"/>
      <c r="BA46" s="559"/>
      <c r="BB46" s="559"/>
      <c r="BC46" s="559"/>
      <c r="BD46" s="24"/>
      <c r="BE46" s="1" t="s">
        <v>67</v>
      </c>
      <c r="BF46" s="26">
        <f>CB94</f>
        <v>1.3846153846153846</v>
      </c>
      <c r="BG46" s="22" t="s">
        <v>68</v>
      </c>
      <c r="BH46" s="1"/>
      <c r="BK46" s="50" t="s">
        <v>69</v>
      </c>
      <c r="BL46" s="50" t="s">
        <v>70</v>
      </c>
    </row>
    <row r="47" spans="1:75" ht="13" customHeight="1">
      <c r="A47" s="8"/>
      <c r="B47" s="9" t="s">
        <v>59</v>
      </c>
      <c r="C47" s="31"/>
      <c r="D47" s="1097" t="s">
        <v>16</v>
      </c>
      <c r="E47" s="1097"/>
      <c r="F47" s="1097"/>
      <c r="G47" s="1097"/>
      <c r="H47" s="1097"/>
      <c r="I47" s="1097"/>
      <c r="J47" s="1097"/>
      <c r="K47" s="1097"/>
      <c r="L47" s="1097"/>
      <c r="M47" s="1097"/>
      <c r="N47" s="1097"/>
      <c r="O47" s="1097"/>
      <c r="P47" s="1097"/>
      <c r="Q47" s="1097" t="s">
        <v>154</v>
      </c>
      <c r="R47" s="1097"/>
      <c r="S47" s="1097"/>
      <c r="T47" s="1097"/>
      <c r="U47" s="1097"/>
      <c r="V47" s="1097"/>
      <c r="W47" s="1097"/>
      <c r="X47" s="1097"/>
      <c r="Y47" s="1097"/>
      <c r="Z47" s="1097"/>
      <c r="AA47" s="1097"/>
      <c r="AB47" s="1097"/>
      <c r="AC47" s="1097"/>
      <c r="AD47" s="1097" t="s">
        <v>189</v>
      </c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097"/>
      <c r="AO47" s="1097"/>
      <c r="AP47" s="1097"/>
      <c r="AQ47" s="1097" t="s">
        <v>188</v>
      </c>
      <c r="AR47" s="1097"/>
      <c r="AS47" s="1097"/>
      <c r="AT47" s="1097"/>
      <c r="AU47" s="1097"/>
      <c r="AV47" s="1097"/>
      <c r="AW47" s="1097"/>
      <c r="AX47" s="1097"/>
      <c r="AY47" s="1097"/>
      <c r="AZ47" s="1097"/>
      <c r="BA47" s="1097"/>
      <c r="BB47" s="1097"/>
      <c r="BC47" s="1097"/>
      <c r="BD47" s="25"/>
      <c r="BF47" s="22">
        <f>SUM(BF40:BF46)</f>
        <v>5.9230769230769234</v>
      </c>
      <c r="BG47" s="22"/>
      <c r="BH47" s="1"/>
      <c r="BK47" s="50" t="s">
        <v>71</v>
      </c>
      <c r="BL47" s="50">
        <v>1</v>
      </c>
      <c r="BN47" s="50">
        <f>SUM(BL40:BL45)</f>
        <v>18.7</v>
      </c>
      <c r="BO47" s="50" t="s">
        <v>72</v>
      </c>
    </row>
    <row r="48" spans="1:75" ht="13" customHeight="1">
      <c r="A48" s="8"/>
      <c r="B48" s="9" t="s">
        <v>73</v>
      </c>
      <c r="C48" s="31"/>
      <c r="D48" s="775" t="s">
        <v>150</v>
      </c>
      <c r="E48" s="776"/>
      <c r="F48" s="776"/>
      <c r="G48" s="776"/>
      <c r="H48" s="776"/>
      <c r="I48" s="776"/>
      <c r="J48" s="777"/>
      <c r="K48" s="1097" t="s">
        <v>151</v>
      </c>
      <c r="L48" s="1097"/>
      <c r="M48" s="1097"/>
      <c r="N48" s="1097"/>
      <c r="O48" s="1097"/>
      <c r="P48" s="1097"/>
      <c r="Q48" s="31"/>
      <c r="R48" s="31"/>
      <c r="S48" s="1092" t="s">
        <v>101</v>
      </c>
      <c r="T48" s="1093"/>
      <c r="U48" s="1093"/>
      <c r="V48" s="1093"/>
      <c r="W48" s="1093"/>
      <c r="X48" s="1093"/>
      <c r="Y48" s="1094"/>
      <c r="Z48" s="81"/>
      <c r="AA48" s="81"/>
      <c r="AB48" s="81"/>
      <c r="AC48" s="81"/>
      <c r="AD48" s="1100" t="s">
        <v>151</v>
      </c>
      <c r="AE48" s="1101"/>
      <c r="AF48" s="1101"/>
      <c r="AG48" s="1101"/>
      <c r="AH48" s="1101"/>
      <c r="AI48" s="1101"/>
      <c r="AJ48" s="1101"/>
      <c r="AK48" s="1102"/>
      <c r="AL48" s="1098" t="s">
        <v>17</v>
      </c>
      <c r="AM48" s="1098"/>
      <c r="AN48" s="1098"/>
      <c r="AO48" s="1098"/>
      <c r="AP48" s="1098"/>
      <c r="AQ48" s="1098"/>
      <c r="AR48" s="1098"/>
      <c r="AS48" s="1098"/>
      <c r="AT48" s="1098"/>
      <c r="AU48" s="1098" t="s">
        <v>150</v>
      </c>
      <c r="AV48" s="1098"/>
      <c r="AW48" s="1098"/>
      <c r="AX48" s="1098"/>
      <c r="AY48" s="1098"/>
      <c r="AZ48" s="1098"/>
      <c r="BA48" s="1098"/>
      <c r="BB48" s="1098"/>
      <c r="BC48" s="1098"/>
      <c r="BD48" s="24"/>
      <c r="BF48">
        <f>10/52</f>
        <v>0.19230769230769232</v>
      </c>
      <c r="BG48" s="16" t="s">
        <v>129</v>
      </c>
      <c r="BH48" s="1"/>
      <c r="BN48" s="50">
        <v>0.5</v>
      </c>
      <c r="BO48" s="50" t="s">
        <v>74</v>
      </c>
    </row>
    <row r="49" spans="1:75" s="1" customFormat="1" ht="13" customHeight="1">
      <c r="A49" s="8"/>
      <c r="B49" s="9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954" t="s">
        <v>151</v>
      </c>
      <c r="X49" s="954"/>
      <c r="Y49" s="954"/>
      <c r="Z49" s="954"/>
      <c r="AA49" s="954" t="s">
        <v>150</v>
      </c>
      <c r="AB49" s="954"/>
      <c r="AC49" s="954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24"/>
      <c r="BE49" s="1" t="s">
        <v>185</v>
      </c>
      <c r="BF49" s="1">
        <v>0.1</v>
      </c>
      <c r="BG49" s="1" t="s">
        <v>186</v>
      </c>
      <c r="BK49" s="54"/>
      <c r="BL49" s="54"/>
      <c r="BM49" s="54"/>
      <c r="BN49" s="54">
        <f>1.8</f>
        <v>1.8</v>
      </c>
      <c r="BO49" s="54" t="s">
        <v>75</v>
      </c>
      <c r="BP49" s="54"/>
      <c r="BQ49" s="54"/>
      <c r="BR49" s="54"/>
      <c r="BS49" s="54"/>
      <c r="BT49" s="54"/>
      <c r="BU49" s="54"/>
      <c r="BV49" s="54"/>
      <c r="BW49" s="54"/>
    </row>
    <row r="50" spans="1:75" ht="13" customHeight="1">
      <c r="A50" s="8"/>
      <c r="B50" s="9" t="s">
        <v>61</v>
      </c>
      <c r="C50" s="31"/>
      <c r="D50" s="1097" t="s">
        <v>27</v>
      </c>
      <c r="E50" s="1097"/>
      <c r="F50" s="1097"/>
      <c r="G50" s="1097"/>
      <c r="H50" s="1097"/>
      <c r="I50" s="1097"/>
      <c r="J50" s="1097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1097" t="s">
        <v>19</v>
      </c>
      <c r="X50" s="1097"/>
      <c r="Y50" s="1097"/>
      <c r="Z50" s="1097"/>
      <c r="AA50" s="1097"/>
      <c r="AB50" s="1097"/>
      <c r="AC50" s="1097"/>
      <c r="AD50" s="1067" t="s">
        <v>100</v>
      </c>
      <c r="AE50" s="1068"/>
      <c r="AF50" s="1068"/>
      <c r="AG50" s="1068"/>
      <c r="AH50" s="1068"/>
      <c r="AI50" s="1068"/>
      <c r="AJ50" s="1068"/>
      <c r="AK50" s="1068"/>
      <c r="AL50" s="31"/>
      <c r="AM50" s="31"/>
      <c r="AN50" s="31"/>
      <c r="AO50" s="31"/>
      <c r="AP50" s="31"/>
      <c r="AQ50" s="1099" t="s">
        <v>100</v>
      </c>
      <c r="AR50" s="1099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24"/>
      <c r="BE50" s="1" t="s">
        <v>185</v>
      </c>
      <c r="BF50" s="1">
        <v>0.1</v>
      </c>
      <c r="BG50" s="16" t="s">
        <v>187</v>
      </c>
      <c r="BH50" s="1"/>
      <c r="BN50" s="44">
        <f>8/52</f>
        <v>0.15384615384615385</v>
      </c>
      <c r="BO50" s="44" t="s">
        <v>76</v>
      </c>
    </row>
    <row r="51" spans="1:75" ht="13" customHeight="1">
      <c r="A51" s="8"/>
      <c r="B51" s="9" t="s">
        <v>63</v>
      </c>
      <c r="C51" s="31"/>
      <c r="D51" s="31"/>
      <c r="E51" s="31"/>
      <c r="F51" s="31"/>
      <c r="G51" s="31"/>
      <c r="H51" s="31"/>
      <c r="I51" s="31"/>
      <c r="J51" s="31"/>
      <c r="K51" s="1097" t="s">
        <v>161</v>
      </c>
      <c r="L51" s="1097"/>
      <c r="M51" s="1097"/>
      <c r="N51" s="1097"/>
      <c r="O51" s="1097"/>
      <c r="P51" s="1097"/>
      <c r="Q51" s="1097" t="s">
        <v>160</v>
      </c>
      <c r="R51" s="1097"/>
      <c r="S51" s="1097"/>
      <c r="T51" s="1097"/>
      <c r="U51" s="1097"/>
      <c r="V51" s="1097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1097" t="s">
        <v>158</v>
      </c>
      <c r="AJ51" s="1097"/>
      <c r="AK51" s="1097"/>
      <c r="AL51" s="1097"/>
      <c r="AM51" s="1097"/>
      <c r="AN51" s="1097"/>
      <c r="AO51" s="1097"/>
      <c r="AP51" s="1097"/>
      <c r="AQ51" s="31"/>
      <c r="AR51" s="31"/>
      <c r="AS51" s="31"/>
      <c r="AT51" s="31"/>
      <c r="AU51" s="31"/>
      <c r="AV51" s="31"/>
      <c r="AW51" s="31"/>
      <c r="AX51" s="31"/>
      <c r="AY51" s="1097" t="s">
        <v>159</v>
      </c>
      <c r="AZ51" s="1097"/>
      <c r="BA51" s="1097"/>
      <c r="BB51" s="1097"/>
      <c r="BC51" s="1097"/>
      <c r="BD51" s="24"/>
      <c r="BE51" s="1"/>
      <c r="BF51" s="63">
        <f>SUM(BF48:BF50,BF46,BF45,BI43:BI44,BF40:BF42)</f>
        <v>6.4884615384615385</v>
      </c>
      <c r="BG51" s="16"/>
      <c r="BH51" s="1"/>
      <c r="BN51" s="50">
        <f>SUM(BN47:BN50)</f>
        <v>21.153846153846153</v>
      </c>
      <c r="BO51" s="50" t="s">
        <v>77</v>
      </c>
    </row>
    <row r="52" spans="1:75" s="1" customFormat="1" ht="13" customHeight="1">
      <c r="A52" s="8"/>
      <c r="B52" s="9" t="s">
        <v>65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1097" t="s">
        <v>164</v>
      </c>
      <c r="AF52" s="1097"/>
      <c r="AG52" s="1097"/>
      <c r="AH52" s="1097"/>
      <c r="AQ52" s="1097" t="s">
        <v>163</v>
      </c>
      <c r="AR52" s="1097"/>
      <c r="AS52" s="1097"/>
      <c r="AT52" s="1097"/>
      <c r="AU52" s="1097" t="s">
        <v>162</v>
      </c>
      <c r="AV52" s="1097"/>
      <c r="AW52" s="1097"/>
      <c r="AX52" s="1097"/>
      <c r="BD52" s="24"/>
      <c r="BG52" s="16"/>
      <c r="BK52" s="53" t="s">
        <v>130</v>
      </c>
      <c r="BL52" s="54"/>
      <c r="BM52" s="54"/>
      <c r="BN52" s="54"/>
      <c r="BO52" s="54" t="s">
        <v>78</v>
      </c>
      <c r="BP52" s="54"/>
      <c r="BQ52" s="54"/>
      <c r="BR52" s="54"/>
      <c r="BS52" s="54"/>
      <c r="BT52" s="54"/>
      <c r="BU52" s="54"/>
      <c r="BV52" s="54"/>
      <c r="BW52" s="54"/>
    </row>
    <row r="53" spans="1:75" ht="13" customHeight="1">
      <c r="A53" s="8"/>
      <c r="B53" s="9"/>
      <c r="C53" s="9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1071" t="s">
        <v>53</v>
      </c>
      <c r="R53" s="1071"/>
      <c r="S53" s="1071" t="s">
        <v>54</v>
      </c>
      <c r="T53" s="1071"/>
      <c r="U53" s="1071"/>
      <c r="V53" s="1071"/>
      <c r="W53" s="1095" t="s">
        <v>55</v>
      </c>
      <c r="X53" s="1096"/>
      <c r="Y53" s="1096"/>
      <c r="Z53" s="31"/>
      <c r="AA53" s="31"/>
      <c r="AB53" s="31"/>
      <c r="AC53" s="31"/>
      <c r="AD53" s="77">
        <v>4.5</v>
      </c>
      <c r="AE53" s="1069" t="s">
        <v>55</v>
      </c>
      <c r="AF53" s="1070"/>
      <c r="AG53" s="1070"/>
      <c r="AH53" s="1070"/>
      <c r="AI53" s="1070"/>
      <c r="AJ53" s="1070"/>
      <c r="AK53" s="1070"/>
      <c r="AL53" s="1"/>
      <c r="AM53" s="1"/>
      <c r="AN53" s="1"/>
      <c r="AO53" s="1"/>
      <c r="AP53" s="1"/>
      <c r="AQ53" s="1091" t="s">
        <v>55</v>
      </c>
      <c r="AR53" s="1091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24"/>
      <c r="BE53" s="1"/>
      <c r="BF53" s="1"/>
      <c r="BG53" s="16"/>
      <c r="BH53" s="1"/>
      <c r="BK53" s="50">
        <v>1.8</v>
      </c>
      <c r="BL53" s="52" t="s">
        <v>131</v>
      </c>
    </row>
    <row r="54" spans="1:75" ht="13" customHeight="1">
      <c r="A54" s="8"/>
      <c r="B54" s="9"/>
      <c r="C54" s="9"/>
      <c r="D54" s="559" t="s">
        <v>0</v>
      </c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559"/>
      <c r="AG54" s="559"/>
      <c r="AH54" s="559"/>
      <c r="AI54" s="559"/>
      <c r="AJ54" s="559"/>
      <c r="AK54" s="559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/>
      <c r="AV54" s="559"/>
      <c r="AW54" s="559"/>
      <c r="AX54" s="559"/>
      <c r="AY54" s="559"/>
      <c r="AZ54" s="559"/>
      <c r="BA54" s="559"/>
      <c r="BB54" s="559"/>
      <c r="BC54" s="559"/>
      <c r="BD54" s="24"/>
      <c r="BE54" s="1" t="s">
        <v>58</v>
      </c>
      <c r="BF54" s="16">
        <f>26/52</f>
        <v>0.5</v>
      </c>
      <c r="BG54" s="16"/>
      <c r="BH54" s="1"/>
      <c r="BK54" s="50">
        <f>8/52</f>
        <v>0.15384615384615385</v>
      </c>
      <c r="BL54" s="52" t="s">
        <v>132</v>
      </c>
    </row>
    <row r="55" spans="1:75" ht="13" customHeight="1">
      <c r="A55" s="8"/>
      <c r="B55" s="9" t="s">
        <v>79</v>
      </c>
      <c r="C55" s="9"/>
      <c r="D55" s="890" t="s">
        <v>154</v>
      </c>
      <c r="E55" s="890"/>
      <c r="F55" s="890"/>
      <c r="G55" s="890"/>
      <c r="H55" s="890"/>
      <c r="I55" s="890"/>
      <c r="J55" s="890"/>
      <c r="K55" s="890"/>
      <c r="L55" s="890"/>
      <c r="M55" s="890"/>
      <c r="N55" s="890"/>
      <c r="O55" s="890"/>
      <c r="P55" s="890"/>
      <c r="Q55" s="890" t="s">
        <v>16</v>
      </c>
      <c r="R55" s="890"/>
      <c r="S55" s="890"/>
      <c r="T55" s="890"/>
      <c r="U55" s="890"/>
      <c r="V55" s="890"/>
      <c r="W55" s="890"/>
      <c r="X55" s="890"/>
      <c r="Y55" s="890"/>
      <c r="Z55" s="890"/>
      <c r="AA55" s="890"/>
      <c r="AB55" s="890"/>
      <c r="AC55" s="890"/>
      <c r="AD55" s="890" t="s">
        <v>188</v>
      </c>
      <c r="AE55" s="890"/>
      <c r="AF55" s="890"/>
      <c r="AG55" s="890"/>
      <c r="AH55" s="890"/>
      <c r="AI55" s="890"/>
      <c r="AJ55" s="890"/>
      <c r="AK55" s="890"/>
      <c r="AL55" s="890"/>
      <c r="AM55" s="890"/>
      <c r="AN55" s="890"/>
      <c r="AO55" s="890"/>
      <c r="AP55" s="890"/>
      <c r="AQ55" s="890" t="s">
        <v>189</v>
      </c>
      <c r="AR55" s="890"/>
      <c r="AS55" s="890"/>
      <c r="AT55" s="890"/>
      <c r="AU55" s="890"/>
      <c r="AV55" s="890"/>
      <c r="AW55" s="890"/>
      <c r="AX55" s="890"/>
      <c r="AY55" s="890"/>
      <c r="AZ55" s="890"/>
      <c r="BA55" s="890"/>
      <c r="BB55" s="890"/>
      <c r="BC55" s="890"/>
      <c r="BD55" s="24"/>
      <c r="BE55" s="1" t="s">
        <v>60</v>
      </c>
      <c r="BF55" s="16">
        <f>26/52</f>
        <v>0.5</v>
      </c>
      <c r="BG55" s="16"/>
      <c r="BH55" s="1"/>
      <c r="BK55" s="50">
        <f>8/52</f>
        <v>0.15384615384615385</v>
      </c>
      <c r="BL55" s="52" t="s">
        <v>133</v>
      </c>
    </row>
    <row r="56" spans="1:75" ht="13" customHeight="1">
      <c r="A56" s="8"/>
      <c r="B56" s="9" t="s">
        <v>61</v>
      </c>
      <c r="C56" s="9"/>
      <c r="D56" s="890" t="s">
        <v>18</v>
      </c>
      <c r="E56" s="890"/>
      <c r="F56" s="890"/>
      <c r="G56" s="890"/>
      <c r="H56" s="890"/>
      <c r="I56" s="890"/>
      <c r="J56" s="890"/>
      <c r="K56" s="1088" t="s">
        <v>199</v>
      </c>
      <c r="L56" s="1089"/>
      <c r="M56" s="1090"/>
      <c r="N56" s="772" t="s">
        <v>19</v>
      </c>
      <c r="O56" s="773"/>
      <c r="P56" s="773"/>
      <c r="Q56" s="773"/>
      <c r="R56" s="773"/>
      <c r="S56" s="773"/>
      <c r="T56" s="773"/>
      <c r="U56" s="773"/>
      <c r="V56" s="774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890" t="s">
        <v>27</v>
      </c>
      <c r="AX56" s="890"/>
      <c r="AY56" s="890"/>
      <c r="AZ56" s="890"/>
      <c r="BA56" s="890"/>
      <c r="BB56" s="890"/>
      <c r="BC56" s="890"/>
      <c r="BD56" s="24"/>
      <c r="BE56" s="1" t="s">
        <v>64</v>
      </c>
      <c r="BF56" s="16">
        <f>26/52</f>
        <v>0.5</v>
      </c>
      <c r="BG56" s="16"/>
      <c r="BH56" s="1"/>
    </row>
    <row r="57" spans="1:75" ht="13" customHeight="1">
      <c r="A57" s="8"/>
      <c r="B57" s="9" t="s">
        <v>63</v>
      </c>
      <c r="C57" s="9"/>
      <c r="D57" s="890" t="s">
        <v>158</v>
      </c>
      <c r="E57" s="890"/>
      <c r="F57" s="890"/>
      <c r="G57" s="890"/>
      <c r="H57" s="890"/>
      <c r="I57" s="890"/>
      <c r="J57" s="890"/>
      <c r="K57" s="890"/>
      <c r="L57" s="890"/>
      <c r="M57" s="890"/>
      <c r="N57" s="890"/>
      <c r="O57" s="890"/>
      <c r="P57" s="890"/>
      <c r="Q57" s="890" t="s">
        <v>159</v>
      </c>
      <c r="R57" s="890"/>
      <c r="S57" s="890"/>
      <c r="T57" s="890"/>
      <c r="U57" s="890"/>
      <c r="V57" s="890"/>
      <c r="W57" s="890"/>
      <c r="X57" s="890"/>
      <c r="Y57" s="890"/>
      <c r="Z57" s="890"/>
      <c r="AA57" s="890"/>
      <c r="AB57" s="890"/>
      <c r="AC57" s="890"/>
      <c r="AD57" s="890" t="s">
        <v>161</v>
      </c>
      <c r="AE57" s="890"/>
      <c r="AF57" s="890"/>
      <c r="AG57" s="890"/>
      <c r="AH57" s="890"/>
      <c r="AI57" s="890"/>
      <c r="AJ57" s="890"/>
      <c r="AK57" s="890"/>
      <c r="AL57" s="890"/>
      <c r="AM57" s="890"/>
      <c r="AN57" s="890"/>
      <c r="AO57" s="890"/>
      <c r="AP57" s="890"/>
      <c r="AQ57" s="890" t="s">
        <v>160</v>
      </c>
      <c r="AR57" s="890"/>
      <c r="AS57" s="890"/>
      <c r="AT57" s="890"/>
      <c r="AU57" s="890"/>
      <c r="AV57" s="890"/>
      <c r="AW57" s="890"/>
      <c r="AX57" s="890"/>
      <c r="AY57" s="890"/>
      <c r="AZ57" s="890"/>
      <c r="BA57" s="890"/>
      <c r="BB57" s="890"/>
      <c r="BC57" s="890"/>
      <c r="BD57" s="24"/>
      <c r="BE57" s="1" t="s">
        <v>66</v>
      </c>
      <c r="BF57" s="16">
        <v>1</v>
      </c>
      <c r="BG57" s="16"/>
      <c r="BH57" s="1"/>
      <c r="BK57" s="52" t="s">
        <v>134</v>
      </c>
    </row>
    <row r="58" spans="1:75" ht="13" customHeight="1">
      <c r="A58" s="8"/>
      <c r="B58" s="9" t="s">
        <v>65</v>
      </c>
      <c r="C58" s="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480" t="s">
        <v>164</v>
      </c>
      <c r="X58" s="481"/>
      <c r="Y58" s="481"/>
      <c r="Z58" s="481"/>
      <c r="AA58" s="481"/>
      <c r="AB58" s="481"/>
      <c r="AC58" s="481"/>
      <c r="AD58" s="481"/>
      <c r="AE58" s="480" t="s">
        <v>163</v>
      </c>
      <c r="AF58" s="481"/>
      <c r="AG58" s="481"/>
      <c r="AH58" s="481"/>
      <c r="AI58" s="481"/>
      <c r="AJ58" s="481"/>
      <c r="AK58" s="481"/>
      <c r="AL58" s="481"/>
      <c r="AM58" s="480" t="s">
        <v>162</v>
      </c>
      <c r="AN58" s="481"/>
      <c r="AO58" s="481"/>
      <c r="AP58" s="481"/>
      <c r="AQ58" s="481"/>
      <c r="AR58" s="481"/>
      <c r="AS58" s="481"/>
      <c r="AT58" s="481"/>
      <c r="AU58" s="70"/>
      <c r="AV58" s="70"/>
      <c r="AW58" s="70"/>
      <c r="AX58" s="70"/>
      <c r="AY58" s="70"/>
      <c r="AZ58" s="70"/>
      <c r="BA58" s="70"/>
      <c r="BB58" s="70"/>
      <c r="BC58" s="70"/>
      <c r="BD58" s="24"/>
      <c r="BE58" s="1" t="s">
        <v>67</v>
      </c>
      <c r="BF58" s="22">
        <f>36/52</f>
        <v>0.69230769230769229</v>
      </c>
      <c r="BG58" s="16" t="s">
        <v>200</v>
      </c>
      <c r="BH58" s="1"/>
    </row>
    <row r="59" spans="1:75" s="1" customFormat="1" ht="13" customHeight="1">
      <c r="A59" s="8"/>
      <c r="B59" s="9"/>
      <c r="C59" s="9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1087" t="s">
        <v>57</v>
      </c>
      <c r="AV59" s="1087"/>
      <c r="AW59" s="70"/>
      <c r="AX59" s="70"/>
      <c r="AY59" s="70"/>
      <c r="AZ59" s="70"/>
      <c r="BA59" s="70"/>
      <c r="BB59" s="70"/>
      <c r="BC59" s="70"/>
      <c r="BD59" s="24"/>
      <c r="BF59" s="26">
        <f>SUM(BF54:BF58)</f>
        <v>3.1923076923076925</v>
      </c>
      <c r="BG59" s="22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75" ht="13" customHeight="1">
      <c r="A60" s="8"/>
      <c r="B60" s="9"/>
      <c r="C60" s="9"/>
      <c r="D60" s="559" t="s">
        <v>80</v>
      </c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  <c r="X60" s="559"/>
      <c r="Y60" s="559"/>
      <c r="Z60" s="559"/>
      <c r="AA60" s="559"/>
      <c r="AB60" s="559"/>
      <c r="AC60" s="559"/>
      <c r="AD60" s="559"/>
      <c r="AE60" s="559"/>
      <c r="AF60" s="559"/>
      <c r="AG60" s="559"/>
      <c r="AH60" s="559"/>
      <c r="AI60" s="559"/>
      <c r="AJ60" s="559"/>
      <c r="AK60" s="559"/>
      <c r="AL60" s="559"/>
      <c r="AM60" s="559"/>
      <c r="AN60" s="559"/>
      <c r="AO60" s="559"/>
      <c r="AP60" s="559"/>
      <c r="AQ60" s="559"/>
      <c r="AR60" s="559"/>
      <c r="AS60" s="559"/>
      <c r="AT60" s="559"/>
      <c r="AU60" s="559"/>
      <c r="AV60" s="559"/>
      <c r="AW60" s="559"/>
      <c r="AX60" s="559"/>
      <c r="AY60" s="559"/>
      <c r="AZ60" s="559"/>
      <c r="BA60" s="559"/>
      <c r="BB60" s="559"/>
      <c r="BC60" s="559"/>
      <c r="BD60" s="24"/>
      <c r="BG60" s="22"/>
      <c r="BH60" s="1"/>
    </row>
    <row r="61" spans="1:75" ht="13" customHeight="1">
      <c r="A61" s="8"/>
      <c r="B61" s="9" t="s">
        <v>79</v>
      </c>
      <c r="C61" s="9"/>
      <c r="D61" s="813" t="s">
        <v>188</v>
      </c>
      <c r="E61" s="813"/>
      <c r="F61" s="813"/>
      <c r="G61" s="813"/>
      <c r="H61" s="813"/>
      <c r="I61" s="813"/>
      <c r="J61" s="813"/>
      <c r="K61" s="70"/>
      <c r="L61" s="70"/>
      <c r="M61" s="70"/>
      <c r="N61" s="70"/>
      <c r="O61" s="70"/>
      <c r="P61" s="70"/>
      <c r="Q61" s="747" t="s">
        <v>189</v>
      </c>
      <c r="R61" s="748"/>
      <c r="S61" s="748"/>
      <c r="T61" s="748"/>
      <c r="U61" s="748"/>
      <c r="V61" s="827"/>
      <c r="W61" s="70"/>
      <c r="X61" s="70"/>
      <c r="Y61" s="70"/>
      <c r="Z61" s="70"/>
      <c r="AA61" s="70"/>
      <c r="AB61" s="70"/>
      <c r="AC61" s="70"/>
      <c r="AD61" s="813" t="s">
        <v>154</v>
      </c>
      <c r="AE61" s="813"/>
      <c r="AF61" s="813"/>
      <c r="AG61" s="813"/>
      <c r="AH61" s="813"/>
      <c r="AI61" s="813"/>
      <c r="AJ61" s="813"/>
      <c r="AK61" s="813"/>
      <c r="AL61" s="70"/>
      <c r="AM61" s="70"/>
      <c r="AN61" s="70"/>
      <c r="AO61" s="70"/>
      <c r="AP61" s="70"/>
      <c r="AQ61" s="813" t="s">
        <v>16</v>
      </c>
      <c r="AR61" s="813"/>
      <c r="AS61" s="813"/>
      <c r="AT61" s="813"/>
      <c r="AU61" s="813"/>
      <c r="AV61" s="813"/>
      <c r="AW61" s="70"/>
      <c r="AX61" s="70"/>
      <c r="AY61" s="70"/>
      <c r="AZ61" s="70"/>
      <c r="BA61" s="70"/>
      <c r="BB61" s="70"/>
      <c r="BC61" s="70"/>
      <c r="BD61" s="24"/>
      <c r="BE61" s="1" t="s">
        <v>58</v>
      </c>
      <c r="BF61" s="16">
        <f>14/52</f>
        <v>0.26923076923076922</v>
      </c>
      <c r="BG61" s="16" t="s">
        <v>111</v>
      </c>
      <c r="BH61" s="1"/>
    </row>
    <row r="62" spans="1:75" ht="13" customHeight="1">
      <c r="A62" s="8"/>
      <c r="B62" s="9" t="s">
        <v>81</v>
      </c>
      <c r="C62" s="9"/>
      <c r="D62" s="70"/>
      <c r="E62" s="70"/>
      <c r="F62" s="70"/>
      <c r="G62" s="70"/>
      <c r="H62" s="70"/>
      <c r="I62" s="70"/>
      <c r="J62" s="70"/>
      <c r="K62" s="747" t="s">
        <v>157</v>
      </c>
      <c r="L62" s="748"/>
      <c r="M62" s="748"/>
      <c r="N62" s="748"/>
      <c r="O62" s="748"/>
      <c r="P62" s="827"/>
      <c r="Q62" s="70"/>
      <c r="R62" s="70"/>
      <c r="S62" s="70"/>
      <c r="T62" s="70"/>
      <c r="U62" s="70"/>
      <c r="V62" s="70"/>
      <c r="W62" s="813" t="s">
        <v>150</v>
      </c>
      <c r="X62" s="813"/>
      <c r="Y62" s="813"/>
      <c r="Z62" s="813"/>
      <c r="AA62" s="813" t="s">
        <v>151</v>
      </c>
      <c r="AB62" s="813"/>
      <c r="AC62" s="813"/>
      <c r="AD62" s="70"/>
      <c r="AE62" s="70"/>
      <c r="AF62" s="70"/>
      <c r="AG62" s="70"/>
      <c r="AH62" s="70"/>
      <c r="AI62" s="70"/>
      <c r="AJ62" s="70"/>
      <c r="AK62" s="70"/>
      <c r="AL62" s="877" t="s">
        <v>151</v>
      </c>
      <c r="AM62" s="877"/>
      <c r="AN62" s="877"/>
      <c r="AO62" s="877"/>
      <c r="AP62" s="877"/>
      <c r="AQ62" s="70"/>
      <c r="AR62" s="70"/>
      <c r="AS62" s="70"/>
      <c r="AT62" s="70"/>
      <c r="AU62" s="70"/>
      <c r="AV62" s="70"/>
      <c r="AW62" s="1084" t="s">
        <v>17</v>
      </c>
      <c r="AX62" s="1085"/>
      <c r="AY62" s="1085"/>
      <c r="AZ62" s="1085"/>
      <c r="BA62" s="1085"/>
      <c r="BB62" s="1085"/>
      <c r="BC62" s="1086"/>
      <c r="BD62" s="24"/>
      <c r="BE62" s="1" t="s">
        <v>60</v>
      </c>
      <c r="BF62" s="16">
        <f>32/52</f>
        <v>0.61538461538461542</v>
      </c>
      <c r="BG62" s="22" t="s">
        <v>108</v>
      </c>
      <c r="BH62" s="1"/>
      <c r="BJ62" t="s">
        <v>112</v>
      </c>
    </row>
    <row r="63" spans="1:75" ht="13" customHeight="1">
      <c r="A63" s="8"/>
      <c r="B63" s="9" t="s">
        <v>5</v>
      </c>
      <c r="C63" s="9"/>
      <c r="D63" s="747" t="s">
        <v>94</v>
      </c>
      <c r="E63" s="748"/>
      <c r="F63" s="748"/>
      <c r="G63" s="748"/>
      <c r="H63" s="748"/>
      <c r="I63" s="748"/>
      <c r="J63" s="748"/>
      <c r="K63" s="748"/>
      <c r="L63" s="827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24"/>
      <c r="BE63" s="1" t="s">
        <v>62</v>
      </c>
      <c r="BF63" s="16">
        <f>7/52</f>
        <v>0.13461538461538461</v>
      </c>
      <c r="BG63" s="16" t="s">
        <v>106</v>
      </c>
      <c r="BH63" s="1"/>
    </row>
    <row r="64" spans="1:75" s="1" customFormat="1" ht="13" customHeight="1">
      <c r="A64" s="8"/>
      <c r="B64" s="9" t="s">
        <v>61</v>
      </c>
      <c r="C64" s="9"/>
      <c r="D64" s="70"/>
      <c r="E64" s="70"/>
      <c r="F64" s="70"/>
      <c r="G64" s="70"/>
      <c r="H64" s="70"/>
      <c r="I64" s="70"/>
      <c r="J64" s="70"/>
      <c r="Q64" s="70"/>
      <c r="R64" s="70"/>
      <c r="S64" s="70"/>
      <c r="T64" s="70"/>
      <c r="U64" s="70"/>
      <c r="V64" s="70"/>
      <c r="W64" s="813" t="s">
        <v>27</v>
      </c>
      <c r="X64" s="813"/>
      <c r="Y64" s="813"/>
      <c r="Z64" s="813"/>
      <c r="AA64" s="813"/>
      <c r="AB64" s="813"/>
      <c r="AC64" s="813"/>
      <c r="AD64" s="70"/>
      <c r="AE64" s="70"/>
      <c r="AF64" s="70"/>
      <c r="AG64" s="70"/>
      <c r="AH64" s="70"/>
      <c r="AI64" s="70"/>
      <c r="AJ64" s="877" t="s">
        <v>19</v>
      </c>
      <c r="AK64" s="877"/>
      <c r="AL64" s="877"/>
      <c r="AM64" s="877"/>
      <c r="AN64" s="877"/>
      <c r="AO64" s="877"/>
      <c r="AP64" s="877"/>
      <c r="AQ64" s="70"/>
      <c r="AR64" s="70"/>
      <c r="AS64" s="70"/>
      <c r="AT64" s="70"/>
      <c r="AU64" s="70"/>
      <c r="AV64" s="70"/>
      <c r="AW64" s="877" t="s">
        <v>18</v>
      </c>
      <c r="AX64" s="877"/>
      <c r="AY64" s="877"/>
      <c r="AZ64" s="877"/>
      <c r="BA64" s="877"/>
      <c r="BB64" s="877"/>
      <c r="BC64" s="877"/>
      <c r="BD64" s="24"/>
      <c r="BE64" s="1" t="s">
        <v>64</v>
      </c>
      <c r="BF64" s="16">
        <f>21/52</f>
        <v>0.40384615384615385</v>
      </c>
      <c r="BG64" s="16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ht="13" customHeight="1">
      <c r="A65" s="8"/>
      <c r="B65" s="71" t="s">
        <v>63</v>
      </c>
      <c r="C65" s="71"/>
      <c r="D65" s="70"/>
      <c r="E65" s="70"/>
      <c r="F65" s="70"/>
      <c r="G65" s="70"/>
      <c r="H65" s="70"/>
      <c r="I65" s="70"/>
      <c r="J65" s="70"/>
      <c r="K65" s="877" t="s">
        <v>160</v>
      </c>
      <c r="L65" s="877"/>
      <c r="M65" s="877"/>
      <c r="N65" s="877"/>
      <c r="O65" s="877"/>
      <c r="P65" s="877"/>
      <c r="Q65" s="882" t="s">
        <v>161</v>
      </c>
      <c r="R65" s="883"/>
      <c r="S65" s="883"/>
      <c r="T65" s="883"/>
      <c r="U65" s="883"/>
      <c r="V65" s="884"/>
      <c r="W65" s="70"/>
      <c r="X65" s="70"/>
      <c r="Y65" s="70"/>
      <c r="Z65" s="70"/>
      <c r="AA65" s="70"/>
      <c r="AB65" s="70"/>
      <c r="AC65" s="70"/>
      <c r="AD65" s="882" t="s">
        <v>159</v>
      </c>
      <c r="AE65" s="883"/>
      <c r="AF65" s="883"/>
      <c r="AG65" s="883"/>
      <c r="AH65" s="883"/>
      <c r="AI65" s="884"/>
      <c r="AJ65" s="70"/>
      <c r="AK65" s="70"/>
      <c r="AL65" s="70"/>
      <c r="AM65" s="70"/>
      <c r="AN65" s="70"/>
      <c r="AO65" s="70"/>
      <c r="AP65" s="70"/>
      <c r="AQ65" s="882" t="s">
        <v>158</v>
      </c>
      <c r="AR65" s="883"/>
      <c r="AS65" s="883"/>
      <c r="AT65" s="883"/>
      <c r="AU65" s="883"/>
      <c r="AV65" s="884"/>
      <c r="AW65" s="70"/>
      <c r="AX65" s="70"/>
      <c r="AY65" s="70"/>
      <c r="AZ65" s="70"/>
      <c r="BA65" s="70"/>
      <c r="BB65" s="70"/>
      <c r="BC65" s="70"/>
      <c r="BD65" s="24"/>
      <c r="BE65" s="1" t="s">
        <v>66</v>
      </c>
      <c r="BF65" s="16">
        <f>24/52</f>
        <v>0.46153846153846156</v>
      </c>
      <c r="BG65" s="16"/>
      <c r="BH65" s="1"/>
    </row>
    <row r="66" spans="1:75" ht="13" customHeight="1">
      <c r="A66" s="8"/>
      <c r="B66" s="9"/>
      <c r="C66" s="9"/>
      <c r="D66" s="993" t="s">
        <v>39</v>
      </c>
      <c r="E66" s="993"/>
      <c r="F66" s="993"/>
      <c r="G66" s="993"/>
      <c r="H66" s="993"/>
      <c r="I66" s="993"/>
      <c r="J66" s="993"/>
      <c r="K66" s="1083" t="s">
        <v>95</v>
      </c>
      <c r="L66" s="1083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24"/>
      <c r="BE66" s="1" t="s">
        <v>67</v>
      </c>
      <c r="BF66" s="22">
        <v>0.69199999999999995</v>
      </c>
      <c r="BG66" s="22" t="s">
        <v>113</v>
      </c>
      <c r="BH66" s="1"/>
    </row>
    <row r="67" spans="1:75" ht="13" customHeight="1">
      <c r="A67" s="8"/>
      <c r="B67" s="9"/>
      <c r="C67" s="9"/>
      <c r="D67" s="559" t="s">
        <v>82</v>
      </c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  <c r="X67" s="559"/>
      <c r="Y67" s="559"/>
      <c r="Z67" s="559"/>
      <c r="AA67" s="559"/>
      <c r="AB67" s="559"/>
      <c r="AC67" s="559"/>
      <c r="AD67" s="559"/>
      <c r="AE67" s="559"/>
      <c r="AF67" s="559"/>
      <c r="AG67" s="559"/>
      <c r="AH67" s="559"/>
      <c r="AI67" s="559"/>
      <c r="AJ67" s="559"/>
      <c r="AK67" s="559"/>
      <c r="AL67" s="559"/>
      <c r="AM67" s="559"/>
      <c r="AN67" s="559"/>
      <c r="AO67" s="559"/>
      <c r="AP67" s="559"/>
      <c r="AQ67" s="559"/>
      <c r="AR67" s="559"/>
      <c r="AS67" s="559"/>
      <c r="AT67" s="559"/>
      <c r="AU67" s="559"/>
      <c r="AV67" s="559"/>
      <c r="AW67" s="559"/>
      <c r="AX67" s="559"/>
      <c r="AY67" s="559"/>
      <c r="AZ67" s="559"/>
      <c r="BA67" s="559"/>
      <c r="BB67" s="559"/>
      <c r="BC67" s="559"/>
      <c r="BD67" s="24"/>
      <c r="BE67" s="1"/>
      <c r="BF67" s="22">
        <f>SUM(BF61:BF66)</f>
        <v>2.5766153846153843</v>
      </c>
      <c r="BG67" s="22"/>
      <c r="BH67" s="1"/>
    </row>
    <row r="68" spans="1:75" ht="13" customHeight="1">
      <c r="A68" s="8"/>
      <c r="B68" s="9" t="s">
        <v>92</v>
      </c>
      <c r="C68" s="9"/>
      <c r="D68" s="73"/>
      <c r="E68" s="73"/>
      <c r="F68" s="73"/>
      <c r="G68" s="73"/>
      <c r="H68" s="73"/>
      <c r="I68" s="73"/>
      <c r="J68" s="73"/>
      <c r="K68" s="878" t="s">
        <v>188</v>
      </c>
      <c r="L68" s="878"/>
      <c r="M68" s="878"/>
      <c r="N68" s="878"/>
      <c r="O68" s="878"/>
      <c r="P68" s="878"/>
      <c r="Q68" s="73"/>
      <c r="R68" s="73"/>
      <c r="S68" s="73"/>
      <c r="T68" s="73"/>
      <c r="U68" s="73"/>
      <c r="V68" s="73"/>
      <c r="W68" s="1076" t="s">
        <v>189</v>
      </c>
      <c r="X68" s="1076"/>
      <c r="Y68" s="1076"/>
      <c r="Z68" s="1076"/>
      <c r="AA68" s="1076"/>
      <c r="AB68" s="1076"/>
      <c r="AC68" s="1076"/>
      <c r="AD68" s="73"/>
      <c r="AE68" s="73"/>
      <c r="AF68" s="73"/>
      <c r="AG68" s="73"/>
      <c r="AH68" s="73"/>
      <c r="AI68" s="73"/>
      <c r="AL68" s="879" t="s">
        <v>154</v>
      </c>
      <c r="AM68" s="880"/>
      <c r="AN68" s="880"/>
      <c r="AO68" s="880"/>
      <c r="AP68" s="881"/>
      <c r="AQ68" s="73"/>
      <c r="AR68" s="73"/>
      <c r="AS68" s="73"/>
      <c r="AT68" s="73"/>
      <c r="AU68" s="73"/>
      <c r="AV68" s="73"/>
      <c r="AW68" s="878" t="s">
        <v>16</v>
      </c>
      <c r="AX68" s="878"/>
      <c r="AY68" s="878"/>
      <c r="AZ68" s="878"/>
      <c r="BA68" s="878"/>
      <c r="BB68" s="878"/>
      <c r="BC68" s="878"/>
      <c r="BD68" s="24"/>
      <c r="BE68" s="1" t="s">
        <v>58</v>
      </c>
      <c r="BF68">
        <f>12/52</f>
        <v>0.23076923076923078</v>
      </c>
      <c r="BG68" s="16" t="s">
        <v>111</v>
      </c>
      <c r="BH68" s="1"/>
    </row>
    <row r="69" spans="1:75" ht="13" customHeight="1">
      <c r="A69" s="8"/>
      <c r="B69" s="9" t="s">
        <v>93</v>
      </c>
      <c r="C69" s="9"/>
      <c r="D69" s="1076" t="s">
        <v>17</v>
      </c>
      <c r="E69" s="1076"/>
      <c r="F69" s="1076"/>
      <c r="G69" s="1076"/>
      <c r="H69" s="1076"/>
      <c r="I69" s="1076"/>
      <c r="J69" s="1076"/>
      <c r="K69" s="70"/>
      <c r="L69" s="70"/>
      <c r="M69" s="70"/>
      <c r="N69" s="70"/>
      <c r="O69" s="70"/>
      <c r="P69" s="70"/>
      <c r="Q69" s="1076" t="s">
        <v>151</v>
      </c>
      <c r="R69" s="1076"/>
      <c r="S69" s="1076"/>
      <c r="T69" s="1076"/>
      <c r="U69" s="1076"/>
      <c r="V69" s="1076"/>
      <c r="W69" s="70"/>
      <c r="X69" s="70"/>
      <c r="Y69" s="70"/>
      <c r="Z69" s="70"/>
      <c r="AA69" s="70"/>
      <c r="AB69" s="70"/>
      <c r="AC69" s="70"/>
      <c r="AD69" s="1076" t="s">
        <v>150</v>
      </c>
      <c r="AE69" s="1076"/>
      <c r="AF69" s="1076"/>
      <c r="AG69" s="1076"/>
      <c r="AH69" s="1076"/>
      <c r="AI69" s="1076"/>
      <c r="AJ69" s="1076"/>
      <c r="AK69" s="1076"/>
      <c r="AL69" s="70"/>
      <c r="AM69" s="70"/>
      <c r="AN69" s="70"/>
      <c r="AO69" s="70"/>
      <c r="AP69" s="70"/>
      <c r="AQ69" s="1077" t="s">
        <v>151</v>
      </c>
      <c r="AR69" s="1077"/>
      <c r="AS69" s="1077"/>
      <c r="AT69" s="1077"/>
      <c r="AU69" s="1078" t="s">
        <v>17</v>
      </c>
      <c r="AV69" s="1079"/>
      <c r="AW69" s="70"/>
      <c r="AX69" s="70"/>
      <c r="AY69" s="70"/>
      <c r="AZ69" s="70"/>
      <c r="BA69" s="70"/>
      <c r="BB69" s="70"/>
      <c r="BC69" s="70"/>
      <c r="BD69" s="24"/>
      <c r="BE69" s="1" t="s">
        <v>60</v>
      </c>
      <c r="BF69" s="16">
        <f>31/52</f>
        <v>0.59615384615384615</v>
      </c>
      <c r="BG69" s="22" t="s">
        <v>108</v>
      </c>
      <c r="BH69" s="1"/>
      <c r="BJ69" t="s">
        <v>109</v>
      </c>
    </row>
    <row r="70" spans="1:75" ht="13" customHeight="1">
      <c r="A70" s="8"/>
      <c r="B70" s="9" t="s">
        <v>61</v>
      </c>
      <c r="C70" s="9"/>
      <c r="D70" s="70"/>
      <c r="E70" s="70"/>
      <c r="F70" s="70"/>
      <c r="G70" s="70"/>
      <c r="H70" s="70"/>
      <c r="I70" s="70"/>
      <c r="J70" s="70"/>
      <c r="K70" s="878" t="s">
        <v>27</v>
      </c>
      <c r="L70" s="878"/>
      <c r="M70" s="878"/>
      <c r="N70" s="878"/>
      <c r="O70" s="878"/>
      <c r="P70" s="879"/>
      <c r="Q70" s="878" t="s">
        <v>18</v>
      </c>
      <c r="R70" s="878"/>
      <c r="S70" s="878"/>
      <c r="T70" s="9"/>
      <c r="U70" s="9"/>
      <c r="V70" s="9"/>
      <c r="W70" s="70"/>
      <c r="X70" s="70"/>
      <c r="Y70" s="70"/>
      <c r="Z70" s="70"/>
      <c r="AA70" s="70"/>
      <c r="AB70" s="70"/>
      <c r="AC70" s="70"/>
      <c r="AD70" s="938" t="s">
        <v>27</v>
      </c>
      <c r="AE70" s="938"/>
      <c r="AF70" s="938"/>
      <c r="AG70" s="938"/>
      <c r="AH70" s="938"/>
      <c r="AI70" s="938"/>
      <c r="AJ70" s="70"/>
      <c r="AK70" s="70"/>
      <c r="AL70" s="70"/>
      <c r="AM70" s="70"/>
      <c r="AN70" s="70"/>
      <c r="AO70" s="70"/>
      <c r="AP70" s="70"/>
      <c r="AQ70" s="878" t="s">
        <v>19</v>
      </c>
      <c r="AR70" s="878"/>
      <c r="AS70" s="878"/>
      <c r="AT70" s="878"/>
      <c r="AU70" s="878"/>
      <c r="AV70" s="878"/>
      <c r="AW70" s="70"/>
      <c r="AX70" s="70"/>
      <c r="AY70" s="70"/>
      <c r="AZ70" s="70"/>
      <c r="BA70" s="70"/>
      <c r="BB70" s="70"/>
      <c r="BC70" s="70"/>
      <c r="BD70" s="24"/>
      <c r="BE70" s="1" t="s">
        <v>62</v>
      </c>
      <c r="BF70" s="16">
        <f>9/52</f>
        <v>0.17307692307692307</v>
      </c>
      <c r="BG70" t="s">
        <v>106</v>
      </c>
      <c r="BH70" s="1"/>
    </row>
    <row r="71" spans="1:75" ht="13" customHeight="1">
      <c r="A71" s="8"/>
      <c r="B71" s="9" t="s">
        <v>63</v>
      </c>
      <c r="C71" s="9"/>
      <c r="D71" s="878" t="s">
        <v>160</v>
      </c>
      <c r="E71" s="878"/>
      <c r="F71" s="878"/>
      <c r="G71" s="878"/>
      <c r="H71" s="878"/>
      <c r="I71" s="878"/>
      <c r="J71" s="878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878" t="s">
        <v>161</v>
      </c>
      <c r="X71" s="878"/>
      <c r="Y71" s="878"/>
      <c r="Z71" s="878"/>
      <c r="AA71" s="878"/>
      <c r="AB71" s="878"/>
      <c r="AC71" s="878"/>
      <c r="AD71" s="70"/>
      <c r="AE71" s="70"/>
      <c r="AF71" s="70"/>
      <c r="AG71" s="70"/>
      <c r="AH71" s="70"/>
      <c r="AI71" s="70"/>
      <c r="AJ71" s="878" t="s">
        <v>159</v>
      </c>
      <c r="AK71" s="878"/>
      <c r="AL71" s="878"/>
      <c r="AM71" s="878"/>
      <c r="AN71" s="878"/>
      <c r="AO71" s="878"/>
      <c r="AP71" s="878"/>
      <c r="AQ71" s="70"/>
      <c r="AR71" s="70"/>
      <c r="AS71" s="70"/>
      <c r="AT71" s="70"/>
      <c r="AU71" s="70"/>
      <c r="AV71" s="70"/>
      <c r="AW71" s="879" t="s">
        <v>158</v>
      </c>
      <c r="AX71" s="880"/>
      <c r="AY71" s="880"/>
      <c r="AZ71" s="880"/>
      <c r="BA71" s="880"/>
      <c r="BB71" s="880"/>
      <c r="BC71" s="881"/>
      <c r="BD71" s="24"/>
      <c r="BE71" s="1" t="s">
        <v>64</v>
      </c>
      <c r="BF71" s="16">
        <f>24/52</f>
        <v>0.46153846153846156</v>
      </c>
      <c r="BG71" s="16"/>
      <c r="BH71" s="1"/>
    </row>
    <row r="72" spans="1:75" ht="13" customHeight="1">
      <c r="A72" s="8"/>
      <c r="B72" s="9"/>
      <c r="C72" s="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1071" t="s">
        <v>197</v>
      </c>
      <c r="U72" s="1071"/>
      <c r="V72" s="1071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24"/>
      <c r="BE72" s="1" t="s">
        <v>66</v>
      </c>
      <c r="BF72" s="16">
        <f>28/52</f>
        <v>0.53846153846153844</v>
      </c>
      <c r="BG72" s="1"/>
      <c r="BH72" s="1"/>
    </row>
    <row r="73" spans="1:75" ht="13" customHeight="1">
      <c r="A73" s="8"/>
      <c r="B73" s="9"/>
      <c r="C73" s="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24"/>
      <c r="BE73" s="1"/>
      <c r="BF73" s="16">
        <f>SUM(BF68:BF72)</f>
        <v>2</v>
      </c>
      <c r="BG73" s="1" t="s">
        <v>110</v>
      </c>
      <c r="BH73" s="1"/>
    </row>
    <row r="74" spans="1:75" s="1" customFormat="1" ht="13" customHeight="1">
      <c r="A74" s="8"/>
      <c r="B74" s="9"/>
      <c r="C74" s="9"/>
      <c r="D74" s="559" t="s">
        <v>83</v>
      </c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  <c r="AC74" s="559"/>
      <c r="AD74" s="559"/>
      <c r="AE74" s="559"/>
      <c r="AF74" s="559"/>
      <c r="AG74" s="559"/>
      <c r="AH74" s="559"/>
      <c r="AI74" s="559"/>
      <c r="AJ74" s="559"/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24"/>
      <c r="BF74" s="16"/>
      <c r="BG74" s="16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ht="13" customHeight="1">
      <c r="A75" s="8"/>
      <c r="B75" s="9" t="s">
        <v>81</v>
      </c>
      <c r="C75" s="9"/>
      <c r="D75" s="1080" t="s">
        <v>151</v>
      </c>
      <c r="E75" s="1080"/>
      <c r="F75" s="1080"/>
      <c r="G75" s="1080"/>
      <c r="H75" s="1080"/>
      <c r="I75" s="1080"/>
      <c r="J75" s="1080"/>
      <c r="K75" s="896" t="s">
        <v>17</v>
      </c>
      <c r="L75" s="896"/>
      <c r="M75" s="896"/>
      <c r="N75" s="896"/>
      <c r="O75" s="70"/>
      <c r="P75" s="70"/>
      <c r="Q75" s="896" t="s">
        <v>150</v>
      </c>
      <c r="R75" s="896"/>
      <c r="S75" s="896"/>
      <c r="T75" s="896"/>
      <c r="U75" s="896"/>
      <c r="V75" s="896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24"/>
      <c r="BE75" s="1"/>
      <c r="BF75" s="16"/>
      <c r="BG75" s="16"/>
      <c r="BH75" s="1"/>
    </row>
    <row r="76" spans="1:75" ht="13" customHeight="1">
      <c r="A76" s="8"/>
      <c r="B76" s="9" t="s">
        <v>5</v>
      </c>
      <c r="C76" s="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1072" t="s">
        <v>5</v>
      </c>
      <c r="AR76" s="1073"/>
      <c r="AS76" s="1073"/>
      <c r="AT76" s="1073"/>
      <c r="AU76" s="1073"/>
      <c r="AV76" s="1073"/>
      <c r="AW76" s="1073"/>
      <c r="AX76" s="1073"/>
      <c r="AY76" s="1073"/>
      <c r="AZ76" s="1073"/>
      <c r="BA76" s="1073"/>
      <c r="BB76" s="1073"/>
      <c r="BC76" s="1074"/>
      <c r="BD76" s="24"/>
      <c r="BE76" s="1" t="s">
        <v>60</v>
      </c>
      <c r="BF76" s="16">
        <f>13/52</f>
        <v>0.25</v>
      </c>
      <c r="BG76" s="16" t="s">
        <v>103</v>
      </c>
      <c r="BH76" s="1"/>
    </row>
    <row r="77" spans="1:75" ht="13" customHeight="1">
      <c r="A77" s="8"/>
      <c r="B77" s="9" t="s">
        <v>61</v>
      </c>
      <c r="C77" s="9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6" t="s">
        <v>18</v>
      </c>
      <c r="X77" s="1072" t="s">
        <v>18</v>
      </c>
      <c r="Y77" s="1073"/>
      <c r="Z77" s="1073"/>
      <c r="AA77" s="1073"/>
      <c r="AB77" s="1073"/>
      <c r="AC77" s="1074"/>
      <c r="AD77" s="1072" t="s">
        <v>19</v>
      </c>
      <c r="AE77" s="1073"/>
      <c r="AF77" s="1073"/>
      <c r="AG77" s="1073"/>
      <c r="AH77" s="1073"/>
      <c r="AI77" s="1074"/>
      <c r="AJ77" s="1082" t="s">
        <v>27</v>
      </c>
      <c r="AK77" s="1082"/>
      <c r="AL77" s="1082"/>
      <c r="AM77" s="1082"/>
      <c r="AN77" s="1082"/>
      <c r="AO77" s="1082"/>
      <c r="AP77" s="1082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25"/>
      <c r="BE77" s="1" t="s">
        <v>62</v>
      </c>
      <c r="BF77" s="22">
        <f>4/52</f>
        <v>7.6923076923076927E-2</v>
      </c>
      <c r="BG77" s="16" t="s">
        <v>104</v>
      </c>
      <c r="BH77" s="1"/>
    </row>
    <row r="78" spans="1:75" ht="13" customHeight="1">
      <c r="A78" s="8"/>
      <c r="B78" s="71" t="s">
        <v>63</v>
      </c>
      <c r="C78" s="71"/>
      <c r="D78" s="1080" t="s">
        <v>159</v>
      </c>
      <c r="E78" s="1080"/>
      <c r="F78" s="1080"/>
      <c r="G78" s="1080"/>
      <c r="H78" s="1080"/>
      <c r="I78" s="1080"/>
      <c r="J78" s="1080"/>
      <c r="K78" s="1080"/>
      <c r="L78" s="1080"/>
      <c r="M78" s="1080"/>
      <c r="N78" s="1080"/>
      <c r="O78" s="1080"/>
      <c r="P78" s="1080"/>
      <c r="Q78" s="1080" t="s">
        <v>158</v>
      </c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 t="s">
        <v>160</v>
      </c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 t="s">
        <v>161</v>
      </c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  <c r="BC78" s="1080"/>
      <c r="BD78" s="24"/>
      <c r="BE78" s="1" t="s">
        <v>64</v>
      </c>
      <c r="BF78" s="16">
        <f>20/52</f>
        <v>0.38461538461538464</v>
      </c>
      <c r="BG78" s="16"/>
      <c r="BH78" s="1"/>
    </row>
    <row r="79" spans="1:75" ht="13" customHeight="1">
      <c r="A79" s="8"/>
      <c r="B79" s="9"/>
      <c r="C79" s="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1081" t="s">
        <v>52</v>
      </c>
      <c r="P79" s="1081"/>
      <c r="Q79" s="70"/>
      <c r="R79" s="70"/>
      <c r="S79" s="70"/>
      <c r="T79" s="70"/>
      <c r="U79" s="70"/>
      <c r="V79" s="70"/>
      <c r="W79" s="74">
        <v>1</v>
      </c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24"/>
      <c r="BE79" s="1" t="s">
        <v>66</v>
      </c>
      <c r="BF79" s="16">
        <v>1</v>
      </c>
      <c r="BG79" s="16"/>
      <c r="BH79" s="1"/>
    </row>
    <row r="80" spans="1:75" ht="13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24"/>
      <c r="BE80" s="1" t="s">
        <v>105</v>
      </c>
      <c r="BF80" s="22">
        <v>0.23100000000000001</v>
      </c>
      <c r="BG80" s="22">
        <f>SUM(BF76:BF80)</f>
        <v>1.9425384615384618</v>
      </c>
      <c r="BH80" s="1"/>
    </row>
    <row r="81" spans="1:85" s="1" customFormat="1" ht="13" customHeight="1">
      <c r="A81" s="8"/>
      <c r="B81" s="9"/>
      <c r="C81" s="9"/>
      <c r="D81" s="559" t="s">
        <v>84</v>
      </c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559"/>
      <c r="AG81" s="559"/>
      <c r="AH81" s="559"/>
      <c r="AI81" s="559"/>
      <c r="AJ81" s="559"/>
      <c r="AK81" s="559"/>
      <c r="AL81" s="559"/>
      <c r="AM81" s="559"/>
      <c r="AN81" s="559"/>
      <c r="AO81" s="559"/>
      <c r="AP81" s="559"/>
      <c r="AQ81" s="559"/>
      <c r="AR81" s="559"/>
      <c r="AS81" s="559"/>
      <c r="AT81" s="559"/>
      <c r="AU81" s="559"/>
      <c r="AV81" s="559"/>
      <c r="AW81" s="559"/>
      <c r="AX81" s="559"/>
      <c r="AY81" s="559"/>
      <c r="AZ81" s="559"/>
      <c r="BA81" s="559"/>
      <c r="BB81" s="559"/>
      <c r="BC81" s="559"/>
      <c r="BD81" s="24"/>
      <c r="BF81" s="22"/>
      <c r="BG81" s="22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</row>
    <row r="82" spans="1:85" ht="13" customHeight="1">
      <c r="A82" s="8"/>
      <c r="B82" s="9" t="s">
        <v>73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57" t="s">
        <v>17</v>
      </c>
      <c r="AE82" s="957"/>
      <c r="AF82" s="957"/>
      <c r="AG82" s="957"/>
      <c r="AH82" s="957"/>
      <c r="AI82" s="957"/>
      <c r="AJ82" s="957"/>
      <c r="AK82" s="957"/>
      <c r="AL82" s="958" t="s">
        <v>150</v>
      </c>
      <c r="AM82" s="1043"/>
      <c r="AN82" s="1043"/>
      <c r="AO82" s="1043"/>
      <c r="AP82" s="1043"/>
      <c r="AQ82" s="1043"/>
      <c r="AR82" s="1043"/>
      <c r="AS82" s="1043"/>
      <c r="AT82" s="1043"/>
      <c r="AU82" s="958" t="s">
        <v>151</v>
      </c>
      <c r="AV82" s="1043"/>
      <c r="AW82" s="1043"/>
      <c r="AX82" s="1043"/>
      <c r="AY82" s="1043"/>
      <c r="AZ82" s="1043"/>
      <c r="BA82" s="1043"/>
      <c r="BB82" s="1043"/>
      <c r="BC82" s="1043"/>
      <c r="BD82" s="24"/>
      <c r="BE82" s="1" t="s">
        <v>60</v>
      </c>
      <c r="BF82" s="26">
        <f>18/52</f>
        <v>0.34615384615384615</v>
      </c>
      <c r="BG82" s="22"/>
      <c r="BH82" s="1"/>
    </row>
    <row r="83" spans="1:85" ht="13" customHeight="1">
      <c r="A83" s="8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24"/>
      <c r="BE83" s="1" t="s">
        <v>102</v>
      </c>
      <c r="BF83" s="1">
        <f>8/52</f>
        <v>0.15384615384615385</v>
      </c>
      <c r="BG83" s="32">
        <f>SUM(BF82:BF83)</f>
        <v>0.5</v>
      </c>
      <c r="BH83" s="1"/>
    </row>
    <row r="84" spans="1:85" ht="13" customHeight="1">
      <c r="A84" s="8"/>
      <c r="B84" s="9"/>
      <c r="C84" s="9"/>
      <c r="D84" s="559" t="s">
        <v>85</v>
      </c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  <c r="X84" s="559"/>
      <c r="Y84" s="559"/>
      <c r="Z84" s="559"/>
      <c r="AA84" s="559"/>
      <c r="AB84" s="559"/>
      <c r="AC84" s="559"/>
      <c r="AD84" s="559"/>
      <c r="AE84" s="559"/>
      <c r="AF84" s="559"/>
      <c r="AG84" s="559"/>
      <c r="AH84" s="559"/>
      <c r="AI84" s="559"/>
      <c r="AJ84" s="559"/>
      <c r="AK84" s="559"/>
      <c r="AL84" s="559"/>
      <c r="AM84" s="559"/>
      <c r="AN84" s="559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59"/>
      <c r="BC84" s="559"/>
      <c r="BD84" s="24"/>
      <c r="BE84" s="1"/>
      <c r="BF84" s="22"/>
      <c r="BG84" s="16"/>
      <c r="BH84" s="1"/>
    </row>
    <row r="85" spans="1:85" ht="13" customHeight="1">
      <c r="A85" s="8"/>
      <c r="B85" s="9" t="s">
        <v>61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99" t="s">
        <v>17</v>
      </c>
      <c r="AA85" s="1000"/>
      <c r="AB85" s="1000"/>
      <c r="AC85" s="1001"/>
      <c r="AD85" s="980"/>
      <c r="AE85" s="980"/>
      <c r="AF85" s="980"/>
      <c r="AG85" s="980"/>
      <c r="AH85" s="9"/>
      <c r="AI85" s="9"/>
      <c r="AJ85" s="9"/>
      <c r="AK85" s="9"/>
      <c r="AL85" s="999" t="s">
        <v>18</v>
      </c>
      <c r="AM85" s="1000"/>
      <c r="AN85" s="1000"/>
      <c r="AO85" s="1000"/>
      <c r="AP85" s="1001"/>
      <c r="AQ85" s="999" t="s">
        <v>27</v>
      </c>
      <c r="AR85" s="1000"/>
      <c r="AS85" s="1000"/>
      <c r="AT85" s="1000"/>
      <c r="AU85" s="1000"/>
      <c r="AV85" s="1001"/>
      <c r="AW85" s="1002" t="s">
        <v>19</v>
      </c>
      <c r="AX85" s="1002"/>
      <c r="AY85" s="1002"/>
      <c r="AZ85" s="1002"/>
      <c r="BA85" s="1002"/>
      <c r="BB85" s="1002"/>
      <c r="BC85" s="1002"/>
      <c r="BD85" s="24"/>
      <c r="BE85" s="1" t="s">
        <v>62</v>
      </c>
      <c r="BF85" s="22">
        <f>4/52</f>
        <v>7.6923076923076927E-2</v>
      </c>
      <c r="BG85" s="16"/>
      <c r="BH85" s="1"/>
    </row>
    <row r="86" spans="1:85" ht="13" customHeight="1">
      <c r="A86" s="8"/>
      <c r="B86" s="9" t="s">
        <v>5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1075" t="s">
        <v>13</v>
      </c>
      <c r="N86" s="1075"/>
      <c r="O86" s="1075"/>
      <c r="P86" s="1075"/>
      <c r="Q86" s="1075"/>
      <c r="R86" s="1075"/>
      <c r="S86" s="1075"/>
      <c r="T86" s="1075"/>
      <c r="U86" s="1075"/>
      <c r="V86" s="1075"/>
      <c r="W86" s="1075"/>
      <c r="X86" s="1075"/>
      <c r="Y86" s="1075"/>
      <c r="Z86" s="9"/>
      <c r="AA86" s="9"/>
      <c r="AB86" s="9"/>
      <c r="AC86" s="9"/>
      <c r="AD86" s="999" t="s">
        <v>86</v>
      </c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1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24"/>
      <c r="BE86" s="1" t="s">
        <v>64</v>
      </c>
      <c r="BF86" s="22">
        <f>20/52</f>
        <v>0.38461538461538464</v>
      </c>
      <c r="BG86" s="16"/>
      <c r="BH86" s="1"/>
    </row>
    <row r="87" spans="1:85" ht="13" customHeight="1" thickBot="1">
      <c r="A87" s="27"/>
      <c r="B87" s="28" t="s">
        <v>87</v>
      </c>
      <c r="C87" s="28"/>
      <c r="D87" s="978" t="s">
        <v>87</v>
      </c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8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9"/>
      <c r="BH87" s="1"/>
    </row>
    <row r="88" spans="1:85" ht="17" thickBot="1">
      <c r="BJ88" t="s">
        <v>114</v>
      </c>
      <c r="BY88" s="733" t="s">
        <v>115</v>
      </c>
      <c r="BZ88" s="733"/>
      <c r="CA88" s="733"/>
      <c r="CB88" s="733"/>
      <c r="CD88" s="733" t="s">
        <v>116</v>
      </c>
      <c r="CE88" s="733"/>
      <c r="CF88" s="733"/>
      <c r="CG88" s="733"/>
    </row>
    <row r="89" spans="1:85">
      <c r="BJ89" s="33"/>
      <c r="BK89" s="45">
        <v>44372</v>
      </c>
      <c r="BL89" s="45">
        <f>BK89+27</f>
        <v>44399</v>
      </c>
      <c r="BM89" s="45">
        <f t="shared" ref="BM89:BW89" si="1">BL89+28</f>
        <v>44427</v>
      </c>
      <c r="BN89" s="45">
        <f t="shared" si="1"/>
        <v>44455</v>
      </c>
      <c r="BO89" s="45">
        <f t="shared" si="1"/>
        <v>44483</v>
      </c>
      <c r="BP89" s="45">
        <f t="shared" si="1"/>
        <v>44511</v>
      </c>
      <c r="BQ89" s="45">
        <f t="shared" si="1"/>
        <v>44539</v>
      </c>
      <c r="BR89" s="45">
        <f t="shared" si="1"/>
        <v>44567</v>
      </c>
      <c r="BS89" s="45">
        <f t="shared" si="1"/>
        <v>44595</v>
      </c>
      <c r="BT89" s="45">
        <f t="shared" si="1"/>
        <v>44623</v>
      </c>
      <c r="BU89" s="45">
        <f t="shared" si="1"/>
        <v>44651</v>
      </c>
      <c r="BV89" s="45">
        <f t="shared" si="1"/>
        <v>44679</v>
      </c>
      <c r="BW89" s="45">
        <f t="shared" si="1"/>
        <v>44707</v>
      </c>
      <c r="BY89" s="34" t="s">
        <v>0</v>
      </c>
      <c r="BZ89" s="35" t="s">
        <v>2</v>
      </c>
      <c r="CA89" s="35" t="s">
        <v>1</v>
      </c>
      <c r="CB89" s="36" t="s">
        <v>40</v>
      </c>
      <c r="CD89" s="50" t="s">
        <v>0</v>
      </c>
      <c r="CE89" s="50" t="s">
        <v>2</v>
      </c>
      <c r="CF89" s="50" t="s">
        <v>1</v>
      </c>
      <c r="CG89" s="50" t="s">
        <v>40</v>
      </c>
    </row>
    <row r="90" spans="1:85">
      <c r="BJ90" s="37">
        <v>1</v>
      </c>
      <c r="BK90" s="49" t="s">
        <v>123</v>
      </c>
      <c r="BL90" s="48" t="s">
        <v>1</v>
      </c>
      <c r="BM90" s="49" t="s">
        <v>124</v>
      </c>
      <c r="BN90" s="48" t="s">
        <v>119</v>
      </c>
      <c r="BO90" s="46" t="s">
        <v>2</v>
      </c>
      <c r="BP90" s="49" t="s">
        <v>121</v>
      </c>
      <c r="BQ90" s="49" t="s">
        <v>121</v>
      </c>
      <c r="BR90" s="48" t="s">
        <v>120</v>
      </c>
      <c r="BS90" s="47" t="s">
        <v>117</v>
      </c>
      <c r="BT90" s="47" t="s">
        <v>29</v>
      </c>
      <c r="BU90" s="47" t="s">
        <v>29</v>
      </c>
      <c r="BV90" s="49" t="s">
        <v>28</v>
      </c>
      <c r="BW90" s="49" t="s">
        <v>28</v>
      </c>
      <c r="BY90" s="38">
        <v>12</v>
      </c>
      <c r="BZ90" s="50">
        <f>CE90*4</f>
        <v>4</v>
      </c>
      <c r="CA90" s="50">
        <v>12</v>
      </c>
      <c r="CB90" s="39">
        <v>24</v>
      </c>
      <c r="CC90" s="50"/>
      <c r="CD90" s="50">
        <v>3</v>
      </c>
      <c r="CE90" s="50">
        <v>1</v>
      </c>
      <c r="CF90" s="50">
        <v>3</v>
      </c>
      <c r="CG90" s="50">
        <v>6</v>
      </c>
    </row>
    <row r="91" spans="1:85">
      <c r="BJ91" s="37">
        <v>2</v>
      </c>
      <c r="BK91" s="48" t="s">
        <v>1</v>
      </c>
      <c r="BL91" s="49" t="s">
        <v>121</v>
      </c>
      <c r="BM91" s="49" t="s">
        <v>121</v>
      </c>
      <c r="BN91" s="46" t="s">
        <v>2</v>
      </c>
      <c r="BO91" s="47" t="s">
        <v>117</v>
      </c>
      <c r="BP91" s="48" t="s">
        <v>120</v>
      </c>
      <c r="BQ91" s="48" t="s">
        <v>119</v>
      </c>
      <c r="BR91" s="47" t="s">
        <v>29</v>
      </c>
      <c r="BS91" s="47" t="s">
        <v>29</v>
      </c>
      <c r="BT91" s="49" t="s">
        <v>28</v>
      </c>
      <c r="BU91" s="49" t="s">
        <v>28</v>
      </c>
      <c r="BV91" s="49" t="s">
        <v>118</v>
      </c>
      <c r="BW91" s="49" t="s">
        <v>123</v>
      </c>
      <c r="BY91" s="38">
        <v>12</v>
      </c>
      <c r="BZ91" s="50">
        <f>CE91*4</f>
        <v>4</v>
      </c>
      <c r="CA91" s="50">
        <v>12</v>
      </c>
      <c r="CB91" s="39">
        <v>24</v>
      </c>
      <c r="CC91" s="50"/>
      <c r="CD91" s="50">
        <v>3</v>
      </c>
      <c r="CE91" s="50">
        <v>1</v>
      </c>
      <c r="CF91" s="50">
        <v>3</v>
      </c>
      <c r="CG91" s="50">
        <v>6</v>
      </c>
    </row>
    <row r="92" spans="1:85" ht="17" thickBot="1">
      <c r="BJ92" s="37">
        <v>3</v>
      </c>
      <c r="BK92" s="46" t="s">
        <v>2</v>
      </c>
      <c r="BL92" s="48" t="s">
        <v>120</v>
      </c>
      <c r="BM92" s="49" t="s">
        <v>118</v>
      </c>
      <c r="BN92" s="48" t="s">
        <v>119</v>
      </c>
      <c r="BO92" s="49" t="s">
        <v>124</v>
      </c>
      <c r="BP92" s="47" t="s">
        <v>29</v>
      </c>
      <c r="BQ92" s="47" t="s">
        <v>29</v>
      </c>
      <c r="BR92" s="49" t="s">
        <v>28</v>
      </c>
      <c r="BS92" s="49" t="s">
        <v>28</v>
      </c>
      <c r="BT92" s="47" t="s">
        <v>117</v>
      </c>
      <c r="BU92" s="49" t="s">
        <v>121</v>
      </c>
      <c r="BV92" s="49" t="s">
        <v>121</v>
      </c>
      <c r="BW92" s="48" t="s">
        <v>1</v>
      </c>
      <c r="BY92" s="40">
        <v>12</v>
      </c>
      <c r="BZ92" s="41">
        <f>CE92*4</f>
        <v>4</v>
      </c>
      <c r="CA92" s="41">
        <v>12</v>
      </c>
      <c r="CB92" s="42">
        <v>24</v>
      </c>
      <c r="CC92" s="50"/>
      <c r="CD92">
        <v>3</v>
      </c>
      <c r="CE92">
        <v>1</v>
      </c>
      <c r="CF92">
        <v>3</v>
      </c>
      <c r="CG92">
        <v>6</v>
      </c>
    </row>
    <row r="93" spans="1:85">
      <c r="BY93">
        <f>SUM(BY90:BY92)</f>
        <v>36</v>
      </c>
      <c r="BZ93">
        <f>SUM(BZ90:BZ92)</f>
        <v>12</v>
      </c>
      <c r="CA93">
        <f>SUM(CA90:CA92)</f>
        <v>36</v>
      </c>
      <c r="CB93">
        <f>SUM(CB90:CB92)</f>
        <v>72</v>
      </c>
    </row>
    <row r="94" spans="1:85">
      <c r="BY94" s="51">
        <f>BY93/52</f>
        <v>0.69230769230769229</v>
      </c>
      <c r="BZ94" s="51">
        <f>BZ93/52</f>
        <v>0.23076923076923078</v>
      </c>
      <c r="CA94" s="51">
        <f>CA93/52</f>
        <v>0.69230769230769229</v>
      </c>
      <c r="CB94" s="51">
        <f>CB93/52</f>
        <v>1.3846153846153846</v>
      </c>
      <c r="CC94">
        <f>SUM(BY94:CB94)</f>
        <v>3</v>
      </c>
    </row>
    <row r="96" spans="1:85">
      <c r="BJ96" t="s">
        <v>184</v>
      </c>
      <c r="BK96" t="s">
        <v>165</v>
      </c>
      <c r="BL96"/>
      <c r="BM96"/>
      <c r="BN96"/>
      <c r="BO96"/>
      <c r="BP96"/>
      <c r="BQ96"/>
      <c r="BR96"/>
      <c r="BS96"/>
      <c r="BT96"/>
      <c r="BU96"/>
      <c r="BV96"/>
      <c r="BW96"/>
      <c r="BZ96" t="s">
        <v>166</v>
      </c>
    </row>
    <row r="97" spans="62:90">
      <c r="BK97"/>
      <c r="BL97"/>
      <c r="BM97"/>
      <c r="BN97"/>
      <c r="BO97"/>
      <c r="BP97"/>
      <c r="BQ97"/>
      <c r="BR97"/>
      <c r="BS97"/>
      <c r="BT97"/>
      <c r="BU97"/>
      <c r="BV97"/>
      <c r="BW97"/>
    </row>
    <row r="98" spans="62:90">
      <c r="BK98" t="s">
        <v>91</v>
      </c>
      <c r="BL98" t="s">
        <v>167</v>
      </c>
      <c r="BM98" t="s">
        <v>168</v>
      </c>
      <c r="BN98" t="s">
        <v>88</v>
      </c>
      <c r="BO98" t="s">
        <v>169</v>
      </c>
      <c r="BP98" t="s">
        <v>170</v>
      </c>
      <c r="BQ98" t="s">
        <v>171</v>
      </c>
      <c r="BR98" t="s">
        <v>172</v>
      </c>
      <c r="BS98" t="s">
        <v>173</v>
      </c>
      <c r="BT98" t="s">
        <v>174</v>
      </c>
      <c r="BU98"/>
      <c r="BV98" t="s">
        <v>175</v>
      </c>
      <c r="BW98" t="s">
        <v>176</v>
      </c>
      <c r="BY98" s="58" t="s">
        <v>184</v>
      </c>
      <c r="BZ98" s="58" t="s">
        <v>91</v>
      </c>
      <c r="CA98" s="58" t="s">
        <v>167</v>
      </c>
      <c r="CB98" s="58" t="s">
        <v>168</v>
      </c>
      <c r="CC98" s="58" t="s">
        <v>88</v>
      </c>
      <c r="CD98" s="58" t="s">
        <v>169</v>
      </c>
      <c r="CE98" s="58" t="s">
        <v>170</v>
      </c>
      <c r="CF98" s="58" t="s">
        <v>171</v>
      </c>
      <c r="CG98" s="58" t="s">
        <v>172</v>
      </c>
      <c r="CH98" s="58" t="s">
        <v>173</v>
      </c>
      <c r="CI98" s="58" t="s">
        <v>174</v>
      </c>
      <c r="CJ98" s="59"/>
      <c r="CK98" s="59" t="s">
        <v>175</v>
      </c>
      <c r="CL98" s="59" t="s">
        <v>176</v>
      </c>
    </row>
    <row r="99" spans="62:90">
      <c r="BJ99" t="s">
        <v>177</v>
      </c>
      <c r="BK99" s="60" t="s">
        <v>178</v>
      </c>
      <c r="BL99" s="60"/>
      <c r="BM99" s="60">
        <v>0.08</v>
      </c>
      <c r="BN99" s="60">
        <f>0.8+0.08+0.15</f>
        <v>1.03</v>
      </c>
      <c r="BO99" s="60">
        <v>0.35</v>
      </c>
      <c r="BP99" s="60"/>
      <c r="BQ99" s="61" t="s">
        <v>178</v>
      </c>
      <c r="BR99" s="61" t="s">
        <v>178</v>
      </c>
      <c r="BS99" s="61">
        <f>SUM(BK99:BR99)</f>
        <v>1.46</v>
      </c>
      <c r="BT99" s="61">
        <v>1</v>
      </c>
      <c r="BU99"/>
      <c r="BV99">
        <v>1.63</v>
      </c>
      <c r="BW99">
        <f t="shared" ref="BW99:BW106" si="2">BV99-BS99</f>
        <v>0.16999999999999993</v>
      </c>
      <c r="BY99" s="62" t="s">
        <v>177</v>
      </c>
      <c r="BZ99" s="60" t="s">
        <v>178</v>
      </c>
      <c r="CA99" s="60"/>
      <c r="CB99" s="60">
        <v>0.08</v>
      </c>
      <c r="CC99" s="60">
        <v>1.03</v>
      </c>
      <c r="CD99" s="60">
        <v>0.35</v>
      </c>
      <c r="CE99" s="60"/>
      <c r="CF99" s="61" t="s">
        <v>178</v>
      </c>
      <c r="CG99" s="61" t="s">
        <v>178</v>
      </c>
      <c r="CH99" s="61">
        <f>SUM(BZ99:CG99)</f>
        <v>1.46</v>
      </c>
      <c r="CI99" s="61">
        <v>1</v>
      </c>
      <c r="CJ99" s="59"/>
      <c r="CK99" s="59">
        <v>1.63</v>
      </c>
      <c r="CL99" s="59">
        <f t="shared" ref="CL99:CL107" si="3">CK99-CH99</f>
        <v>0.16999999999999993</v>
      </c>
    </row>
    <row r="100" spans="62:90">
      <c r="BJ100" t="s">
        <v>1</v>
      </c>
      <c r="BK100" s="60">
        <v>0.69</v>
      </c>
      <c r="BL100" s="60">
        <v>0.46</v>
      </c>
      <c r="BM100" s="60">
        <v>0.4</v>
      </c>
      <c r="BN100" s="60">
        <v>0.13</v>
      </c>
      <c r="BO100" s="60">
        <v>0.62</v>
      </c>
      <c r="BP100" s="60">
        <v>0.27</v>
      </c>
      <c r="BQ100" s="60" t="s">
        <v>178</v>
      </c>
      <c r="BR100" s="60" t="s">
        <v>178</v>
      </c>
      <c r="BS100" s="60">
        <f t="shared" ref="BS100:BS106" si="4">SUM(BK100:BR100)</f>
        <v>2.57</v>
      </c>
      <c r="BT100" s="61">
        <v>1</v>
      </c>
      <c r="BU100"/>
      <c r="BV100">
        <v>3.06</v>
      </c>
      <c r="BW100">
        <f t="shared" si="2"/>
        <v>0.49000000000000021</v>
      </c>
      <c r="BY100" s="62" t="s">
        <v>1</v>
      </c>
      <c r="BZ100" s="60">
        <v>0.7</v>
      </c>
      <c r="CA100" s="60">
        <v>0.5</v>
      </c>
      <c r="CB100" s="60">
        <v>0.5</v>
      </c>
      <c r="CC100" s="60">
        <v>0.36</v>
      </c>
      <c r="CD100" s="60">
        <v>0.65</v>
      </c>
      <c r="CE100" s="60">
        <v>0.35</v>
      </c>
      <c r="CF100" s="60" t="s">
        <v>178</v>
      </c>
      <c r="CG100" s="60" t="s">
        <v>178</v>
      </c>
      <c r="CH100" s="60">
        <f t="shared" ref="CH100:CH106" si="5">SUM(BZ100:CG100)</f>
        <v>3.06</v>
      </c>
      <c r="CI100" s="61">
        <v>1</v>
      </c>
      <c r="CJ100" s="59"/>
      <c r="CK100" s="59">
        <v>3.06</v>
      </c>
      <c r="CL100" s="59">
        <f t="shared" si="3"/>
        <v>0</v>
      </c>
    </row>
    <row r="101" spans="62:90">
      <c r="BJ101" t="s">
        <v>41</v>
      </c>
      <c r="BK101" s="60" t="s">
        <v>178</v>
      </c>
      <c r="BL101" s="60">
        <v>0.54</v>
      </c>
      <c r="BM101" s="60">
        <v>0.46</v>
      </c>
      <c r="BN101" s="60">
        <v>0.17</v>
      </c>
      <c r="BO101" s="60">
        <v>0.6</v>
      </c>
      <c r="BP101" s="60">
        <v>0.23</v>
      </c>
      <c r="BQ101" s="60" t="s">
        <v>178</v>
      </c>
      <c r="BR101" s="60" t="s">
        <v>178</v>
      </c>
      <c r="BS101" s="60">
        <f t="shared" si="4"/>
        <v>2</v>
      </c>
      <c r="BT101" s="61"/>
      <c r="BU101"/>
      <c r="BV101">
        <v>2</v>
      </c>
      <c r="BW101">
        <f t="shared" si="2"/>
        <v>0</v>
      </c>
      <c r="BY101" s="62" t="s">
        <v>41</v>
      </c>
      <c r="BZ101" s="60" t="s">
        <v>178</v>
      </c>
      <c r="CA101" s="60">
        <v>0.54</v>
      </c>
      <c r="CB101" s="60">
        <v>0.46</v>
      </c>
      <c r="CC101" s="60">
        <v>0.17</v>
      </c>
      <c r="CD101" s="60">
        <v>0.6</v>
      </c>
      <c r="CE101" s="60">
        <v>0.23</v>
      </c>
      <c r="CF101" s="60" t="s">
        <v>178</v>
      </c>
      <c r="CG101" s="60" t="s">
        <v>178</v>
      </c>
      <c r="CH101" s="60">
        <f t="shared" si="5"/>
        <v>2</v>
      </c>
      <c r="CI101" s="61"/>
      <c r="CJ101" s="59"/>
      <c r="CK101" s="59">
        <v>2</v>
      </c>
      <c r="CL101" s="59">
        <f t="shared" si="3"/>
        <v>0</v>
      </c>
    </row>
    <row r="102" spans="62:90">
      <c r="BJ102" t="s">
        <v>2</v>
      </c>
      <c r="BK102" s="60">
        <v>0.23</v>
      </c>
      <c r="BL102" s="60">
        <v>1</v>
      </c>
      <c r="BM102" s="60">
        <v>0.38</v>
      </c>
      <c r="BN102" s="60">
        <v>0.08</v>
      </c>
      <c r="BO102" s="60">
        <v>0.25</v>
      </c>
      <c r="BP102" s="60"/>
      <c r="BQ102" s="60" t="s">
        <v>178</v>
      </c>
      <c r="BR102" s="60" t="s">
        <v>178</v>
      </c>
      <c r="BS102" s="60">
        <f t="shared" si="4"/>
        <v>1.94</v>
      </c>
      <c r="BT102" s="61"/>
      <c r="BU102"/>
      <c r="BV102">
        <v>2.23</v>
      </c>
      <c r="BW102">
        <f t="shared" si="2"/>
        <v>0.29000000000000004</v>
      </c>
      <c r="BY102" s="62" t="s">
        <v>2</v>
      </c>
      <c r="BZ102" s="60">
        <v>0.25</v>
      </c>
      <c r="CA102" s="60">
        <v>1.1000000000000001</v>
      </c>
      <c r="CB102" s="60">
        <v>0.4</v>
      </c>
      <c r="CC102" s="60">
        <v>0.15</v>
      </c>
      <c r="CD102" s="60">
        <v>0.33</v>
      </c>
      <c r="CE102" s="60"/>
      <c r="CF102" s="60" t="s">
        <v>178</v>
      </c>
      <c r="CG102" s="60" t="s">
        <v>178</v>
      </c>
      <c r="CH102" s="60">
        <f t="shared" si="5"/>
        <v>2.23</v>
      </c>
      <c r="CI102" s="61"/>
      <c r="CJ102" s="59"/>
      <c r="CK102" s="59">
        <v>2.23</v>
      </c>
      <c r="CL102" s="59">
        <f t="shared" si="3"/>
        <v>0</v>
      </c>
    </row>
    <row r="103" spans="62:90">
      <c r="BJ103" t="s">
        <v>179</v>
      </c>
      <c r="BK103" s="60" t="s">
        <v>178</v>
      </c>
      <c r="BL103" s="60"/>
      <c r="BM103" s="60"/>
      <c r="BN103" s="60">
        <v>1</v>
      </c>
      <c r="BO103" s="60"/>
      <c r="BP103" s="60"/>
      <c r="BQ103" s="61" t="s">
        <v>178</v>
      </c>
      <c r="BR103" s="61" t="s">
        <v>178</v>
      </c>
      <c r="BS103" s="61">
        <f t="shared" si="4"/>
        <v>1</v>
      </c>
      <c r="BT103" s="61"/>
      <c r="BU103"/>
      <c r="BV103">
        <v>1</v>
      </c>
      <c r="BW103">
        <f t="shared" si="2"/>
        <v>0</v>
      </c>
      <c r="BY103" s="62" t="s">
        <v>179</v>
      </c>
      <c r="BZ103" s="60" t="s">
        <v>178</v>
      </c>
      <c r="CA103" s="60"/>
      <c r="CB103" s="60"/>
      <c r="CC103" s="60">
        <v>1</v>
      </c>
      <c r="CD103" s="60"/>
      <c r="CE103" s="60"/>
      <c r="CF103" s="61" t="s">
        <v>178</v>
      </c>
      <c r="CG103" s="61" t="s">
        <v>178</v>
      </c>
      <c r="CH103" s="61">
        <f t="shared" si="5"/>
        <v>1</v>
      </c>
      <c r="CI103" s="61"/>
      <c r="CJ103" s="59"/>
      <c r="CK103" s="59">
        <v>1</v>
      </c>
      <c r="CL103" s="59">
        <f t="shared" si="3"/>
        <v>0</v>
      </c>
    </row>
    <row r="104" spans="62:90">
      <c r="BJ104" t="s">
        <v>180</v>
      </c>
      <c r="BK104" s="60">
        <v>1.38</v>
      </c>
      <c r="BL104" s="60">
        <v>1</v>
      </c>
      <c r="BM104" s="60">
        <v>0.85</v>
      </c>
      <c r="BN104" s="60">
        <v>0.57999999999999996</v>
      </c>
      <c r="BO104" s="60">
        <v>1.71</v>
      </c>
      <c r="BP104" s="60">
        <v>1</v>
      </c>
      <c r="BQ104" s="60" t="s">
        <v>178</v>
      </c>
      <c r="BR104" s="60" t="s">
        <v>178</v>
      </c>
      <c r="BS104" s="60">
        <f t="shared" si="4"/>
        <v>6.52</v>
      </c>
      <c r="BT104" s="60">
        <v>1</v>
      </c>
      <c r="BU104"/>
      <c r="BV104">
        <v>7.18</v>
      </c>
      <c r="BW104">
        <f t="shared" si="2"/>
        <v>0.66000000000000014</v>
      </c>
      <c r="BY104" s="62" t="s">
        <v>180</v>
      </c>
      <c r="BZ104" s="60">
        <v>1.5</v>
      </c>
      <c r="CA104" s="60">
        <v>1.1200000000000001</v>
      </c>
      <c r="CB104" s="60">
        <v>0.98</v>
      </c>
      <c r="CC104" s="60">
        <v>0.71</v>
      </c>
      <c r="CD104" s="60">
        <v>1.77</v>
      </c>
      <c r="CE104" s="60">
        <v>1.1000000000000001</v>
      </c>
      <c r="CF104" s="60" t="s">
        <v>178</v>
      </c>
      <c r="CG104" s="60" t="s">
        <v>178</v>
      </c>
      <c r="CH104" s="60">
        <f t="shared" si="5"/>
        <v>7.18</v>
      </c>
      <c r="CI104" s="60">
        <v>1</v>
      </c>
      <c r="CJ104" s="59"/>
      <c r="CK104" s="59">
        <v>7.18</v>
      </c>
      <c r="CL104" s="59">
        <f t="shared" si="3"/>
        <v>0</v>
      </c>
    </row>
    <row r="105" spans="62:90">
      <c r="BJ105" t="s">
        <v>181</v>
      </c>
      <c r="BK105" s="60">
        <v>0.7</v>
      </c>
      <c r="BL105" s="60">
        <v>1</v>
      </c>
      <c r="BM105" s="60">
        <v>0.5</v>
      </c>
      <c r="BN105" s="60"/>
      <c r="BO105" s="60">
        <v>0.5</v>
      </c>
      <c r="BP105" s="60">
        <v>0.5</v>
      </c>
      <c r="BQ105" s="60" t="s">
        <v>178</v>
      </c>
      <c r="BR105" s="60" t="s">
        <v>178</v>
      </c>
      <c r="BS105" s="60">
        <f t="shared" si="4"/>
        <v>3.2</v>
      </c>
      <c r="BT105" s="61"/>
      <c r="BU105"/>
      <c r="BV105">
        <v>3.23</v>
      </c>
      <c r="BW105">
        <f t="shared" si="2"/>
        <v>2.9999999999999805E-2</v>
      </c>
      <c r="BY105" s="62" t="s">
        <v>181</v>
      </c>
      <c r="BZ105" s="60">
        <v>0.7</v>
      </c>
      <c r="CA105" s="60">
        <v>1.01</v>
      </c>
      <c r="CB105" s="60">
        <v>0.48</v>
      </c>
      <c r="CC105" s="60"/>
      <c r="CD105" s="60">
        <v>0.52</v>
      </c>
      <c r="CE105" s="60">
        <v>0.52</v>
      </c>
      <c r="CF105" s="60" t="s">
        <v>178</v>
      </c>
      <c r="CG105" s="60" t="s">
        <v>178</v>
      </c>
      <c r="CH105" s="60">
        <f t="shared" si="5"/>
        <v>3.23</v>
      </c>
      <c r="CI105" s="61"/>
      <c r="CJ105" s="59"/>
      <c r="CK105" s="59">
        <v>3.23</v>
      </c>
      <c r="CL105" s="59">
        <f t="shared" si="3"/>
        <v>0</v>
      </c>
    </row>
    <row r="106" spans="62:90">
      <c r="BJ106" t="s">
        <v>182</v>
      </c>
      <c r="BK106" s="60" t="s">
        <v>178</v>
      </c>
      <c r="BL106" s="60"/>
      <c r="BM106" s="60">
        <v>0.38</v>
      </c>
      <c r="BN106" s="60"/>
      <c r="BO106" s="60"/>
      <c r="BP106" s="60"/>
      <c r="BQ106" s="60" t="s">
        <v>178</v>
      </c>
      <c r="BR106" s="60" t="s">
        <v>178</v>
      </c>
      <c r="BS106" s="60">
        <f t="shared" si="4"/>
        <v>0.38</v>
      </c>
      <c r="BT106" s="61"/>
      <c r="BU106"/>
      <c r="BV106">
        <v>1</v>
      </c>
      <c r="BW106">
        <f t="shared" si="2"/>
        <v>0.62</v>
      </c>
      <c r="BY106" s="62" t="s">
        <v>182</v>
      </c>
      <c r="BZ106" s="60" t="s">
        <v>178</v>
      </c>
      <c r="CA106" s="60"/>
      <c r="CB106" s="60">
        <v>0.5</v>
      </c>
      <c r="CC106" s="60">
        <v>0.25</v>
      </c>
      <c r="CD106" s="60">
        <v>0.25</v>
      </c>
      <c r="CE106" s="60"/>
      <c r="CF106" s="60" t="s">
        <v>178</v>
      </c>
      <c r="CG106" s="60" t="s">
        <v>178</v>
      </c>
      <c r="CH106" s="60">
        <f t="shared" si="5"/>
        <v>1</v>
      </c>
      <c r="CI106" s="61"/>
      <c r="CJ106" s="59"/>
      <c r="CK106" s="59">
        <v>1</v>
      </c>
      <c r="CL106" s="59">
        <f t="shared" si="3"/>
        <v>0</v>
      </c>
    </row>
    <row r="107" spans="62:90">
      <c r="BK107" s="61">
        <f t="shared" ref="BK107:BP107" si="6">SUM(BK99:BK106)</f>
        <v>3</v>
      </c>
      <c r="BL107" s="61">
        <f t="shared" si="6"/>
        <v>4</v>
      </c>
      <c r="BM107" s="61">
        <f t="shared" si="6"/>
        <v>3.05</v>
      </c>
      <c r="BN107" s="61">
        <f t="shared" si="6"/>
        <v>2.99</v>
      </c>
      <c r="BO107" s="61">
        <f t="shared" si="6"/>
        <v>4.0299999999999994</v>
      </c>
      <c r="BP107" s="61">
        <f t="shared" si="6"/>
        <v>2</v>
      </c>
      <c r="BQ107" s="61"/>
      <c r="BR107" s="61"/>
      <c r="BS107" s="61">
        <f>SUM(BS99:BS106)</f>
        <v>19.069999999999997</v>
      </c>
      <c r="BT107" s="61"/>
      <c r="BU107"/>
      <c r="BV107">
        <f>SUM(BV99:BV106)</f>
        <v>21.330000000000002</v>
      </c>
      <c r="BW107"/>
      <c r="BY107" s="58" t="s">
        <v>173</v>
      </c>
      <c r="BZ107" s="58">
        <f t="shared" ref="BZ107:CE107" si="7">SUM(BZ99:BZ106)</f>
        <v>3.1500000000000004</v>
      </c>
      <c r="CA107" s="58">
        <f t="shared" si="7"/>
        <v>4.2700000000000005</v>
      </c>
      <c r="CB107" s="58">
        <f t="shared" si="7"/>
        <v>3.4</v>
      </c>
      <c r="CC107" s="58">
        <f t="shared" si="7"/>
        <v>3.67</v>
      </c>
      <c r="CD107" s="58">
        <f t="shared" si="7"/>
        <v>4.4700000000000006</v>
      </c>
      <c r="CE107" s="58">
        <f t="shared" si="7"/>
        <v>2.2000000000000002</v>
      </c>
      <c r="CF107" s="58"/>
      <c r="CG107" s="58"/>
      <c r="CH107" s="58">
        <f>SUM(CH99:CH106)</f>
        <v>21.16</v>
      </c>
      <c r="CI107" s="58"/>
      <c r="CJ107" s="59"/>
      <c r="CK107" s="59"/>
      <c r="CL107" s="59">
        <f t="shared" si="3"/>
        <v>-21.16</v>
      </c>
    </row>
    <row r="108" spans="62:90">
      <c r="BJ108" t="s">
        <v>183</v>
      </c>
      <c r="BK108">
        <v>3</v>
      </c>
      <c r="BL108">
        <v>4</v>
      </c>
      <c r="BM108">
        <v>3</v>
      </c>
      <c r="BN108">
        <v>3</v>
      </c>
      <c r="BO108">
        <v>4</v>
      </c>
      <c r="BP108">
        <v>2</v>
      </c>
      <c r="BQ108">
        <v>0</v>
      </c>
      <c r="BR108">
        <v>0</v>
      </c>
      <c r="BS108"/>
      <c r="BT108"/>
      <c r="BU108"/>
      <c r="BV108"/>
      <c r="BW108"/>
      <c r="BY108" s="59" t="s">
        <v>183</v>
      </c>
      <c r="BZ108" s="59">
        <v>3</v>
      </c>
      <c r="CA108" s="59">
        <v>4</v>
      </c>
      <c r="CB108" s="59">
        <v>3</v>
      </c>
      <c r="CC108" s="59">
        <v>3</v>
      </c>
      <c r="CD108" s="59">
        <v>4</v>
      </c>
      <c r="CE108" s="59">
        <v>2</v>
      </c>
      <c r="CF108" s="59">
        <v>0</v>
      </c>
      <c r="CG108" s="59">
        <v>0</v>
      </c>
      <c r="CH108" s="59"/>
      <c r="CI108" s="59"/>
      <c r="CJ108" s="59"/>
      <c r="CK108" s="59"/>
      <c r="CL108" s="59"/>
    </row>
    <row r="109" spans="62:90">
      <c r="BN109" s="52" t="s">
        <v>190</v>
      </c>
    </row>
    <row r="110" spans="62:90">
      <c r="BN110" s="52" t="s">
        <v>191</v>
      </c>
    </row>
    <row r="111" spans="62:90">
      <c r="BO111" s="52" t="s">
        <v>192</v>
      </c>
    </row>
  </sheetData>
  <mergeCells count="317">
    <mergeCell ref="BU2:BV2"/>
    <mergeCell ref="BW2:BX2"/>
    <mergeCell ref="A3:B3"/>
    <mergeCell ref="BK3:BL3"/>
    <mergeCell ref="BM3:BN3"/>
    <mergeCell ref="BO3:BP3"/>
    <mergeCell ref="BQ3:BR3"/>
    <mergeCell ref="BS3:BT3"/>
    <mergeCell ref="BU3:BV3"/>
    <mergeCell ref="BW3:BX3"/>
    <mergeCell ref="A2:B2"/>
    <mergeCell ref="BK2:BL2"/>
    <mergeCell ref="BM2:BN2"/>
    <mergeCell ref="BO2:BP2"/>
    <mergeCell ref="BQ2:BR2"/>
    <mergeCell ref="BS2:BT2"/>
    <mergeCell ref="AD6:AP6"/>
    <mergeCell ref="AQ6:BC6"/>
    <mergeCell ref="D7:P7"/>
    <mergeCell ref="Q7:V7"/>
    <mergeCell ref="W7:AC7"/>
    <mergeCell ref="AD7:AP7"/>
    <mergeCell ref="AQ7:BC7"/>
    <mergeCell ref="D4:P4"/>
    <mergeCell ref="Q4:AC4"/>
    <mergeCell ref="AD4:AK4"/>
    <mergeCell ref="AL4:AP4"/>
    <mergeCell ref="AQ4:BC4"/>
    <mergeCell ref="D5:P5"/>
    <mergeCell ref="Q5:AC5"/>
    <mergeCell ref="AD5:AP5"/>
    <mergeCell ref="AQ5:AV5"/>
    <mergeCell ref="AW5:BC5"/>
    <mergeCell ref="D8:L8"/>
    <mergeCell ref="D9:J9"/>
    <mergeCell ref="K9:P9"/>
    <mergeCell ref="Q9:V9"/>
    <mergeCell ref="W9:Z9"/>
    <mergeCell ref="AA9:AC9"/>
    <mergeCell ref="D6:J6"/>
    <mergeCell ref="K6:P6"/>
    <mergeCell ref="Q6:AC6"/>
    <mergeCell ref="AD9:AK9"/>
    <mergeCell ref="AL9:AT9"/>
    <mergeCell ref="AU9:BC9"/>
    <mergeCell ref="D10:J10"/>
    <mergeCell ref="K10:P10"/>
    <mergeCell ref="Q10:V10"/>
    <mergeCell ref="W10:Z10"/>
    <mergeCell ref="AA10:AC10"/>
    <mergeCell ref="AD10:AK10"/>
    <mergeCell ref="AL10:AP10"/>
    <mergeCell ref="AW11:BC11"/>
    <mergeCell ref="O12:R12"/>
    <mergeCell ref="D13:L13"/>
    <mergeCell ref="M13:Y13"/>
    <mergeCell ref="AD13:AP13"/>
    <mergeCell ref="AQ13:BC13"/>
    <mergeCell ref="AQ10:AT10"/>
    <mergeCell ref="AU10:BC10"/>
    <mergeCell ref="D11:J11"/>
    <mergeCell ref="K11:N11"/>
    <mergeCell ref="O11:R11"/>
    <mergeCell ref="AD11:AK11"/>
    <mergeCell ref="AL11:AT11"/>
    <mergeCell ref="AU11:AV11"/>
    <mergeCell ref="AQ18:AV18"/>
    <mergeCell ref="AW18:BC18"/>
    <mergeCell ref="D18:J18"/>
    <mergeCell ref="K18:P18"/>
    <mergeCell ref="Q18:V18"/>
    <mergeCell ref="W18:AC18"/>
    <mergeCell ref="AD18:AI18"/>
    <mergeCell ref="AJ18:AP18"/>
    <mergeCell ref="AW16:BC16"/>
    <mergeCell ref="W17:AC17"/>
    <mergeCell ref="AD17:AI17"/>
    <mergeCell ref="AJ17:AP17"/>
    <mergeCell ref="AQ17:AV17"/>
    <mergeCell ref="AW17:BC17"/>
    <mergeCell ref="D16:J16"/>
    <mergeCell ref="K16:P16"/>
    <mergeCell ref="AD16:AK16"/>
    <mergeCell ref="AS16:AV16"/>
    <mergeCell ref="X16:AC16"/>
    <mergeCell ref="Q16:S16"/>
    <mergeCell ref="T16:W16"/>
    <mergeCell ref="AL16:AP16"/>
    <mergeCell ref="D17:I17"/>
    <mergeCell ref="AW26:BC26"/>
    <mergeCell ref="W22:AC22"/>
    <mergeCell ref="AK22:AP22"/>
    <mergeCell ref="AX22:BC22"/>
    <mergeCell ref="D23:AD23"/>
    <mergeCell ref="D24:AP24"/>
    <mergeCell ref="Z25:AC25"/>
    <mergeCell ref="AQ25:BC25"/>
    <mergeCell ref="D20:V20"/>
    <mergeCell ref="AU20:BC20"/>
    <mergeCell ref="K21:P21"/>
    <mergeCell ref="Q21:V21"/>
    <mergeCell ref="AD21:AJ21"/>
    <mergeCell ref="AQ21:AW21"/>
    <mergeCell ref="D28:J28"/>
    <mergeCell ref="K28:P28"/>
    <mergeCell ref="Q28:V28"/>
    <mergeCell ref="W28:AC28"/>
    <mergeCell ref="AD28:AP28"/>
    <mergeCell ref="AQ28:BC28"/>
    <mergeCell ref="D27:P27"/>
    <mergeCell ref="Q27:AC27"/>
    <mergeCell ref="AD27:AI27"/>
    <mergeCell ref="AJ27:AP27"/>
    <mergeCell ref="AQ27:AX27"/>
    <mergeCell ref="AY27:BC27"/>
    <mergeCell ref="C31:F31"/>
    <mergeCell ref="G31:J31"/>
    <mergeCell ref="K31:N31"/>
    <mergeCell ref="O31:R31"/>
    <mergeCell ref="S31:V31"/>
    <mergeCell ref="W31:Z31"/>
    <mergeCell ref="D29:J29"/>
    <mergeCell ref="K29:P29"/>
    <mergeCell ref="Q29:V29"/>
    <mergeCell ref="W29:AC29"/>
    <mergeCell ref="AU32:AX32"/>
    <mergeCell ref="AY32:BC32"/>
    <mergeCell ref="C33:F33"/>
    <mergeCell ref="G33:J33"/>
    <mergeCell ref="K33:N33"/>
    <mergeCell ref="O33:R33"/>
    <mergeCell ref="S33:V33"/>
    <mergeCell ref="W33:Z33"/>
    <mergeCell ref="AY31:BC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AA31:AD31"/>
    <mergeCell ref="AE31:AH31"/>
    <mergeCell ref="AI31:AL31"/>
    <mergeCell ref="AM31:AP31"/>
    <mergeCell ref="AQ31:AT31"/>
    <mergeCell ref="AU31:AX31"/>
    <mergeCell ref="AY33:BC33"/>
    <mergeCell ref="C34:F34"/>
    <mergeCell ref="G34:J34"/>
    <mergeCell ref="K34:N34"/>
    <mergeCell ref="O34:R34"/>
    <mergeCell ref="S34:V34"/>
    <mergeCell ref="W34:Z34"/>
    <mergeCell ref="AA34:AD34"/>
    <mergeCell ref="AE34:AH34"/>
    <mergeCell ref="AI34:AL34"/>
    <mergeCell ref="AA33:AD33"/>
    <mergeCell ref="AE33:AH33"/>
    <mergeCell ref="AI33:AL33"/>
    <mergeCell ref="AM33:AP33"/>
    <mergeCell ref="AQ33:AT33"/>
    <mergeCell ref="AU33:AX33"/>
    <mergeCell ref="O38:P38"/>
    <mergeCell ref="D40:BC40"/>
    <mergeCell ref="D41:P41"/>
    <mergeCell ref="Q41:AC41"/>
    <mergeCell ref="AD41:AP41"/>
    <mergeCell ref="AQ41:BC41"/>
    <mergeCell ref="Q37:R37"/>
    <mergeCell ref="S37:V37"/>
    <mergeCell ref="AU34:AX34"/>
    <mergeCell ref="AY34:BB34"/>
    <mergeCell ref="D35:J35"/>
    <mergeCell ref="AU36:AV36"/>
    <mergeCell ref="T35:V35"/>
    <mergeCell ref="AI45:AL45"/>
    <mergeCell ref="AM45:AP45"/>
    <mergeCell ref="AY45:BC45"/>
    <mergeCell ref="D46:BC46"/>
    <mergeCell ref="D47:P47"/>
    <mergeCell ref="Q47:AC47"/>
    <mergeCell ref="AD47:AP47"/>
    <mergeCell ref="AQ47:BC47"/>
    <mergeCell ref="K43:P43"/>
    <mergeCell ref="Q43:V43"/>
    <mergeCell ref="D44:J44"/>
    <mergeCell ref="W44:AC44"/>
    <mergeCell ref="AD44:AH44"/>
    <mergeCell ref="AQ44:AX44"/>
    <mergeCell ref="AY51:BC51"/>
    <mergeCell ref="AE52:AH52"/>
    <mergeCell ref="AQ52:AT52"/>
    <mergeCell ref="AU52:AX52"/>
    <mergeCell ref="AU48:BC48"/>
    <mergeCell ref="W49:Z49"/>
    <mergeCell ref="AA49:AC49"/>
    <mergeCell ref="D50:J50"/>
    <mergeCell ref="W50:AC50"/>
    <mergeCell ref="AQ50:AR50"/>
    <mergeCell ref="D48:J48"/>
    <mergeCell ref="K48:P48"/>
    <mergeCell ref="AD48:AK48"/>
    <mergeCell ref="AL48:AT48"/>
    <mergeCell ref="Q53:R53"/>
    <mergeCell ref="S53:V53"/>
    <mergeCell ref="AQ53:AR53"/>
    <mergeCell ref="S11:Y11"/>
    <mergeCell ref="Z11:AC11"/>
    <mergeCell ref="W37:Y37"/>
    <mergeCell ref="S48:Y48"/>
    <mergeCell ref="W53:Y53"/>
    <mergeCell ref="K17:V17"/>
    <mergeCell ref="K51:P51"/>
    <mergeCell ref="Q51:V51"/>
    <mergeCell ref="AI51:AP51"/>
    <mergeCell ref="AQ37:AR37"/>
    <mergeCell ref="AM34:AP34"/>
    <mergeCell ref="AQ34:AT34"/>
    <mergeCell ref="AM32:AP32"/>
    <mergeCell ref="AQ32:AT32"/>
    <mergeCell ref="AD29:AP29"/>
    <mergeCell ref="AQ29:BC29"/>
    <mergeCell ref="D26:P26"/>
    <mergeCell ref="Q26:AC26"/>
    <mergeCell ref="AD26:AH26"/>
    <mergeCell ref="AI26:AP26"/>
    <mergeCell ref="AQ26:AV26"/>
    <mergeCell ref="D57:P57"/>
    <mergeCell ref="Q57:AC57"/>
    <mergeCell ref="AD57:AP57"/>
    <mergeCell ref="AQ57:BC57"/>
    <mergeCell ref="W58:AD58"/>
    <mergeCell ref="AE58:AL58"/>
    <mergeCell ref="AM58:AT58"/>
    <mergeCell ref="D54:BC54"/>
    <mergeCell ref="D55:P55"/>
    <mergeCell ref="Q55:AC55"/>
    <mergeCell ref="AD55:AP55"/>
    <mergeCell ref="AQ55:BC55"/>
    <mergeCell ref="D56:J56"/>
    <mergeCell ref="N56:V56"/>
    <mergeCell ref="AW56:BC56"/>
    <mergeCell ref="K56:M56"/>
    <mergeCell ref="K62:P62"/>
    <mergeCell ref="W62:Z62"/>
    <mergeCell ref="AA62:AC62"/>
    <mergeCell ref="AL62:AP62"/>
    <mergeCell ref="AW62:BC62"/>
    <mergeCell ref="D63:L63"/>
    <mergeCell ref="AU59:AV59"/>
    <mergeCell ref="D60:BC60"/>
    <mergeCell ref="D61:J61"/>
    <mergeCell ref="Q61:V61"/>
    <mergeCell ref="AD61:AK61"/>
    <mergeCell ref="AQ61:AV61"/>
    <mergeCell ref="AQ70:AV70"/>
    <mergeCell ref="D66:J66"/>
    <mergeCell ref="K66:L66"/>
    <mergeCell ref="D67:BC67"/>
    <mergeCell ref="K68:P68"/>
    <mergeCell ref="W68:AC68"/>
    <mergeCell ref="AL68:AP68"/>
    <mergeCell ref="AW68:BC68"/>
    <mergeCell ref="W64:AC64"/>
    <mergeCell ref="AJ64:AP64"/>
    <mergeCell ref="AW64:BC64"/>
    <mergeCell ref="K65:P65"/>
    <mergeCell ref="Q65:V65"/>
    <mergeCell ref="AD65:AI65"/>
    <mergeCell ref="AQ65:AV65"/>
    <mergeCell ref="AJ71:AP71"/>
    <mergeCell ref="AW71:BC71"/>
    <mergeCell ref="D74:BC74"/>
    <mergeCell ref="D75:J75"/>
    <mergeCell ref="K75:N75"/>
    <mergeCell ref="D87:AC87"/>
    <mergeCell ref="BY88:CB88"/>
    <mergeCell ref="O79:P79"/>
    <mergeCell ref="D81:BC81"/>
    <mergeCell ref="AD82:AK82"/>
    <mergeCell ref="AL82:AT82"/>
    <mergeCell ref="AU82:BC82"/>
    <mergeCell ref="AQ76:BC76"/>
    <mergeCell ref="AD77:AI77"/>
    <mergeCell ref="AJ77:AP77"/>
    <mergeCell ref="D78:P78"/>
    <mergeCell ref="Q78:AC78"/>
    <mergeCell ref="AD78:AP78"/>
    <mergeCell ref="AQ78:BC78"/>
    <mergeCell ref="Z85:AC85"/>
    <mergeCell ref="CD88:CG88"/>
    <mergeCell ref="AD50:AK50"/>
    <mergeCell ref="AL85:AP85"/>
    <mergeCell ref="AE37:AK37"/>
    <mergeCell ref="AE53:AK53"/>
    <mergeCell ref="Q70:S70"/>
    <mergeCell ref="T72:V72"/>
    <mergeCell ref="X77:AC77"/>
    <mergeCell ref="AD85:AG85"/>
    <mergeCell ref="AQ85:AV85"/>
    <mergeCell ref="AW85:BC85"/>
    <mergeCell ref="M86:Y86"/>
    <mergeCell ref="AD86:AP86"/>
    <mergeCell ref="D84:BC84"/>
    <mergeCell ref="Q75:V75"/>
    <mergeCell ref="D69:J69"/>
    <mergeCell ref="Q69:V69"/>
    <mergeCell ref="AD69:AK69"/>
    <mergeCell ref="AQ69:AT69"/>
    <mergeCell ref="AU69:AV69"/>
    <mergeCell ref="K70:P70"/>
    <mergeCell ref="AD70:AI70"/>
    <mergeCell ref="D71:J71"/>
    <mergeCell ref="W71:AC71"/>
  </mergeCells>
  <phoneticPr fontId="23" type="noConversion"/>
  <pageMargins left="0.2" right="0.2" top="0.25" bottom="0.25" header="0.3" footer="0.3"/>
  <pageSetup scale="56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30</vt:i4>
      </vt:variant>
    </vt:vector>
  </HeadingPairs>
  <TitlesOfParts>
    <vt:vector size="63" baseType="lpstr">
      <vt:lpstr>AY25 draft clean</vt:lpstr>
      <vt:lpstr>AY25 draft (2)</vt:lpstr>
      <vt:lpstr>AY25 draft</vt:lpstr>
      <vt:lpstr>NFloat Alex Chloe Connor Trev</vt:lpstr>
      <vt:lpstr>NFloat account Chloe</vt:lpstr>
      <vt:lpstr>NFloat works best clean</vt:lpstr>
      <vt:lpstr>NFloat works best</vt:lpstr>
      <vt:lpstr>NFloat works better</vt:lpstr>
      <vt:lpstr>NFloat works 1</vt:lpstr>
      <vt:lpstr>NFloat (7)</vt:lpstr>
      <vt:lpstr>NFloat not as good slightly</vt:lpstr>
      <vt:lpstr>NFloat not as good</vt:lpstr>
      <vt:lpstr>NFloat nope</vt:lpstr>
      <vt:lpstr>NFloat (6)</vt:lpstr>
      <vt:lpstr>NFloat (5)</vt:lpstr>
      <vt:lpstr>No</vt:lpstr>
      <vt:lpstr>NFloat works best1 (3)</vt:lpstr>
      <vt:lpstr>NFloat works best1</vt:lpstr>
      <vt:lpstr>NFloat works1</vt:lpstr>
      <vt:lpstr>NFloat</vt:lpstr>
      <vt:lpstr>New BEST! AY23 draft5 no VM</vt:lpstr>
      <vt:lpstr>Alt AY23 draft5 no VM </vt:lpstr>
      <vt:lpstr>Best AY23 draft5 no VM  (2)</vt:lpstr>
      <vt:lpstr>Best AY23 draft5 no VM </vt:lpstr>
      <vt:lpstr>2nd best AY23 draft6 no VM</vt:lpstr>
      <vt:lpstr>AY23 draft R4 NW</vt:lpstr>
      <vt:lpstr>AY23 draft3 no VM (2)</vt:lpstr>
      <vt:lpstr>AY23 draft1 w VM</vt:lpstr>
      <vt:lpstr>AY23 draft2 move WWAMI</vt:lpstr>
      <vt:lpstr>bad - SCH bad AY23 draft</vt:lpstr>
      <vt:lpstr>bad R2 - AY23 draft2 </vt:lpstr>
      <vt:lpstr>dead - R3 AY23 draft3</vt:lpstr>
      <vt:lpstr>AY22 final 2 w WWAMI</vt:lpstr>
      <vt:lpstr>'2nd best AY23 draft6 no VM'!Print_Area</vt:lpstr>
      <vt:lpstr>'Alt AY23 draft5 no VM '!Print_Area</vt:lpstr>
      <vt:lpstr>'AY22 final 2 w WWAMI'!Print_Area</vt:lpstr>
      <vt:lpstr>'AY23 draft R4 NW'!Print_Area</vt:lpstr>
      <vt:lpstr>'AY23 draft1 w VM'!Print_Area</vt:lpstr>
      <vt:lpstr>'AY23 draft2 move WWAMI'!Print_Area</vt:lpstr>
      <vt:lpstr>'AY23 draft3 no VM (2)'!Print_Area</vt:lpstr>
      <vt:lpstr>'bad - SCH bad AY23 draft'!Print_Area</vt:lpstr>
      <vt:lpstr>'bad R2 - AY23 draft2 '!Print_Area</vt:lpstr>
      <vt:lpstr>'Best AY23 draft5 no VM '!Print_Area</vt:lpstr>
      <vt:lpstr>'Best AY23 draft5 no VM  (2)'!Print_Area</vt:lpstr>
      <vt:lpstr>'dead - R3 AY23 draft3'!Print_Area</vt:lpstr>
      <vt:lpstr>'New BEST! AY23 draft5 no VM'!Print_Area</vt:lpstr>
      <vt:lpstr>NFloat!Print_Area</vt:lpstr>
      <vt:lpstr>'NFloat (5)'!Print_Area</vt:lpstr>
      <vt:lpstr>'NFloat (6)'!Print_Area</vt:lpstr>
      <vt:lpstr>'NFloat (7)'!Print_Area</vt:lpstr>
      <vt:lpstr>'NFloat account Chloe'!Print_Area</vt:lpstr>
      <vt:lpstr>'NFloat Alex Chloe Connor Trev'!Print_Area</vt:lpstr>
      <vt:lpstr>'NFloat nope'!Print_Area</vt:lpstr>
      <vt:lpstr>'NFloat not as good'!Print_Area</vt:lpstr>
      <vt:lpstr>'NFloat not as good slightly'!Print_Area</vt:lpstr>
      <vt:lpstr>'NFloat works 1'!Print_Area</vt:lpstr>
      <vt:lpstr>'NFloat works best'!Print_Area</vt:lpstr>
      <vt:lpstr>'NFloat works best clean'!Print_Area</vt:lpstr>
      <vt:lpstr>'NFloat works best1'!Print_Area</vt:lpstr>
      <vt:lpstr>'NFloat works best1 (3)'!Print_Area</vt:lpstr>
      <vt:lpstr>'NFloat works better'!Print_Area</vt:lpstr>
      <vt:lpstr>'NFloat works1'!Print_Area</vt:lpstr>
      <vt:lpstr>No!Print_Area</vt:lpstr>
    </vt:vector>
  </TitlesOfParts>
  <Company>University of Washington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Sorensen</dc:creator>
  <cp:lastModifiedBy>Judith C. Hagedorn</cp:lastModifiedBy>
  <cp:lastPrinted>2023-08-13T23:58:11Z</cp:lastPrinted>
  <dcterms:created xsi:type="dcterms:W3CDTF">2016-08-18T16:07:36Z</dcterms:created>
  <dcterms:modified xsi:type="dcterms:W3CDTF">2024-04-29T00:05:57Z</dcterms:modified>
</cp:coreProperties>
</file>