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tefania\Desktop\Informatică economică\LABORATOR_IE\PLATFORME LABORATOR_IE REZOLVATE\"/>
    </mc:Choice>
  </mc:AlternateContent>
  <xr:revisionPtr revIDLastSave="0" documentId="13_ncr:1_{8FA4E94A-9394-4C05-A727-C754107698FF}" xr6:coauthVersionLast="47" xr6:coauthVersionMax="47" xr10:uidLastSave="{00000000-0000-0000-0000-000000000000}"/>
  <bookViews>
    <workbookView xWindow="-108" yWindow="-108" windowWidth="23256" windowHeight="12576" activeTab="3" xr2:uid="{00000000-000D-0000-FFFF-FFFF00000000}"/>
  </bookViews>
  <sheets>
    <sheet name="Stocuri_Achiziție acțiuni" sheetId="3" r:id="rId1"/>
    <sheet name="Bursieri" sheetId="1" r:id="rId2"/>
    <sheet name="Situație cheltuieli" sheetId="2" r:id="rId3"/>
    <sheet name="Eroarea #REF!"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2" i="4" l="1"/>
  <c r="J11" i="4"/>
  <c r="J10" i="4"/>
  <c r="J9" i="4"/>
  <c r="J8" i="4"/>
  <c r="J7" i="4"/>
  <c r="J6" i="4"/>
  <c r="J5" i="4"/>
  <c r="J4" i="4"/>
  <c r="J3" i="4"/>
  <c r="E4" i="4"/>
  <c r="E5" i="4"/>
  <c r="E6" i="4"/>
  <c r="E7" i="4"/>
  <c r="E8" i="4"/>
  <c r="E9" i="4"/>
  <c r="E10" i="4"/>
  <c r="E11" i="4"/>
  <c r="E12" i="4"/>
  <c r="E3" i="4"/>
  <c r="C4" i="3" l="1"/>
  <c r="C5" i="3"/>
  <c r="C6" i="3"/>
  <c r="C7" i="3"/>
  <c r="F6" i="2"/>
  <c r="E13" i="2"/>
  <c r="E14" i="2"/>
  <c r="E15" i="2"/>
  <c r="E12" i="2"/>
  <c r="D13" i="2"/>
  <c r="D14" i="2"/>
  <c r="D15" i="2"/>
  <c r="D12" i="2"/>
  <c r="C13" i="2"/>
  <c r="C14" i="2"/>
  <c r="C15" i="2"/>
  <c r="C12" i="2"/>
  <c r="B13" i="2"/>
  <c r="B14" i="2"/>
  <c r="B15" i="2"/>
  <c r="B12" i="2"/>
  <c r="C11" i="2"/>
  <c r="D11" i="2"/>
  <c r="E11" i="2"/>
  <c r="B11" i="2"/>
  <c r="C10" i="2"/>
  <c r="D10" i="2"/>
  <c r="E10" i="2"/>
  <c r="B10" i="2"/>
  <c r="C9" i="2"/>
  <c r="D9" i="2"/>
  <c r="E9" i="2"/>
  <c r="B9" i="2"/>
  <c r="F3" i="2"/>
  <c r="F5" i="2"/>
  <c r="F7" i="2"/>
  <c r="F8" i="2"/>
  <c r="F4" i="2"/>
  <c r="E4" i="2"/>
  <c r="E5" i="2"/>
  <c r="E6" i="2"/>
  <c r="E7" i="2"/>
  <c r="E8" i="2"/>
  <c r="E3" i="2"/>
  <c r="N18" i="1"/>
  <c r="J22" i="1"/>
  <c r="K16" i="1"/>
  <c r="K13" i="1"/>
  <c r="K11" i="1"/>
  <c r="F29" i="1"/>
  <c r="G28" i="1"/>
  <c r="G27" i="1"/>
  <c r="F26" i="1"/>
  <c r="F25" i="1"/>
  <c r="G24" i="1"/>
  <c r="G23" i="1"/>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9"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10" i="3"/>
  <c r="D9" i="3"/>
  <c r="H4" i="1"/>
  <c r="H5" i="1"/>
  <c r="H6" i="1"/>
  <c r="H7" i="1"/>
  <c r="H8" i="1"/>
  <c r="H9" i="1"/>
  <c r="H10" i="1"/>
  <c r="H11" i="1"/>
  <c r="H12" i="1"/>
  <c r="H13" i="1"/>
  <c r="H14" i="1"/>
  <c r="H15" i="1"/>
  <c r="H16" i="1"/>
  <c r="H17" i="1"/>
  <c r="H18" i="1"/>
  <c r="H19" i="1"/>
  <c r="H20" i="1"/>
  <c r="H21" i="1"/>
  <c r="H22" i="1"/>
  <c r="H3" i="1"/>
  <c r="G4" i="1"/>
  <c r="G5" i="1"/>
  <c r="G6" i="1"/>
  <c r="G7" i="1"/>
  <c r="G8" i="1"/>
  <c r="G9" i="1"/>
  <c r="G10" i="1"/>
  <c r="G11" i="1"/>
  <c r="G12" i="1"/>
  <c r="G13" i="1"/>
  <c r="G14" i="1"/>
  <c r="G15" i="1"/>
  <c r="G16" i="1"/>
  <c r="G17" i="1"/>
  <c r="G18" i="1"/>
  <c r="G19" i="1"/>
  <c r="G20" i="1"/>
  <c r="G21" i="1"/>
  <c r="G22" i="1"/>
  <c r="G3" i="1"/>
</calcChain>
</file>

<file path=xl/sharedStrings.xml><?xml version="1.0" encoding="utf-8"?>
<sst xmlns="http://schemas.openxmlformats.org/spreadsheetml/2006/main" count="148" uniqueCount="121">
  <si>
    <t>Nume student</t>
  </si>
  <si>
    <t>Specilizarea</t>
  </si>
  <si>
    <t>Nota 1</t>
  </si>
  <si>
    <t>Nota 2</t>
  </si>
  <si>
    <t>Nota 3</t>
  </si>
  <si>
    <t>Nota 4</t>
  </si>
  <si>
    <t>Media notelor</t>
  </si>
  <si>
    <t>Bursier</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</si>
  <si>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</si>
  <si>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</si>
  <si>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</si>
  <si>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</si>
  <si>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</si>
  <si>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</si>
  <si>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</si>
  <si>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</si>
  <si>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</si>
  <si>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</si>
  <si>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</si>
  <si>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</si>
  <si>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</si>
  <si>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</si>
  <si>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</si>
  <si>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</si>
  <si>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</si>
  <si>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</si>
  <si>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</si>
  <si>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</si>
  <si>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CIG</t>
  </si>
  <si>
    <t>EAI</t>
  </si>
  <si>
    <t>FB</t>
  </si>
  <si>
    <t>MK</t>
  </si>
  <si>
    <t>IE</t>
  </si>
  <si>
    <t>SPE</t>
  </si>
  <si>
    <t>MG</t>
  </si>
  <si>
    <r>
      <t xml:space="preserve">MEDIA STUDENȚILOR DE LA </t>
    </r>
    <r>
      <rPr>
        <b/>
        <sz val="14"/>
        <color theme="1"/>
        <rFont val="Algerian"/>
        <family val="5"/>
      </rPr>
      <t>IE:</t>
    </r>
  </si>
  <si>
    <r>
      <t xml:space="preserve">MEDIA STUDENȚILOR DE LA </t>
    </r>
    <r>
      <rPr>
        <b/>
        <sz val="14"/>
        <color theme="1"/>
        <rFont val="Algerian"/>
        <family val="5"/>
      </rPr>
      <t>CIG:</t>
    </r>
  </si>
  <si>
    <r>
      <t xml:space="preserve">MEDIA STUDENȚILOR DE LA </t>
    </r>
    <r>
      <rPr>
        <b/>
        <sz val="14"/>
        <color theme="1"/>
        <rFont val="Algerian"/>
        <family val="5"/>
      </rPr>
      <t>EAI:</t>
    </r>
  </si>
  <si>
    <r>
      <t xml:space="preserve">NUMĂRUL STUDENȚILOR </t>
    </r>
    <r>
      <rPr>
        <b/>
        <sz val="12"/>
        <color theme="1"/>
        <rFont val="Algerian"/>
        <family val="5"/>
      </rPr>
      <t>BURSIERI</t>
    </r>
    <r>
      <rPr>
        <b/>
        <sz val="12"/>
        <color rgb="FFC00000"/>
        <rFont val="Algerian"/>
        <family val="5"/>
      </rPr>
      <t xml:space="preserve"> DE LA SPECIALIZAREA </t>
    </r>
    <r>
      <rPr>
        <b/>
        <sz val="12"/>
        <color theme="1"/>
        <rFont val="Algerian"/>
        <family val="5"/>
      </rPr>
      <t>EAI:</t>
    </r>
  </si>
  <si>
    <r>
      <t>NUMĂRUL STUDENȚILOR DE LA SPECIALIZAREA</t>
    </r>
    <r>
      <rPr>
        <b/>
        <sz val="12"/>
        <color theme="1"/>
        <rFont val="Algerian"/>
        <family val="5"/>
      </rPr>
      <t xml:space="preserve"> EAI:</t>
    </r>
  </si>
  <si>
    <r>
      <t xml:space="preserve">Realizați foaia de calcul </t>
    </r>
    <r>
      <rPr>
        <b/>
        <i/>
        <sz val="11"/>
        <color theme="1"/>
        <rFont val="Cambria"/>
        <family val="1"/>
      </rPr>
      <t>BURSIERI</t>
    </r>
    <r>
      <rPr>
        <i/>
        <sz val="11"/>
        <color theme="1"/>
        <rFont val="Cambria"/>
        <family val="1"/>
      </rPr>
      <t xml:space="preserve">
</t>
    </r>
    <r>
      <rPr>
        <b/>
        <i/>
        <sz val="11"/>
        <color theme="1"/>
        <rFont val="Cambria"/>
        <family val="1"/>
      </rPr>
      <t>Cerințe:</t>
    </r>
    <r>
      <rPr>
        <i/>
        <sz val="11"/>
        <color theme="1"/>
        <rFont val="Cambria"/>
        <family val="1"/>
      </rPr>
      <t xml:space="preserve">
a.Configurați foaia de calcul astfel: dimensiune A5, margini: sus 1.72, jos 1.84, stânga 1.56, dreapta 1.55, antet 1, subsol 1.04, orientare verticală.
b. Adăugați în antet, aliniat la stânga numele dvs., centrat data curentă, aliniat la dreapta numărul paginii.
c. Adăugați un subsol care să conțină în centru </t>
    </r>
    <r>
      <rPr>
        <b/>
        <i/>
        <sz val="11"/>
        <color theme="1"/>
        <rFont val="Cambria"/>
        <family val="1"/>
      </rPr>
      <t>BURSIERI.</t>
    </r>
    <r>
      <rPr>
        <i/>
        <sz val="11"/>
        <color theme="1"/>
        <rFont val="Cambria"/>
        <family val="1"/>
      </rPr>
      <t xml:space="preserve">
d. Calculați câmpul </t>
    </r>
    <r>
      <rPr>
        <b/>
        <i/>
        <sz val="11"/>
        <color theme="1"/>
        <rFont val="Cambria"/>
        <family val="1"/>
      </rPr>
      <t>MEDIA NOTELOR.</t>
    </r>
    <r>
      <rPr>
        <i/>
        <sz val="11"/>
        <color theme="1"/>
        <rFont val="Cambria"/>
        <family val="1"/>
      </rPr>
      <t xml:space="preserve">
e. </t>
    </r>
    <r>
      <rPr>
        <b/>
        <i/>
        <sz val="11"/>
        <color theme="1"/>
        <rFont val="Cambria"/>
        <family val="1"/>
      </rPr>
      <t xml:space="preserve">Restricționați valorile câmpului SPECIALIZAREA </t>
    </r>
    <r>
      <rPr>
        <i/>
        <sz val="11"/>
        <color theme="1"/>
        <rFont val="Cambria"/>
        <family val="1"/>
      </rPr>
      <t xml:space="preserve">la CIG, EAI, FB, IE, MG, MK.
f. Restricționați valorile câmpurilor </t>
    </r>
    <r>
      <rPr>
        <b/>
        <i/>
        <sz val="11"/>
        <color theme="1"/>
        <rFont val="Cambria"/>
        <family val="1"/>
      </rPr>
      <t>Nota1, Nota2, Nota3, Nota4</t>
    </r>
    <r>
      <rPr>
        <i/>
        <sz val="11"/>
        <color theme="1"/>
        <rFont val="Cambria"/>
        <family val="1"/>
      </rPr>
      <t xml:space="preserve"> la valori cuprinse între </t>
    </r>
    <r>
      <rPr>
        <b/>
        <i/>
        <sz val="11"/>
        <color theme="1"/>
        <rFont val="Cambria"/>
        <family val="1"/>
      </rPr>
      <t>1 și 10.</t>
    </r>
  </si>
  <si>
    <r>
      <t xml:space="preserve">NUMĂRUL STUDENȚILOR </t>
    </r>
    <r>
      <rPr>
        <b/>
        <sz val="14"/>
        <rFont val="Algerian"/>
        <family val="5"/>
      </rPr>
      <t>BURSIERI</t>
    </r>
    <r>
      <rPr>
        <b/>
        <sz val="14"/>
        <color rgb="FFC00000"/>
        <rFont val="Algerian"/>
        <family val="5"/>
      </rPr>
      <t xml:space="preserve"> DE LA SPECIALIZAREA </t>
    </r>
    <r>
      <rPr>
        <b/>
        <sz val="14"/>
        <rFont val="Algerian"/>
        <family val="5"/>
      </rPr>
      <t>CIG</t>
    </r>
    <r>
      <rPr>
        <b/>
        <sz val="14"/>
        <color rgb="FFC00000"/>
        <rFont val="Algerian"/>
        <family val="5"/>
      </rPr>
      <t xml:space="preserve"> CU </t>
    </r>
    <r>
      <rPr>
        <b/>
        <sz val="14"/>
        <rFont val="Algerian"/>
        <family val="5"/>
      </rPr>
      <t xml:space="preserve">MEDIA  &gt;=9,5 </t>
    </r>
    <r>
      <rPr>
        <b/>
        <sz val="14"/>
        <color rgb="FFC00000"/>
        <rFont val="Algerian"/>
        <family val="5"/>
      </rPr>
      <t xml:space="preserve">ESTE: </t>
    </r>
  </si>
  <si>
    <t>TOTAL VALOARE NETĂ</t>
  </si>
  <si>
    <t>TOTAL VALOARE CURENTĂ</t>
  </si>
  <si>
    <t>COST TOTAL ACȚIUNI</t>
  </si>
  <si>
    <t>TOTAL ACȚIUNI DEȚINUTE</t>
  </si>
  <si>
    <t>NUME COMPANIE</t>
  </si>
  <si>
    <t>PREȚ
ACHIZIȚIE
per acțiune</t>
  </si>
  <si>
    <t>NUMĂR
ACȚIUNI</t>
  </si>
  <si>
    <t>COST
TOTAL
ACȚIUNI</t>
  </si>
  <si>
    <t>PREȚ 
CURENT
per acțiune</t>
  </si>
  <si>
    <t>VALOARE
CURENTĂ
ACȚIUNI</t>
  </si>
  <si>
    <t xml:space="preserve">VARIAȚIE NETĂ
a prețului acțiunii
</t>
  </si>
  <si>
    <t>VALOARE
NETĂ</t>
  </si>
  <si>
    <t>COMPANIE 1</t>
  </si>
  <si>
    <t>COMPANIE 2</t>
  </si>
  <si>
    <t>COMPANIE 3</t>
  </si>
  <si>
    <t>COMPANIE 4</t>
  </si>
  <si>
    <t>COMPANIE 5</t>
  </si>
  <si>
    <t>COMPANIE 6</t>
  </si>
  <si>
    <t>COMPANIE 7</t>
  </si>
  <si>
    <t>COMPANIE 8</t>
  </si>
  <si>
    <t>COMPANIE 9</t>
  </si>
  <si>
    <t>COMPANIE 10</t>
  </si>
  <si>
    <t>COMPANIE 11</t>
  </si>
  <si>
    <t>COMPANIE 12</t>
  </si>
  <si>
    <t>COMPANIE 13</t>
  </si>
  <si>
    <t>COMPANIE 14</t>
  </si>
  <si>
    <t>COMPANIE 15</t>
  </si>
  <si>
    <t>COMPANIE 16</t>
  </si>
  <si>
    <t>COMPANIE 17</t>
  </si>
  <si>
    <t>COMPANIE 18</t>
  </si>
  <si>
    <t>COMPANIE 19</t>
  </si>
  <si>
    <t>COMPANIE 20</t>
  </si>
  <si>
    <t>COMPANIE 21</t>
  </si>
  <si>
    <t>COMPANIE 22</t>
  </si>
  <si>
    <t>COMPANIE 23</t>
  </si>
  <si>
    <t>COMPANIE 24</t>
  </si>
  <si>
    <t>COMPANIE 25</t>
  </si>
  <si>
    <t>COMPANIE 26</t>
  </si>
  <si>
    <t>COMPANIE 27</t>
  </si>
  <si>
    <t>COMPANIE 28</t>
  </si>
  <si>
    <t>COMPANIE 29</t>
  </si>
  <si>
    <t>COMPANIE 30</t>
  </si>
  <si>
    <t>ANI</t>
  </si>
  <si>
    <t>VENITURI</t>
  </si>
  <si>
    <t>CHELTUIELI FIXE</t>
  </si>
  <si>
    <t>CHELTUIELI
VARIABILE</t>
  </si>
  <si>
    <t>PROFIT/PIERDERE</t>
  </si>
  <si>
    <t>SITUAȚIE</t>
  </si>
  <si>
    <t>TOTAL</t>
  </si>
  <si>
    <t>CEA MAI MARE
VALOARE</t>
  </si>
  <si>
    <t>CEA MAI MICĂ
VALOARE</t>
  </si>
  <si>
    <t xml:space="preserve">PONDERE %
AN 2010
</t>
  </si>
  <si>
    <t xml:space="preserve">PONDERE %
AN 2011
</t>
  </si>
  <si>
    <t>PONDERE %
AN 2012</t>
  </si>
  <si>
    <t>PONDERE %
AN 2013</t>
  </si>
  <si>
    <r>
      <t xml:space="preserve">NUMĂRUL STUDENȚILOR DE LA SPECIALIZAREA </t>
    </r>
    <r>
      <rPr>
        <b/>
        <sz val="12"/>
        <color theme="1"/>
        <rFont val="Algerian"/>
        <family val="5"/>
      </rPr>
      <t>CIG:</t>
    </r>
  </si>
  <si>
    <r>
      <t xml:space="preserve">NUMĂRUL STUDENȚILOR </t>
    </r>
    <r>
      <rPr>
        <b/>
        <sz val="12"/>
        <color theme="1"/>
        <rFont val="Algerian"/>
        <family val="5"/>
      </rPr>
      <t>BURSIERI</t>
    </r>
    <r>
      <rPr>
        <b/>
        <sz val="12"/>
        <color rgb="FFC00000"/>
        <rFont val="Algerian"/>
        <family val="5"/>
      </rPr>
      <t xml:space="preserve"> DE LA SPECIALIZAREA </t>
    </r>
    <r>
      <rPr>
        <b/>
        <sz val="12"/>
        <color theme="1"/>
        <rFont val="Algerian"/>
        <family val="5"/>
      </rPr>
      <t>CIG:</t>
    </r>
  </si>
  <si>
    <r>
      <t xml:space="preserve">MEDIA STUDENȚILOR </t>
    </r>
    <r>
      <rPr>
        <b/>
        <sz val="14"/>
        <color theme="1"/>
        <rFont val="Algerian"/>
        <family val="5"/>
      </rPr>
      <t>BURSIERI</t>
    </r>
    <r>
      <rPr>
        <b/>
        <sz val="14"/>
        <color rgb="FFC00000"/>
        <rFont val="Algerian"/>
        <family val="5"/>
      </rPr>
      <t xml:space="preserve"> DE LA </t>
    </r>
    <r>
      <rPr>
        <b/>
        <sz val="14"/>
        <color theme="1"/>
        <rFont val="Algerian"/>
        <family val="5"/>
      </rPr>
      <t>CIG:</t>
    </r>
  </si>
  <si>
    <r>
      <t xml:space="preserve">MEDIA STUDENȚILOR </t>
    </r>
    <r>
      <rPr>
        <b/>
        <sz val="14"/>
        <color theme="1"/>
        <rFont val="Algerian"/>
        <family val="5"/>
      </rPr>
      <t>BURSIERI</t>
    </r>
    <r>
      <rPr>
        <b/>
        <sz val="14"/>
        <color rgb="FFC00000"/>
        <rFont val="Algerian"/>
        <family val="5"/>
      </rPr>
      <t xml:space="preserve"> DE LA </t>
    </r>
    <r>
      <rPr>
        <b/>
        <sz val="14"/>
        <color theme="1"/>
        <rFont val="Algerian"/>
        <family val="5"/>
      </rPr>
      <t>IE:</t>
    </r>
  </si>
  <si>
    <r>
      <rPr>
        <b/>
        <sz val="14"/>
        <color rgb="FFC00000"/>
        <rFont val="Algerian"/>
        <family val="5"/>
      </rPr>
      <t>MEDIA STUDENȚILOR</t>
    </r>
    <r>
      <rPr>
        <b/>
        <sz val="14"/>
        <color theme="1"/>
        <rFont val="Algerian"/>
        <family val="5"/>
      </rPr>
      <t xml:space="preserve"> BURSIERI </t>
    </r>
    <r>
      <rPr>
        <b/>
        <sz val="14"/>
        <color rgb="FFC00000"/>
        <rFont val="Algerian"/>
        <family val="5"/>
      </rPr>
      <t>DE LA</t>
    </r>
    <r>
      <rPr>
        <b/>
        <sz val="14"/>
        <color theme="1"/>
        <rFont val="Algerian"/>
        <family val="5"/>
      </rPr>
      <t xml:space="preserve"> IE CU MEDIA &gt;9:</t>
    </r>
  </si>
  <si>
    <r>
      <t xml:space="preserve">NUMĂRUL STUDENȚILOR </t>
    </r>
    <r>
      <rPr>
        <b/>
        <sz val="14"/>
        <color theme="1"/>
        <rFont val="Algerian"/>
        <family val="5"/>
      </rPr>
      <t>BURSIERI</t>
    </r>
    <r>
      <rPr>
        <b/>
        <sz val="14"/>
        <color rgb="FFC00000"/>
        <rFont val="Algerian"/>
        <family val="5"/>
      </rPr>
      <t xml:space="preserve"> DE LA </t>
    </r>
    <r>
      <rPr>
        <b/>
        <sz val="14"/>
        <color theme="1"/>
        <rFont val="Algerian"/>
        <family val="5"/>
      </rPr>
      <t>IE</t>
    </r>
    <r>
      <rPr>
        <b/>
        <sz val="14"/>
        <color rgb="FFC00000"/>
        <rFont val="Algerian"/>
        <family val="5"/>
      </rPr>
      <t xml:space="preserve"> CU </t>
    </r>
    <r>
      <rPr>
        <b/>
        <sz val="14"/>
        <color theme="1"/>
        <rFont val="Algerian"/>
        <family val="5"/>
      </rPr>
      <t>MEDIA &gt;9:</t>
    </r>
  </si>
  <si>
    <r>
      <t xml:space="preserve">a. Realizați foaia de calcul </t>
    </r>
    <r>
      <rPr>
        <b/>
        <i/>
        <sz val="11"/>
        <color rgb="FFFF0000"/>
        <rFont val="Arial Narrow"/>
        <family val="2"/>
      </rPr>
      <t>Situație_Cheltuieli.</t>
    </r>
    <r>
      <rPr>
        <b/>
        <i/>
        <sz val="11"/>
        <color theme="1"/>
        <rFont val="Arial Narrow"/>
        <family val="2"/>
      </rPr>
      <t xml:space="preserve">
b. Utilizați fontul Arial Narrow, dimensiunea 13. Antetul situației și zona de celule A2:A7 va avea culoarea galbenă.
c. Afișați câmpul </t>
    </r>
    <r>
      <rPr>
        <b/>
        <i/>
        <sz val="11"/>
        <color rgb="FFFF0000"/>
        <rFont val="Arial Narrow"/>
        <family val="2"/>
      </rPr>
      <t>PROFIT/PIERDERE</t>
    </r>
    <r>
      <rPr>
        <b/>
        <i/>
        <sz val="11"/>
        <color theme="1"/>
        <rFont val="Arial Narrow"/>
        <family val="2"/>
      </rPr>
      <t xml:space="preserve"> știind că se calculează diferența între venituri și suma dintre cheltuielile fixe și cele variabile.
d. Afișați cea mai mare și cea mai mică valoare a veniturilor, cheltuielilor fixe  și a cheltuielilor variabile.
e. Inserați o nouă foaie de calcul </t>
    </r>
    <r>
      <rPr>
        <b/>
        <i/>
        <sz val="11"/>
        <color rgb="FFFF0000"/>
        <rFont val="Arial Narrow"/>
        <family val="2"/>
      </rPr>
      <t xml:space="preserve">PROFIT.
</t>
    </r>
    <r>
      <rPr>
        <b/>
        <i/>
        <sz val="11"/>
        <rFont val="Arial Narrow"/>
        <family val="2"/>
      </rPr>
      <t xml:space="preserve">f. Copiați coloana E în foaia de calcul </t>
    </r>
    <r>
      <rPr>
        <b/>
        <i/>
        <sz val="11"/>
        <color rgb="FFFF0000"/>
        <rFont val="Arial Narrow"/>
        <family val="2"/>
      </rPr>
      <t>PROFIT.</t>
    </r>
    <r>
      <rPr>
        <b/>
        <i/>
        <sz val="11"/>
        <rFont val="Arial Narrow"/>
        <family val="2"/>
      </rPr>
      <t xml:space="preserve"> Ce observați?</t>
    </r>
    <r>
      <rPr>
        <b/>
        <i/>
        <sz val="11"/>
        <color theme="1"/>
        <rFont val="Arial Narrow"/>
        <family val="2"/>
      </rPr>
      <t xml:space="preserve">
g. Ce valoare are </t>
    </r>
    <r>
      <rPr>
        <b/>
        <i/>
        <sz val="11"/>
        <color rgb="FFFF0000"/>
        <rFont val="Arial Narrow"/>
        <family val="2"/>
      </rPr>
      <t>ponderea venitului pe anul 2010 în totalul veniturilor?</t>
    </r>
    <r>
      <rPr>
        <b/>
        <i/>
        <sz val="11"/>
        <color theme="1"/>
        <rFont val="Arial Narrow"/>
        <family val="2"/>
      </rPr>
      <t xml:space="preserve">
h. Ce valoare are </t>
    </r>
    <r>
      <rPr>
        <b/>
        <i/>
        <sz val="11"/>
        <color rgb="FFFF0000"/>
        <rFont val="Arial Narrow"/>
        <family val="2"/>
      </rPr>
      <t>ponderea cheltuielilor fixe pe anul 2010 în totalul cheltuielilor</t>
    </r>
    <r>
      <rPr>
        <b/>
        <i/>
        <sz val="11"/>
        <color theme="1"/>
        <rFont val="Arial Narrow"/>
        <family val="2"/>
      </rPr>
      <t xml:space="preserve"> </t>
    </r>
    <r>
      <rPr>
        <b/>
        <i/>
        <sz val="11"/>
        <color rgb="FFFF0000"/>
        <rFont val="Arial Narrow"/>
        <family val="2"/>
      </rPr>
      <t>fixe?</t>
    </r>
    <r>
      <rPr>
        <b/>
        <i/>
        <sz val="11"/>
        <color theme="1"/>
        <rFont val="Arial Narrow"/>
        <family val="2"/>
      </rPr>
      <t xml:space="preserve">
i. Ce valoare are </t>
    </r>
    <r>
      <rPr>
        <b/>
        <i/>
        <sz val="11"/>
        <color rgb="FFFF0000"/>
        <rFont val="Arial Narrow"/>
        <family val="2"/>
      </rPr>
      <t>ponderea cheltuielilor variabile pe anul 2010 în totalul cheltuielilor variabile?</t>
    </r>
    <r>
      <rPr>
        <b/>
        <i/>
        <sz val="11"/>
        <color theme="1"/>
        <rFont val="Arial Narrow"/>
        <family val="2"/>
      </rPr>
      <t xml:space="preserve">
j. Ce valoare are </t>
    </r>
    <r>
      <rPr>
        <b/>
        <i/>
        <sz val="11"/>
        <color rgb="FFFF0000"/>
        <rFont val="Arial Narrow"/>
        <family val="2"/>
      </rPr>
      <t>ponderea profitului pe anul 2010 în totalul profitului?</t>
    </r>
    <r>
      <rPr>
        <b/>
        <i/>
        <sz val="11"/>
        <color theme="1"/>
        <rFont val="Arial Narrow"/>
        <family val="2"/>
      </rPr>
      <t xml:space="preserve">
k. Inserați o nouă coloană cu numele </t>
    </r>
    <r>
      <rPr>
        <b/>
        <i/>
        <sz val="11"/>
        <color rgb="FFFF0000"/>
        <rFont val="Arial Narrow"/>
        <family val="2"/>
      </rPr>
      <t xml:space="preserve">SITUAȚIE. </t>
    </r>
    <r>
      <rPr>
        <b/>
        <i/>
        <sz val="11"/>
        <color theme="1"/>
        <rFont val="Arial Narrow"/>
        <family val="2"/>
      </rPr>
      <t xml:space="preserve">Câmpul </t>
    </r>
    <r>
      <rPr>
        <b/>
        <i/>
        <sz val="11"/>
        <color rgb="FFFF0000"/>
        <rFont val="Arial Narrow"/>
        <family val="2"/>
      </rPr>
      <t>SITUAȚIE</t>
    </r>
    <r>
      <rPr>
        <b/>
        <i/>
        <sz val="11"/>
        <color theme="1"/>
        <rFont val="Arial Narrow"/>
        <family val="2"/>
      </rPr>
      <t xml:space="preserve"> are valoarea </t>
    </r>
    <r>
      <rPr>
        <b/>
        <i/>
        <sz val="11"/>
        <color rgb="FFFF0000"/>
        <rFont val="Arial Narrow"/>
        <family val="2"/>
      </rPr>
      <t xml:space="preserve">"firma are profit" </t>
    </r>
    <r>
      <rPr>
        <b/>
        <i/>
        <sz val="11"/>
        <color theme="1"/>
        <rFont val="Arial Narrow"/>
        <family val="2"/>
      </rPr>
      <t xml:space="preserve">dacă </t>
    </r>
    <r>
      <rPr>
        <b/>
        <i/>
        <sz val="11"/>
        <color rgb="FFFF0000"/>
        <rFont val="Arial Narrow"/>
        <family val="2"/>
      </rPr>
      <t>profitul este mai mare decât 0</t>
    </r>
    <r>
      <rPr>
        <b/>
        <i/>
        <sz val="11"/>
        <color theme="1"/>
        <rFont val="Arial Narrow"/>
        <family val="2"/>
      </rPr>
      <t xml:space="preserve"> și </t>
    </r>
    <r>
      <rPr>
        <b/>
        <i/>
        <sz val="11"/>
        <color rgb="FFFF0000"/>
        <rFont val="Arial Narrow"/>
        <family val="2"/>
      </rPr>
      <t>"firma are</t>
    </r>
    <r>
      <rPr>
        <b/>
        <i/>
        <sz val="11"/>
        <color theme="1"/>
        <rFont val="Arial Narrow"/>
        <family val="2"/>
      </rPr>
      <t xml:space="preserve"> </t>
    </r>
    <r>
      <rPr>
        <b/>
        <i/>
        <sz val="11"/>
        <color rgb="FFFF0000"/>
        <rFont val="Arial Narrow"/>
        <family val="2"/>
      </rPr>
      <t xml:space="preserve">pierdere" </t>
    </r>
    <r>
      <rPr>
        <b/>
        <i/>
        <sz val="11"/>
        <color theme="1"/>
        <rFont val="Arial Narrow"/>
        <family val="2"/>
      </rPr>
      <t xml:space="preserve">dacă câmpul </t>
    </r>
    <r>
      <rPr>
        <b/>
        <i/>
        <sz val="11"/>
        <color rgb="FFFF0000"/>
        <rFont val="Arial Narrow"/>
        <family val="2"/>
      </rPr>
      <t>Profit/Pierdere are valori negative.</t>
    </r>
    <r>
      <rPr>
        <b/>
        <i/>
        <sz val="11"/>
        <color theme="1"/>
        <rFont val="Arial Narrow"/>
        <family val="2"/>
      </rPr>
      <t xml:space="preserve">
l. Aplicați </t>
    </r>
    <r>
      <rPr>
        <b/>
        <i/>
        <sz val="11"/>
        <color rgb="FFFF0000"/>
        <rFont val="Arial Narrow"/>
        <family val="2"/>
      </rPr>
      <t xml:space="preserve">un format condițional </t>
    </r>
    <r>
      <rPr>
        <b/>
        <i/>
        <sz val="11"/>
        <color theme="1"/>
        <rFont val="Arial Narrow"/>
        <family val="2"/>
      </rPr>
      <t xml:space="preserve">câmpului SITUAȚIE.
</t>
    </r>
  </si>
  <si>
    <t>NUMELE ȘI PRENUMELE STUDENTULUI</t>
  </si>
  <si>
    <t>NUMĂR BILET</t>
  </si>
  <si>
    <t>NOTE OBȚINUTE</t>
  </si>
  <si>
    <t>PROMOVAT/
NEPROMOVAT</t>
  </si>
  <si>
    <t>Popescu Ion</t>
  </si>
  <si>
    <t>Florescu Vasile</t>
  </si>
  <si>
    <t>Cojocaru Mihai</t>
  </si>
  <si>
    <t>Burata Andreea</t>
  </si>
  <si>
    <t>Gheoghinescu Nicoleta</t>
  </si>
  <si>
    <t>Vasilescu Claudia</t>
  </si>
  <si>
    <t>Bădescu Nicolae</t>
  </si>
  <si>
    <t>Nicolaescu Ioana</t>
  </si>
  <si>
    <t>Lupescu Radu</t>
  </si>
  <si>
    <t>Stănescu Laura Andreea</t>
  </si>
  <si>
    <t>NR.
CRT.</t>
  </si>
  <si>
    <t>SITUAȚIE STUDENȚI</t>
  </si>
  <si>
    <t>TIPUL DE EROARE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</si>
</sst>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acțiuni&quot;"/>
    <numFmt numFmtId="165" formatCode="[$$-409]#,##0.00"/>
    <numFmt numFmtId="166" formatCode="0\ &quot;studenți&quot;"/>
    <numFmt numFmtId="167" formatCode="0\ &quot;student&quot;"/>
    <numFmt numFmtId="168" formatCode="#,##0.00\ &quot;lei&quot;"/>
    <numFmt numFmtId="169" formatCode="[$$-45C]#,##0.00"/>
  </numFmts>
  <fonts count="38" x14ac:knownFonts="1">
    <font>
      <sz val="11"/>
      <color theme="1"/>
      <name val="Calibri"/>
      <family val="2"/>
      <scheme val="minor"/>
    </font>
    <font>
      <sz val="11"/>
      <color theme="1"/>
      <name val="Arial"/>
      <family val="2"/>
    </font>
    <font>
      <b/>
      <sz val="11"/>
      <color theme="1"/>
      <name val="Cambria"/>
      <family val="1"/>
    </font>
    <font>
      <sz val="8"/>
      <name val="Calibri"/>
      <family val="2"/>
      <scheme val="minor"/>
    </font>
    <font>
      <sz val="11"/>
      <color theme="1"/>
      <name val="Cambria"/>
      <family val="1"/>
    </font>
    <font>
      <b/>
      <i/>
      <sz val="11"/>
      <color theme="1"/>
      <name val="Cambria"/>
      <family val="1"/>
    </font>
    <font>
      <b/>
      <sz val="11"/>
      <color theme="1"/>
      <name val="Algerian"/>
      <family val="5"/>
    </font>
    <font>
      <b/>
      <sz val="12"/>
      <color rgb="FFC00000"/>
      <name val="Algerian"/>
      <family val="5"/>
    </font>
    <font>
      <b/>
      <sz val="12"/>
      <color theme="1"/>
      <name val="Algerian"/>
      <family val="5"/>
    </font>
    <font>
      <b/>
      <sz val="14"/>
      <color rgb="FFC00000"/>
      <name val="Algerian"/>
      <family val="5"/>
    </font>
    <font>
      <b/>
      <sz val="14"/>
      <color theme="1"/>
      <name val="Algerian"/>
      <family val="5"/>
    </font>
    <font>
      <i/>
      <sz val="11"/>
      <color theme="1"/>
      <name val="Cambria"/>
      <family val="1"/>
    </font>
    <font>
      <b/>
      <sz val="11"/>
      <color rgb="FFC00000"/>
      <name val="Cambria"/>
      <family val="1"/>
    </font>
    <font>
      <b/>
      <sz val="14"/>
      <name val="Algerian"/>
      <family val="5"/>
    </font>
    <font>
      <sz val="11"/>
      <color theme="1"/>
      <name val="Arial Black"/>
      <family val="2"/>
    </font>
    <font>
      <b/>
      <sz val="11"/>
      <color rgb="FF680014"/>
      <name val="Arial"/>
      <family val="2"/>
    </font>
    <font>
      <b/>
      <sz val="11"/>
      <color rgb="FFC00000"/>
      <name val="Arial"/>
      <family val="2"/>
    </font>
    <font>
      <b/>
      <sz val="11"/>
      <color theme="1"/>
      <name val="Arial"/>
      <family val="2"/>
    </font>
    <font>
      <b/>
      <sz val="11"/>
      <color rgb="FFD00000"/>
      <name val="Arial"/>
      <family val="2"/>
    </font>
    <font>
      <b/>
      <sz val="11"/>
      <color rgb="FFEA8B00"/>
      <name val="Arial"/>
      <family val="2"/>
    </font>
    <font>
      <b/>
      <sz val="11"/>
      <color rgb="FFC00000"/>
      <name val="Algerian"/>
      <family val="5"/>
    </font>
    <font>
      <b/>
      <sz val="11"/>
      <color rgb="FFA40000"/>
      <name val="Algerian"/>
      <family val="5"/>
    </font>
    <font>
      <b/>
      <sz val="11"/>
      <color rgb="FFFF0000"/>
      <name val="Calibri"/>
      <family val="2"/>
      <scheme val="minor"/>
    </font>
    <font>
      <b/>
      <i/>
      <sz val="11"/>
      <color rgb="FFA40000"/>
      <name val="Baskerville Old Face"/>
      <family val="1"/>
    </font>
    <font>
      <b/>
      <sz val="14"/>
      <color theme="1"/>
      <name val="Arial Black"/>
      <family val="2"/>
    </font>
    <font>
      <b/>
      <sz val="12"/>
      <color theme="1"/>
      <name val="Arial Black"/>
      <family val="2"/>
    </font>
    <font>
      <sz val="13"/>
      <color theme="1"/>
      <name val="Arial Narrow"/>
      <family val="2"/>
    </font>
    <font>
      <b/>
      <i/>
      <sz val="13"/>
      <color theme="1"/>
      <name val="Arial Narrow"/>
      <family val="2"/>
    </font>
    <font>
      <b/>
      <sz val="13"/>
      <color rgb="FFC00000"/>
      <name val="Arial Narrow"/>
      <family val="2"/>
    </font>
    <font>
      <b/>
      <sz val="13"/>
      <color theme="1"/>
      <name val="Arial Narrow"/>
      <family val="2"/>
    </font>
    <font>
      <b/>
      <sz val="13"/>
      <color rgb="FF005400"/>
      <name val="Arial Narrow"/>
      <family val="2"/>
    </font>
    <font>
      <b/>
      <i/>
      <sz val="11"/>
      <color theme="1"/>
      <name val="Arial Narrow"/>
      <family val="2"/>
    </font>
    <font>
      <b/>
      <i/>
      <sz val="11"/>
      <color rgb="FFFF0000"/>
      <name val="Arial Narrow"/>
      <family val="2"/>
    </font>
    <font>
      <b/>
      <i/>
      <sz val="11"/>
      <name val="Arial Narrow"/>
      <family val="2"/>
    </font>
    <font>
      <b/>
      <sz val="12"/>
      <color theme="1"/>
      <name val="Cambria"/>
      <family val="1"/>
    </font>
    <font>
      <b/>
      <sz val="11"/>
      <color theme="1"/>
      <name val="Calibri"/>
      <family val="2"/>
      <scheme val="minor"/>
    </font>
    <font>
      <b/>
      <sz val="11"/>
      <color rgb="FFC00000"/>
      <name val="Calibri"/>
      <family val="2"/>
      <scheme val="minor"/>
    </font>
    <font>
      <b/>
      <sz val="11"/>
      <color theme="8" tint="-0.249977111117893"/>
      <name val="Algerian"/>
      <family val="5"/>
    </font>
  </fonts>
  <fills count="22">
    <fill>
      <patternFill patternType="none"/>
    </fill>
    <fill>
      <patternFill patternType="gray125"/>
    </fill>
    <fill>
      <patternFill patternType="solid">
        <fgColor rgb="FFFFFFAB"/>
        <bgColor indexed="64"/>
      </patternFill>
    </fill>
    <fill>
      <gradientFill type="path" left="0.5" right="0.5" top="0.5" bottom="0.5">
        <stop position="0">
          <color rgb="FFEBF967"/>
        </stop>
        <stop position="1">
          <color rgb="FFFFFF00"/>
        </stop>
      </gradientFill>
    </fill>
    <fill>
      <gradientFill type="path" left="0.5" right="0.5" top="0.5" bottom="0.5">
        <stop position="0">
          <color theme="7" tint="0.40000610370189521"/>
        </stop>
        <stop position="1">
          <color theme="7"/>
        </stop>
      </gradientFill>
    </fill>
    <fill>
      <gradientFill type="path" left="0.5" right="0.5" top="0.5" bottom="0.5">
        <stop position="0">
          <color rgb="FFFFC5FF"/>
        </stop>
        <stop position="1">
          <color rgb="FFFF89D8"/>
        </stop>
      </gradientFill>
    </fill>
    <fill>
      <gradientFill type="path" left="0.5" right="0.5" top="0.5" bottom="0.5">
        <stop position="0">
          <color rgb="FFFFCC99"/>
        </stop>
        <stop position="1">
          <color rgb="FFF09156"/>
        </stop>
      </gradientFill>
    </fill>
    <fill>
      <patternFill patternType="solid">
        <fgColor rgb="FFFF9797"/>
        <bgColor indexed="64"/>
      </patternFill>
    </fill>
    <fill>
      <gradientFill type="path" left="0.5" right="0.5" top="0.5" bottom="0.5">
        <stop position="0">
          <color rgb="FFFFCC99"/>
        </stop>
        <stop position="1">
          <color rgb="FFFFC000"/>
        </stop>
      </gradientFill>
    </fill>
    <fill>
      <patternFill patternType="solid">
        <fgColor rgb="FFFFCC99"/>
        <bgColor indexed="64"/>
      </patternFill>
    </fill>
    <fill>
      <patternFill patternType="solid">
        <fgColor rgb="FFFFCCCC"/>
        <bgColor indexed="64"/>
      </patternFill>
    </fill>
    <fill>
      <patternFill patternType="solid">
        <fgColor rgb="FFFFFF43"/>
        <bgColor indexed="64"/>
      </patternFill>
    </fill>
    <fill>
      <gradientFill type="path" left="0.5" right="0.5" top="0.5" bottom="0.5">
        <stop position="0">
          <color rgb="FFFFB9DC"/>
        </stop>
        <stop position="1">
          <color rgb="FFFF57FF"/>
        </stop>
      </gradientFill>
    </fill>
    <fill>
      <patternFill patternType="solid">
        <fgColor rgb="FFFF7D25"/>
        <bgColor indexed="64"/>
      </patternFill>
    </fill>
    <fill>
      <gradientFill type="path" left="0.5" right="0.5" top="0.5" bottom="0.5">
        <stop position="0">
          <color rgb="FF97FFFF"/>
        </stop>
        <stop position="1">
          <color rgb="FF00A8A4"/>
        </stop>
      </gradientFill>
    </fill>
    <fill>
      <gradientFill type="path" left="0.5" right="0.5" top="0.5" bottom="0.5">
        <stop position="0">
          <color rgb="FFFFB9DC"/>
        </stop>
        <stop position="1">
          <color rgb="FFFF79FF"/>
        </stop>
      </gradientFill>
    </fill>
    <fill>
      <patternFill patternType="solid">
        <fgColor rgb="FF54D454"/>
        <bgColor indexed="64"/>
      </patternFill>
    </fill>
    <fill>
      <patternFill patternType="solid">
        <fgColor rgb="FFFFA7A7"/>
        <bgColor indexed="64"/>
      </patternFill>
    </fill>
    <fill>
      <patternFill patternType="solid">
        <fgColor rgb="FFFF8585"/>
        <bgColor indexed="64"/>
      </patternFill>
    </fill>
    <fill>
      <gradientFill type="path" left="0.5" right="0.5" top="0.5" bottom="0.5">
        <stop position="0">
          <color rgb="FFFFCCFF"/>
        </stop>
        <stop position="1">
          <color rgb="FFFFB9DC"/>
        </stop>
      </gradientFill>
    </fill>
    <fill>
      <gradientFill degree="45">
        <stop position="0">
          <color rgb="FFFFFF00"/>
        </stop>
        <stop position="1">
          <color rgb="FFFFC000"/>
        </stop>
      </gradientFill>
    </fill>
    <fill>
      <patternFill patternType="solid">
        <fgColor theme="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theme="4" tint="-0.249977111117893"/>
      </bottom>
      <diagonal/>
    </border>
    <border>
      <left style="medium">
        <color theme="4" tint="-0.249977111117893"/>
      </left>
      <right/>
      <top/>
      <bottom/>
      <diagonal/>
    </border>
    <border>
      <left style="thin">
        <color indexed="64"/>
      </left>
      <right style="medium">
        <color theme="4" tint="-0.249977111117893"/>
      </right>
      <top style="thin">
        <color indexed="64"/>
      </top>
      <bottom style="thin">
        <color indexed="64"/>
      </bottom>
      <diagonal/>
    </border>
    <border>
      <left style="thin">
        <color indexed="64"/>
      </left>
      <right style="medium">
        <color theme="4" tint="-0.249977111117893"/>
      </right>
      <top style="thin">
        <color indexed="64"/>
      </top>
      <bottom style="medium">
        <color theme="4" tint="-0.249977111117893"/>
      </bottom>
      <diagonal/>
    </border>
    <border>
      <left style="thin">
        <color indexed="64"/>
      </left>
      <right style="medium">
        <color theme="4" tint="-0.249977111117893"/>
      </right>
      <top style="medium">
        <color theme="4" tint="-0.249977111117893"/>
      </top>
      <bottom style="thin">
        <color indexed="64"/>
      </bottom>
      <diagonal/>
    </border>
    <border>
      <left/>
      <right style="medium">
        <color theme="4" tint="-0.249977111117893"/>
      </right>
      <top style="medium">
        <color theme="4" tint="-0.249977111117893"/>
      </top>
      <bottom style="thin">
        <color indexed="64"/>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thin">
        <color indexed="64"/>
      </left>
      <right style="medium">
        <color theme="4" tint="-0.249977111117893"/>
      </right>
      <top/>
      <bottom/>
      <diagonal/>
    </border>
    <border>
      <left/>
      <right style="medium">
        <color theme="4" tint="-0.249977111117893"/>
      </right>
      <top/>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medium">
        <color theme="4" tint="-0.249977111117893"/>
      </left>
      <right style="thin">
        <color indexed="64"/>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right style="thin">
        <color indexed="64"/>
      </right>
      <top style="medium">
        <color theme="4" tint="-0.249977111117893"/>
      </top>
      <bottom style="medium">
        <color theme="4" tint="-0.249977111117893"/>
      </bottom>
      <diagonal/>
    </border>
    <border>
      <left style="thin">
        <color indexed="64"/>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right style="thin">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style="thin">
        <color indexed="64"/>
      </top>
      <bottom style="medium">
        <color theme="4" tint="-0.249977111117893"/>
      </bottom>
      <diagonal/>
    </border>
    <border>
      <left/>
      <right/>
      <top style="medium">
        <color theme="4" tint="-0.249977111117893"/>
      </top>
      <bottom/>
      <diagonal/>
    </border>
    <border>
      <left style="thin">
        <color indexed="64"/>
      </left>
      <right/>
      <top style="thin">
        <color indexed="64"/>
      </top>
      <bottom style="medium">
        <color theme="4" tint="-0.249977111117893"/>
      </bottom>
      <diagonal/>
    </border>
    <border>
      <left/>
      <right style="thin">
        <color indexed="64"/>
      </right>
      <top style="thin">
        <color indexed="64"/>
      </top>
      <bottom style="medium">
        <color theme="4" tint="-0.249977111117893"/>
      </bottom>
      <diagonal/>
    </border>
    <border>
      <left/>
      <right/>
      <top style="thin">
        <color indexed="64"/>
      </top>
      <bottom style="medium">
        <color theme="4" tint="-0.249977111117893"/>
      </bottom>
      <diagonal/>
    </border>
    <border>
      <left style="medium">
        <color theme="4" tint="-0.249977111117893"/>
      </left>
      <right/>
      <top style="medium">
        <color theme="4" tint="-0.249977111117893"/>
      </top>
      <bottom style="thin">
        <color indexed="64"/>
      </bottom>
      <diagonal/>
    </border>
    <border>
      <left style="medium">
        <color theme="4" tint="-0.249977111117893"/>
      </left>
      <right style="medium">
        <color theme="4" tint="-0.249977111117893"/>
      </right>
      <top style="medium">
        <color theme="4" tint="-0.249977111117893"/>
      </top>
      <bottom style="thin">
        <color indexed="64"/>
      </bottom>
      <diagonal/>
    </border>
    <border>
      <left/>
      <right/>
      <top style="medium">
        <color theme="4" tint="-0.249977111117893"/>
      </top>
      <bottom style="thin">
        <color indexed="64"/>
      </bottom>
      <diagonal/>
    </border>
    <border>
      <left style="medium">
        <color theme="4" tint="-0.249977111117893"/>
      </left>
      <right/>
      <top style="thin">
        <color indexed="64"/>
      </top>
      <bottom style="medium">
        <color theme="4" tint="-0.249977111117893"/>
      </bottom>
      <diagonal/>
    </border>
    <border>
      <left style="medium">
        <color theme="2" tint="-0.249977111117893"/>
      </left>
      <right style="medium">
        <color theme="2" tint="-0.249977111117893"/>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style="thin">
        <color indexed="64"/>
      </left>
      <right style="thin">
        <color indexed="64"/>
      </right>
      <top style="thin">
        <color indexed="64"/>
      </top>
      <bottom/>
      <diagonal/>
    </border>
    <border>
      <left style="medium">
        <color theme="2" tint="-0.249977111117893"/>
      </left>
      <right style="medium">
        <color theme="2" tint="-0.249977111117893"/>
      </right>
      <top style="medium">
        <color theme="2" tint="-0.249977111117893"/>
      </top>
      <bottom/>
      <diagonal/>
    </border>
    <border>
      <left/>
      <right style="medium">
        <color theme="2" tint="-0.249977111117893"/>
      </right>
      <top style="medium">
        <color theme="2" tint="-0.249977111117893"/>
      </top>
      <bottom/>
      <diagonal/>
    </border>
    <border>
      <left style="medium">
        <color indexed="64"/>
      </left>
      <right style="thin">
        <color indexed="64"/>
      </right>
      <top/>
      <bottom/>
      <diagonal/>
    </border>
    <border>
      <left/>
      <right style="medium">
        <color theme="2" tint="-0.249977111117893"/>
      </right>
      <top/>
      <bottom/>
      <diagonal/>
    </border>
    <border>
      <left/>
      <right/>
      <top/>
      <bottom style="medium">
        <color theme="2" tint="-0.249977111117893"/>
      </bottom>
      <diagonal/>
    </border>
    <border>
      <left style="thick">
        <color rgb="FFC00000"/>
      </left>
      <right style="thick">
        <color rgb="FFC00000"/>
      </right>
      <top style="thick">
        <color rgb="FFC00000"/>
      </top>
      <bottom style="thick">
        <color rgb="FFC00000"/>
      </bottom>
      <diagonal/>
    </border>
    <border>
      <left style="medium">
        <color theme="2" tint="-0.249977111117893"/>
      </left>
      <right style="medium">
        <color theme="2" tint="-0.249977111117893"/>
      </right>
      <top/>
      <bottom/>
      <diagonal/>
    </border>
    <border>
      <left/>
      <right style="thick">
        <color rgb="FFC00000"/>
      </right>
      <top style="thick">
        <color rgb="FFC00000"/>
      </top>
      <bottom style="thick">
        <color rgb="FFC00000"/>
      </bottom>
      <diagonal/>
    </border>
    <border>
      <left style="thin">
        <color indexed="64"/>
      </left>
      <right style="thick">
        <color rgb="FFC00000"/>
      </right>
      <top/>
      <bottom/>
      <diagonal/>
    </border>
    <border>
      <left style="thick">
        <color rgb="FFC00000"/>
      </left>
      <right style="thick">
        <color rgb="FFC00000"/>
      </right>
      <top style="thick">
        <color rgb="FFC00000"/>
      </top>
      <bottom/>
      <diagonal/>
    </border>
    <border>
      <left/>
      <right/>
      <top style="thick">
        <color rgb="FFC00000"/>
      </top>
      <bottom style="thick">
        <color rgb="FFC00000"/>
      </bottom>
      <diagonal/>
    </border>
    <border>
      <left style="thick">
        <color rgb="FFC00000"/>
      </left>
      <right style="thick">
        <color rgb="FFC00000"/>
      </right>
      <top/>
      <bottom/>
      <diagonal/>
    </border>
    <border>
      <left/>
      <right style="medium">
        <color rgb="FF7030A0"/>
      </right>
      <top/>
      <bottom/>
      <diagonal/>
    </border>
    <border>
      <left/>
      <right/>
      <top/>
      <bottom style="medium">
        <color rgb="FF7030A0"/>
      </bottom>
      <diagonal/>
    </border>
    <border>
      <left/>
      <right style="medium">
        <color rgb="FF7030A0"/>
      </right>
      <top/>
      <bottom style="medium">
        <color rgb="FF7030A0"/>
      </bottom>
      <diagonal/>
    </border>
    <border>
      <left style="medium">
        <color theme="1"/>
      </left>
      <right style="medium">
        <color theme="1"/>
      </right>
      <top style="medium">
        <color theme="1"/>
      </top>
      <bottom style="medium">
        <color theme="1"/>
      </bottom>
      <diagonal/>
    </border>
  </borders>
  <cellStyleXfs count="1">
    <xf numFmtId="0" fontId="0" fillId="0" borderId="0"/>
  </cellStyleXfs>
  <cellXfs count="204">
    <xf numFmtId="0" fontId="0" fillId="0" borderId="0" xfId="0"/>
    <xf numFmtId="0" fontId="0" fillId="0" borderId="0" xfId="0" applyAlignment="1">
      <alignment horizontal="center" vertical="center"/>
    </xf>
    <xf numFmtId="0" fontId="2" fillId="3" borderId="11" xfId="0" applyFont="1" applyFill="1" applyBorder="1" applyAlignment="1">
      <alignment horizontal="center" vertical="center"/>
    </xf>
    <xf numFmtId="0" fontId="2"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2" fillId="0" borderId="14" xfId="0" applyFont="1" applyBorder="1" applyAlignment="1">
      <alignment horizontal="center" vertical="center"/>
    </xf>
    <xf numFmtId="1" fontId="4" fillId="0" borderId="14" xfId="0" applyNumberFormat="1" applyFont="1" applyBorder="1" applyAlignment="1">
      <alignment horizontal="center" vertical="center"/>
    </xf>
    <xf numFmtId="2" fontId="6" fillId="0" borderId="14" xfId="0" applyNumberFormat="1" applyFont="1" applyBorder="1" applyAlignment="1">
      <alignment horizontal="center" vertical="center"/>
    </xf>
    <xf numFmtId="0" fontId="5" fillId="3" borderId="5" xfId="0" applyFont="1" applyFill="1" applyBorder="1" applyAlignment="1">
      <alignment horizontal="center" vertical="center"/>
    </xf>
    <xf numFmtId="0" fontId="2" fillId="0" borderId="11" xfId="0" applyFont="1" applyBorder="1" applyAlignment="1">
      <alignment horizontal="center" vertical="center"/>
    </xf>
    <xf numFmtId="1" fontId="4" fillId="0" borderId="11" xfId="0" applyNumberFormat="1" applyFont="1" applyBorder="1" applyAlignment="1">
      <alignment horizontal="center" vertical="center"/>
    </xf>
    <xf numFmtId="2" fontId="6" fillId="0" borderId="11" xfId="0" applyNumberFormat="1" applyFont="1" applyBorder="1" applyAlignment="1">
      <alignment horizontal="center" vertical="center"/>
    </xf>
    <xf numFmtId="0" fontId="5" fillId="3" borderId="15" xfId="0" applyFont="1" applyFill="1" applyBorder="1" applyAlignment="1">
      <alignment horizontal="center" vertical="center"/>
    </xf>
    <xf numFmtId="0" fontId="2" fillId="0" borderId="16" xfId="0" applyFont="1" applyBorder="1" applyAlignment="1">
      <alignment horizontal="center" vertical="center"/>
    </xf>
    <xf numFmtId="1" fontId="4" fillId="0" borderId="16" xfId="0" applyNumberFormat="1" applyFont="1" applyBorder="1" applyAlignment="1">
      <alignment horizontal="center" vertical="center"/>
    </xf>
    <xf numFmtId="2" fontId="6" fillId="0" borderId="16" xfId="0" applyNumberFormat="1" applyFont="1" applyBorder="1" applyAlignment="1">
      <alignment horizontal="center" vertical="center"/>
    </xf>
    <xf numFmtId="0" fontId="5" fillId="3" borderId="10" xfId="0" applyFont="1" applyFill="1" applyBorder="1" applyAlignment="1">
      <alignment horizontal="center" vertical="center"/>
    </xf>
    <xf numFmtId="0" fontId="5" fillId="3" borderId="17" xfId="0" applyFont="1" applyFill="1" applyBorder="1" applyAlignment="1">
      <alignment horizontal="center" vertical="center"/>
    </xf>
    <xf numFmtId="0" fontId="2" fillId="0" borderId="18" xfId="0" applyFont="1" applyBorder="1" applyAlignment="1">
      <alignment horizontal="center" vertical="center"/>
    </xf>
    <xf numFmtId="1" fontId="4" fillId="0" borderId="18" xfId="0" applyNumberFormat="1" applyFont="1" applyBorder="1" applyAlignment="1">
      <alignment horizontal="center" vertical="center"/>
    </xf>
    <xf numFmtId="2" fontId="6" fillId="0" borderId="18" xfId="0" applyNumberFormat="1" applyFont="1" applyBorder="1" applyAlignment="1">
      <alignment horizontal="center" vertical="center"/>
    </xf>
    <xf numFmtId="0" fontId="0" fillId="0" borderId="24" xfId="0" applyBorder="1"/>
    <xf numFmtId="0" fontId="0" fillId="0" borderId="0" xfId="0" applyBorder="1"/>
    <xf numFmtId="0" fontId="2" fillId="0" borderId="17" xfId="0" applyFont="1" applyBorder="1" applyAlignment="1">
      <alignment horizontal="center" vertical="center"/>
    </xf>
    <xf numFmtId="0" fontId="2" fillId="0" borderId="5" xfId="0" applyFont="1" applyBorder="1" applyAlignment="1">
      <alignment horizontal="center" vertical="center"/>
    </xf>
    <xf numFmtId="0" fontId="12" fillId="7" borderId="17" xfId="0" applyFont="1" applyFill="1" applyBorder="1" applyAlignment="1">
      <alignment horizontal="center" vertical="center"/>
    </xf>
    <xf numFmtId="0" fontId="0" fillId="0" borderId="32" xfId="0" applyBorder="1"/>
    <xf numFmtId="0" fontId="14" fillId="0" borderId="22" xfId="0" applyFont="1" applyBorder="1"/>
    <xf numFmtId="0" fontId="0" fillId="0" borderId="38" xfId="0" applyBorder="1"/>
    <xf numFmtId="0" fontId="14" fillId="0" borderId="40" xfId="0" applyFont="1" applyBorder="1"/>
    <xf numFmtId="0" fontId="0" fillId="0" borderId="41" xfId="0" applyBorder="1"/>
    <xf numFmtId="0" fontId="0" fillId="0" borderId="43" xfId="0" applyBorder="1"/>
    <xf numFmtId="0" fontId="12" fillId="9" borderId="37" xfId="0" applyFont="1" applyFill="1" applyBorder="1" applyAlignment="1">
      <alignment horizontal="center" vertical="center"/>
    </xf>
    <xf numFmtId="0" fontId="12" fillId="9" borderId="37"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6" fillId="0" borderId="4" xfId="0" applyFont="1" applyBorder="1"/>
    <xf numFmtId="0" fontId="16" fillId="0" borderId="52" xfId="0" applyFont="1" applyBorder="1"/>
    <xf numFmtId="0" fontId="16" fillId="0" borderId="53" xfId="0" applyFont="1" applyBorder="1"/>
    <xf numFmtId="164" fontId="15" fillId="0" borderId="54" xfId="0" applyNumberFormat="1" applyFont="1" applyBorder="1" applyAlignment="1">
      <alignment horizontal="center" vertical="center"/>
    </xf>
    <xf numFmtId="165" fontId="18" fillId="0" borderId="55" xfId="0" applyNumberFormat="1" applyFont="1" applyBorder="1" applyAlignment="1">
      <alignment horizontal="center" vertical="center"/>
    </xf>
    <xf numFmtId="165" fontId="18" fillId="0" borderId="37" xfId="0" applyNumberFormat="1" applyFont="1" applyBorder="1" applyAlignment="1">
      <alignment horizontal="center" vertical="center"/>
    </xf>
    <xf numFmtId="165" fontId="18" fillId="0" borderId="56" xfId="0" applyNumberFormat="1" applyFont="1" applyBorder="1" applyAlignment="1">
      <alignment horizontal="center" vertical="center"/>
    </xf>
    <xf numFmtId="165" fontId="18" fillId="0" borderId="57" xfId="0" applyNumberFormat="1" applyFont="1" applyBorder="1" applyAlignment="1">
      <alignment horizontal="center" vertical="center"/>
    </xf>
    <xf numFmtId="165" fontId="19" fillId="0" borderId="49" xfId="0" applyNumberFormat="1" applyFont="1" applyBorder="1" applyAlignment="1">
      <alignment horizontal="center" vertical="center"/>
    </xf>
    <xf numFmtId="165" fontId="19" fillId="0" borderId="54" xfId="0" applyNumberFormat="1" applyFont="1" applyBorder="1" applyAlignment="1">
      <alignment horizontal="center" vertical="center"/>
    </xf>
    <xf numFmtId="164" fontId="15" fillId="0" borderId="37" xfId="0" applyNumberFormat="1" applyFont="1" applyBorder="1" applyAlignment="1">
      <alignment horizontal="center" vertical="center"/>
    </xf>
    <xf numFmtId="164" fontId="15" fillId="0" borderId="56" xfId="0" applyNumberFormat="1" applyFont="1" applyBorder="1" applyAlignment="1">
      <alignment horizontal="center" vertical="center"/>
    </xf>
    <xf numFmtId="164" fontId="15" fillId="0" borderId="55" xfId="0" applyNumberFormat="1" applyFont="1" applyBorder="1" applyAlignment="1">
      <alignment horizontal="center" vertical="center"/>
    </xf>
    <xf numFmtId="164" fontId="15" fillId="0" borderId="57" xfId="0" applyNumberFormat="1" applyFont="1" applyBorder="1" applyAlignment="1">
      <alignment horizontal="center" vertical="center"/>
    </xf>
    <xf numFmtId="0" fontId="12" fillId="9" borderId="42" xfId="0" applyFont="1" applyFill="1" applyBorder="1" applyAlignment="1">
      <alignment horizontal="center" vertical="center" wrapText="1"/>
    </xf>
    <xf numFmtId="165" fontId="19" fillId="0" borderId="43" xfId="0" applyNumberFormat="1" applyFont="1" applyBorder="1" applyAlignment="1">
      <alignment horizontal="center" vertical="center"/>
    </xf>
    <xf numFmtId="165" fontId="19" fillId="0" borderId="42" xfId="0" applyNumberFormat="1" applyFont="1" applyBorder="1" applyAlignment="1">
      <alignment horizontal="center" vertical="center"/>
    </xf>
    <xf numFmtId="165" fontId="19" fillId="0" borderId="44" xfId="0" applyNumberFormat="1" applyFont="1" applyBorder="1" applyAlignment="1">
      <alignment horizontal="center" vertical="center"/>
    </xf>
    <xf numFmtId="165" fontId="19" fillId="0" borderId="39" xfId="0" applyNumberFormat="1" applyFont="1" applyBorder="1" applyAlignment="1">
      <alignment horizontal="center" vertical="center"/>
    </xf>
    <xf numFmtId="165" fontId="18" fillId="0" borderId="0" xfId="0" applyNumberFormat="1" applyFont="1" applyBorder="1" applyAlignment="1">
      <alignment horizontal="center" vertical="center"/>
    </xf>
    <xf numFmtId="165" fontId="18" fillId="0" borderId="51" xfId="0" applyNumberFormat="1" applyFont="1" applyBorder="1" applyAlignment="1">
      <alignment horizontal="center" vertical="center"/>
    </xf>
    <xf numFmtId="165" fontId="18" fillId="0" borderId="58" xfId="0" applyNumberFormat="1" applyFont="1" applyBorder="1" applyAlignment="1">
      <alignment horizontal="center" vertical="center"/>
    </xf>
    <xf numFmtId="165" fontId="17" fillId="0" borderId="55" xfId="0" applyNumberFormat="1" applyFont="1" applyBorder="1" applyAlignment="1">
      <alignment horizontal="center" vertical="center"/>
    </xf>
    <xf numFmtId="165" fontId="17" fillId="0" borderId="37" xfId="0" applyNumberFormat="1" applyFont="1" applyBorder="1" applyAlignment="1">
      <alignment horizontal="center" vertical="center"/>
    </xf>
    <xf numFmtId="165" fontId="17" fillId="0" borderId="56" xfId="0" applyNumberFormat="1" applyFont="1" applyBorder="1" applyAlignment="1">
      <alignment horizontal="center" vertical="center"/>
    </xf>
    <xf numFmtId="165" fontId="17" fillId="0" borderId="57" xfId="0" applyNumberFormat="1" applyFont="1" applyBorder="1" applyAlignment="1">
      <alignment horizontal="center" vertical="center"/>
    </xf>
    <xf numFmtId="10" fontId="17" fillId="0" borderId="0" xfId="0" applyNumberFormat="1" applyFont="1" applyBorder="1" applyAlignment="1">
      <alignment horizontal="center" vertical="center"/>
    </xf>
    <xf numFmtId="10" fontId="17" fillId="0" borderId="51" xfId="0" applyNumberFormat="1" applyFont="1" applyBorder="1" applyAlignment="1">
      <alignment horizontal="center" vertical="center"/>
    </xf>
    <xf numFmtId="10" fontId="17" fillId="0" borderId="58" xfId="0" applyNumberFormat="1" applyFont="1" applyBorder="1" applyAlignment="1">
      <alignment horizontal="center" vertical="center"/>
    </xf>
    <xf numFmtId="0" fontId="12" fillId="9" borderId="44" xfId="0" applyFont="1" applyFill="1" applyBorder="1" applyAlignment="1">
      <alignment horizontal="center" vertical="center" wrapText="1"/>
    </xf>
    <xf numFmtId="165" fontId="16" fillId="0" borderId="55" xfId="0" applyNumberFormat="1" applyFont="1" applyBorder="1" applyAlignment="1">
      <alignment horizontal="center" vertical="center"/>
    </xf>
    <xf numFmtId="165" fontId="16" fillId="0" borderId="37" xfId="0" applyNumberFormat="1" applyFont="1" applyBorder="1" applyAlignment="1">
      <alignment horizontal="center" vertical="center"/>
    </xf>
    <xf numFmtId="165" fontId="16" fillId="10" borderId="56" xfId="0" applyNumberFormat="1" applyFont="1" applyFill="1" applyBorder="1" applyAlignment="1">
      <alignment horizontal="center" vertical="center"/>
    </xf>
    <xf numFmtId="165" fontId="16" fillId="0" borderId="56" xfId="0" applyNumberFormat="1" applyFont="1" applyBorder="1" applyAlignment="1">
      <alignment horizontal="center" vertical="center"/>
    </xf>
    <xf numFmtId="165" fontId="16" fillId="10" borderId="37" xfId="0" applyNumberFormat="1" applyFont="1" applyFill="1" applyBorder="1" applyAlignment="1">
      <alignment horizontal="center" vertical="center"/>
    </xf>
    <xf numFmtId="165" fontId="16" fillId="0" borderId="57" xfId="0" applyNumberFormat="1" applyFont="1" applyBorder="1" applyAlignment="1">
      <alignment horizontal="center" vertical="center"/>
    </xf>
    <xf numFmtId="165" fontId="18" fillId="0" borderId="50" xfId="0" applyNumberFormat="1" applyFont="1" applyBorder="1" applyAlignment="1">
      <alignment horizontal="center" vertical="center"/>
    </xf>
    <xf numFmtId="165" fontId="18" fillId="0" borderId="4" xfId="0" applyNumberFormat="1" applyFont="1" applyBorder="1" applyAlignment="1">
      <alignment horizontal="center" vertical="center"/>
    </xf>
    <xf numFmtId="165" fontId="19" fillId="0" borderId="60" xfId="0" applyNumberFormat="1" applyFont="1" applyBorder="1" applyAlignment="1">
      <alignment horizontal="center" vertical="center"/>
    </xf>
    <xf numFmtId="165" fontId="18" fillId="0" borderId="59" xfId="0" applyNumberFormat="1" applyFont="1" applyBorder="1" applyAlignment="1">
      <alignment horizontal="center" vertical="center"/>
    </xf>
    <xf numFmtId="10" fontId="17" fillId="0" borderId="61" xfId="0" applyNumberFormat="1" applyFont="1" applyBorder="1" applyAlignment="1">
      <alignment horizontal="center" vertical="center"/>
    </xf>
    <xf numFmtId="0" fontId="16" fillId="0" borderId="62" xfId="0" applyFont="1" applyBorder="1"/>
    <xf numFmtId="165" fontId="18" fillId="0" borderId="63" xfId="0" applyNumberFormat="1" applyFont="1" applyBorder="1" applyAlignment="1">
      <alignment horizontal="center" vertical="center"/>
    </xf>
    <xf numFmtId="164" fontId="15" fillId="0" borderId="63" xfId="0" applyNumberFormat="1" applyFont="1" applyBorder="1" applyAlignment="1">
      <alignment horizontal="center" vertical="center"/>
    </xf>
    <xf numFmtId="165" fontId="19" fillId="0" borderId="36" xfId="0" applyNumberFormat="1" applyFont="1" applyBorder="1" applyAlignment="1">
      <alignment horizontal="center" vertical="center"/>
    </xf>
    <xf numFmtId="165" fontId="18" fillId="0" borderId="64" xfId="0" applyNumberFormat="1" applyFont="1" applyBorder="1" applyAlignment="1">
      <alignment horizontal="center" vertical="center"/>
    </xf>
    <xf numFmtId="165" fontId="17" fillId="0" borderId="63" xfId="0" applyNumberFormat="1" applyFont="1" applyBorder="1" applyAlignment="1">
      <alignment horizontal="center" vertical="center"/>
    </xf>
    <xf numFmtId="10" fontId="17" fillId="0" borderId="64" xfId="0" applyNumberFormat="1" applyFont="1" applyBorder="1" applyAlignment="1">
      <alignment horizontal="center" vertical="center"/>
    </xf>
    <xf numFmtId="165" fontId="16" fillId="10" borderId="63" xfId="0" applyNumberFormat="1" applyFont="1" applyFill="1" applyBorder="1" applyAlignment="1">
      <alignment horizontal="center" vertical="center"/>
    </xf>
    <xf numFmtId="0" fontId="16" fillId="0" borderId="65" xfId="0" applyFont="1" applyBorder="1"/>
    <xf numFmtId="0" fontId="20" fillId="3"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23" fillId="12" borderId="66" xfId="0" applyFont="1" applyFill="1" applyBorder="1" applyAlignment="1">
      <alignment horizontal="center" vertical="center" wrapText="1"/>
    </xf>
    <xf numFmtId="0" fontId="23" fillId="12" borderId="67" xfId="0" applyFont="1" applyFill="1" applyBorder="1" applyAlignment="1">
      <alignment horizontal="center" vertical="center" wrapText="1"/>
    </xf>
    <xf numFmtId="0" fontId="23" fillId="12" borderId="66" xfId="0" applyFont="1" applyFill="1" applyBorder="1" applyAlignment="1">
      <alignment horizontal="center" vertical="top" wrapText="1"/>
    </xf>
    <xf numFmtId="0" fontId="0" fillId="0" borderId="0" xfId="0" applyFont="1"/>
    <xf numFmtId="0" fontId="0" fillId="0" borderId="28" xfId="0" applyBorder="1"/>
    <xf numFmtId="166" fontId="25" fillId="13" borderId="5" xfId="0" applyNumberFormat="1" applyFont="1" applyFill="1" applyBorder="1" applyAlignment="1">
      <alignment horizontal="center" vertical="center"/>
    </xf>
    <xf numFmtId="0" fontId="24" fillId="3" borderId="5" xfId="0" applyFont="1" applyFill="1" applyBorder="1" applyAlignment="1">
      <alignment horizontal="center" vertical="center"/>
    </xf>
    <xf numFmtId="2" fontId="24" fillId="3" borderId="5" xfId="0" applyNumberFormat="1" applyFont="1" applyFill="1" applyBorder="1" applyAlignment="1">
      <alignment horizontal="center" vertical="center"/>
    </xf>
    <xf numFmtId="10" fontId="23" fillId="12" borderId="69" xfId="0" applyNumberFormat="1" applyFont="1" applyFill="1" applyBorder="1" applyAlignment="1">
      <alignment horizontal="center" vertical="center" wrapText="1"/>
    </xf>
    <xf numFmtId="10" fontId="23" fillId="12" borderId="70" xfId="0" applyNumberFormat="1" applyFont="1" applyFill="1" applyBorder="1" applyAlignment="1">
      <alignment horizontal="center" vertical="center" wrapText="1"/>
    </xf>
    <xf numFmtId="10" fontId="23" fillId="12" borderId="66" xfId="0" applyNumberFormat="1" applyFont="1" applyFill="1" applyBorder="1" applyAlignment="1">
      <alignment horizontal="center" vertical="center" wrapText="1"/>
    </xf>
    <xf numFmtId="10" fontId="23" fillId="12" borderId="72" xfId="0" applyNumberFormat="1" applyFont="1" applyFill="1" applyBorder="1" applyAlignment="1">
      <alignment horizontal="center" vertical="center" wrapText="1"/>
    </xf>
    <xf numFmtId="0" fontId="20" fillId="3" borderId="68" xfId="0" applyFont="1" applyFill="1" applyBorder="1" applyAlignment="1">
      <alignment horizontal="center" vertical="center"/>
    </xf>
    <xf numFmtId="0" fontId="23" fillId="12" borderId="72" xfId="0" applyFont="1" applyFill="1" applyBorder="1" applyAlignment="1">
      <alignment horizontal="center" vertical="center" wrapText="1"/>
    </xf>
    <xf numFmtId="10" fontId="23" fillId="12" borderId="75" xfId="0" applyNumberFormat="1" applyFont="1" applyFill="1" applyBorder="1" applyAlignment="1">
      <alignment horizontal="center" vertical="center" wrapText="1"/>
    </xf>
    <xf numFmtId="0" fontId="22" fillId="0" borderId="74" xfId="0" applyFont="1" applyBorder="1" applyAlignment="1">
      <alignment horizontal="center"/>
    </xf>
    <xf numFmtId="0" fontId="6" fillId="0" borderId="77" xfId="0" applyFont="1" applyBorder="1" applyAlignment="1">
      <alignment horizontal="center" vertical="center" wrapText="1"/>
    </xf>
    <xf numFmtId="0" fontId="21" fillId="0" borderId="74" xfId="0" applyFont="1" applyBorder="1" applyAlignment="1">
      <alignment horizontal="center" vertical="center" wrapText="1"/>
    </xf>
    <xf numFmtId="168" fontId="26" fillId="0" borderId="1" xfId="0" applyNumberFormat="1" applyFont="1" applyBorder="1" applyAlignment="1">
      <alignment horizontal="center" vertical="center"/>
    </xf>
    <xf numFmtId="168" fontId="27" fillId="16" borderId="1" xfId="0" applyNumberFormat="1" applyFont="1" applyFill="1" applyBorder="1" applyAlignment="1">
      <alignment horizontal="center" vertical="center"/>
    </xf>
    <xf numFmtId="168" fontId="27" fillId="0" borderId="1" xfId="0" applyNumberFormat="1" applyFont="1" applyBorder="1" applyAlignment="1">
      <alignment horizontal="center" vertical="center"/>
    </xf>
    <xf numFmtId="168" fontId="26" fillId="0" borderId="68" xfId="0" applyNumberFormat="1" applyFont="1" applyBorder="1" applyAlignment="1">
      <alignment horizontal="center" vertical="center"/>
    </xf>
    <xf numFmtId="168" fontId="27" fillId="0" borderId="68" xfId="0" applyNumberFormat="1" applyFont="1" applyBorder="1" applyAlignment="1">
      <alignment horizontal="center" vertical="center"/>
    </xf>
    <xf numFmtId="168" fontId="28" fillId="0" borderId="79" xfId="0" applyNumberFormat="1" applyFont="1" applyBorder="1" applyAlignment="1">
      <alignment horizontal="center" vertical="center"/>
    </xf>
    <xf numFmtId="168" fontId="28" fillId="0" borderId="74" xfId="0" applyNumberFormat="1" applyFont="1" applyBorder="1" applyAlignment="1">
      <alignment horizontal="center" vertical="center"/>
    </xf>
    <xf numFmtId="168" fontId="28" fillId="0" borderId="76" xfId="0" applyNumberFormat="1" applyFont="1" applyBorder="1" applyAlignment="1">
      <alignment horizontal="center" vertical="center"/>
    </xf>
    <xf numFmtId="168" fontId="29" fillId="0" borderId="78" xfId="0" applyNumberFormat="1" applyFont="1" applyBorder="1" applyAlignment="1">
      <alignment horizontal="center" vertical="center"/>
    </xf>
    <xf numFmtId="168" fontId="29" fillId="0" borderId="80" xfId="0" applyNumberFormat="1" applyFont="1" applyBorder="1" applyAlignment="1">
      <alignment horizontal="center" vertical="center"/>
    </xf>
    <xf numFmtId="168" fontId="29" fillId="0" borderId="74" xfId="0" applyNumberFormat="1" applyFont="1" applyBorder="1" applyAlignment="1">
      <alignment horizontal="center" vertical="center"/>
    </xf>
    <xf numFmtId="168" fontId="29" fillId="0" borderId="76" xfId="0" applyNumberFormat="1" applyFont="1" applyBorder="1" applyAlignment="1">
      <alignment horizontal="center" vertical="center"/>
    </xf>
    <xf numFmtId="0" fontId="30" fillId="16" borderId="1" xfId="0" applyFont="1" applyFill="1" applyBorder="1" applyAlignment="1">
      <alignment horizontal="center" vertical="center"/>
    </xf>
    <xf numFmtId="0" fontId="28" fillId="17" borderId="1" xfId="0" applyFont="1" applyFill="1" applyBorder="1" applyAlignment="1">
      <alignment horizontal="center" vertical="center"/>
    </xf>
    <xf numFmtId="164" fontId="14" fillId="0" borderId="42" xfId="0" applyNumberFormat="1" applyFont="1" applyBorder="1" applyAlignment="1">
      <alignment horizontal="center" vertical="center"/>
    </xf>
    <xf numFmtId="169" fontId="34" fillId="0" borderId="39" xfId="0" applyNumberFormat="1" applyFont="1" applyBorder="1" applyAlignment="1">
      <alignment horizontal="center" vertical="center"/>
    </xf>
    <xf numFmtId="169" fontId="34" fillId="0" borderId="42" xfId="0" applyNumberFormat="1" applyFont="1" applyBorder="1" applyAlignment="1">
      <alignment horizontal="center" vertical="center"/>
    </xf>
    <xf numFmtId="169" fontId="34" fillId="0" borderId="44" xfId="0" applyNumberFormat="1" applyFont="1" applyBorder="1" applyAlignment="1">
      <alignment horizontal="center" vertical="center"/>
    </xf>
    <xf numFmtId="0" fontId="0" fillId="0" borderId="84" xfId="0" applyBorder="1" applyAlignment="1">
      <alignment horizontal="center" vertical="center"/>
    </xf>
    <xf numFmtId="0" fontId="2" fillId="20" borderId="84" xfId="0" applyFont="1" applyFill="1" applyBorder="1" applyAlignment="1">
      <alignment horizontal="center" vertical="center" wrapText="1"/>
    </xf>
    <xf numFmtId="2" fontId="35" fillId="0" borderId="84" xfId="0" applyNumberFormat="1" applyFont="1" applyBorder="1" applyAlignment="1">
      <alignment horizontal="center" vertical="center"/>
    </xf>
    <xf numFmtId="0" fontId="4" fillId="0" borderId="84" xfId="0" applyFont="1" applyBorder="1"/>
    <xf numFmtId="0" fontId="36" fillId="0" borderId="84" xfId="0" applyFont="1" applyBorder="1" applyAlignment="1">
      <alignment horizontal="center" vertical="center"/>
    </xf>
    <xf numFmtId="0" fontId="37" fillId="21" borderId="84" xfId="0" applyFont="1" applyFill="1" applyBorder="1" applyAlignment="1">
      <alignment horizontal="center" vertical="center"/>
    </xf>
    <xf numFmtId="0" fontId="0" fillId="9" borderId="1" xfId="0" applyFill="1" applyBorder="1" applyAlignment="1">
      <alignment horizontal="center"/>
    </xf>
    <xf numFmtId="0" fontId="0" fillId="9" borderId="33" xfId="0" applyFill="1" applyBorder="1" applyAlignment="1">
      <alignment horizontal="center"/>
    </xf>
    <xf numFmtId="0" fontId="0" fillId="9" borderId="31" xfId="0" applyFill="1" applyBorder="1" applyAlignment="1">
      <alignment horizontal="center"/>
    </xf>
    <xf numFmtId="0" fontId="0" fillId="9" borderId="34" xfId="0" applyFill="1" applyBorder="1" applyAlignment="1">
      <alignment horizontal="center"/>
    </xf>
    <xf numFmtId="0" fontId="0" fillId="9" borderId="45" xfId="0" applyFill="1" applyBorder="1" applyAlignment="1">
      <alignment horizontal="center"/>
    </xf>
    <xf numFmtId="0" fontId="0" fillId="9" borderId="46" xfId="0" applyFill="1" applyBorder="1" applyAlignment="1">
      <alignment horizontal="center"/>
    </xf>
    <xf numFmtId="0" fontId="0" fillId="9" borderId="35" xfId="0" applyFill="1" applyBorder="1" applyAlignment="1">
      <alignment horizontal="center"/>
    </xf>
    <xf numFmtId="0" fontId="0" fillId="9" borderId="47" xfId="0" applyFill="1" applyBorder="1" applyAlignment="1">
      <alignment horizontal="center"/>
    </xf>
    <xf numFmtId="0" fontId="0" fillId="9" borderId="48" xfId="0" applyFill="1" applyBorder="1" applyAlignment="1">
      <alignment horizontal="center"/>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1" fillId="6" borderId="12" xfId="0" applyFont="1" applyFill="1" applyBorder="1" applyAlignment="1">
      <alignment horizontal="center" vertical="center"/>
    </xf>
    <xf numFmtId="0" fontId="11" fillId="6" borderId="2" xfId="0" applyFont="1" applyFill="1" applyBorder="1" applyAlignment="1">
      <alignment horizontal="center" vertical="center"/>
    </xf>
    <xf numFmtId="0" fontId="11" fillId="6" borderId="19" xfId="0" applyFont="1" applyFill="1" applyBorder="1" applyAlignment="1">
      <alignment horizontal="center" vertical="center"/>
    </xf>
    <xf numFmtId="0" fontId="11" fillId="6" borderId="20" xfId="0" applyFont="1" applyFill="1" applyBorder="1" applyAlignment="1">
      <alignment horizontal="center" vertical="center"/>
    </xf>
    <xf numFmtId="0" fontId="11" fillId="6" borderId="2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7" xfId="0" applyFont="1" applyFill="1" applyBorder="1" applyAlignment="1">
      <alignment horizontal="center" vertical="center"/>
    </xf>
    <xf numFmtId="0" fontId="7" fillId="4" borderId="25" xfId="0" applyFont="1" applyFill="1" applyBorder="1" applyAlignment="1">
      <alignment horizontal="left" vertical="center"/>
    </xf>
    <xf numFmtId="0" fontId="7" fillId="4" borderId="27" xfId="0" applyFont="1" applyFill="1" applyBorder="1" applyAlignment="1">
      <alignment horizontal="left" vertical="center"/>
    </xf>
    <xf numFmtId="0" fontId="7" fillId="4" borderId="9" xfId="0" applyFont="1" applyFill="1" applyBorder="1" applyAlignment="1">
      <alignment horizontal="left" vertical="center"/>
    </xf>
    <xf numFmtId="0" fontId="9" fillId="5" borderId="9" xfId="0" applyFont="1" applyFill="1" applyBorder="1" applyAlignment="1">
      <alignment horizontal="left" vertical="center"/>
    </xf>
    <xf numFmtId="0" fontId="9" fillId="5" borderId="10" xfId="0" applyFont="1" applyFill="1" applyBorder="1" applyAlignment="1">
      <alignment horizontal="left" vertical="center"/>
    </xf>
    <xf numFmtId="2" fontId="9" fillId="5" borderId="71" xfId="0" applyNumberFormat="1" applyFont="1" applyFill="1" applyBorder="1" applyAlignment="1">
      <alignment horizontal="center" vertical="center"/>
    </xf>
    <xf numFmtId="2" fontId="9" fillId="5" borderId="22" xfId="0" applyNumberFormat="1" applyFont="1" applyFill="1" applyBorder="1" applyAlignment="1">
      <alignment horizontal="center" vertical="center"/>
    </xf>
    <xf numFmtId="2" fontId="9" fillId="5" borderId="13" xfId="0" applyNumberFormat="1" applyFont="1" applyFill="1" applyBorder="1" applyAlignment="1">
      <alignment horizontal="center" vertical="center"/>
    </xf>
    <xf numFmtId="0" fontId="9" fillId="5" borderId="7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4" xfId="0" applyFont="1" applyFill="1" applyBorder="1" applyAlignment="1">
      <alignment horizontal="center" vertical="center"/>
    </xf>
    <xf numFmtId="0" fontId="9" fillId="8" borderId="24"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16" xfId="0" applyFont="1" applyFill="1" applyBorder="1" applyAlignment="1">
      <alignment horizontal="center" vertical="center" wrapText="1"/>
    </xf>
    <xf numFmtId="166" fontId="25" fillId="3" borderId="30" xfId="0" applyNumberFormat="1" applyFont="1" applyFill="1" applyBorder="1" applyAlignment="1">
      <alignment horizontal="center" vertical="center"/>
    </xf>
    <xf numFmtId="166" fontId="25" fillId="3" borderId="27" xfId="0" applyNumberFormat="1" applyFont="1" applyFill="1" applyBorder="1" applyAlignment="1">
      <alignment horizontal="center" vertical="center"/>
    </xf>
    <xf numFmtId="166" fontId="25" fillId="3" borderId="11" xfId="0" applyNumberFormat="1" applyFont="1" applyFill="1" applyBorder="1" applyAlignment="1">
      <alignment horizontal="center" vertical="center"/>
    </xf>
    <xf numFmtId="0" fontId="7" fillId="4" borderId="10" xfId="0" applyFont="1" applyFill="1" applyBorder="1" applyAlignment="1">
      <alignment horizontal="left" vertical="center"/>
    </xf>
    <xf numFmtId="0" fontId="9" fillId="5" borderId="8" xfId="0" applyFont="1" applyFill="1" applyBorder="1" applyAlignment="1">
      <alignment horizontal="left" vertical="center"/>
    </xf>
    <xf numFmtId="0" fontId="9" fillId="5" borderId="22" xfId="0" applyFont="1" applyFill="1" applyBorder="1" applyAlignment="1">
      <alignment horizontal="left" vertical="center"/>
    </xf>
    <xf numFmtId="0" fontId="9" fillId="5" borderId="4" xfId="0" applyFont="1" applyFill="1" applyBorder="1" applyAlignment="1">
      <alignment horizontal="left" vertical="center"/>
    </xf>
    <xf numFmtId="0" fontId="9" fillId="5" borderId="30" xfId="0" applyFont="1" applyFill="1" applyBorder="1" applyAlignment="1">
      <alignment horizontal="center" vertical="center"/>
    </xf>
    <xf numFmtId="0" fontId="9" fillId="5" borderId="27" xfId="0" applyFont="1" applyFill="1" applyBorder="1" applyAlignment="1">
      <alignment horizontal="center" vertical="center"/>
    </xf>
    <xf numFmtId="0" fontId="9" fillId="5" borderId="11" xfId="0" applyFont="1" applyFill="1" applyBorder="1" applyAlignment="1">
      <alignment horizontal="center" vertical="center"/>
    </xf>
    <xf numFmtId="0" fontId="10" fillId="14" borderId="28" xfId="0" applyFont="1" applyFill="1" applyBorder="1" applyAlignment="1">
      <alignment horizontal="center" vertical="center"/>
    </xf>
    <xf numFmtId="0" fontId="10" fillId="14" borderId="26" xfId="0" applyFont="1" applyFill="1" applyBorder="1" applyAlignment="1">
      <alignment horizontal="center" vertical="center"/>
    </xf>
    <xf numFmtId="0" fontId="10" fillId="14" borderId="18" xfId="0" applyFont="1" applyFill="1" applyBorder="1" applyAlignment="1">
      <alignment horizontal="center" vertical="center"/>
    </xf>
    <xf numFmtId="0" fontId="10" fillId="14" borderId="23" xfId="0" applyFont="1" applyFill="1" applyBorder="1" applyAlignment="1">
      <alignment horizontal="center" vertical="center"/>
    </xf>
    <xf numFmtId="0" fontId="10" fillId="14" borderId="29" xfId="0" applyFont="1" applyFill="1" applyBorder="1" applyAlignment="1">
      <alignment horizontal="center" vertical="center"/>
    </xf>
    <xf numFmtId="0" fontId="10" fillId="14" borderId="16" xfId="0" applyFont="1" applyFill="1" applyBorder="1" applyAlignment="1">
      <alignment horizontal="center" vertical="center"/>
    </xf>
    <xf numFmtId="2" fontId="9" fillId="15" borderId="28" xfId="0" applyNumberFormat="1" applyFont="1" applyFill="1" applyBorder="1" applyAlignment="1">
      <alignment horizontal="center" vertical="center"/>
    </xf>
    <xf numFmtId="2" fontId="9" fillId="15" borderId="26" xfId="0" applyNumberFormat="1" applyFont="1" applyFill="1" applyBorder="1" applyAlignment="1">
      <alignment horizontal="center" vertical="center"/>
    </xf>
    <xf numFmtId="2" fontId="9" fillId="15" borderId="18" xfId="0" applyNumberFormat="1" applyFont="1" applyFill="1" applyBorder="1" applyAlignment="1">
      <alignment horizontal="center" vertical="center"/>
    </xf>
    <xf numFmtId="2" fontId="9" fillId="15" borderId="23" xfId="0" applyNumberFormat="1" applyFont="1" applyFill="1" applyBorder="1" applyAlignment="1">
      <alignment horizontal="center" vertical="center"/>
    </xf>
    <xf numFmtId="2" fontId="9" fillId="15" borderId="29" xfId="0" applyNumberFormat="1" applyFont="1" applyFill="1" applyBorder="1" applyAlignment="1">
      <alignment horizontal="center" vertical="center"/>
    </xf>
    <xf numFmtId="2" fontId="9" fillId="15" borderId="16" xfId="0" applyNumberFormat="1" applyFont="1" applyFill="1" applyBorder="1" applyAlignment="1">
      <alignment horizontal="center" vertical="center"/>
    </xf>
    <xf numFmtId="167" fontId="24" fillId="15" borderId="17" xfId="0" applyNumberFormat="1" applyFont="1" applyFill="1" applyBorder="1" applyAlignment="1">
      <alignment horizontal="center" vertical="center"/>
    </xf>
    <xf numFmtId="167" fontId="24" fillId="15" borderId="15" xfId="0" applyNumberFormat="1" applyFont="1" applyFill="1" applyBorder="1" applyAlignment="1">
      <alignment horizontal="center" vertical="center"/>
    </xf>
    <xf numFmtId="0" fontId="9" fillId="14" borderId="28" xfId="0" applyFont="1" applyFill="1" applyBorder="1" applyAlignment="1">
      <alignment horizontal="center" vertical="center"/>
    </xf>
    <xf numFmtId="0" fontId="9" fillId="14" borderId="26" xfId="0" applyFont="1" applyFill="1" applyBorder="1" applyAlignment="1">
      <alignment horizontal="center" vertical="center"/>
    </xf>
    <xf numFmtId="0" fontId="9" fillId="14" borderId="18" xfId="0" applyFont="1" applyFill="1" applyBorder="1" applyAlignment="1">
      <alignment horizontal="center" vertical="center"/>
    </xf>
    <xf numFmtId="0" fontId="9" fillId="14" borderId="23" xfId="0" applyFont="1" applyFill="1" applyBorder="1" applyAlignment="1">
      <alignment horizontal="center" vertical="center"/>
    </xf>
    <xf numFmtId="0" fontId="9" fillId="14" borderId="29" xfId="0" applyFont="1" applyFill="1" applyBorder="1" applyAlignment="1">
      <alignment horizontal="center" vertical="center"/>
    </xf>
    <xf numFmtId="0" fontId="9" fillId="14" borderId="16" xfId="0" applyFont="1" applyFill="1" applyBorder="1" applyAlignment="1">
      <alignment horizontal="center" vertical="center"/>
    </xf>
    <xf numFmtId="0" fontId="0" fillId="11" borderId="0" xfId="0" applyFill="1" applyAlignment="1">
      <alignment horizontal="center"/>
    </xf>
    <xf numFmtId="0" fontId="0" fillId="18" borderId="3" xfId="0" applyFill="1" applyBorder="1" applyAlignment="1">
      <alignment horizontal="center"/>
    </xf>
    <xf numFmtId="0" fontId="0" fillId="18" borderId="0" xfId="0" applyFill="1" applyBorder="1" applyAlignment="1">
      <alignment horizontal="center"/>
    </xf>
    <xf numFmtId="0" fontId="0" fillId="18" borderId="73" xfId="0" applyFill="1" applyBorder="1" applyAlignment="1">
      <alignment horizontal="center"/>
    </xf>
    <xf numFmtId="0" fontId="31" fillId="19" borderId="0" xfId="0" applyFont="1" applyFill="1" applyBorder="1" applyAlignment="1">
      <alignment horizontal="center" vertical="center" wrapText="1"/>
    </xf>
    <xf numFmtId="0" fontId="31" fillId="19" borderId="81" xfId="0" applyFont="1" applyFill="1" applyBorder="1" applyAlignment="1">
      <alignment horizontal="center" vertical="center" wrapText="1"/>
    </xf>
    <xf numFmtId="0" fontId="31" fillId="19" borderId="82" xfId="0" applyFont="1" applyFill="1" applyBorder="1" applyAlignment="1">
      <alignment horizontal="center" vertical="center" wrapText="1"/>
    </xf>
    <xf numFmtId="0" fontId="31" fillId="19" borderId="83" xfId="0" applyFont="1" applyFill="1" applyBorder="1" applyAlignment="1">
      <alignment horizontal="center" vertical="center" wrapText="1"/>
    </xf>
    <xf numFmtId="0" fontId="10" fillId="17" borderId="84" xfId="0" applyFont="1" applyFill="1" applyBorder="1" applyAlignment="1">
      <alignment horizontal="center" vertical="center"/>
    </xf>
  </cellXfs>
  <cellStyles count="1">
    <cellStyle name="Normal" xfId="0" builtinId="0"/>
  </cellStyles>
  <dxfs count="8">
    <dxf>
      <font>
        <b/>
        <i val="0"/>
      </font>
    </dxf>
    <dxf>
      <font>
        <b/>
        <i val="0"/>
        <color rgb="FFC00000"/>
      </font>
      <fill>
        <gradientFill degree="90">
          <stop position="0">
            <color rgb="FFFFA7A7"/>
          </stop>
          <stop position="1">
            <color rgb="FFFFA7A7"/>
          </stop>
        </gradientFill>
      </fill>
    </dxf>
    <dxf>
      <font>
        <b/>
        <i val="0"/>
        <color rgb="FFC00000"/>
      </font>
      <fill>
        <gradientFill degree="90">
          <stop position="0">
            <color rgb="FFFFA7A7"/>
          </stop>
          <stop position="1">
            <color rgb="FFFFA7A7"/>
          </stop>
        </gradientFill>
      </fill>
    </dxf>
    <dxf>
      <font>
        <b/>
        <i val="0"/>
        <color rgb="FF005400"/>
      </font>
      <fill>
        <gradientFill degree="90">
          <stop position="0">
            <color rgb="FF92D050"/>
          </stop>
          <stop position="1">
            <color rgb="FF92D050"/>
          </stop>
        </gradientFill>
      </fill>
    </dxf>
    <dxf>
      <font>
        <b/>
        <i val="0"/>
        <color rgb="FF005400"/>
      </font>
      <fill>
        <gradientFill type="path" left="0.5" right="0.5" top="0.5" bottom="0.5">
          <stop position="0">
            <color theme="9" tint="0.59999389629810485"/>
          </stop>
          <stop position="1">
            <color theme="9" tint="0.40000610370189521"/>
          </stop>
        </gradientFill>
      </fill>
    </dxf>
    <dxf>
      <font>
        <b/>
        <i val="0"/>
        <color rgb="FFC00000"/>
      </font>
      <fill>
        <gradientFill type="path" left="0.5" right="0.5" top="0.5" bottom="0.5">
          <stop position="0">
            <color rgb="FFFFCCFF"/>
          </stop>
          <stop position="1">
            <color rgb="FFFF8585"/>
          </stop>
        </gradientFill>
      </fill>
    </dxf>
    <dxf>
      <font>
        <b/>
        <i val="0"/>
        <color rgb="FF005400"/>
      </font>
      <fill>
        <gradientFill type="path" left="0.5" right="0.5" top="0.5" bottom="0.5">
          <stop position="0">
            <color theme="9" tint="0.59999389629810485"/>
          </stop>
          <stop position="1">
            <color theme="9" tint="0.40000610370189521"/>
          </stop>
        </gradientFill>
      </fill>
    </dxf>
    <dxf>
      <font>
        <b/>
        <i val="0"/>
        <color rgb="FFC00000"/>
      </font>
      <fill>
        <gradientFill type="path" left="0.5" right="0.5" top="0.5" bottom="0.5">
          <stop position="0">
            <color rgb="FFFFCCFF"/>
          </stop>
          <stop position="1">
            <color rgb="FFFF8585"/>
          </stop>
        </gradientFill>
      </fill>
    </dxf>
  </dxfs>
  <tableStyles count="0" defaultTableStyle="TableStyleMedium2" defaultPivotStyle="PivotStyleLight16"/>
  <colors>
    <mruColors>
      <color rgb="FFFFA7A7"/>
      <color rgb="FF005400"/>
      <color rgb="FFF7FEFF"/>
      <color rgb="FFDFFBFD"/>
      <color rgb="FF008000"/>
      <color rgb="FFFFCCFF"/>
      <color rgb="FFFF8585"/>
      <color rgb="FF54D454"/>
      <color rgb="FFFF7415"/>
      <color rgb="FFFFB9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hyperlink" Target="https://pxhere.com/en/photo/1634949" TargetMode="External"/><Relationship Id="rId3" Type="http://schemas.openxmlformats.org/officeDocument/2006/relationships/image" Target="../media/image2.jpeg"/><Relationship Id="rId7" Type="http://schemas.openxmlformats.org/officeDocument/2006/relationships/image" Target="../media/image4.jpeg"/><Relationship Id="rId2" Type="http://schemas.openxmlformats.org/officeDocument/2006/relationships/hyperlink" Target="https://pixabay.com/en/bani-coins-lei-metal-money-88232/" TargetMode="External"/><Relationship Id="rId1" Type="http://schemas.openxmlformats.org/officeDocument/2006/relationships/image" Target="../media/image1.jpeg"/><Relationship Id="rId6" Type="http://schemas.openxmlformats.org/officeDocument/2006/relationships/hyperlink" Target="http://rpdnoticias.com/el-dolar-blue-salta-1-peso-por-fuerte-demanda-en-las-cuevas-del-centro-porteno/" TargetMode="External"/><Relationship Id="rId5" Type="http://schemas.openxmlformats.org/officeDocument/2006/relationships/image" Target="../media/image3.jpeg"/><Relationship Id="rId10" Type="http://schemas.openxmlformats.org/officeDocument/2006/relationships/hyperlink" Target="https://www.flickr.com/photos/13519089@N03/4746076341" TargetMode="External"/><Relationship Id="rId4" Type="http://schemas.openxmlformats.org/officeDocument/2006/relationships/hyperlink" Target="https://pxhere.com/de/photo/1192585" TargetMode="External"/><Relationship Id="rId9"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http://www.creative-commons-images.com/clipboard/profit-and-loss.html" TargetMode="External"/><Relationship Id="rId3" Type="http://schemas.openxmlformats.org/officeDocument/2006/relationships/image" Target="../media/image7.jpeg"/><Relationship Id="rId7" Type="http://schemas.openxmlformats.org/officeDocument/2006/relationships/image" Target="../media/image9.jpeg"/><Relationship Id="rId2" Type="http://schemas.openxmlformats.org/officeDocument/2006/relationships/hyperlink" Target="https://www.thebluediamondgallery.com/wooden-tile/p/profit.html" TargetMode="External"/><Relationship Id="rId1" Type="http://schemas.openxmlformats.org/officeDocument/2006/relationships/image" Target="../media/image6.jpeg"/><Relationship Id="rId6" Type="http://schemas.openxmlformats.org/officeDocument/2006/relationships/hyperlink" Target="https://kingsofgk.blogspot.com/2017/10/profit-and-loss-questions-with-solutions.html" TargetMode="External"/><Relationship Id="rId5" Type="http://schemas.openxmlformats.org/officeDocument/2006/relationships/image" Target="../media/image8.png"/><Relationship Id="rId4" Type="http://schemas.openxmlformats.org/officeDocument/2006/relationships/hyperlink" Target="http://www.thebluediamondgallery.com/handwriting/p/profit.html" TargetMode="External"/></Relationships>
</file>

<file path=xl/drawings/drawing1.xml><?xml version="1.0" encoding="utf-8"?>
<xdr:wsDr xmlns:xdr="http://schemas.openxmlformats.org/drawingml/2006/spreadsheetDrawing" xmlns:a="http://schemas.openxmlformats.org/drawingml/2006/main">
  <xdr:oneCellAnchor>
    <xdr:from>
      <xdr:col>0</xdr:col>
      <xdr:colOff>198120</xdr:colOff>
      <xdr:row>0</xdr:row>
      <xdr:rowOff>53340</xdr:rowOff>
    </xdr:from>
    <xdr:ext cx="1508760" cy="533400"/>
    <xdr:sp macro="" textlink="">
      <xdr:nvSpPr>
        <xdr:cNvPr id="2" name="Dreptunghi 1">
          <a:extLst>
            <a:ext uri="{FF2B5EF4-FFF2-40B4-BE49-F238E27FC236}">
              <a16:creationId xmlns:a16="http://schemas.microsoft.com/office/drawing/2014/main" id="{BF0A8C18-5FBB-4428-9D6F-7A822F680E72}"/>
            </a:ext>
          </a:extLst>
        </xdr:cNvPr>
        <xdr:cNvSpPr/>
      </xdr:nvSpPr>
      <xdr:spPr>
        <a:xfrm>
          <a:off x="198120" y="53340"/>
          <a:ext cx="1508760" cy="533400"/>
        </a:xfrm>
        <a:prstGeom prst="rect">
          <a:avLst/>
        </a:prstGeom>
        <a:noFill/>
      </xdr:spPr>
      <xdr:txBody>
        <a:bodyPr wrap="none" lIns="91440" tIns="45720" rIns="91440" bIns="45720">
          <a:prstTxWarp prst="textDeflate">
            <a:avLst/>
          </a:prstTxWarp>
          <a:spAutoFit/>
        </a:bodyPr>
        <a:lstStyle/>
        <a:p>
          <a:pPr algn="ctr"/>
          <a:r>
            <a:rPr lang="ro-RO" sz="5400" b="1" cap="none" spc="0">
              <a:ln w="22225">
                <a:solidFill>
                  <a:srgbClr val="C00000"/>
                </a:solidFill>
                <a:prstDash val="solid"/>
              </a:ln>
              <a:solidFill>
                <a:srgbClr val="FF0000"/>
              </a:solidFill>
              <a:effectLst/>
            </a:rPr>
            <a:t>Stocuri</a:t>
          </a:r>
        </a:p>
      </xdr:txBody>
    </xdr:sp>
    <xdr:clientData/>
  </xdr:oneCellAnchor>
  <xdr:oneCellAnchor>
    <xdr:from>
      <xdr:col>1</xdr:col>
      <xdr:colOff>601979</xdr:colOff>
      <xdr:row>0</xdr:row>
      <xdr:rowOff>30480</xdr:rowOff>
    </xdr:from>
    <xdr:ext cx="1913969" cy="533584"/>
    <xdr:sp macro="" textlink="">
      <xdr:nvSpPr>
        <xdr:cNvPr id="3" name="Dreptunghi 2">
          <a:extLst>
            <a:ext uri="{FF2B5EF4-FFF2-40B4-BE49-F238E27FC236}">
              <a16:creationId xmlns:a16="http://schemas.microsoft.com/office/drawing/2014/main" id="{192A93B2-C8A2-4AE9-9909-335943642FF5}"/>
            </a:ext>
          </a:extLst>
        </xdr:cNvPr>
        <xdr:cNvSpPr/>
      </xdr:nvSpPr>
      <xdr:spPr>
        <a:xfrm>
          <a:off x="2194559" y="30480"/>
          <a:ext cx="1913969" cy="533584"/>
        </a:xfrm>
        <a:prstGeom prst="rect">
          <a:avLst/>
        </a:prstGeom>
        <a:noFill/>
      </xdr:spPr>
      <xdr:txBody>
        <a:bodyPr wrap="none" lIns="91440" tIns="45720" rIns="91440" bIns="45720">
          <a:prstTxWarp prst="textDeflateTop">
            <a:avLst/>
          </a:prstTxWarp>
          <a:spAutoFit/>
        </a:bodyPr>
        <a:lstStyle/>
        <a:p>
          <a:pPr algn="ctr"/>
          <a:r>
            <a:rPr lang="ro-RO" sz="5400" b="1" cap="none" spc="50">
              <a:ln w="28575" cmpd="sng">
                <a:solidFill>
                  <a:schemeClr val="accent6">
                    <a:lumMod val="75000"/>
                  </a:schemeClr>
                </a:solidFill>
                <a:prstDash val="solid"/>
              </a:ln>
              <a:solidFill>
                <a:srgbClr val="92D050"/>
              </a:solidFill>
              <a:effectLst>
                <a:glow rad="38100">
                  <a:schemeClr val="accent1">
                    <a:alpha val="40000"/>
                  </a:schemeClr>
                </a:glow>
                <a:outerShdw blurRad="50800" dist="38100" dir="2700000" algn="tl" rotWithShape="0">
                  <a:prstClr val="black">
                    <a:alpha val="40000"/>
                  </a:prstClr>
                </a:outerShdw>
              </a:effectLst>
            </a:rPr>
            <a:t>STOCURI</a:t>
          </a:r>
        </a:p>
      </xdr:txBody>
    </xdr:sp>
    <xdr:clientData/>
  </xdr:oneCellAnchor>
  <xdr:oneCellAnchor>
    <xdr:from>
      <xdr:col>3</xdr:col>
      <xdr:colOff>46462</xdr:colOff>
      <xdr:row>4</xdr:row>
      <xdr:rowOff>0</xdr:rowOff>
    </xdr:from>
    <xdr:ext cx="3559097" cy="427463"/>
    <xdr:sp macro="" textlink="">
      <xdr:nvSpPr>
        <xdr:cNvPr id="4" name="Schemă logică: proces alternativ 3">
          <a:extLst>
            <a:ext uri="{FF2B5EF4-FFF2-40B4-BE49-F238E27FC236}">
              <a16:creationId xmlns:a16="http://schemas.microsoft.com/office/drawing/2014/main" id="{CA2918EC-BB33-4175-B5C9-AA04227F679C}"/>
            </a:ext>
          </a:extLst>
        </xdr:cNvPr>
        <xdr:cNvSpPr/>
      </xdr:nvSpPr>
      <xdr:spPr>
        <a:xfrm>
          <a:off x="3391828" y="938561"/>
          <a:ext cx="3559097" cy="427463"/>
        </a:xfrm>
        <a:prstGeom prst="flowChartAlternateProcess">
          <a:avLst/>
        </a:prstGeom>
        <a:noFill/>
      </xdr:spPr>
      <xdr:txBody>
        <a:bodyPr wrap="none" lIns="91440" tIns="45720" rIns="91440" bIns="45720">
          <a:prstTxWarp prst="textPlain">
            <a:avLst/>
          </a:prstTxWarp>
          <a:spAutoFit/>
        </a:bodyPr>
        <a:lstStyle/>
        <a:p>
          <a:pPr algn="ctr"/>
          <a:endParaRPr lang="ro-RO" sz="5400" b="1" cap="none" spc="0">
            <a:ln w="28575">
              <a:solidFill>
                <a:srgbClr val="00B050"/>
              </a:solidFill>
              <a:prstDash val="solid"/>
            </a:ln>
            <a:solidFill>
              <a:srgbClr val="99FF33"/>
            </a:solidFill>
            <a:effectLst>
              <a:outerShdw blurRad="50800" dist="38100" dir="5400000" algn="t" rotWithShape="0">
                <a:prstClr val="black">
                  <a:alpha val="40000"/>
                </a:prstClr>
              </a:outerShdw>
            </a:effectLst>
          </a:endParaRPr>
        </a:p>
      </xdr:txBody>
    </xdr:sp>
    <xdr:clientData/>
  </xdr:oneCellAnchor>
  <xdr:twoCellAnchor>
    <xdr:from>
      <xdr:col>3</xdr:col>
      <xdr:colOff>204440</xdr:colOff>
      <xdr:row>3</xdr:row>
      <xdr:rowOff>102220</xdr:rowOff>
    </xdr:from>
    <xdr:to>
      <xdr:col>4</xdr:col>
      <xdr:colOff>446049</xdr:colOff>
      <xdr:row>6</xdr:row>
      <xdr:rowOff>130098</xdr:rowOff>
    </xdr:to>
    <xdr:sp macro="" textlink="">
      <xdr:nvSpPr>
        <xdr:cNvPr id="7" name="Dreptunghi: colțuri rotunjite 6">
          <a:extLst>
            <a:ext uri="{FF2B5EF4-FFF2-40B4-BE49-F238E27FC236}">
              <a16:creationId xmlns:a16="http://schemas.microsoft.com/office/drawing/2014/main" id="{86CF554E-1FA8-4EDF-B286-56A9141E7EB1}"/>
            </a:ext>
          </a:extLst>
        </xdr:cNvPr>
        <xdr:cNvSpPr/>
      </xdr:nvSpPr>
      <xdr:spPr>
        <a:xfrm>
          <a:off x="3549806" y="808464"/>
          <a:ext cx="1059365" cy="724829"/>
        </a:xfrm>
        <a:prstGeom prst="roundRect">
          <a:avLst/>
        </a:prstGeom>
        <a:solidFill>
          <a:srgbClr val="FF7415"/>
        </a:solidFill>
        <a:ln w="28575">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o-RO" sz="1100"/>
        </a:p>
      </xdr:txBody>
    </xdr:sp>
    <xdr:clientData/>
  </xdr:twoCellAnchor>
  <xdr:twoCellAnchor>
    <xdr:from>
      <xdr:col>4</xdr:col>
      <xdr:colOff>566853</xdr:colOff>
      <xdr:row>3</xdr:row>
      <xdr:rowOff>111514</xdr:rowOff>
    </xdr:from>
    <xdr:to>
      <xdr:col>5</xdr:col>
      <xdr:colOff>604023</xdr:colOff>
      <xdr:row>6</xdr:row>
      <xdr:rowOff>111514</xdr:rowOff>
    </xdr:to>
    <xdr:sp macro="" textlink="">
      <xdr:nvSpPr>
        <xdr:cNvPr id="8" name="Dreptunghi: colțuri rotunjite 7">
          <a:extLst>
            <a:ext uri="{FF2B5EF4-FFF2-40B4-BE49-F238E27FC236}">
              <a16:creationId xmlns:a16="http://schemas.microsoft.com/office/drawing/2014/main" id="{8D8E0A9D-3044-46C5-95AC-6027790F5595}"/>
            </a:ext>
          </a:extLst>
        </xdr:cNvPr>
        <xdr:cNvSpPr/>
      </xdr:nvSpPr>
      <xdr:spPr>
        <a:xfrm>
          <a:off x="4729975" y="817758"/>
          <a:ext cx="1040780" cy="696951"/>
        </a:xfrm>
        <a:prstGeom prst="roundRect">
          <a:avLst/>
        </a:prstGeom>
        <a:solidFill>
          <a:srgbClr val="FF7415"/>
        </a:solidFill>
        <a:ln w="19050">
          <a:solidFill>
            <a:srgbClr val="C00000"/>
          </a:solidFill>
        </a:ln>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o-RO" sz="1100">
            <a:ln w="38100">
              <a:solidFill>
                <a:srgbClr val="C00000"/>
              </a:solidFill>
            </a:ln>
          </a:endParaRPr>
        </a:p>
      </xdr:txBody>
    </xdr:sp>
    <xdr:clientData/>
  </xdr:twoCellAnchor>
  <xdr:oneCellAnchor>
    <xdr:from>
      <xdr:col>3</xdr:col>
      <xdr:colOff>222608</xdr:colOff>
      <xdr:row>3</xdr:row>
      <xdr:rowOff>186320</xdr:rowOff>
    </xdr:from>
    <xdr:ext cx="1031903" cy="374141"/>
    <xdr:sp macro="" textlink="">
      <xdr:nvSpPr>
        <xdr:cNvPr id="9" name="Dreptunghi 8">
          <a:extLst>
            <a:ext uri="{FF2B5EF4-FFF2-40B4-BE49-F238E27FC236}">
              <a16:creationId xmlns:a16="http://schemas.microsoft.com/office/drawing/2014/main" id="{E34C8C81-268A-4373-B4BB-68F6F1CF4F8A}"/>
            </a:ext>
          </a:extLst>
        </xdr:cNvPr>
        <xdr:cNvSpPr/>
      </xdr:nvSpPr>
      <xdr:spPr>
        <a:xfrm>
          <a:off x="3567974" y="892564"/>
          <a:ext cx="1031903" cy="374141"/>
        </a:xfrm>
        <a:prstGeom prst="rect">
          <a:avLst/>
        </a:prstGeom>
        <a:noFill/>
      </xdr:spPr>
      <xdr:txBody>
        <a:bodyPr wrap="square" lIns="91440" tIns="45720" rIns="91440" bIns="45720">
          <a:spAutoFit/>
        </a:bodyPr>
        <a:lstStyle/>
        <a:p>
          <a:pPr algn="ctr"/>
          <a:r>
            <a:rPr lang="ro-RO" sz="1800" b="1" cap="none" spc="0">
              <a:ln w="22225">
                <a:solidFill>
                  <a:srgbClr val="C00000"/>
                </a:solidFill>
                <a:prstDash val="solid"/>
              </a:ln>
              <a:solidFill>
                <a:srgbClr val="C00000"/>
              </a:solidFill>
              <a:effectLst/>
            </a:rPr>
            <a:t>Achiziție</a:t>
          </a:r>
        </a:p>
      </xdr:txBody>
    </xdr:sp>
    <xdr:clientData/>
  </xdr:oneCellAnchor>
  <xdr:oneCellAnchor>
    <xdr:from>
      <xdr:col>3</xdr:col>
      <xdr:colOff>305412</xdr:colOff>
      <xdr:row>4</xdr:row>
      <xdr:rowOff>195613</xdr:rowOff>
    </xdr:from>
    <xdr:ext cx="884052" cy="342786"/>
    <xdr:sp macro="" textlink="">
      <xdr:nvSpPr>
        <xdr:cNvPr id="10" name="Dreptunghi 9">
          <a:extLst>
            <a:ext uri="{FF2B5EF4-FFF2-40B4-BE49-F238E27FC236}">
              <a16:creationId xmlns:a16="http://schemas.microsoft.com/office/drawing/2014/main" id="{0125E953-3A19-4E4E-9654-320DF53308CE}"/>
            </a:ext>
          </a:extLst>
        </xdr:cNvPr>
        <xdr:cNvSpPr/>
      </xdr:nvSpPr>
      <xdr:spPr>
        <a:xfrm>
          <a:off x="3650778" y="1134174"/>
          <a:ext cx="884052" cy="342786"/>
        </a:xfrm>
        <a:prstGeom prst="rect">
          <a:avLst/>
        </a:prstGeom>
        <a:noFill/>
      </xdr:spPr>
      <xdr:txBody>
        <a:bodyPr wrap="square" lIns="91440" tIns="45720" rIns="91440" bIns="45720">
          <a:spAutoFit/>
        </a:bodyPr>
        <a:lstStyle/>
        <a:p>
          <a:pPr algn="ctr"/>
          <a:r>
            <a:rPr lang="ro-RO" sz="1600" b="1" cap="none" spc="0">
              <a:ln w="22225">
                <a:solidFill>
                  <a:srgbClr val="C00000"/>
                </a:solidFill>
                <a:prstDash val="solid"/>
              </a:ln>
              <a:solidFill>
                <a:srgbClr val="C00000"/>
              </a:solidFill>
              <a:effectLst/>
            </a:rPr>
            <a:t>acțiuni</a:t>
          </a:r>
        </a:p>
      </xdr:txBody>
    </xdr:sp>
    <xdr:clientData/>
  </xdr:oneCellAnchor>
  <xdr:oneCellAnchor>
    <xdr:from>
      <xdr:col>5</xdr:col>
      <xdr:colOff>260758</xdr:colOff>
      <xdr:row>3</xdr:row>
      <xdr:rowOff>130563</xdr:rowOff>
    </xdr:from>
    <xdr:ext cx="184731" cy="342786"/>
    <xdr:sp macro="" textlink="">
      <xdr:nvSpPr>
        <xdr:cNvPr id="11" name="Dreptunghi 10">
          <a:extLst>
            <a:ext uri="{FF2B5EF4-FFF2-40B4-BE49-F238E27FC236}">
              <a16:creationId xmlns:a16="http://schemas.microsoft.com/office/drawing/2014/main" id="{2C8B08B4-B69E-4702-A0C9-A139E32456DF}"/>
            </a:ext>
          </a:extLst>
        </xdr:cNvPr>
        <xdr:cNvSpPr/>
      </xdr:nvSpPr>
      <xdr:spPr>
        <a:xfrm>
          <a:off x="5427490" y="836807"/>
          <a:ext cx="184731" cy="342786"/>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endParaRPr lang="ro-RO" sz="1600" b="1" cap="none" spc="0">
            <a:ln w="28575">
              <a:solidFill>
                <a:srgbClr val="008000"/>
              </a:solidFill>
            </a:ln>
            <a:solidFill>
              <a:srgbClr val="54D454"/>
            </a:solidFill>
            <a:effectLst/>
          </a:endParaRPr>
        </a:p>
      </xdr:txBody>
    </xdr:sp>
    <xdr:clientData/>
  </xdr:oneCellAnchor>
  <xdr:oneCellAnchor>
    <xdr:from>
      <xdr:col>4</xdr:col>
      <xdr:colOff>712146</xdr:colOff>
      <xdr:row>3</xdr:row>
      <xdr:rowOff>149149</xdr:rowOff>
    </xdr:from>
    <xdr:ext cx="861711" cy="342786"/>
    <xdr:sp macro="" textlink="">
      <xdr:nvSpPr>
        <xdr:cNvPr id="12" name="Dreptunghi 11">
          <a:extLst>
            <a:ext uri="{FF2B5EF4-FFF2-40B4-BE49-F238E27FC236}">
              <a16:creationId xmlns:a16="http://schemas.microsoft.com/office/drawing/2014/main" id="{04327D34-67DC-41AB-A785-6DC339AD689E}"/>
            </a:ext>
          </a:extLst>
        </xdr:cNvPr>
        <xdr:cNvSpPr/>
      </xdr:nvSpPr>
      <xdr:spPr>
        <a:xfrm>
          <a:off x="4875268" y="855393"/>
          <a:ext cx="861711" cy="342786"/>
        </a:xfrm>
        <a:prstGeom prst="rect">
          <a:avLst/>
        </a:prstGeom>
        <a:noFill/>
      </xdr:spPr>
      <xdr:txBody>
        <a:bodyPr wrap="none" lIns="91440" tIns="45720" rIns="91440" bIns="45720">
          <a:spAutoFit/>
        </a:bodyPr>
        <a:lstStyle/>
        <a:p>
          <a:pPr algn="ctr"/>
          <a:r>
            <a:rPr lang="ro-RO" sz="1600" b="1" cap="none" spc="0">
              <a:ln w="22225">
                <a:solidFill>
                  <a:srgbClr val="008000"/>
                </a:solidFill>
                <a:prstDash val="solid"/>
              </a:ln>
              <a:solidFill>
                <a:srgbClr val="54D454"/>
              </a:solidFill>
              <a:effectLst/>
            </a:rPr>
            <a:t>Achziție</a:t>
          </a:r>
        </a:p>
      </xdr:txBody>
    </xdr:sp>
    <xdr:clientData/>
  </xdr:oneCellAnchor>
  <xdr:oneCellAnchor>
    <xdr:from>
      <xdr:col>4</xdr:col>
      <xdr:colOff>723868</xdr:colOff>
      <xdr:row>4</xdr:row>
      <xdr:rowOff>177027</xdr:rowOff>
    </xdr:from>
    <xdr:ext cx="763927" cy="342786"/>
    <xdr:sp macro="" textlink="">
      <xdr:nvSpPr>
        <xdr:cNvPr id="13" name="Dreptunghi 12">
          <a:extLst>
            <a:ext uri="{FF2B5EF4-FFF2-40B4-BE49-F238E27FC236}">
              <a16:creationId xmlns:a16="http://schemas.microsoft.com/office/drawing/2014/main" id="{CFB11A33-BD1D-4378-90C5-ABB8432ED503}"/>
            </a:ext>
          </a:extLst>
        </xdr:cNvPr>
        <xdr:cNvSpPr/>
      </xdr:nvSpPr>
      <xdr:spPr>
        <a:xfrm>
          <a:off x="4886990" y="1115588"/>
          <a:ext cx="763927" cy="342786"/>
        </a:xfrm>
        <a:prstGeom prst="rect">
          <a:avLst/>
        </a:prstGeom>
        <a:noFill/>
      </xdr:spPr>
      <xdr:txBody>
        <a:bodyPr wrap="none" lIns="91440" tIns="45720" rIns="91440" bIns="45720">
          <a:spAutoFit/>
        </a:bodyPr>
        <a:lstStyle/>
        <a:p>
          <a:pPr algn="ctr"/>
          <a:r>
            <a:rPr lang="ro-RO" sz="1600" b="1" cap="none" spc="0">
              <a:ln w="22225">
                <a:solidFill>
                  <a:srgbClr val="008000"/>
                </a:solidFill>
                <a:prstDash val="solid"/>
              </a:ln>
              <a:solidFill>
                <a:srgbClr val="54D454"/>
              </a:solidFill>
              <a:effectLst/>
            </a:rPr>
            <a:t>acțiuni</a:t>
          </a:r>
        </a:p>
      </xdr:txBody>
    </xdr:sp>
    <xdr:clientData/>
  </xdr:oneCellAnchor>
  <xdr:twoCellAnchor editAs="oneCell">
    <xdr:from>
      <xdr:col>5</xdr:col>
      <xdr:colOff>901390</xdr:colOff>
      <xdr:row>3</xdr:row>
      <xdr:rowOff>90604</xdr:rowOff>
    </xdr:from>
    <xdr:to>
      <xdr:col>6</xdr:col>
      <xdr:colOff>929268</xdr:colOff>
      <xdr:row>6</xdr:row>
      <xdr:rowOff>118483</xdr:rowOff>
    </xdr:to>
    <xdr:pic>
      <xdr:nvPicPr>
        <xdr:cNvPr id="17" name="Imagine 16">
          <a:extLst>
            <a:ext uri="{FF2B5EF4-FFF2-40B4-BE49-F238E27FC236}">
              <a16:creationId xmlns:a16="http://schemas.microsoft.com/office/drawing/2014/main" id="{374DC196-C7A3-424A-BC69-137D856AA5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068122" y="796848"/>
          <a:ext cx="966439" cy="724830"/>
        </a:xfrm>
        <a:prstGeom prst="roundRect">
          <a:avLst>
            <a:gd name="adj" fmla="val 4167"/>
          </a:avLst>
        </a:prstGeom>
        <a:solidFill>
          <a:srgbClr val="FFFFFF"/>
        </a:solidFill>
        <a:ln w="28575" cap="sq">
          <a:solidFill>
            <a:srgbClr val="C00000"/>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6</xdr:col>
      <xdr:colOff>1040780</xdr:colOff>
      <xdr:row>3</xdr:row>
      <xdr:rowOff>111514</xdr:rowOff>
    </xdr:from>
    <xdr:to>
      <xdr:col>7</xdr:col>
      <xdr:colOff>724829</xdr:colOff>
      <xdr:row>6</xdr:row>
      <xdr:rowOff>94137</xdr:rowOff>
    </xdr:to>
    <xdr:pic>
      <xdr:nvPicPr>
        <xdr:cNvPr id="19" name="Imagine 18">
          <a:extLst>
            <a:ext uri="{FF2B5EF4-FFF2-40B4-BE49-F238E27FC236}">
              <a16:creationId xmlns:a16="http://schemas.microsoft.com/office/drawing/2014/main" id="{D1836276-3FD6-4E0A-9148-2B2660E4F8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146073" y="817758"/>
          <a:ext cx="957147" cy="679574"/>
        </a:xfrm>
        <a:prstGeom prst="roundRect">
          <a:avLst>
            <a:gd name="adj" fmla="val 4167"/>
          </a:avLst>
        </a:prstGeom>
        <a:solidFill>
          <a:srgbClr val="FFFFFF"/>
        </a:solidFill>
        <a:ln w="28575" cap="sq">
          <a:solidFill>
            <a:srgbClr val="C00000"/>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4</xdr:col>
      <xdr:colOff>325244</xdr:colOff>
      <xdr:row>0</xdr:row>
      <xdr:rowOff>46463</xdr:rowOff>
    </xdr:from>
    <xdr:to>
      <xdr:col>5</xdr:col>
      <xdr:colOff>203235</xdr:colOff>
      <xdr:row>2</xdr:row>
      <xdr:rowOff>120803</xdr:rowOff>
    </xdr:to>
    <xdr:pic>
      <xdr:nvPicPr>
        <xdr:cNvPr id="21" name="Imagine 20">
          <a:extLst>
            <a:ext uri="{FF2B5EF4-FFF2-40B4-BE49-F238E27FC236}">
              <a16:creationId xmlns:a16="http://schemas.microsoft.com/office/drawing/2014/main" id="{43F43174-EC7E-4320-AD4B-5997D598B3B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4590585" y="46463"/>
          <a:ext cx="881601" cy="585438"/>
        </a:xfrm>
        <a:prstGeom prst="roundRect">
          <a:avLst>
            <a:gd name="adj" fmla="val 8594"/>
          </a:avLst>
        </a:prstGeom>
        <a:solidFill>
          <a:srgbClr val="FFFFFF">
            <a:shade val="85000"/>
          </a:srgbClr>
        </a:solidFill>
        <a:ln w="38100">
          <a:solidFill>
            <a:srgbClr val="C00000"/>
          </a:solidFill>
        </a:ln>
        <a:effectLst>
          <a:reflection blurRad="12700" stA="38000" endPos="28000" dist="5000" dir="5400000" sy="-100000" algn="bl" rotWithShape="0"/>
        </a:effectLst>
      </xdr:spPr>
    </xdr:pic>
    <xdr:clientData/>
  </xdr:twoCellAnchor>
  <xdr:oneCellAnchor>
    <xdr:from>
      <xdr:col>6</xdr:col>
      <xdr:colOff>483219</xdr:colOff>
      <xdr:row>22</xdr:row>
      <xdr:rowOff>134018</xdr:rowOff>
    </xdr:from>
    <xdr:ext cx="7772400" cy="233205"/>
    <xdr:sp macro="" textlink="">
      <xdr:nvSpPr>
        <xdr:cNvPr id="22" name="CasetăText 21">
          <a:extLst>
            <a:ext uri="{FF2B5EF4-FFF2-40B4-BE49-F238E27FC236}">
              <a16:creationId xmlns:a16="http://schemas.microsoft.com/office/drawing/2014/main" id="{2F3671B1-5C61-4F64-9BE5-1DD99A30BC96}"/>
            </a:ext>
          </a:extLst>
        </xdr:cNvPr>
        <xdr:cNvSpPr txBox="1"/>
      </xdr:nvSpPr>
      <xdr:spPr>
        <a:xfrm>
          <a:off x="6588512" y="5161359"/>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5</xdr:col>
      <xdr:colOff>483222</xdr:colOff>
      <xdr:row>0</xdr:row>
      <xdr:rowOff>74341</xdr:rowOff>
    </xdr:from>
    <xdr:to>
      <xdr:col>6</xdr:col>
      <xdr:colOff>418173</xdr:colOff>
      <xdr:row>2</xdr:row>
      <xdr:rowOff>141217</xdr:rowOff>
    </xdr:to>
    <xdr:pic>
      <xdr:nvPicPr>
        <xdr:cNvPr id="6" name="Imagine 5">
          <a:extLst>
            <a:ext uri="{FF2B5EF4-FFF2-40B4-BE49-F238E27FC236}">
              <a16:creationId xmlns:a16="http://schemas.microsoft.com/office/drawing/2014/main" id="{A7C93549-6592-43A1-900C-00F8D54DB7E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5752173" y="74341"/>
          <a:ext cx="873512" cy="577974"/>
        </a:xfrm>
        <a:prstGeom prst="roundRect">
          <a:avLst>
            <a:gd name="adj" fmla="val 8594"/>
          </a:avLst>
        </a:prstGeom>
        <a:solidFill>
          <a:srgbClr val="FFFFFF">
            <a:shade val="85000"/>
          </a:srgbClr>
        </a:solidFill>
        <a:ln w="38100">
          <a:solidFill>
            <a:srgbClr val="C00000"/>
          </a:solidFill>
        </a:ln>
        <a:effectLst>
          <a:reflection blurRad="12700" stA="38000" endPos="28000" dist="5000" dir="5400000" sy="-100000" algn="bl" rotWithShape="0"/>
        </a:effectLst>
      </xdr:spPr>
    </xdr:pic>
    <xdr:clientData/>
  </xdr:twoCellAnchor>
  <xdr:twoCellAnchor editAs="oneCell">
    <xdr:from>
      <xdr:col>6</xdr:col>
      <xdr:colOff>687660</xdr:colOff>
      <xdr:row>0</xdr:row>
      <xdr:rowOff>92927</xdr:rowOff>
    </xdr:from>
    <xdr:to>
      <xdr:col>7</xdr:col>
      <xdr:colOff>278247</xdr:colOff>
      <xdr:row>2</xdr:row>
      <xdr:rowOff>148683</xdr:rowOff>
    </xdr:to>
    <xdr:pic>
      <xdr:nvPicPr>
        <xdr:cNvPr id="15" name="Imagine 14">
          <a:extLst>
            <a:ext uri="{FF2B5EF4-FFF2-40B4-BE49-F238E27FC236}">
              <a16:creationId xmlns:a16="http://schemas.microsoft.com/office/drawing/2014/main" id="{13EB80DE-0B9F-4157-A937-07DCD6F234B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895172" y="92927"/>
          <a:ext cx="863685" cy="566854"/>
        </a:xfrm>
        <a:prstGeom prst="roundRect">
          <a:avLst>
            <a:gd name="adj" fmla="val 8594"/>
          </a:avLst>
        </a:prstGeom>
        <a:solidFill>
          <a:srgbClr val="FFFFFF">
            <a:shade val="85000"/>
          </a:srgbClr>
        </a:solidFill>
        <a:ln w="38100">
          <a:solidFill>
            <a:srgbClr val="C00000"/>
          </a:solidFill>
        </a:ln>
        <a:effectLst>
          <a:reflection blurRad="12700" stA="38000" endPos="28000" dist="5000" dir="5400000" sy="-100000" algn="bl" rotWithShape="0"/>
        </a:effectLst>
      </xdr:spPr>
    </xdr:pic>
    <xdr:clientData/>
  </xdr:twoCellAnchor>
  <xdr:oneCellAnchor>
    <xdr:from>
      <xdr:col>5</xdr:col>
      <xdr:colOff>817757</xdr:colOff>
      <xdr:row>23</xdr:row>
      <xdr:rowOff>37171</xdr:rowOff>
    </xdr:from>
    <xdr:ext cx="7898780" cy="233205"/>
    <xdr:sp macro="" textlink="">
      <xdr:nvSpPr>
        <xdr:cNvPr id="16" name="CasetăText 15">
          <a:extLst>
            <a:ext uri="{FF2B5EF4-FFF2-40B4-BE49-F238E27FC236}">
              <a16:creationId xmlns:a16="http://schemas.microsoft.com/office/drawing/2014/main" id="{34F045F3-1A87-443D-8771-361A4FF0BC8C}"/>
            </a:ext>
          </a:extLst>
        </xdr:cNvPr>
        <xdr:cNvSpPr txBox="1"/>
      </xdr:nvSpPr>
      <xdr:spPr>
        <a:xfrm>
          <a:off x="6086708" y="5259659"/>
          <a:ext cx="789878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959556</xdr:colOff>
      <xdr:row>0</xdr:row>
      <xdr:rowOff>371122</xdr:rowOff>
    </xdr:from>
    <xdr:ext cx="4297680" cy="358140"/>
    <xdr:sp macro="" textlink="">
      <xdr:nvSpPr>
        <xdr:cNvPr id="2" name="Dreptunghi 1">
          <a:extLst>
            <a:ext uri="{FF2B5EF4-FFF2-40B4-BE49-F238E27FC236}">
              <a16:creationId xmlns:a16="http://schemas.microsoft.com/office/drawing/2014/main" id="{9BAD777C-A6A0-4804-99E5-F0CF72E5946C}"/>
            </a:ext>
          </a:extLst>
        </xdr:cNvPr>
        <xdr:cNvSpPr/>
      </xdr:nvSpPr>
      <xdr:spPr>
        <a:xfrm>
          <a:off x="1937926" y="371122"/>
          <a:ext cx="4297680" cy="358140"/>
        </a:xfrm>
        <a:prstGeom prst="rect">
          <a:avLst/>
        </a:prstGeom>
        <a:noFill/>
      </xdr:spPr>
      <xdr:txBody>
        <a:bodyPr wrap="square" lIns="91440" tIns="45720" rIns="91440" bIns="45720">
          <a:prstTxWarp prst="textArchUp">
            <a:avLst/>
          </a:prstTxWarp>
          <a:spAutoFit/>
        </a:bodyPr>
        <a:lstStyle/>
        <a:p>
          <a:pPr algn="ctr"/>
          <a:r>
            <a:rPr lang="ro-RO" sz="2800" b="1" cap="none" spc="0">
              <a:ln w="22225">
                <a:solidFill>
                  <a:schemeClr val="accent2"/>
                </a:solidFill>
                <a:prstDash val="solid"/>
              </a:ln>
              <a:solidFill>
                <a:schemeClr val="accent2">
                  <a:lumMod val="40000"/>
                  <a:lumOff val="60000"/>
                </a:schemeClr>
              </a:solidFill>
              <a:effectLst>
                <a:glow rad="63500">
                  <a:schemeClr val="accent2">
                    <a:satMod val="175000"/>
                    <a:alpha val="40000"/>
                  </a:schemeClr>
                </a:glow>
              </a:effectLst>
            </a:rPr>
            <a:t>Situația</a:t>
          </a:r>
          <a:r>
            <a:rPr lang="ro-RO" sz="2800" b="1" cap="none" spc="0">
              <a:ln w="22225">
                <a:solidFill>
                  <a:schemeClr val="accent2"/>
                </a:solidFill>
                <a:prstDash val="solid"/>
              </a:ln>
              <a:solidFill>
                <a:schemeClr val="accent2">
                  <a:lumMod val="40000"/>
                  <a:lumOff val="60000"/>
                </a:schemeClr>
              </a:solidFill>
              <a:effectLst/>
            </a:rPr>
            <a:t> </a:t>
          </a:r>
          <a:r>
            <a:rPr lang="ro-RO" sz="2800" b="1" cap="none" spc="0">
              <a:ln w="22225">
                <a:solidFill>
                  <a:schemeClr val="accent2"/>
                </a:solidFill>
                <a:prstDash val="solid"/>
              </a:ln>
              <a:solidFill>
                <a:schemeClr val="accent2">
                  <a:lumMod val="40000"/>
                  <a:lumOff val="60000"/>
                </a:schemeClr>
              </a:solidFill>
              <a:effectLst>
                <a:glow rad="63500">
                  <a:schemeClr val="accent2">
                    <a:satMod val="175000"/>
                    <a:alpha val="40000"/>
                  </a:schemeClr>
                </a:glow>
              </a:effectLst>
            </a:rPr>
            <a:t>studenților</a:t>
          </a:r>
          <a:r>
            <a:rPr lang="ro-RO" sz="2800" b="1" cap="none" spc="0">
              <a:ln w="22225">
                <a:solidFill>
                  <a:schemeClr val="accent2"/>
                </a:solidFill>
                <a:prstDash val="solid"/>
              </a:ln>
              <a:solidFill>
                <a:schemeClr val="accent2">
                  <a:lumMod val="40000"/>
                  <a:lumOff val="60000"/>
                </a:schemeClr>
              </a:solidFill>
              <a:effectLst/>
            </a:rPr>
            <a:t> </a:t>
          </a:r>
          <a:r>
            <a:rPr lang="ro-RO" sz="2800" b="1" cap="none" spc="0">
              <a:ln w="22225">
                <a:solidFill>
                  <a:schemeClr val="accent2"/>
                </a:solidFill>
                <a:prstDash val="solid"/>
              </a:ln>
              <a:solidFill>
                <a:schemeClr val="accent2">
                  <a:lumMod val="40000"/>
                  <a:lumOff val="60000"/>
                </a:schemeClr>
              </a:solidFill>
              <a:effectLst>
                <a:glow rad="63500">
                  <a:schemeClr val="accent2">
                    <a:satMod val="175000"/>
                    <a:alpha val="40000"/>
                  </a:schemeClr>
                </a:glow>
              </a:effectLst>
            </a:rPr>
            <a:t>bursieri</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167640</xdr:colOff>
      <xdr:row>0</xdr:row>
      <xdr:rowOff>274321</xdr:rowOff>
    </xdr:from>
    <xdr:ext cx="3787140" cy="579119"/>
    <xdr:sp macro="" textlink="">
      <xdr:nvSpPr>
        <xdr:cNvPr id="2" name="Dreptunghi 1">
          <a:extLst>
            <a:ext uri="{FF2B5EF4-FFF2-40B4-BE49-F238E27FC236}">
              <a16:creationId xmlns:a16="http://schemas.microsoft.com/office/drawing/2014/main" id="{1518B61D-501E-43B6-8544-2F19DC07EE4F}"/>
            </a:ext>
          </a:extLst>
        </xdr:cNvPr>
        <xdr:cNvSpPr/>
      </xdr:nvSpPr>
      <xdr:spPr>
        <a:xfrm>
          <a:off x="167640" y="274321"/>
          <a:ext cx="3787140" cy="579119"/>
        </a:xfrm>
        <a:prstGeom prst="rect">
          <a:avLst/>
        </a:prstGeom>
        <a:noFill/>
      </xdr:spPr>
      <xdr:txBody>
        <a:bodyPr wrap="none" lIns="91440" tIns="45720" rIns="91440" bIns="45720">
          <a:prstTxWarp prst="textArchUp">
            <a:avLst/>
          </a:prstTxWarp>
          <a:spAutoFit/>
        </a:bodyPr>
        <a:lstStyle/>
        <a:p>
          <a:pPr algn="ctr"/>
          <a:r>
            <a:rPr lang="ro-RO" sz="5400" b="1" cap="none" spc="0">
              <a:ln w="19050">
                <a:solidFill>
                  <a:srgbClr val="C00000"/>
                </a:solidFill>
                <a:prstDash val="solid"/>
              </a:ln>
              <a:solidFill>
                <a:srgbClr val="FF0000"/>
              </a:solidFill>
              <a:effectLst>
                <a:outerShdw blurRad="50800" dist="38100" dir="2700000" algn="tl" rotWithShape="0">
                  <a:prstClr val="black">
                    <a:alpha val="40000"/>
                  </a:prstClr>
                </a:outerShdw>
              </a:effectLst>
            </a:rPr>
            <a:t>Situația</a:t>
          </a:r>
          <a:r>
            <a:rPr lang="ro-RO" sz="5400" b="1" cap="none" spc="0" baseline="0">
              <a:ln w="19050">
                <a:solidFill>
                  <a:srgbClr val="C00000"/>
                </a:solidFill>
                <a:prstDash val="solid"/>
              </a:ln>
              <a:solidFill>
                <a:srgbClr val="FF0000"/>
              </a:solidFill>
              <a:effectLst>
                <a:outerShdw blurRad="50800" dist="38100" dir="2700000" algn="tl" rotWithShape="0">
                  <a:prstClr val="black">
                    <a:alpha val="40000"/>
                  </a:prstClr>
                </a:outerShdw>
              </a:effectLst>
            </a:rPr>
            <a:t> profitabilității unei companii</a:t>
          </a:r>
          <a:endParaRPr lang="ro-RO" sz="5400" b="1" cap="none" spc="0">
            <a:ln w="19050">
              <a:solidFill>
                <a:srgbClr val="C00000"/>
              </a:solidFill>
              <a:prstDash val="solid"/>
            </a:ln>
            <a:solidFill>
              <a:srgbClr val="FF0000"/>
            </a:solidFill>
            <a:effectLst>
              <a:outerShdw blurRad="50800" dist="38100" dir="2700000" algn="tl" rotWithShape="0">
                <a:prstClr val="black">
                  <a:alpha val="40000"/>
                </a:prstClr>
              </a:outerShdw>
            </a:effectLst>
          </a:endParaRPr>
        </a:p>
      </xdr:txBody>
    </xdr:sp>
    <xdr:clientData/>
  </xdr:oneCellAnchor>
  <xdr:oneCellAnchor>
    <xdr:from>
      <xdr:col>0</xdr:col>
      <xdr:colOff>836611</xdr:colOff>
      <xdr:row>0</xdr:row>
      <xdr:rowOff>357955</xdr:rowOff>
    </xdr:from>
    <xdr:ext cx="2075825" cy="405432"/>
    <xdr:sp macro="" textlink="">
      <xdr:nvSpPr>
        <xdr:cNvPr id="3" name="Dreptunghi 2">
          <a:extLst>
            <a:ext uri="{FF2B5EF4-FFF2-40B4-BE49-F238E27FC236}">
              <a16:creationId xmlns:a16="http://schemas.microsoft.com/office/drawing/2014/main" id="{924CA407-AE17-4200-99F0-21DBE4CEA8F4}"/>
            </a:ext>
          </a:extLst>
        </xdr:cNvPr>
        <xdr:cNvSpPr/>
      </xdr:nvSpPr>
      <xdr:spPr>
        <a:xfrm>
          <a:off x="836611" y="357955"/>
          <a:ext cx="2075825" cy="405432"/>
        </a:xfrm>
        <a:prstGeom prst="rect">
          <a:avLst/>
        </a:prstGeom>
        <a:noFill/>
      </xdr:spPr>
      <xdr:txBody>
        <a:bodyPr wrap="none" lIns="91440" tIns="45720" rIns="91440" bIns="45720">
          <a:spAutoFit/>
        </a:bodyPr>
        <a:lstStyle/>
        <a:p>
          <a:pPr algn="ctr"/>
          <a:r>
            <a:rPr lang="ro-RO" sz="2000" b="1" cap="none" spc="0">
              <a:ln w="22225">
                <a:solidFill>
                  <a:srgbClr val="C00000"/>
                </a:solidFill>
                <a:prstDash val="solid"/>
              </a:ln>
              <a:solidFill>
                <a:srgbClr val="FF0000"/>
              </a:solidFill>
              <a:effectLst>
                <a:outerShdw blurRad="50800" dist="38100" dir="2700000" algn="tl" rotWithShape="0">
                  <a:prstClr val="black">
                    <a:alpha val="40000"/>
                  </a:prstClr>
                </a:outerShdw>
              </a:effectLst>
            </a:rPr>
            <a:t>pe anii 2010-2015</a:t>
          </a:r>
        </a:p>
      </xdr:txBody>
    </xdr:sp>
    <xdr:clientData/>
  </xdr:oneCellAnchor>
  <xdr:twoCellAnchor editAs="oneCell">
    <xdr:from>
      <xdr:col>3</xdr:col>
      <xdr:colOff>531627</xdr:colOff>
      <xdr:row>0</xdr:row>
      <xdr:rowOff>177209</xdr:rowOff>
    </xdr:from>
    <xdr:to>
      <xdr:col>4</xdr:col>
      <xdr:colOff>354418</xdr:colOff>
      <xdr:row>0</xdr:row>
      <xdr:rowOff>779721</xdr:rowOff>
    </xdr:to>
    <xdr:pic>
      <xdr:nvPicPr>
        <xdr:cNvPr id="5" name="Imagine 4">
          <a:extLst>
            <a:ext uri="{FF2B5EF4-FFF2-40B4-BE49-F238E27FC236}">
              <a16:creationId xmlns:a16="http://schemas.microsoft.com/office/drawing/2014/main" id="{0B9E42A9-790B-44BD-866A-CB5AFC82DA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093534" y="177209"/>
          <a:ext cx="903768" cy="602512"/>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oneCellAnchor>
    <xdr:from>
      <xdr:col>3</xdr:col>
      <xdr:colOff>389861</xdr:colOff>
      <xdr:row>14</xdr:row>
      <xdr:rowOff>60251</xdr:rowOff>
    </xdr:from>
    <xdr:ext cx="7772400" cy="233205"/>
    <xdr:sp macro="" textlink="">
      <xdr:nvSpPr>
        <xdr:cNvPr id="6" name="CasetăText 5">
          <a:extLst>
            <a:ext uri="{FF2B5EF4-FFF2-40B4-BE49-F238E27FC236}">
              <a16:creationId xmlns:a16="http://schemas.microsoft.com/office/drawing/2014/main" id="{B5182D01-B2A2-4707-B232-43373F5ADE15}"/>
            </a:ext>
          </a:extLst>
        </xdr:cNvPr>
        <xdr:cNvSpPr txBox="1"/>
      </xdr:nvSpPr>
      <xdr:spPr>
        <a:xfrm>
          <a:off x="3951768" y="518160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4</xdr:col>
      <xdr:colOff>460744</xdr:colOff>
      <xdr:row>0</xdr:row>
      <xdr:rowOff>159489</xdr:rowOff>
    </xdr:from>
    <xdr:to>
      <xdr:col>5</xdr:col>
      <xdr:colOff>97465</xdr:colOff>
      <xdr:row>0</xdr:row>
      <xdr:rowOff>815163</xdr:rowOff>
    </xdr:to>
    <xdr:pic>
      <xdr:nvPicPr>
        <xdr:cNvPr id="8" name="Imagine 7">
          <a:extLst>
            <a:ext uri="{FF2B5EF4-FFF2-40B4-BE49-F238E27FC236}">
              <a16:creationId xmlns:a16="http://schemas.microsoft.com/office/drawing/2014/main" id="{37BB6873-A68B-44F1-8E87-19453212AE3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5103628" y="159489"/>
          <a:ext cx="983511" cy="65567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oneCellAnchor>
    <xdr:from>
      <xdr:col>0</xdr:col>
      <xdr:colOff>0</xdr:colOff>
      <xdr:row>14</xdr:row>
      <xdr:rowOff>60251</xdr:rowOff>
    </xdr:from>
    <xdr:ext cx="7772400" cy="233205"/>
    <xdr:sp macro="" textlink="">
      <xdr:nvSpPr>
        <xdr:cNvPr id="9" name="CasetăText 8">
          <a:extLst>
            <a:ext uri="{FF2B5EF4-FFF2-40B4-BE49-F238E27FC236}">
              <a16:creationId xmlns:a16="http://schemas.microsoft.com/office/drawing/2014/main" id="{96170A6F-804E-4DA8-B957-3F8C4B0D9172}"/>
            </a:ext>
          </a:extLst>
        </xdr:cNvPr>
        <xdr:cNvSpPr txBox="1"/>
      </xdr:nvSpPr>
      <xdr:spPr>
        <a:xfrm>
          <a:off x="0" y="518160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5</xdr:col>
      <xdr:colOff>256954</xdr:colOff>
      <xdr:row>0</xdr:row>
      <xdr:rowOff>159489</xdr:rowOff>
    </xdr:from>
    <xdr:to>
      <xdr:col>5</xdr:col>
      <xdr:colOff>1334978</xdr:colOff>
      <xdr:row>0</xdr:row>
      <xdr:rowOff>806303</xdr:rowOff>
    </xdr:to>
    <xdr:pic>
      <xdr:nvPicPr>
        <xdr:cNvPr id="11" name="Imagine 10">
          <a:extLst>
            <a:ext uri="{FF2B5EF4-FFF2-40B4-BE49-F238E27FC236}">
              <a16:creationId xmlns:a16="http://schemas.microsoft.com/office/drawing/2014/main" id="{C3658EC8-6541-4C70-87FA-5864FD67D16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6246628" y="159489"/>
          <a:ext cx="1078024" cy="646814"/>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oneCellAnchor>
    <xdr:from>
      <xdr:col>6</xdr:col>
      <xdr:colOff>0</xdr:colOff>
      <xdr:row>6</xdr:row>
      <xdr:rowOff>150628</xdr:rowOff>
    </xdr:from>
    <xdr:ext cx="3810000" cy="233205"/>
    <xdr:sp macro="" textlink="">
      <xdr:nvSpPr>
        <xdr:cNvPr id="12" name="CasetăText 11">
          <a:extLst>
            <a:ext uri="{FF2B5EF4-FFF2-40B4-BE49-F238E27FC236}">
              <a16:creationId xmlns:a16="http://schemas.microsoft.com/office/drawing/2014/main" id="{4EF868EF-BAB2-4C04-B905-56421A6789D1}"/>
            </a:ext>
          </a:extLst>
        </xdr:cNvPr>
        <xdr:cNvSpPr txBox="1"/>
      </xdr:nvSpPr>
      <xdr:spPr>
        <a:xfrm>
          <a:off x="7584558" y="2286000"/>
          <a:ext cx="381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twoCellAnchor editAs="oneCell">
    <xdr:from>
      <xdr:col>5</xdr:col>
      <xdr:colOff>186069</xdr:colOff>
      <xdr:row>8</xdr:row>
      <xdr:rowOff>212651</xdr:rowOff>
    </xdr:from>
    <xdr:to>
      <xdr:col>5</xdr:col>
      <xdr:colOff>1453117</xdr:colOff>
      <xdr:row>12</xdr:row>
      <xdr:rowOff>310116</xdr:rowOff>
    </xdr:to>
    <xdr:pic>
      <xdr:nvPicPr>
        <xdr:cNvPr id="14" name="Imagine 13">
          <a:extLst>
            <a:ext uri="{FF2B5EF4-FFF2-40B4-BE49-F238E27FC236}">
              <a16:creationId xmlns:a16="http://schemas.microsoft.com/office/drawing/2014/main" id="{85642B16-B70F-40DB-92EB-00BFBD612EE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175743" y="2782186"/>
          <a:ext cx="1267048" cy="1692349"/>
        </a:xfrm>
        <a:prstGeom prst="rect">
          <a:avLst/>
        </a:prstGeom>
        <a:ln>
          <a:noFill/>
        </a:ln>
        <a:effectLst>
          <a:outerShdw blurRad="292100" dist="139700" dir="2700000" algn="tl" rotWithShape="0">
            <a:srgbClr val="333333">
              <a:alpha val="65000"/>
            </a:srgbClr>
          </a:outerShdw>
        </a:effectLst>
      </xdr:spPr>
    </xdr:pic>
    <xdr:clientData/>
  </xdr:twoCellAnchor>
  <xdr:oneCellAnchor>
    <xdr:from>
      <xdr:col>5</xdr:col>
      <xdr:colOff>1027815</xdr:colOff>
      <xdr:row>14</xdr:row>
      <xdr:rowOff>60251</xdr:rowOff>
    </xdr:from>
    <xdr:ext cx="7772400" cy="233205"/>
    <xdr:sp macro="" textlink="">
      <xdr:nvSpPr>
        <xdr:cNvPr id="15" name="CasetăText 14">
          <a:extLst>
            <a:ext uri="{FF2B5EF4-FFF2-40B4-BE49-F238E27FC236}">
              <a16:creationId xmlns:a16="http://schemas.microsoft.com/office/drawing/2014/main" id="{A4C9B443-660E-4267-8A57-F743B8C546EB}"/>
            </a:ext>
          </a:extLst>
        </xdr:cNvPr>
        <xdr:cNvSpPr txBox="1"/>
      </xdr:nvSpPr>
      <xdr:spPr>
        <a:xfrm>
          <a:off x="7017489" y="518160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ro-RO" sz="9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3537E-CD02-408C-82B2-D224C58D080D}">
  <sheetPr>
    <tabColor theme="4" tint="-0.249977111117893"/>
  </sheetPr>
  <dimension ref="A1:I38"/>
  <sheetViews>
    <sheetView zoomScale="82" zoomScaleNormal="82" workbookViewId="0">
      <selection activeCell="H12" sqref="H12"/>
    </sheetView>
  </sheetViews>
  <sheetFormatPr defaultRowHeight="14.4" x14ac:dyDescent="0.3"/>
  <cols>
    <col min="1" max="1" width="23.21875" bestFit="1" customWidth="1"/>
    <col min="2" max="2" width="11.88671875" customWidth="1"/>
    <col min="3" max="3" width="15.109375" bestFit="1" customWidth="1"/>
    <col min="4" max="4" width="11.88671875" customWidth="1"/>
    <col min="5" max="5" width="14.6640625" customWidth="1"/>
    <col min="6" max="6" width="13.6640625" customWidth="1"/>
    <col min="7" max="7" width="18.5546875" customWidth="1"/>
    <col min="8" max="8" width="11.6640625" customWidth="1"/>
  </cols>
  <sheetData>
    <row r="1" spans="1:9" ht="25.8" customHeight="1" x14ac:dyDescent="0.3">
      <c r="A1" s="129"/>
      <c r="B1" s="129"/>
      <c r="C1" s="129"/>
      <c r="D1" s="129"/>
      <c r="E1" s="129"/>
      <c r="F1" s="129"/>
      <c r="G1" s="129"/>
      <c r="H1" s="130"/>
    </row>
    <row r="2" spans="1:9" x14ac:dyDescent="0.3">
      <c r="A2" s="129"/>
      <c r="B2" s="129"/>
      <c r="C2" s="129"/>
      <c r="D2" s="129"/>
      <c r="E2" s="129"/>
      <c r="F2" s="129"/>
      <c r="G2" s="129"/>
      <c r="H2" s="130"/>
      <c r="I2" s="26"/>
    </row>
    <row r="3" spans="1:9" ht="15" thickBot="1" x14ac:dyDescent="0.35">
      <c r="A3" s="131"/>
      <c r="B3" s="131"/>
      <c r="C3" s="131"/>
      <c r="D3" s="131"/>
      <c r="E3" s="131"/>
      <c r="F3" s="131"/>
      <c r="G3" s="131"/>
      <c r="H3" s="132"/>
    </row>
    <row r="4" spans="1:9" ht="18" thickBot="1" x14ac:dyDescent="0.5">
      <c r="A4" s="27" t="s">
        <v>42</v>
      </c>
      <c r="B4" s="28"/>
      <c r="C4" s="120">
        <f>SUM(H9:H38)</f>
        <v>2449.9400000000023</v>
      </c>
      <c r="D4" s="133"/>
      <c r="E4" s="134"/>
      <c r="F4" s="134"/>
      <c r="G4" s="134"/>
      <c r="H4" s="135"/>
    </row>
    <row r="5" spans="1:9" ht="18" thickBot="1" x14ac:dyDescent="0.5">
      <c r="A5" s="29" t="s">
        <v>43</v>
      </c>
      <c r="B5" s="30"/>
      <c r="C5" s="121">
        <f>SUM(F9:F38)</f>
        <v>361568.64</v>
      </c>
      <c r="D5" s="136"/>
      <c r="E5" s="129"/>
      <c r="F5" s="129"/>
      <c r="G5" s="129"/>
      <c r="H5" s="130"/>
    </row>
    <row r="6" spans="1:9" ht="18" thickBot="1" x14ac:dyDescent="0.5">
      <c r="A6" s="27" t="s">
        <v>44</v>
      </c>
      <c r="B6" s="31"/>
      <c r="C6" s="122">
        <f>SUM(D9:D38)</f>
        <v>359118.7</v>
      </c>
      <c r="D6" s="136"/>
      <c r="E6" s="129"/>
      <c r="F6" s="129"/>
      <c r="G6" s="129"/>
      <c r="H6" s="130"/>
    </row>
    <row r="7" spans="1:9" ht="18" thickBot="1" x14ac:dyDescent="0.5">
      <c r="A7" s="29" t="s">
        <v>45</v>
      </c>
      <c r="B7" s="30"/>
      <c r="C7" s="119">
        <f>SUM(C9:C38)</f>
        <v>7345</v>
      </c>
      <c r="D7" s="137"/>
      <c r="E7" s="131"/>
      <c r="F7" s="131"/>
      <c r="G7" s="131"/>
      <c r="H7" s="132"/>
    </row>
    <row r="8" spans="1:9" ht="52.2" customHeight="1" thickBot="1" x14ac:dyDescent="0.35">
      <c r="A8" s="32" t="s">
        <v>46</v>
      </c>
      <c r="B8" s="34" t="s">
        <v>47</v>
      </c>
      <c r="C8" s="33" t="s">
        <v>48</v>
      </c>
      <c r="D8" s="49" t="s">
        <v>49</v>
      </c>
      <c r="E8" s="49" t="s">
        <v>50</v>
      </c>
      <c r="F8" s="33" t="s">
        <v>51</v>
      </c>
      <c r="G8" s="33" t="s">
        <v>52</v>
      </c>
      <c r="H8" s="64" t="s">
        <v>53</v>
      </c>
    </row>
    <row r="9" spans="1:9" ht="15" thickBot="1" x14ac:dyDescent="0.35">
      <c r="A9" s="35" t="s">
        <v>54</v>
      </c>
      <c r="B9" s="39">
        <v>35.5</v>
      </c>
      <c r="C9" s="38">
        <v>200</v>
      </c>
      <c r="D9" s="50">
        <f>B9*C9</f>
        <v>7100</v>
      </c>
      <c r="E9" s="54">
        <v>36</v>
      </c>
      <c r="F9" s="57">
        <f>E9*C9</f>
        <v>7200</v>
      </c>
      <c r="G9" s="61">
        <f>(E9-B9)/B9</f>
        <v>1.4084507042253521E-2</v>
      </c>
      <c r="H9" s="65">
        <f>G9*D9</f>
        <v>100</v>
      </c>
    </row>
    <row r="10" spans="1:9" ht="15" thickBot="1" x14ac:dyDescent="0.35">
      <c r="A10" s="36" t="s">
        <v>55</v>
      </c>
      <c r="B10" s="40">
        <v>28.5</v>
      </c>
      <c r="C10" s="45">
        <v>211</v>
      </c>
      <c r="D10" s="51">
        <f>B10*C10</f>
        <v>6013.5</v>
      </c>
      <c r="E10" s="55">
        <v>30</v>
      </c>
      <c r="F10" s="58">
        <f t="shared" ref="F10:F38" si="0">E10*C10</f>
        <v>6330</v>
      </c>
      <c r="G10" s="62">
        <f t="shared" ref="G10:G38" si="1">(E10-B10)/B10</f>
        <v>5.2631578947368418E-2</v>
      </c>
      <c r="H10" s="66">
        <f t="shared" ref="H10:H38" si="2">G10*D10</f>
        <v>316.5</v>
      </c>
    </row>
    <row r="11" spans="1:9" ht="15" thickBot="1" x14ac:dyDescent="0.35">
      <c r="A11" s="35" t="s">
        <v>56</v>
      </c>
      <c r="B11" s="41">
        <v>21.5</v>
      </c>
      <c r="C11" s="46">
        <v>222</v>
      </c>
      <c r="D11" s="52">
        <f t="shared" ref="D11:D38" si="3">B11*C11</f>
        <v>4773</v>
      </c>
      <c r="E11" s="54">
        <v>29</v>
      </c>
      <c r="F11" s="59">
        <f t="shared" si="0"/>
        <v>6438</v>
      </c>
      <c r="G11" s="61">
        <f t="shared" si="1"/>
        <v>0.34883720930232559</v>
      </c>
      <c r="H11" s="67">
        <f t="shared" si="2"/>
        <v>1665</v>
      </c>
    </row>
    <row r="12" spans="1:9" ht="15" thickBot="1" x14ac:dyDescent="0.35">
      <c r="A12" s="36" t="s">
        <v>57</v>
      </c>
      <c r="B12" s="40">
        <v>55.55</v>
      </c>
      <c r="C12" s="45">
        <v>233</v>
      </c>
      <c r="D12" s="51">
        <f t="shared" si="3"/>
        <v>12943.15</v>
      </c>
      <c r="E12" s="55">
        <v>54.67</v>
      </c>
      <c r="F12" s="58">
        <f t="shared" si="0"/>
        <v>12738.11</v>
      </c>
      <c r="G12" s="62">
        <f t="shared" si="1"/>
        <v>-1.5841584158415762E-2</v>
      </c>
      <c r="H12" s="66">
        <f t="shared" si="2"/>
        <v>-205.03999999999897</v>
      </c>
    </row>
    <row r="13" spans="1:9" ht="15" thickBot="1" x14ac:dyDescent="0.35">
      <c r="A13" s="35" t="s">
        <v>58</v>
      </c>
      <c r="B13" s="41">
        <v>29.16</v>
      </c>
      <c r="C13" s="46">
        <v>244</v>
      </c>
      <c r="D13" s="52">
        <f t="shared" si="3"/>
        <v>7115.04</v>
      </c>
      <c r="E13" s="54">
        <v>21.17</v>
      </c>
      <c r="F13" s="59">
        <f t="shared" si="0"/>
        <v>5165.4800000000005</v>
      </c>
      <c r="G13" s="61">
        <f t="shared" si="1"/>
        <v>-0.2740054869684499</v>
      </c>
      <c r="H13" s="68">
        <f t="shared" si="2"/>
        <v>-1949.5599999999997</v>
      </c>
    </row>
    <row r="14" spans="1:9" ht="15" thickBot="1" x14ac:dyDescent="0.35">
      <c r="A14" s="36" t="s">
        <v>59</v>
      </c>
      <c r="B14" s="40">
        <v>8</v>
      </c>
      <c r="C14" s="45">
        <v>255</v>
      </c>
      <c r="D14" s="51">
        <f t="shared" si="3"/>
        <v>2040</v>
      </c>
      <c r="E14" s="55">
        <v>5</v>
      </c>
      <c r="F14" s="58">
        <f t="shared" si="0"/>
        <v>1275</v>
      </c>
      <c r="G14" s="62">
        <f t="shared" si="1"/>
        <v>-0.375</v>
      </c>
      <c r="H14" s="66">
        <f t="shared" si="2"/>
        <v>-765</v>
      </c>
    </row>
    <row r="15" spans="1:9" ht="15" thickBot="1" x14ac:dyDescent="0.35">
      <c r="A15" s="35" t="s">
        <v>60</v>
      </c>
      <c r="B15" s="41">
        <v>27.7</v>
      </c>
      <c r="C15" s="46">
        <v>266</v>
      </c>
      <c r="D15" s="52">
        <f t="shared" si="3"/>
        <v>7368.2</v>
      </c>
      <c r="E15" s="54">
        <v>37.72</v>
      </c>
      <c r="F15" s="59">
        <f t="shared" si="0"/>
        <v>10033.52</v>
      </c>
      <c r="G15" s="61">
        <f t="shared" si="1"/>
        <v>0.36173285198555954</v>
      </c>
      <c r="H15" s="67">
        <f t="shared" si="2"/>
        <v>2665.3199999999997</v>
      </c>
    </row>
    <row r="16" spans="1:9" ht="15" thickBot="1" x14ac:dyDescent="0.35">
      <c r="A16" s="36" t="s">
        <v>61</v>
      </c>
      <c r="B16" s="40">
        <v>20</v>
      </c>
      <c r="C16" s="45">
        <v>277</v>
      </c>
      <c r="D16" s="51">
        <f t="shared" si="3"/>
        <v>5540</v>
      </c>
      <c r="E16" s="55">
        <v>30</v>
      </c>
      <c r="F16" s="58">
        <f t="shared" si="0"/>
        <v>8310</v>
      </c>
      <c r="G16" s="62">
        <f t="shared" si="1"/>
        <v>0.5</v>
      </c>
      <c r="H16" s="69">
        <f t="shared" si="2"/>
        <v>2770</v>
      </c>
    </row>
    <row r="17" spans="1:8" ht="15" thickBot="1" x14ac:dyDescent="0.35">
      <c r="A17" s="35" t="s">
        <v>62</v>
      </c>
      <c r="B17" s="41">
        <v>13.41</v>
      </c>
      <c r="C17" s="46">
        <v>133</v>
      </c>
      <c r="D17" s="52">
        <f t="shared" si="3"/>
        <v>1783.53</v>
      </c>
      <c r="E17" s="54">
        <v>18</v>
      </c>
      <c r="F17" s="59">
        <f t="shared" si="0"/>
        <v>2394</v>
      </c>
      <c r="G17" s="61">
        <f t="shared" si="1"/>
        <v>0.34228187919463088</v>
      </c>
      <c r="H17" s="67">
        <f t="shared" si="2"/>
        <v>610.47</v>
      </c>
    </row>
    <row r="18" spans="1:8" ht="15" thickBot="1" x14ac:dyDescent="0.35">
      <c r="A18" s="36" t="s">
        <v>63</v>
      </c>
      <c r="B18" s="40">
        <v>58.54</v>
      </c>
      <c r="C18" s="45">
        <v>92</v>
      </c>
      <c r="D18" s="51">
        <f t="shared" si="3"/>
        <v>5385.68</v>
      </c>
      <c r="E18" s="55">
        <v>59</v>
      </c>
      <c r="F18" s="58">
        <f t="shared" si="0"/>
        <v>5428</v>
      </c>
      <c r="G18" s="62">
        <f t="shared" si="1"/>
        <v>7.8578749572941718E-3</v>
      </c>
      <c r="H18" s="66">
        <f t="shared" si="2"/>
        <v>42.320000000000078</v>
      </c>
    </row>
    <row r="19" spans="1:8" ht="15" thickBot="1" x14ac:dyDescent="0.35">
      <c r="A19" s="35" t="s">
        <v>64</v>
      </c>
      <c r="B19" s="41">
        <v>34.97</v>
      </c>
      <c r="C19" s="46">
        <v>26</v>
      </c>
      <c r="D19" s="52">
        <f t="shared" si="3"/>
        <v>909.22</v>
      </c>
      <c r="E19" s="54">
        <v>35</v>
      </c>
      <c r="F19" s="59">
        <f t="shared" si="0"/>
        <v>910</v>
      </c>
      <c r="G19" s="61">
        <f t="shared" si="1"/>
        <v>8.5787818129828819E-4</v>
      </c>
      <c r="H19" s="68">
        <f t="shared" si="2"/>
        <v>0.78000000000002956</v>
      </c>
    </row>
    <row r="20" spans="1:8" ht="15" thickBot="1" x14ac:dyDescent="0.35">
      <c r="A20" s="37" t="s">
        <v>65</v>
      </c>
      <c r="B20" s="39">
        <v>52.47</v>
      </c>
      <c r="C20" s="47">
        <v>145</v>
      </c>
      <c r="D20" s="53">
        <f t="shared" si="3"/>
        <v>7608.15</v>
      </c>
      <c r="E20" s="56">
        <v>53</v>
      </c>
      <c r="F20" s="57">
        <f t="shared" si="0"/>
        <v>7685</v>
      </c>
      <c r="G20" s="63">
        <f t="shared" si="1"/>
        <v>1.0101010101010123E-2</v>
      </c>
      <c r="H20" s="65">
        <f t="shared" si="2"/>
        <v>76.850000000000165</v>
      </c>
    </row>
    <row r="21" spans="1:8" ht="15" thickBot="1" x14ac:dyDescent="0.35">
      <c r="A21" s="36" t="s">
        <v>66</v>
      </c>
      <c r="B21" s="40">
        <v>42.59</v>
      </c>
      <c r="C21" s="45">
        <v>149</v>
      </c>
      <c r="D21" s="51">
        <f t="shared" si="3"/>
        <v>6345.9100000000008</v>
      </c>
      <c r="E21" s="55">
        <v>53</v>
      </c>
      <c r="F21" s="58">
        <f t="shared" si="0"/>
        <v>7897</v>
      </c>
      <c r="G21" s="62">
        <f t="shared" si="1"/>
        <v>0.24442357360882827</v>
      </c>
      <c r="H21" s="69">
        <f t="shared" si="2"/>
        <v>1551.0899999999997</v>
      </c>
    </row>
    <row r="22" spans="1:8" ht="15" thickBot="1" x14ac:dyDescent="0.35">
      <c r="A22" s="36" t="s">
        <v>67</v>
      </c>
      <c r="B22" s="40">
        <v>39.56</v>
      </c>
      <c r="C22" s="45">
        <v>230</v>
      </c>
      <c r="D22" s="51">
        <f t="shared" si="3"/>
        <v>9098.8000000000011</v>
      </c>
      <c r="E22" s="55">
        <v>41</v>
      </c>
      <c r="F22" s="58">
        <f t="shared" si="0"/>
        <v>9430</v>
      </c>
      <c r="G22" s="62">
        <f t="shared" si="1"/>
        <v>3.6400404448938259E-2</v>
      </c>
      <c r="H22" s="66">
        <f t="shared" si="2"/>
        <v>331.19999999999948</v>
      </c>
    </row>
    <row r="23" spans="1:8" ht="15" thickBot="1" x14ac:dyDescent="0.35">
      <c r="A23" s="35" t="s">
        <v>68</v>
      </c>
      <c r="B23" s="41">
        <v>36.520000000000003</v>
      </c>
      <c r="C23" s="46">
        <v>291</v>
      </c>
      <c r="D23" s="52">
        <f t="shared" si="3"/>
        <v>10627.320000000002</v>
      </c>
      <c r="E23" s="54">
        <v>40</v>
      </c>
      <c r="F23" s="59">
        <f t="shared" si="0"/>
        <v>11640</v>
      </c>
      <c r="G23" s="61">
        <f t="shared" si="1"/>
        <v>9.5290251916757843E-2</v>
      </c>
      <c r="H23" s="68">
        <f t="shared" si="2"/>
        <v>1012.6799999999992</v>
      </c>
    </row>
    <row r="24" spans="1:8" ht="15" thickBot="1" x14ac:dyDescent="0.35">
      <c r="A24" s="36" t="s">
        <v>69</v>
      </c>
      <c r="B24" s="40">
        <v>33.49</v>
      </c>
      <c r="C24" s="45">
        <v>353</v>
      </c>
      <c r="D24" s="51">
        <f t="shared" si="3"/>
        <v>11821.970000000001</v>
      </c>
      <c r="E24" s="55">
        <v>40</v>
      </c>
      <c r="F24" s="58">
        <f t="shared" si="0"/>
        <v>14120</v>
      </c>
      <c r="G24" s="62">
        <f t="shared" si="1"/>
        <v>0.19438638399522237</v>
      </c>
      <c r="H24" s="66">
        <f t="shared" si="2"/>
        <v>2298.0299999999993</v>
      </c>
    </row>
    <row r="25" spans="1:8" ht="15" thickBot="1" x14ac:dyDescent="0.35">
      <c r="A25" s="35" t="s">
        <v>70</v>
      </c>
      <c r="B25" s="41">
        <v>30.45</v>
      </c>
      <c r="C25" s="46">
        <v>415</v>
      </c>
      <c r="D25" s="52">
        <f t="shared" si="3"/>
        <v>12636.75</v>
      </c>
      <c r="E25" s="54">
        <v>20</v>
      </c>
      <c r="F25" s="59">
        <f t="shared" si="0"/>
        <v>8300</v>
      </c>
      <c r="G25" s="61">
        <f t="shared" si="1"/>
        <v>-0.34318555008210178</v>
      </c>
      <c r="H25" s="68">
        <f t="shared" si="2"/>
        <v>-4336.75</v>
      </c>
    </row>
    <row r="26" spans="1:8" x14ac:dyDescent="0.3">
      <c r="A26" s="76" t="s">
        <v>71</v>
      </c>
      <c r="B26" s="77">
        <v>27.42</v>
      </c>
      <c r="C26" s="78">
        <v>476</v>
      </c>
      <c r="D26" s="79">
        <f t="shared" si="3"/>
        <v>13051.92</v>
      </c>
      <c r="E26" s="80">
        <v>35.29</v>
      </c>
      <c r="F26" s="81">
        <f t="shared" si="0"/>
        <v>16798.04</v>
      </c>
      <c r="G26" s="82">
        <f t="shared" si="1"/>
        <v>0.28701677607585691</v>
      </c>
      <c r="H26" s="83">
        <f t="shared" si="2"/>
        <v>3746.1199999999981</v>
      </c>
    </row>
    <row r="27" spans="1:8" ht="15" thickBot="1" x14ac:dyDescent="0.35">
      <c r="A27" s="84" t="s">
        <v>72</v>
      </c>
      <c r="B27" s="42">
        <v>24.38</v>
      </c>
      <c r="C27" s="48">
        <v>538</v>
      </c>
      <c r="D27" s="73">
        <f t="shared" si="3"/>
        <v>13116.439999999999</v>
      </c>
      <c r="E27" s="74">
        <v>20</v>
      </c>
      <c r="F27" s="60">
        <f t="shared" si="0"/>
        <v>10760</v>
      </c>
      <c r="G27" s="75">
        <f t="shared" si="1"/>
        <v>-0.17965545529122229</v>
      </c>
      <c r="H27" s="70">
        <f t="shared" si="2"/>
        <v>-2356.4399999999996</v>
      </c>
    </row>
    <row r="28" spans="1:8" ht="15" thickBot="1" x14ac:dyDescent="0.35">
      <c r="A28" s="36" t="s">
        <v>73</v>
      </c>
      <c r="B28" s="40">
        <v>21.35</v>
      </c>
      <c r="C28" s="45">
        <v>599</v>
      </c>
      <c r="D28" s="43">
        <f t="shared" si="3"/>
        <v>12788.650000000001</v>
      </c>
      <c r="E28" s="71">
        <v>29.44</v>
      </c>
      <c r="F28" s="58">
        <f t="shared" si="0"/>
        <v>17634.560000000001</v>
      </c>
      <c r="G28" s="62">
        <f t="shared" si="1"/>
        <v>0.3789227166276346</v>
      </c>
      <c r="H28" s="69">
        <f t="shared" si="2"/>
        <v>4845.91</v>
      </c>
    </row>
    <row r="29" spans="1:8" ht="15" thickBot="1" x14ac:dyDescent="0.35">
      <c r="A29" s="35" t="s">
        <v>74</v>
      </c>
      <c r="B29" s="41">
        <v>18.309999999999999</v>
      </c>
      <c r="C29" s="46">
        <v>181</v>
      </c>
      <c r="D29" s="44">
        <f t="shared" si="3"/>
        <v>3314.1099999999997</v>
      </c>
      <c r="E29" s="72">
        <v>25.4</v>
      </c>
      <c r="F29" s="59">
        <f t="shared" si="0"/>
        <v>4597.3999999999996</v>
      </c>
      <c r="G29" s="61">
        <f t="shared" si="1"/>
        <v>0.3872200983069361</v>
      </c>
      <c r="H29" s="67">
        <f t="shared" si="2"/>
        <v>1283.29</v>
      </c>
    </row>
    <row r="30" spans="1:8" ht="15" thickBot="1" x14ac:dyDescent="0.35">
      <c r="A30" s="36" t="s">
        <v>75</v>
      </c>
      <c r="B30" s="40">
        <v>15.28</v>
      </c>
      <c r="C30" s="45">
        <v>185</v>
      </c>
      <c r="D30" s="43">
        <f t="shared" si="3"/>
        <v>2826.7999999999997</v>
      </c>
      <c r="E30" s="71">
        <v>19.25</v>
      </c>
      <c r="F30" s="58">
        <f t="shared" si="0"/>
        <v>3561.25</v>
      </c>
      <c r="G30" s="62">
        <f t="shared" si="1"/>
        <v>0.25981675392670162</v>
      </c>
      <c r="H30" s="69">
        <f t="shared" si="2"/>
        <v>734.45</v>
      </c>
    </row>
    <row r="31" spans="1:8" ht="15" thickBot="1" x14ac:dyDescent="0.35">
      <c r="A31" s="35" t="s">
        <v>76</v>
      </c>
      <c r="B31" s="41">
        <v>35.979999999999997</v>
      </c>
      <c r="C31" s="46">
        <v>189</v>
      </c>
      <c r="D31" s="44">
        <f t="shared" si="3"/>
        <v>6800.2199999999993</v>
      </c>
      <c r="E31" s="72">
        <v>40</v>
      </c>
      <c r="F31" s="59">
        <f t="shared" si="0"/>
        <v>7560</v>
      </c>
      <c r="G31" s="61">
        <f t="shared" si="1"/>
        <v>0.11172873818788226</v>
      </c>
      <c r="H31" s="68">
        <f t="shared" si="2"/>
        <v>759.78000000000065</v>
      </c>
    </row>
    <row r="32" spans="1:8" ht="15" thickBot="1" x14ac:dyDescent="0.35">
      <c r="A32" s="36" t="s">
        <v>77</v>
      </c>
      <c r="B32" s="40">
        <v>77.02</v>
      </c>
      <c r="C32" s="45">
        <v>193</v>
      </c>
      <c r="D32" s="43">
        <f t="shared" si="3"/>
        <v>14864.859999999999</v>
      </c>
      <c r="E32" s="71">
        <v>75</v>
      </c>
      <c r="F32" s="58">
        <f t="shared" si="0"/>
        <v>14475</v>
      </c>
      <c r="G32" s="62">
        <f t="shared" si="1"/>
        <v>-2.6226954037912181E-2</v>
      </c>
      <c r="H32" s="66">
        <f t="shared" si="2"/>
        <v>-389.85999999999922</v>
      </c>
    </row>
    <row r="33" spans="1:8" ht="15" thickBot="1" x14ac:dyDescent="0.35">
      <c r="A33" s="35" t="s">
        <v>78</v>
      </c>
      <c r="B33" s="41">
        <v>104.5</v>
      </c>
      <c r="C33" s="46">
        <v>197</v>
      </c>
      <c r="D33" s="44">
        <f t="shared" si="3"/>
        <v>20586.5</v>
      </c>
      <c r="E33" s="72">
        <v>100</v>
      </c>
      <c r="F33" s="59">
        <f t="shared" si="0"/>
        <v>19700</v>
      </c>
      <c r="G33" s="61">
        <f t="shared" si="1"/>
        <v>-4.3062200956937802E-2</v>
      </c>
      <c r="H33" s="68">
        <f t="shared" si="2"/>
        <v>-886.5</v>
      </c>
    </row>
    <row r="34" spans="1:8" ht="15" thickBot="1" x14ac:dyDescent="0.35">
      <c r="A34" s="36" t="s">
        <v>79</v>
      </c>
      <c r="B34" s="40">
        <v>135.38</v>
      </c>
      <c r="C34" s="45">
        <v>201</v>
      </c>
      <c r="D34" s="43">
        <f t="shared" si="3"/>
        <v>27211.379999999997</v>
      </c>
      <c r="E34" s="71">
        <v>125.33</v>
      </c>
      <c r="F34" s="58">
        <f t="shared" si="0"/>
        <v>25191.329999999998</v>
      </c>
      <c r="G34" s="62">
        <f t="shared" si="1"/>
        <v>-7.4235485300635229E-2</v>
      </c>
      <c r="H34" s="66">
        <f t="shared" si="2"/>
        <v>-2020.0499999999993</v>
      </c>
    </row>
    <row r="35" spans="1:8" ht="15" thickBot="1" x14ac:dyDescent="0.35">
      <c r="A35" s="35" t="s">
        <v>80</v>
      </c>
      <c r="B35" s="41">
        <v>142.33000000000001</v>
      </c>
      <c r="C35" s="46">
        <v>205</v>
      </c>
      <c r="D35" s="44">
        <f t="shared" si="3"/>
        <v>29177.65</v>
      </c>
      <c r="E35" s="72">
        <v>140.96</v>
      </c>
      <c r="F35" s="59">
        <f t="shared" si="0"/>
        <v>28896.800000000003</v>
      </c>
      <c r="G35" s="61">
        <f t="shared" si="1"/>
        <v>-9.6255181620178761E-3</v>
      </c>
      <c r="H35" s="68">
        <f t="shared" si="2"/>
        <v>-280.85000000000088</v>
      </c>
    </row>
    <row r="36" spans="1:8" ht="15" thickBot="1" x14ac:dyDescent="0.35">
      <c r="A36" s="36" t="s">
        <v>81</v>
      </c>
      <c r="B36" s="40">
        <v>197.12</v>
      </c>
      <c r="C36" s="45">
        <v>209</v>
      </c>
      <c r="D36" s="43">
        <f t="shared" si="3"/>
        <v>41198.080000000002</v>
      </c>
      <c r="E36" s="71">
        <v>165</v>
      </c>
      <c r="F36" s="58">
        <f t="shared" si="0"/>
        <v>34485</v>
      </c>
      <c r="G36" s="62">
        <f t="shared" si="1"/>
        <v>-0.1629464285714286</v>
      </c>
      <c r="H36" s="66">
        <f t="shared" si="2"/>
        <v>-6713.0800000000017</v>
      </c>
    </row>
    <row r="37" spans="1:8" ht="15" thickBot="1" x14ac:dyDescent="0.35">
      <c r="A37" s="36" t="s">
        <v>82</v>
      </c>
      <c r="B37" s="40">
        <v>227.99</v>
      </c>
      <c r="C37" s="45">
        <v>213</v>
      </c>
      <c r="D37" s="43">
        <f t="shared" si="3"/>
        <v>48561.87</v>
      </c>
      <c r="E37" s="71">
        <v>221.55</v>
      </c>
      <c r="F37" s="58">
        <f t="shared" si="0"/>
        <v>47190.15</v>
      </c>
      <c r="G37" s="62">
        <f t="shared" si="1"/>
        <v>-2.8246852932146134E-2</v>
      </c>
      <c r="H37" s="66">
        <f t="shared" si="2"/>
        <v>-1371.7199999999993</v>
      </c>
    </row>
    <row r="38" spans="1:8" ht="15" thickBot="1" x14ac:dyDescent="0.35">
      <c r="A38" s="36" t="s">
        <v>83</v>
      </c>
      <c r="B38" s="40">
        <v>30</v>
      </c>
      <c r="C38" s="45">
        <v>217</v>
      </c>
      <c r="D38" s="43">
        <f t="shared" si="3"/>
        <v>6510</v>
      </c>
      <c r="E38" s="71">
        <v>25</v>
      </c>
      <c r="F38" s="58">
        <f t="shared" si="0"/>
        <v>5425</v>
      </c>
      <c r="G38" s="62">
        <f t="shared" si="1"/>
        <v>-0.16666666666666666</v>
      </c>
      <c r="H38" s="66">
        <f t="shared" si="2"/>
        <v>-1085</v>
      </c>
    </row>
  </sheetData>
  <mergeCells count="2">
    <mergeCell ref="A1:H3"/>
    <mergeCell ref="D4:H7"/>
  </mergeCells>
  <phoneticPr fontId="3" type="noConversion"/>
  <conditionalFormatting sqref="G9:G38">
    <cfRule type="iconSet" priority="1">
      <iconSet iconSet="3Arrows">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415"/>
  </sheetPr>
  <dimension ref="A1:O30"/>
  <sheetViews>
    <sheetView zoomScale="81" zoomScaleNormal="81" workbookViewId="0">
      <selection activeCell="P21" sqref="P21"/>
    </sheetView>
  </sheetViews>
  <sheetFormatPr defaultRowHeight="14.4" x14ac:dyDescent="0.3"/>
  <cols>
    <col min="1" max="1" width="14.21875" bestFit="1" customWidth="1"/>
    <col min="2" max="2" width="20.44140625" customWidth="1"/>
    <col min="3" max="3" width="13.77734375" customWidth="1"/>
    <col min="4" max="4" width="13.6640625" customWidth="1"/>
    <col min="5" max="5" width="14.21875" customWidth="1"/>
    <col min="6" max="6" width="15.5546875" customWidth="1"/>
    <col min="7" max="7" width="20.5546875" customWidth="1"/>
    <col min="9" max="9" width="2.88671875" customWidth="1"/>
    <col min="11" max="11" width="17.21875" customWidth="1"/>
    <col min="12" max="12" width="22.5546875" customWidth="1"/>
    <col min="13" max="13" width="23.77734375" customWidth="1"/>
    <col min="14" max="14" width="15.6640625" bestFit="1" customWidth="1"/>
  </cols>
  <sheetData>
    <row r="1" spans="1:15" ht="57.6" customHeight="1" thickBot="1" x14ac:dyDescent="0.35">
      <c r="A1" s="145"/>
      <c r="B1" s="146"/>
      <c r="C1" s="146"/>
      <c r="D1" s="146"/>
      <c r="E1" s="146"/>
      <c r="F1" s="146"/>
      <c r="G1" s="146"/>
      <c r="H1" s="147"/>
      <c r="I1" s="138" t="s">
        <v>40</v>
      </c>
      <c r="J1" s="139"/>
      <c r="K1" s="139"/>
      <c r="L1" s="139"/>
      <c r="M1" s="139"/>
      <c r="N1" s="140"/>
    </row>
    <row r="2" spans="1:15" s="1" customFormat="1" ht="31.2" customHeight="1" thickBot="1" x14ac:dyDescent="0.35">
      <c r="A2" s="3" t="s">
        <v>0</v>
      </c>
      <c r="B2" s="2" t="s">
        <v>1</v>
      </c>
      <c r="C2" s="2" t="s">
        <v>2</v>
      </c>
      <c r="D2" s="2" t="s">
        <v>3</v>
      </c>
      <c r="E2" s="2" t="s">
        <v>4</v>
      </c>
      <c r="F2" s="2" t="s">
        <v>5</v>
      </c>
      <c r="G2" s="2" t="s">
        <v>6</v>
      </c>
      <c r="H2" s="2" t="s">
        <v>7</v>
      </c>
      <c r="I2" s="141"/>
      <c r="J2" s="139"/>
      <c r="K2" s="139"/>
      <c r="L2" s="139"/>
      <c r="M2" s="139"/>
      <c r="N2" s="140"/>
    </row>
    <row r="3" spans="1:15" ht="15.6" thickBot="1" x14ac:dyDescent="0.35">
      <c r="A3" s="4" t="s">
        <v>8</v>
      </c>
      <c r="B3" s="5" t="s">
        <v>28</v>
      </c>
      <c r="C3" s="6">
        <v>4</v>
      </c>
      <c r="D3" s="6">
        <v>10</v>
      </c>
      <c r="E3" s="6">
        <v>10</v>
      </c>
      <c r="F3" s="6">
        <v>10</v>
      </c>
      <c r="G3" s="7">
        <f>AVERAGE(C3:F3)</f>
        <v>8.5</v>
      </c>
      <c r="H3" s="23" t="str">
        <f>IF(AND(C3&gt;=5,D3&gt;=5,E3&gt;=5,F3&gt;=5,G3&gt;=8.5),"DA","NU")</f>
        <v>NU</v>
      </c>
      <c r="I3" s="141"/>
      <c r="J3" s="139"/>
      <c r="K3" s="139"/>
      <c r="L3" s="139"/>
      <c r="M3" s="139"/>
      <c r="N3" s="140"/>
    </row>
    <row r="4" spans="1:15" ht="15.6" thickBot="1" x14ac:dyDescent="0.35">
      <c r="A4" s="8" t="s">
        <v>9</v>
      </c>
      <c r="B4" s="9" t="s">
        <v>29</v>
      </c>
      <c r="C4" s="10">
        <v>7</v>
      </c>
      <c r="D4" s="10">
        <v>10</v>
      </c>
      <c r="E4" s="10">
        <v>8</v>
      </c>
      <c r="F4" s="10">
        <v>6</v>
      </c>
      <c r="G4" s="11">
        <f t="shared" ref="G4:G22" si="0">AVERAGE(C4:F4)</f>
        <v>7.75</v>
      </c>
      <c r="H4" s="23" t="str">
        <f t="shared" ref="H4:H22" si="1">IF(AND(C4&gt;=5,D4&gt;=5,E4&gt;=5,F4&gt;=5,G4&gt;=8.5),"DA","NU")</f>
        <v>NU</v>
      </c>
      <c r="I4" s="141"/>
      <c r="J4" s="139"/>
      <c r="K4" s="139"/>
      <c r="L4" s="139"/>
      <c r="M4" s="139"/>
      <c r="N4" s="140"/>
    </row>
    <row r="5" spans="1:15" ht="15.6" thickBot="1" x14ac:dyDescent="0.35">
      <c r="A5" s="4" t="s">
        <v>10</v>
      </c>
      <c r="B5" s="5" t="s">
        <v>30</v>
      </c>
      <c r="C5" s="6">
        <v>9</v>
      </c>
      <c r="D5" s="6">
        <v>9</v>
      </c>
      <c r="E5" s="6">
        <v>10</v>
      </c>
      <c r="F5" s="6">
        <v>10</v>
      </c>
      <c r="G5" s="7">
        <f t="shared" si="0"/>
        <v>9.5</v>
      </c>
      <c r="H5" s="25" t="str">
        <f t="shared" si="1"/>
        <v>DA</v>
      </c>
      <c r="I5" s="141"/>
      <c r="J5" s="139"/>
      <c r="K5" s="139"/>
      <c r="L5" s="139"/>
      <c r="M5" s="139"/>
      <c r="N5" s="140"/>
    </row>
    <row r="6" spans="1:15" ht="15.6" thickBot="1" x14ac:dyDescent="0.35">
      <c r="A6" s="8" t="s">
        <v>11</v>
      </c>
      <c r="B6" s="9" t="s">
        <v>31</v>
      </c>
      <c r="C6" s="10">
        <v>6</v>
      </c>
      <c r="D6" s="10">
        <v>8</v>
      </c>
      <c r="E6" s="10">
        <v>8</v>
      </c>
      <c r="F6" s="10">
        <v>9</v>
      </c>
      <c r="G6" s="11">
        <f t="shared" si="0"/>
        <v>7.75</v>
      </c>
      <c r="H6" s="23" t="str">
        <f t="shared" si="1"/>
        <v>NU</v>
      </c>
      <c r="I6" s="141"/>
      <c r="J6" s="139"/>
      <c r="K6" s="139"/>
      <c r="L6" s="139"/>
      <c r="M6" s="139"/>
      <c r="N6" s="140"/>
    </row>
    <row r="7" spans="1:15" ht="15.6" thickBot="1" x14ac:dyDescent="0.35">
      <c r="A7" s="4" t="s">
        <v>12</v>
      </c>
      <c r="B7" s="5" t="s">
        <v>28</v>
      </c>
      <c r="C7" s="6">
        <v>10</v>
      </c>
      <c r="D7" s="6">
        <v>9</v>
      </c>
      <c r="E7" s="6">
        <v>10</v>
      </c>
      <c r="F7" s="6">
        <v>10</v>
      </c>
      <c r="G7" s="7">
        <f t="shared" si="0"/>
        <v>9.75</v>
      </c>
      <c r="H7" s="25" t="str">
        <f t="shared" si="1"/>
        <v>DA</v>
      </c>
      <c r="I7" s="141"/>
      <c r="J7" s="139"/>
      <c r="K7" s="139"/>
      <c r="L7" s="139"/>
      <c r="M7" s="139"/>
      <c r="N7" s="140"/>
    </row>
    <row r="8" spans="1:15" ht="15.6" thickBot="1" x14ac:dyDescent="0.35">
      <c r="A8" s="8" t="s">
        <v>13</v>
      </c>
      <c r="B8" s="9" t="s">
        <v>32</v>
      </c>
      <c r="C8" s="10">
        <v>10</v>
      </c>
      <c r="D8" s="10">
        <v>10</v>
      </c>
      <c r="E8" s="10">
        <v>8</v>
      </c>
      <c r="F8" s="10">
        <v>8</v>
      </c>
      <c r="G8" s="11">
        <f t="shared" si="0"/>
        <v>9</v>
      </c>
      <c r="H8" s="25" t="str">
        <f t="shared" si="1"/>
        <v>DA</v>
      </c>
      <c r="I8" s="142"/>
      <c r="J8" s="143"/>
      <c r="K8" s="143"/>
      <c r="L8" s="143"/>
      <c r="M8" s="143"/>
      <c r="N8" s="144"/>
    </row>
    <row r="9" spans="1:15" ht="15.6" thickBot="1" x14ac:dyDescent="0.35">
      <c r="A9" s="12" t="s">
        <v>14</v>
      </c>
      <c r="B9" s="13" t="s">
        <v>28</v>
      </c>
      <c r="C9" s="14">
        <v>9</v>
      </c>
      <c r="D9" s="14">
        <v>9</v>
      </c>
      <c r="E9" s="14">
        <v>10</v>
      </c>
      <c r="F9" s="14">
        <v>10</v>
      </c>
      <c r="G9" s="15">
        <f t="shared" si="0"/>
        <v>9.5</v>
      </c>
      <c r="H9" s="25" t="str">
        <f t="shared" si="1"/>
        <v>DA</v>
      </c>
    </row>
    <row r="10" spans="1:15" ht="20.399999999999999" thickBot="1" x14ac:dyDescent="0.35">
      <c r="A10" s="4" t="s">
        <v>15</v>
      </c>
      <c r="B10" s="5" t="s">
        <v>31</v>
      </c>
      <c r="C10" s="6">
        <v>8</v>
      </c>
      <c r="D10" s="6">
        <v>8</v>
      </c>
      <c r="E10" s="6">
        <v>4</v>
      </c>
      <c r="F10" s="6">
        <v>7</v>
      </c>
      <c r="G10" s="7">
        <f t="shared" si="0"/>
        <v>6.75</v>
      </c>
      <c r="H10" s="23" t="str">
        <f t="shared" si="1"/>
        <v>NU</v>
      </c>
      <c r="I10" s="172" t="s">
        <v>99</v>
      </c>
      <c r="J10" s="173"/>
      <c r="K10" s="173"/>
      <c r="L10" s="173"/>
      <c r="M10" s="173"/>
      <c r="N10" s="174"/>
    </row>
    <row r="11" spans="1:15" ht="20.399999999999999" thickBot="1" x14ac:dyDescent="0.35">
      <c r="A11" s="8" t="s">
        <v>16</v>
      </c>
      <c r="B11" s="9" t="s">
        <v>33</v>
      </c>
      <c r="C11" s="10">
        <v>10</v>
      </c>
      <c r="D11" s="10">
        <v>10</v>
      </c>
      <c r="E11" s="10">
        <v>10</v>
      </c>
      <c r="F11" s="10">
        <v>8</v>
      </c>
      <c r="G11" s="11">
        <f t="shared" si="0"/>
        <v>9.5</v>
      </c>
      <c r="H11" s="25" t="str">
        <f t="shared" si="1"/>
        <v>DA</v>
      </c>
      <c r="K11" s="153">
        <f>AVERAGEIFS(G3:G22,B3:B22,"CIG",H3:H22,"DA")</f>
        <v>9.6666666666666661</v>
      </c>
      <c r="L11" s="154"/>
      <c r="M11" s="154"/>
      <c r="N11" s="155"/>
    </row>
    <row r="12" spans="1:15" ht="20.399999999999999" thickBot="1" x14ac:dyDescent="0.35">
      <c r="A12" s="16" t="s">
        <v>17</v>
      </c>
      <c r="B12" s="9" t="s">
        <v>34</v>
      </c>
      <c r="C12" s="10">
        <v>3</v>
      </c>
      <c r="D12" s="10">
        <v>7</v>
      </c>
      <c r="E12" s="10">
        <v>8</v>
      </c>
      <c r="F12" s="10">
        <v>6</v>
      </c>
      <c r="G12" s="11">
        <f t="shared" si="0"/>
        <v>6</v>
      </c>
      <c r="H12" s="23" t="str">
        <f t="shared" si="1"/>
        <v>NU</v>
      </c>
      <c r="I12" s="172" t="s">
        <v>100</v>
      </c>
      <c r="J12" s="173"/>
      <c r="K12" s="173"/>
      <c r="L12" s="173"/>
      <c r="M12" s="173"/>
      <c r="N12" s="174"/>
    </row>
    <row r="13" spans="1:15" ht="20.399999999999999" thickBot="1" x14ac:dyDescent="0.35">
      <c r="A13" s="4" t="s">
        <v>18</v>
      </c>
      <c r="B13" s="5" t="s">
        <v>32</v>
      </c>
      <c r="C13" s="6">
        <v>10</v>
      </c>
      <c r="D13" s="6">
        <v>10</v>
      </c>
      <c r="E13" s="6">
        <v>10</v>
      </c>
      <c r="F13" s="6">
        <v>8</v>
      </c>
      <c r="G13" s="7">
        <f t="shared" si="0"/>
        <v>9.5</v>
      </c>
      <c r="H13" s="25" t="str">
        <f t="shared" si="1"/>
        <v>DA</v>
      </c>
      <c r="K13" s="156">
        <f>AVERAGEIFS(G3:G22,B3:B22,"IE",H3:H22,"DA")</f>
        <v>9.25</v>
      </c>
      <c r="L13" s="157"/>
      <c r="M13" s="157"/>
      <c r="N13" s="158"/>
      <c r="O13" s="21"/>
    </row>
    <row r="14" spans="1:15" ht="15.6" thickBot="1" x14ac:dyDescent="0.35">
      <c r="A14" s="8" t="s">
        <v>19</v>
      </c>
      <c r="B14" s="9" t="s">
        <v>29</v>
      </c>
      <c r="C14" s="10">
        <v>8</v>
      </c>
      <c r="D14" s="10">
        <v>9</v>
      </c>
      <c r="E14" s="10">
        <v>8</v>
      </c>
      <c r="F14" s="10">
        <v>5</v>
      </c>
      <c r="G14" s="11">
        <f t="shared" si="0"/>
        <v>7.5</v>
      </c>
      <c r="H14" s="23" t="str">
        <f t="shared" si="1"/>
        <v>NU</v>
      </c>
      <c r="I14" s="175" t="s">
        <v>101</v>
      </c>
      <c r="J14" s="176"/>
      <c r="K14" s="176"/>
      <c r="L14" s="176"/>
      <c r="M14" s="176"/>
      <c r="N14" s="177"/>
    </row>
    <row r="15" spans="1:15" ht="15.6" thickBot="1" x14ac:dyDescent="0.35">
      <c r="A15" s="8" t="s">
        <v>20</v>
      </c>
      <c r="B15" s="9" t="s">
        <v>30</v>
      </c>
      <c r="C15" s="10">
        <v>6</v>
      </c>
      <c r="D15" s="10">
        <v>7</v>
      </c>
      <c r="E15" s="10">
        <v>8</v>
      </c>
      <c r="F15" s="10">
        <v>9</v>
      </c>
      <c r="G15" s="11">
        <f t="shared" si="0"/>
        <v>7.5</v>
      </c>
      <c r="H15" s="23" t="str">
        <f t="shared" si="1"/>
        <v>NU</v>
      </c>
      <c r="I15" s="178"/>
      <c r="J15" s="179"/>
      <c r="K15" s="179"/>
      <c r="L15" s="179"/>
      <c r="M15" s="179"/>
      <c r="N15" s="180"/>
    </row>
    <row r="16" spans="1:15" ht="15.6" thickBot="1" x14ac:dyDescent="0.35">
      <c r="A16" s="12" t="s">
        <v>21</v>
      </c>
      <c r="B16" s="13" t="s">
        <v>30</v>
      </c>
      <c r="C16" s="14">
        <v>10</v>
      </c>
      <c r="D16" s="14">
        <v>9</v>
      </c>
      <c r="E16" s="14">
        <v>8</v>
      </c>
      <c r="F16" s="14">
        <v>8</v>
      </c>
      <c r="G16" s="15">
        <f t="shared" si="0"/>
        <v>8.75</v>
      </c>
      <c r="H16" s="25" t="str">
        <f t="shared" si="1"/>
        <v>DA</v>
      </c>
      <c r="K16" s="181">
        <f>AVERAGEIFS(G3:G22,B3:B22,"IE",H3:H22,"DA",G3:G22,"&gt;9")</f>
        <v>9.5</v>
      </c>
      <c r="L16" s="182"/>
      <c r="M16" s="182"/>
      <c r="N16" s="183"/>
    </row>
    <row r="17" spans="1:14" ht="15.6" thickBot="1" x14ac:dyDescent="0.35">
      <c r="A17" s="8" t="s">
        <v>22</v>
      </c>
      <c r="B17" s="9" t="s">
        <v>34</v>
      </c>
      <c r="C17" s="10">
        <v>8</v>
      </c>
      <c r="D17" s="10">
        <v>5</v>
      </c>
      <c r="E17" s="10">
        <v>8</v>
      </c>
      <c r="F17" s="10">
        <v>7</v>
      </c>
      <c r="G17" s="11">
        <f t="shared" si="0"/>
        <v>7</v>
      </c>
      <c r="H17" s="23" t="str">
        <f t="shared" si="1"/>
        <v>NU</v>
      </c>
      <c r="K17" s="184"/>
      <c r="L17" s="185"/>
      <c r="M17" s="185"/>
      <c r="N17" s="186"/>
    </row>
    <row r="18" spans="1:14" ht="20.399999999999999" customHeight="1" thickBot="1" x14ac:dyDescent="0.35">
      <c r="A18" s="16" t="s">
        <v>23</v>
      </c>
      <c r="B18" s="9" t="s">
        <v>28</v>
      </c>
      <c r="C18" s="10">
        <v>7</v>
      </c>
      <c r="D18" s="10">
        <v>8</v>
      </c>
      <c r="E18" s="10">
        <v>8</v>
      </c>
      <c r="F18" s="10">
        <v>6</v>
      </c>
      <c r="G18" s="11">
        <f t="shared" si="0"/>
        <v>7.25</v>
      </c>
      <c r="H18" s="23" t="str">
        <f t="shared" si="1"/>
        <v>NU</v>
      </c>
      <c r="I18" s="189" t="s">
        <v>102</v>
      </c>
      <c r="J18" s="190"/>
      <c r="K18" s="190"/>
      <c r="L18" s="190"/>
      <c r="M18" s="191"/>
      <c r="N18" s="187">
        <f>COUNTIFS(B3:B22,"IE",H3:H22,"DA",G3:G22,"&gt;9")</f>
        <v>1</v>
      </c>
    </row>
    <row r="19" spans="1:14" ht="15.6" customHeight="1" thickBot="1" x14ac:dyDescent="0.35">
      <c r="A19" s="16" t="s">
        <v>24</v>
      </c>
      <c r="B19" s="9" t="s">
        <v>29</v>
      </c>
      <c r="C19" s="10">
        <v>9</v>
      </c>
      <c r="D19" s="10">
        <v>10</v>
      </c>
      <c r="E19" s="10">
        <v>8</v>
      </c>
      <c r="F19" s="10">
        <v>7</v>
      </c>
      <c r="G19" s="11">
        <f t="shared" si="0"/>
        <v>8.5</v>
      </c>
      <c r="H19" s="25" t="str">
        <f t="shared" si="1"/>
        <v>DA</v>
      </c>
      <c r="I19" s="192"/>
      <c r="J19" s="193"/>
      <c r="K19" s="193"/>
      <c r="L19" s="193"/>
      <c r="M19" s="194"/>
      <c r="N19" s="188"/>
    </row>
    <row r="20" spans="1:14" ht="32.4" customHeight="1" thickBot="1" x14ac:dyDescent="0.35">
      <c r="A20" s="17" t="s">
        <v>25</v>
      </c>
      <c r="B20" s="18" t="s">
        <v>31</v>
      </c>
      <c r="C20" s="19">
        <v>10</v>
      </c>
      <c r="D20" s="19">
        <v>8</v>
      </c>
      <c r="E20" s="19">
        <v>7</v>
      </c>
      <c r="F20" s="19">
        <v>8</v>
      </c>
      <c r="G20" s="20">
        <f t="shared" si="0"/>
        <v>8.25</v>
      </c>
      <c r="H20" s="23" t="str">
        <f t="shared" si="1"/>
        <v>NU</v>
      </c>
      <c r="J20" s="159" t="s">
        <v>41</v>
      </c>
      <c r="K20" s="160"/>
      <c r="L20" s="160"/>
      <c r="M20" s="160"/>
      <c r="N20" s="161"/>
    </row>
    <row r="21" spans="1:14" ht="25.2" customHeight="1" thickBot="1" x14ac:dyDescent="0.35">
      <c r="A21" s="8" t="s">
        <v>26</v>
      </c>
      <c r="B21" s="9" t="s">
        <v>28</v>
      </c>
      <c r="C21" s="10">
        <v>10</v>
      </c>
      <c r="D21" s="10">
        <v>10</v>
      </c>
      <c r="E21" s="10">
        <v>10</v>
      </c>
      <c r="F21" s="10">
        <v>9</v>
      </c>
      <c r="G21" s="11">
        <f t="shared" si="0"/>
        <v>9.75</v>
      </c>
      <c r="H21" s="25" t="str">
        <f t="shared" si="1"/>
        <v>DA</v>
      </c>
      <c r="J21" s="162"/>
      <c r="K21" s="163"/>
      <c r="L21" s="163"/>
      <c r="M21" s="163"/>
      <c r="N21" s="164"/>
    </row>
    <row r="22" spans="1:14" ht="19.2" customHeight="1" thickBot="1" x14ac:dyDescent="0.35">
      <c r="A22" s="12" t="s">
        <v>27</v>
      </c>
      <c r="B22" s="13" t="s">
        <v>29</v>
      </c>
      <c r="C22" s="14">
        <v>3</v>
      </c>
      <c r="D22" s="14">
        <v>6</v>
      </c>
      <c r="E22" s="14">
        <v>7</v>
      </c>
      <c r="F22" s="14">
        <v>7</v>
      </c>
      <c r="G22" s="7">
        <f t="shared" si="0"/>
        <v>5.75</v>
      </c>
      <c r="H22" s="24" t="str">
        <f t="shared" si="1"/>
        <v>NU</v>
      </c>
      <c r="J22" s="165">
        <f>COUNTIFS(B3:B22,"CIG",H3:H22,"DA",G3:G22,"&gt;9,5")</f>
        <v>2</v>
      </c>
      <c r="K22" s="166"/>
      <c r="L22" s="166"/>
      <c r="M22" s="166"/>
      <c r="N22" s="167"/>
    </row>
    <row r="23" spans="1:14" ht="22.2" customHeight="1" thickBot="1" x14ac:dyDescent="0.35">
      <c r="A23" s="148" t="s">
        <v>97</v>
      </c>
      <c r="B23" s="149"/>
      <c r="C23" s="149"/>
      <c r="D23" s="149"/>
      <c r="E23" s="149"/>
      <c r="F23" s="149"/>
      <c r="G23" s="92">
        <f>COUNTIF(B3:B22,"CIG")</f>
        <v>5</v>
      </c>
    </row>
    <row r="24" spans="1:14" ht="21" customHeight="1" thickBot="1" x14ac:dyDescent="0.35">
      <c r="A24" s="150" t="s">
        <v>98</v>
      </c>
      <c r="B24" s="150"/>
      <c r="C24" s="150"/>
      <c r="D24" s="150"/>
      <c r="E24" s="150"/>
      <c r="F24" s="148"/>
      <c r="G24" s="92">
        <f>COUNTIFS(B3:B22,"CIG",H3:H22,"DA")</f>
        <v>3</v>
      </c>
    </row>
    <row r="25" spans="1:14" ht="21.6" thickBot="1" x14ac:dyDescent="0.35">
      <c r="A25" s="151" t="s">
        <v>35</v>
      </c>
      <c r="B25" s="151"/>
      <c r="C25" s="151"/>
      <c r="D25" s="151"/>
      <c r="E25" s="152"/>
      <c r="F25" s="93">
        <f>AVERAGEIF(B3:B22,"IE",G3:G22)</f>
        <v>9.25</v>
      </c>
      <c r="G25" s="91"/>
    </row>
    <row r="26" spans="1:14" ht="21.6" thickBot="1" x14ac:dyDescent="0.35">
      <c r="A26" s="170" t="s">
        <v>36</v>
      </c>
      <c r="B26" s="170"/>
      <c r="C26" s="170"/>
      <c r="D26" s="170"/>
      <c r="E26" s="171"/>
      <c r="F26" s="93">
        <f>AVERAGEIF(B3:B22,"CIG",G3:G22)</f>
        <v>8.9499999999999993</v>
      </c>
    </row>
    <row r="27" spans="1:14" ht="24.6" customHeight="1" thickBot="1" x14ac:dyDescent="0.35">
      <c r="A27" s="150" t="s">
        <v>39</v>
      </c>
      <c r="B27" s="150"/>
      <c r="C27" s="150"/>
      <c r="D27" s="150"/>
      <c r="E27" s="150"/>
      <c r="F27" s="168"/>
      <c r="G27" s="92">
        <f>COUNTIF(B3:B22,"EAI")</f>
        <v>4</v>
      </c>
    </row>
    <row r="28" spans="1:14" ht="20.399999999999999" customHeight="1" thickBot="1" x14ac:dyDescent="0.35">
      <c r="A28" s="150" t="s">
        <v>38</v>
      </c>
      <c r="B28" s="150"/>
      <c r="C28" s="150"/>
      <c r="D28" s="150"/>
      <c r="E28" s="150"/>
      <c r="F28" s="168"/>
      <c r="G28" s="92">
        <f>COUNTIFS(B3:B22,"EAI",H3:H22,"DA")</f>
        <v>1</v>
      </c>
    </row>
    <row r="29" spans="1:14" ht="21.6" thickBot="1" x14ac:dyDescent="0.35">
      <c r="A29" s="169" t="s">
        <v>37</v>
      </c>
      <c r="B29" s="151"/>
      <c r="C29" s="151"/>
      <c r="D29" s="151"/>
      <c r="E29" s="152"/>
      <c r="F29" s="94">
        <f>AVERAGEIF(B3:B22,"EAI",G3:G22)</f>
        <v>7.375</v>
      </c>
    </row>
    <row r="30" spans="1:14" x14ac:dyDescent="0.3">
      <c r="E30" s="22"/>
    </row>
  </sheetData>
  <mergeCells count="19">
    <mergeCell ref="A27:F27"/>
    <mergeCell ref="A28:F28"/>
    <mergeCell ref="A29:E29"/>
    <mergeCell ref="A26:E26"/>
    <mergeCell ref="I10:N10"/>
    <mergeCell ref="I12:N12"/>
    <mergeCell ref="I14:N15"/>
    <mergeCell ref="K16:N17"/>
    <mergeCell ref="N18:N19"/>
    <mergeCell ref="I18:M19"/>
    <mergeCell ref="I1:N8"/>
    <mergeCell ref="A1:H1"/>
    <mergeCell ref="A23:F23"/>
    <mergeCell ref="A24:F24"/>
    <mergeCell ref="A25:E25"/>
    <mergeCell ref="K11:N11"/>
    <mergeCell ref="K13:N13"/>
    <mergeCell ref="J20:N21"/>
    <mergeCell ref="J22:N22"/>
  </mergeCells>
  <phoneticPr fontId="3" type="noConversion"/>
  <conditionalFormatting sqref="H3:H22">
    <cfRule type="cellIs" dxfId="1" priority="2" operator="equal">
      <formula>"DA"</formula>
    </cfRule>
    <cfRule type="cellIs" dxfId="0" priority="1" operator="equal">
      <formula>"NU"</formula>
    </cfRule>
  </conditionalFormatting>
  <dataValidations count="2">
    <dataValidation type="list" allowBlank="1" showInputMessage="1" showErrorMessage="1" sqref="B3:B22" xr:uid="{0D21D5E9-75C1-495E-BA45-6D6D0F068ECD}">
      <formula1>"CIG,EAI,FB,MK,MG,IE,SPE"</formula1>
    </dataValidation>
    <dataValidation type="whole" allowBlank="1" showInputMessage="1" showErrorMessage="1" errorTitle="Eroare" error="Ați introdus o notă nevalidă" promptTitle="Mesaj" prompt="Introduceți numere întregi cuprinse între 1 și 10" sqref="C3:F22" xr:uid="{0FBDE88D-9CF8-4790-AA63-45CEF4A9DE88}">
      <formula1>1</formula1>
      <formula2>10</formula2>
    </dataValidation>
  </dataValidations>
  <pageMargins left="0.61417322834645682" right="0.61023622047244097" top="0.67716535433070868" bottom="0.72440944881889779" header="0.31496062992125984" footer="0.4094488188976378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16AD-B970-4D8E-BC05-B5E5CFA1D744}">
  <sheetPr>
    <tabColor rgb="FFFF0000"/>
  </sheetPr>
  <dimension ref="A1:P19"/>
  <sheetViews>
    <sheetView zoomScale="86" zoomScaleNormal="86" workbookViewId="0">
      <selection activeCell="N14" sqref="N14"/>
    </sheetView>
  </sheetViews>
  <sheetFormatPr defaultRowHeight="14.4" x14ac:dyDescent="0.3"/>
  <cols>
    <col min="1" max="1" width="17.88671875" customWidth="1"/>
    <col min="2" max="2" width="15.5546875" customWidth="1"/>
    <col min="3" max="3" width="18.5546875" bestFit="1" customWidth="1"/>
    <col min="4" max="4" width="15.77734375" customWidth="1"/>
    <col min="5" max="5" width="19.6640625" bestFit="1" customWidth="1"/>
    <col min="6" max="6" width="23.21875" bestFit="1" customWidth="1"/>
  </cols>
  <sheetData>
    <row r="1" spans="1:16" ht="69.599999999999994" customHeight="1" x14ac:dyDescent="0.3">
      <c r="A1" s="195"/>
      <c r="B1" s="195"/>
      <c r="C1" s="195"/>
      <c r="D1" s="195"/>
      <c r="E1" s="195"/>
      <c r="F1" s="195"/>
      <c r="G1" s="199" t="s">
        <v>103</v>
      </c>
      <c r="H1" s="199"/>
      <c r="I1" s="199"/>
      <c r="J1" s="199"/>
      <c r="K1" s="199"/>
      <c r="L1" s="199"/>
      <c r="M1" s="200"/>
    </row>
    <row r="2" spans="1:16" ht="31.2" customHeight="1" x14ac:dyDescent="0.3">
      <c r="A2" s="85" t="s">
        <v>84</v>
      </c>
      <c r="B2" s="85" t="s">
        <v>85</v>
      </c>
      <c r="C2" s="85" t="s">
        <v>86</v>
      </c>
      <c r="D2" s="86" t="s">
        <v>87</v>
      </c>
      <c r="E2" s="85" t="s">
        <v>88</v>
      </c>
      <c r="F2" s="85" t="s">
        <v>89</v>
      </c>
      <c r="G2" s="199"/>
      <c r="H2" s="199"/>
      <c r="I2" s="199"/>
      <c r="J2" s="199"/>
      <c r="K2" s="199"/>
      <c r="L2" s="199"/>
      <c r="M2" s="200"/>
    </row>
    <row r="3" spans="1:16" ht="16.8" x14ac:dyDescent="0.3">
      <c r="A3" s="85">
        <v>2010</v>
      </c>
      <c r="B3" s="105">
        <v>1600</v>
      </c>
      <c r="C3" s="105">
        <v>1275</v>
      </c>
      <c r="D3" s="105">
        <v>470</v>
      </c>
      <c r="E3" s="106">
        <f>B3-(C3+D3)</f>
        <v>-145</v>
      </c>
      <c r="F3" s="117" t="str">
        <f>IF(E3&gt;0,"FIRMA ARE PROFIT","FIRMA ARE PIERDERE")</f>
        <v>FIRMA ARE PIERDERE</v>
      </c>
      <c r="G3" s="199"/>
      <c r="H3" s="199"/>
      <c r="I3" s="199"/>
      <c r="J3" s="199"/>
      <c r="K3" s="199"/>
      <c r="L3" s="199"/>
      <c r="M3" s="200"/>
    </row>
    <row r="4" spans="1:16" ht="16.8" x14ac:dyDescent="0.3">
      <c r="A4" s="85">
        <v>2011</v>
      </c>
      <c r="B4" s="105">
        <v>1500</v>
      </c>
      <c r="C4" s="105">
        <v>230</v>
      </c>
      <c r="D4" s="105">
        <v>560</v>
      </c>
      <c r="E4" s="107">
        <f t="shared" ref="E4:E8" si="0">B4-(C4+D4)</f>
        <v>710</v>
      </c>
      <c r="F4" s="118" t="str">
        <f>IF(E4&gt;0,"FIRMA ARE PROFIT","FIRMA ARE PIERDERE")</f>
        <v>FIRMA ARE PROFIT</v>
      </c>
      <c r="G4" s="199"/>
      <c r="H4" s="199"/>
      <c r="I4" s="199"/>
      <c r="J4" s="199"/>
      <c r="K4" s="199"/>
      <c r="L4" s="199"/>
      <c r="M4" s="200"/>
    </row>
    <row r="5" spans="1:16" ht="16.8" x14ac:dyDescent="0.3">
      <c r="A5" s="85">
        <v>2012</v>
      </c>
      <c r="B5" s="105">
        <v>1230</v>
      </c>
      <c r="C5" s="105">
        <v>1350</v>
      </c>
      <c r="D5" s="105">
        <v>680</v>
      </c>
      <c r="E5" s="106">
        <f t="shared" si="0"/>
        <v>-800</v>
      </c>
      <c r="F5" s="117" t="str">
        <f t="shared" ref="F5:F8" si="1">IF(E5&gt;0,"FIRMA ARE PROFIT","FIRMA ARE PIERDERE")</f>
        <v>FIRMA ARE PIERDERE</v>
      </c>
      <c r="G5" s="199"/>
      <c r="H5" s="199"/>
      <c r="I5" s="199"/>
      <c r="J5" s="199"/>
      <c r="K5" s="199"/>
      <c r="L5" s="199"/>
      <c r="M5" s="200"/>
    </row>
    <row r="6" spans="1:16" ht="16.8" x14ac:dyDescent="0.3">
      <c r="A6" s="85">
        <v>2013</v>
      </c>
      <c r="B6" s="105">
        <v>1950</v>
      </c>
      <c r="C6" s="105">
        <v>186</v>
      </c>
      <c r="D6" s="105">
        <v>945</v>
      </c>
      <c r="E6" s="107">
        <f t="shared" si="0"/>
        <v>819</v>
      </c>
      <c r="F6" s="118" t="str">
        <f t="shared" si="1"/>
        <v>FIRMA ARE PROFIT</v>
      </c>
      <c r="G6" s="199"/>
      <c r="H6" s="199"/>
      <c r="I6" s="199"/>
      <c r="J6" s="199"/>
      <c r="K6" s="199"/>
      <c r="L6" s="199"/>
      <c r="M6" s="200"/>
    </row>
    <row r="7" spans="1:16" ht="16.8" x14ac:dyDescent="0.3">
      <c r="A7" s="85">
        <v>2014</v>
      </c>
      <c r="B7" s="105">
        <v>1840</v>
      </c>
      <c r="C7" s="105">
        <v>1365</v>
      </c>
      <c r="D7" s="105">
        <v>1468</v>
      </c>
      <c r="E7" s="106">
        <f t="shared" si="0"/>
        <v>-993</v>
      </c>
      <c r="F7" s="117" t="str">
        <f t="shared" si="1"/>
        <v>FIRMA ARE PIERDERE</v>
      </c>
      <c r="G7" s="199"/>
      <c r="H7" s="199"/>
      <c r="I7" s="199"/>
      <c r="J7" s="199"/>
      <c r="K7" s="199"/>
      <c r="L7" s="199"/>
      <c r="M7" s="200"/>
    </row>
    <row r="8" spans="1:16" ht="17.399999999999999" thickBot="1" x14ac:dyDescent="0.35">
      <c r="A8" s="99">
        <v>2015</v>
      </c>
      <c r="B8" s="108">
        <v>2100</v>
      </c>
      <c r="C8" s="108">
        <v>412</v>
      </c>
      <c r="D8" s="108">
        <v>150</v>
      </c>
      <c r="E8" s="109">
        <f t="shared" si="0"/>
        <v>1538</v>
      </c>
      <c r="F8" s="118" t="str">
        <f t="shared" si="1"/>
        <v>FIRMA ARE PROFIT</v>
      </c>
      <c r="G8" s="199"/>
      <c r="H8" s="199"/>
      <c r="I8" s="199"/>
      <c r="J8" s="199"/>
      <c r="K8" s="199"/>
      <c r="L8" s="199"/>
      <c r="M8" s="200"/>
    </row>
    <row r="9" spans="1:16" ht="18" thickTop="1" thickBot="1" x14ac:dyDescent="0.35">
      <c r="A9" s="102" t="s">
        <v>90</v>
      </c>
      <c r="B9" s="110">
        <f>SUM(B3:B8)</f>
        <v>10220</v>
      </c>
      <c r="C9" s="111">
        <f t="shared" ref="C9:E9" si="2">SUM(C3:C8)</f>
        <v>4818</v>
      </c>
      <c r="D9" s="111">
        <f t="shared" si="2"/>
        <v>4273</v>
      </c>
      <c r="E9" s="112">
        <f t="shared" si="2"/>
        <v>1129</v>
      </c>
      <c r="F9" s="196"/>
      <c r="G9" s="199"/>
      <c r="H9" s="199"/>
      <c r="I9" s="199"/>
      <c r="J9" s="199"/>
      <c r="K9" s="199"/>
      <c r="L9" s="199"/>
      <c r="M9" s="200"/>
      <c r="P9" s="90"/>
    </row>
    <row r="10" spans="1:16" ht="31.2" thickTop="1" thickBot="1" x14ac:dyDescent="0.35">
      <c r="A10" s="103" t="s">
        <v>91</v>
      </c>
      <c r="B10" s="113">
        <f>MAX(B3:B8)</f>
        <v>2100</v>
      </c>
      <c r="C10" s="114">
        <f t="shared" ref="C10:E10" si="3">MAX(C3:C8)</f>
        <v>1365</v>
      </c>
      <c r="D10" s="114">
        <f t="shared" si="3"/>
        <v>1468</v>
      </c>
      <c r="E10" s="115">
        <f t="shared" si="3"/>
        <v>1538</v>
      </c>
      <c r="F10" s="197"/>
      <c r="G10" s="199"/>
      <c r="H10" s="199"/>
      <c r="I10" s="199"/>
      <c r="J10" s="199"/>
      <c r="K10" s="199"/>
      <c r="L10" s="199"/>
      <c r="M10" s="200"/>
    </row>
    <row r="11" spans="1:16" ht="31.2" thickTop="1" thickBot="1" x14ac:dyDescent="0.35">
      <c r="A11" s="104" t="s">
        <v>92</v>
      </c>
      <c r="B11" s="115">
        <f>MIN(B3:B8)</f>
        <v>1230</v>
      </c>
      <c r="C11" s="115">
        <f t="shared" ref="C11:E11" si="4">MIN(C3:C8)</f>
        <v>186</v>
      </c>
      <c r="D11" s="115">
        <f t="shared" si="4"/>
        <v>150</v>
      </c>
      <c r="E11" s="116">
        <f t="shared" si="4"/>
        <v>-993</v>
      </c>
      <c r="F11" s="197"/>
      <c r="G11" s="199"/>
      <c r="H11" s="199"/>
      <c r="I11" s="199"/>
      <c r="J11" s="199"/>
      <c r="K11" s="199"/>
      <c r="L11" s="199"/>
      <c r="M11" s="200"/>
    </row>
    <row r="12" spans="1:16" ht="44.4" customHeight="1" thickTop="1" thickBot="1" x14ac:dyDescent="0.35">
      <c r="A12" s="100" t="s">
        <v>93</v>
      </c>
      <c r="B12" s="98">
        <f>B3/$B$9</f>
        <v>0.15655577299412915</v>
      </c>
      <c r="C12" s="98">
        <f>C3/$C$9</f>
        <v>0.26463262764632628</v>
      </c>
      <c r="D12" s="101">
        <f>D3/$D$9</f>
        <v>0.10999297917154224</v>
      </c>
      <c r="E12" s="98">
        <f>E3/$E$9</f>
        <v>-0.12843224092116917</v>
      </c>
      <c r="F12" s="197"/>
      <c r="G12" s="199"/>
      <c r="H12" s="199"/>
      <c r="I12" s="199"/>
      <c r="J12" s="199"/>
      <c r="K12" s="199"/>
      <c r="L12" s="199"/>
      <c r="M12" s="200"/>
    </row>
    <row r="13" spans="1:16" ht="37.799999999999997" customHeight="1" thickBot="1" x14ac:dyDescent="0.35">
      <c r="A13" s="89" t="s">
        <v>94</v>
      </c>
      <c r="B13" s="95">
        <f t="shared" ref="B13:B15" si="5">B4/$B$9</f>
        <v>0.14677103718199608</v>
      </c>
      <c r="C13" s="95">
        <f t="shared" ref="C13:C15" si="6">C4/$C$9</f>
        <v>4.7737650477376506E-2</v>
      </c>
      <c r="D13" s="95">
        <f t="shared" ref="D13:D15" si="7">D4/$D$9</f>
        <v>0.13105546454481629</v>
      </c>
      <c r="E13" s="96">
        <f t="shared" ref="E13:E15" si="8">E4/$E$9</f>
        <v>0.62887511071744906</v>
      </c>
      <c r="F13" s="197"/>
      <c r="G13" s="201"/>
      <c r="H13" s="201"/>
      <c r="I13" s="201"/>
      <c r="J13" s="201"/>
      <c r="K13" s="201"/>
      <c r="L13" s="201"/>
      <c r="M13" s="202"/>
    </row>
    <row r="14" spans="1:16" ht="37.799999999999997" customHeight="1" thickBot="1" x14ac:dyDescent="0.35">
      <c r="A14" s="87" t="s">
        <v>95</v>
      </c>
      <c r="B14" s="97">
        <f t="shared" si="5"/>
        <v>0.12035225048923678</v>
      </c>
      <c r="C14" s="95">
        <f t="shared" si="6"/>
        <v>0.28019925280199254</v>
      </c>
      <c r="D14" s="95">
        <f t="shared" si="7"/>
        <v>0.15913877837584836</v>
      </c>
      <c r="E14" s="96">
        <f t="shared" si="8"/>
        <v>-0.70859167404782997</v>
      </c>
      <c r="F14" s="197"/>
      <c r="G14" s="22"/>
      <c r="H14" s="22"/>
      <c r="I14" s="22"/>
    </row>
    <row r="15" spans="1:16" ht="34.799999999999997" customHeight="1" thickBot="1" x14ac:dyDescent="0.35">
      <c r="A15" s="88" t="s">
        <v>96</v>
      </c>
      <c r="B15" s="98">
        <f t="shared" si="5"/>
        <v>0.1908023483365949</v>
      </c>
      <c r="C15" s="95">
        <f t="shared" si="6"/>
        <v>3.8605230386052306E-2</v>
      </c>
      <c r="D15" s="95">
        <f t="shared" si="7"/>
        <v>0.22115609641937747</v>
      </c>
      <c r="E15" s="96">
        <f t="shared" si="8"/>
        <v>0.72542072630646592</v>
      </c>
      <c r="F15" s="198"/>
    </row>
    <row r="19" spans="5:5" x14ac:dyDescent="0.3">
      <c r="E19" s="90"/>
    </row>
  </sheetData>
  <mergeCells count="3">
    <mergeCell ref="A1:F1"/>
    <mergeCell ref="F9:F15"/>
    <mergeCell ref="G1:M13"/>
  </mergeCells>
  <conditionalFormatting sqref="F3:F8">
    <cfRule type="cellIs" dxfId="3" priority="2" operator="equal">
      <formula>"FIRMA ARE PROFIT"</formula>
    </cfRule>
    <cfRule type="cellIs" dxfId="2" priority="1" operator="equal">
      <formula>"FIRMA ARE PIERDERE"</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539E-352F-452D-958E-2C7E906DCD09}">
  <sheetPr>
    <tabColor rgb="FFFFFF00"/>
  </sheetPr>
  <dimension ref="A1:J12"/>
  <sheetViews>
    <sheetView tabSelected="1" workbookViewId="0">
      <selection activeCell="E3" sqref="E3"/>
    </sheetView>
  </sheetViews>
  <sheetFormatPr defaultRowHeight="14.4" x14ac:dyDescent="0.3"/>
  <cols>
    <col min="1" max="1" width="5.21875" bestFit="1" customWidth="1"/>
    <col min="2" max="2" width="27" customWidth="1"/>
    <col min="4" max="4" width="12.6640625" customWidth="1"/>
    <col min="5" max="5" width="16.5546875" customWidth="1"/>
    <col min="7" max="7" width="5.21875" bestFit="1" customWidth="1"/>
    <col min="8" max="8" width="22.88671875" bestFit="1" customWidth="1"/>
    <col min="10" max="10" width="14.5546875" bestFit="1" customWidth="1"/>
  </cols>
  <sheetData>
    <row r="1" spans="1:10" ht="28.8" customHeight="1" thickBot="1" x14ac:dyDescent="0.35">
      <c r="A1" s="203" t="s">
        <v>119</v>
      </c>
      <c r="B1" s="203"/>
      <c r="C1" s="203"/>
      <c r="D1" s="203"/>
      <c r="E1" s="203"/>
      <c r="G1" s="203" t="s">
        <v>120</v>
      </c>
      <c r="H1" s="203"/>
      <c r="I1" s="203"/>
      <c r="J1" s="203"/>
    </row>
    <row r="2" spans="1:10" ht="34.200000000000003" customHeight="1" thickBot="1" x14ac:dyDescent="0.35">
      <c r="A2" s="124" t="s">
        <v>118</v>
      </c>
      <c r="B2" s="124" t="s">
        <v>104</v>
      </c>
      <c r="C2" s="124" t="s">
        <v>105</v>
      </c>
      <c r="D2" s="124" t="s">
        <v>106</v>
      </c>
      <c r="E2" s="124" t="s">
        <v>107</v>
      </c>
      <c r="G2" s="124" t="s">
        <v>118</v>
      </c>
      <c r="H2" s="124" t="s">
        <v>104</v>
      </c>
      <c r="I2" s="124" t="s">
        <v>105</v>
      </c>
      <c r="J2" s="124" t="s">
        <v>107</v>
      </c>
    </row>
    <row r="3" spans="1:10" ht="15.6" thickBot="1" x14ac:dyDescent="0.35">
      <c r="A3" s="124">
        <v>1</v>
      </c>
      <c r="B3" s="126" t="s">
        <v>108</v>
      </c>
      <c r="C3" s="123">
        <v>1</v>
      </c>
      <c r="D3" s="125">
        <v>4</v>
      </c>
      <c r="E3" s="127" t="str">
        <f>IF(D3&gt;=5,"PROMOVAT","NEPROMOVAT")</f>
        <v>NEPROMOVAT</v>
      </c>
      <c r="G3" s="124">
        <v>1</v>
      </c>
      <c r="H3" s="126" t="s">
        <v>108</v>
      </c>
      <c r="I3" s="123">
        <v>1</v>
      </c>
      <c r="J3" s="128" t="e">
        <f>IF(#REF!&gt;=5,"PROMOVAT","NEPROMOVAT")</f>
        <v>#REF!</v>
      </c>
    </row>
    <row r="4" spans="1:10" ht="15.6" thickBot="1" x14ac:dyDescent="0.35">
      <c r="A4" s="124">
        <v>2</v>
      </c>
      <c r="B4" s="126" t="s">
        <v>109</v>
      </c>
      <c r="C4" s="123">
        <v>4</v>
      </c>
      <c r="D4" s="125">
        <v>10</v>
      </c>
      <c r="E4" s="127" t="str">
        <f t="shared" ref="E4:E12" si="0">IF(D4&gt;=5,"PROMOVAT","NEPROMOVAT")</f>
        <v>PROMOVAT</v>
      </c>
      <c r="G4" s="124">
        <v>2</v>
      </c>
      <c r="H4" s="126" t="s">
        <v>109</v>
      </c>
      <c r="I4" s="123">
        <v>4</v>
      </c>
      <c r="J4" s="128" t="e">
        <f>IF(#REF!&gt;=5,"PROMOVAT","NEPROMOVAT")</f>
        <v>#REF!</v>
      </c>
    </row>
    <row r="5" spans="1:10" ht="15.6" thickBot="1" x14ac:dyDescent="0.35">
      <c r="A5" s="124">
        <v>3</v>
      </c>
      <c r="B5" s="126" t="s">
        <v>110</v>
      </c>
      <c r="C5" s="123">
        <v>7</v>
      </c>
      <c r="D5" s="125">
        <v>5</v>
      </c>
      <c r="E5" s="127" t="str">
        <f t="shared" si="0"/>
        <v>PROMOVAT</v>
      </c>
      <c r="G5" s="124">
        <v>3</v>
      </c>
      <c r="H5" s="126" t="s">
        <v>110</v>
      </c>
      <c r="I5" s="123">
        <v>7</v>
      </c>
      <c r="J5" s="128" t="e">
        <f>IF(#REF!&gt;=5,"PROMOVAT","NEPROMOVAT")</f>
        <v>#REF!</v>
      </c>
    </row>
    <row r="6" spans="1:10" ht="15.6" thickBot="1" x14ac:dyDescent="0.35">
      <c r="A6" s="124">
        <v>4</v>
      </c>
      <c r="B6" s="126" t="s">
        <v>111</v>
      </c>
      <c r="C6" s="123">
        <v>2</v>
      </c>
      <c r="D6" s="125">
        <v>5</v>
      </c>
      <c r="E6" s="127" t="str">
        <f t="shared" si="0"/>
        <v>PROMOVAT</v>
      </c>
      <c r="G6" s="124">
        <v>4</v>
      </c>
      <c r="H6" s="126" t="s">
        <v>111</v>
      </c>
      <c r="I6" s="123">
        <v>2</v>
      </c>
      <c r="J6" s="128" t="e">
        <f>IF(#REF!&gt;=5,"PROMOVAT","NEPROMOVAT")</f>
        <v>#REF!</v>
      </c>
    </row>
    <row r="7" spans="1:10" ht="15.6" thickBot="1" x14ac:dyDescent="0.35">
      <c r="A7" s="124">
        <v>5</v>
      </c>
      <c r="B7" s="126" t="s">
        <v>112</v>
      </c>
      <c r="C7" s="123">
        <v>7</v>
      </c>
      <c r="D7" s="125">
        <v>4</v>
      </c>
      <c r="E7" s="127" t="str">
        <f t="shared" si="0"/>
        <v>NEPROMOVAT</v>
      </c>
      <c r="G7" s="124">
        <v>5</v>
      </c>
      <c r="H7" s="126" t="s">
        <v>112</v>
      </c>
      <c r="I7" s="123">
        <v>7</v>
      </c>
      <c r="J7" s="128" t="e">
        <f>IF(#REF!&gt;=5,"PROMOVAT","NEPROMOVAT")</f>
        <v>#REF!</v>
      </c>
    </row>
    <row r="8" spans="1:10" ht="15.6" thickBot="1" x14ac:dyDescent="0.35">
      <c r="A8" s="124">
        <v>6</v>
      </c>
      <c r="B8" s="126" t="s">
        <v>113</v>
      </c>
      <c r="C8" s="123">
        <v>2</v>
      </c>
      <c r="D8" s="125">
        <v>8</v>
      </c>
      <c r="E8" s="127" t="str">
        <f t="shared" si="0"/>
        <v>PROMOVAT</v>
      </c>
      <c r="G8" s="124">
        <v>6</v>
      </c>
      <c r="H8" s="126" t="s">
        <v>113</v>
      </c>
      <c r="I8" s="123">
        <v>2</v>
      </c>
      <c r="J8" s="128" t="e">
        <f>IF(#REF!&gt;=5,"PROMOVAT","NEPROMOVAT")</f>
        <v>#REF!</v>
      </c>
    </row>
    <row r="9" spans="1:10" ht="15.6" thickBot="1" x14ac:dyDescent="0.35">
      <c r="A9" s="124">
        <v>7</v>
      </c>
      <c r="B9" s="126" t="s">
        <v>114</v>
      </c>
      <c r="C9" s="123">
        <v>1</v>
      </c>
      <c r="D9" s="125">
        <v>9</v>
      </c>
      <c r="E9" s="127" t="str">
        <f t="shared" si="0"/>
        <v>PROMOVAT</v>
      </c>
      <c r="G9" s="124">
        <v>7</v>
      </c>
      <c r="H9" s="126" t="s">
        <v>114</v>
      </c>
      <c r="I9" s="123">
        <v>1</v>
      </c>
      <c r="J9" s="128" t="e">
        <f>IF(#REF!&gt;=5,"PROMOVAT","NEPROMOVAT")</f>
        <v>#REF!</v>
      </c>
    </row>
    <row r="10" spans="1:10" ht="15.6" thickBot="1" x14ac:dyDescent="0.35">
      <c r="A10" s="124">
        <v>8</v>
      </c>
      <c r="B10" s="126" t="s">
        <v>115</v>
      </c>
      <c r="C10" s="123">
        <v>7</v>
      </c>
      <c r="D10" s="125">
        <v>10</v>
      </c>
      <c r="E10" s="127" t="str">
        <f t="shared" si="0"/>
        <v>PROMOVAT</v>
      </c>
      <c r="G10" s="124">
        <v>8</v>
      </c>
      <c r="H10" s="126" t="s">
        <v>115</v>
      </c>
      <c r="I10" s="123">
        <v>7</v>
      </c>
      <c r="J10" s="128" t="e">
        <f>IF(#REF!&gt;=5,"PROMOVAT","NEPROMOVAT")</f>
        <v>#REF!</v>
      </c>
    </row>
    <row r="11" spans="1:10" ht="15.6" thickBot="1" x14ac:dyDescent="0.35">
      <c r="A11" s="124">
        <v>9</v>
      </c>
      <c r="B11" s="126" t="s">
        <v>116</v>
      </c>
      <c r="C11" s="123">
        <v>9</v>
      </c>
      <c r="D11" s="125">
        <v>4</v>
      </c>
      <c r="E11" s="127" t="str">
        <f t="shared" si="0"/>
        <v>NEPROMOVAT</v>
      </c>
      <c r="G11" s="124">
        <v>9</v>
      </c>
      <c r="H11" s="126" t="s">
        <v>116</v>
      </c>
      <c r="I11" s="123">
        <v>9</v>
      </c>
      <c r="J11" s="128" t="e">
        <f>IF(#REF!&gt;=5,"PROMOVAT","NEPROMOVAT")</f>
        <v>#REF!</v>
      </c>
    </row>
    <row r="12" spans="1:10" ht="15.6" thickBot="1" x14ac:dyDescent="0.35">
      <c r="A12" s="124">
        <v>10</v>
      </c>
      <c r="B12" s="126" t="s">
        <v>117</v>
      </c>
      <c r="C12" s="123">
        <v>1</v>
      </c>
      <c r="D12" s="125">
        <v>10</v>
      </c>
      <c r="E12" s="127" t="str">
        <f t="shared" si="0"/>
        <v>PROMOVAT</v>
      </c>
      <c r="G12" s="124">
        <v>10</v>
      </c>
      <c r="H12" s="126" t="s">
        <v>117</v>
      </c>
      <c r="I12" s="123">
        <v>1</v>
      </c>
      <c r="J12" s="128" t="e">
        <f>IF(#REF!&gt;=5,"PROMOVAT","NEPROMOVAT")</f>
        <v>#REF!</v>
      </c>
    </row>
  </sheetData>
  <mergeCells count="2">
    <mergeCell ref="A1:E1"/>
    <mergeCell ref="G1:J1"/>
  </mergeCells>
  <conditionalFormatting sqref="D3:D12">
    <cfRule type="iconSet" priority="7">
      <iconSet iconSet="5Arrows">
        <cfvo type="percent" val="0"/>
        <cfvo type="percent" val="20"/>
        <cfvo type="percent" val="40"/>
        <cfvo type="percent" val="60"/>
        <cfvo type="percent" val="80"/>
      </iconSet>
    </cfRule>
    <cfRule type="dataBar" priority="8">
      <dataBar>
        <cfvo type="min"/>
        <cfvo type="max"/>
        <color rgb="FFFF555A"/>
      </dataBar>
      <extLst>
        <ext xmlns:x14="http://schemas.microsoft.com/office/spreadsheetml/2009/9/main" uri="{B025F937-C7B1-47D3-B67F-A62EFF666E3E}">
          <x14:id>{C3058289-6248-4143-8F1A-809F20EE6A37}</x14:id>
        </ext>
      </extLst>
    </cfRule>
  </conditionalFormatting>
  <conditionalFormatting sqref="E3:E12">
    <cfRule type="cellIs" dxfId="7" priority="5" operator="equal">
      <formula>"NEPROMOVAT"</formula>
    </cfRule>
    <cfRule type="cellIs" dxfId="6" priority="6" operator="equal">
      <formula>"PROMOVAT"</formula>
    </cfRule>
  </conditionalFormatting>
  <conditionalFormatting sqref="J3:J12">
    <cfRule type="cellIs" dxfId="5" priority="1" operator="equal">
      <formula>"NEPROMOVAT"</formula>
    </cfRule>
    <cfRule type="cellIs" dxfId="4" priority="2" operator="equal">
      <formula>"PROMOVAT"</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3058289-6248-4143-8F1A-809F20EE6A37}">
            <x14:dataBar minLength="0" maxLength="100" border="1" negativeBarBorderColorSameAsPositive="0">
              <x14:cfvo type="autoMin"/>
              <x14:cfvo type="autoMax"/>
              <x14:borderColor rgb="FFFF555A"/>
              <x14:negativeFillColor rgb="FFFF0000"/>
              <x14:negativeBorderColor rgb="FFFF0000"/>
              <x14:axisColor rgb="FF000000"/>
            </x14:dataBar>
          </x14:cfRule>
          <xm:sqref>D3:D12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Stocuri_Achiziție acțiuni</vt:lpstr>
      <vt:lpstr>Bursieri</vt:lpstr>
      <vt:lpstr>Situație cheltuieli</vt:lpstr>
      <vt:lpstr>Eroarea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Stefania</dc:creator>
  <cp:lastModifiedBy>Andreiana Stefania Alexadra</cp:lastModifiedBy>
  <cp:lastPrinted>2022-04-05T19:38:16Z</cp:lastPrinted>
  <dcterms:created xsi:type="dcterms:W3CDTF">2015-06-05T18:17:20Z</dcterms:created>
  <dcterms:modified xsi:type="dcterms:W3CDTF">2022-05-26T12:32:57Z</dcterms:modified>
</cp:coreProperties>
</file>