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4.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filterPrivacy="1" defaultThemeVersion="124226"/>
  <xr:revisionPtr revIDLastSave="0" documentId="13_ncr:1_{7A97EBB5-D0CD-8544-A133-6A5F8C5CEFEB}" xr6:coauthVersionLast="47" xr6:coauthVersionMax="47" xr10:uidLastSave="{00000000-0000-0000-0000-000000000000}"/>
  <bookViews>
    <workbookView xWindow="0" yWindow="500" windowWidth="28800" windowHeight="15960" xr2:uid="{00000000-000D-0000-FFFF-FFFF00000000}"/>
  </bookViews>
  <sheets>
    <sheet name="RCG vs NCLH" sheetId="31" r:id="rId1"/>
    <sheet name="WK analysis" sheetId="36" r:id="rId2"/>
    <sheet name="Other graphs Balance Sheet" sheetId="38" r:id="rId3"/>
    <sheet name="Financial performance" sheetId="39" r:id="rId4"/>
    <sheet name="Bankruptcy risk" sheetId="40" r:id="rId5"/>
    <sheet name="Credit Rating Analysis" sheetId="34"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2" i="31" l="1"/>
  <c r="S95" i="31"/>
  <c r="B79" i="31"/>
  <c r="S84" i="31"/>
  <c r="B76" i="31"/>
  <c r="B74" i="31"/>
  <c r="B66" i="31"/>
  <c r="B57" i="31"/>
  <c r="L46" i="31" l="1"/>
  <c r="B70" i="31"/>
  <c r="S33" i="34"/>
  <c r="S53" i="31"/>
  <c r="S57" i="31"/>
  <c r="S59" i="31"/>
  <c r="K33" i="38" l="1"/>
  <c r="Q44" i="38"/>
  <c r="P44" i="38"/>
  <c r="O44" i="38"/>
  <c r="N44" i="38"/>
  <c r="M44" i="38"/>
  <c r="L44" i="38"/>
  <c r="K44" i="38"/>
  <c r="C44" i="38"/>
  <c r="D44" i="38"/>
  <c r="E44" i="38"/>
  <c r="F44" i="38"/>
  <c r="G44" i="38"/>
  <c r="H44" i="38"/>
  <c r="B44" i="38"/>
  <c r="Q43" i="38"/>
  <c r="P43" i="38"/>
  <c r="O43" i="38"/>
  <c r="N43" i="38"/>
  <c r="M43" i="38"/>
  <c r="L43" i="38"/>
  <c r="K43" i="38"/>
  <c r="C43" i="38"/>
  <c r="D43" i="38"/>
  <c r="E43" i="38"/>
  <c r="F43" i="38"/>
  <c r="G43" i="38"/>
  <c r="H43" i="38"/>
  <c r="B43" i="38"/>
  <c r="Q34" i="38"/>
  <c r="P34" i="38"/>
  <c r="O34" i="38"/>
  <c r="N34" i="38"/>
  <c r="M34" i="38"/>
  <c r="L34" i="38"/>
  <c r="K34" i="38"/>
  <c r="C34" i="38"/>
  <c r="D34" i="38"/>
  <c r="E34" i="38"/>
  <c r="F34" i="38"/>
  <c r="G34" i="38"/>
  <c r="H34" i="38"/>
  <c r="B34" i="38"/>
  <c r="Q33" i="38"/>
  <c r="P33" i="38"/>
  <c r="O33" i="38"/>
  <c r="N33" i="38"/>
  <c r="M33" i="38"/>
  <c r="L33" i="38"/>
  <c r="C33" i="38"/>
  <c r="D33" i="38"/>
  <c r="E33" i="38"/>
  <c r="F33" i="38"/>
  <c r="G33" i="38"/>
  <c r="H33" i="38"/>
  <c r="B33" i="38"/>
  <c r="S61" i="31"/>
  <c r="B61" i="31"/>
  <c r="M19" i="38"/>
  <c r="N19" i="38"/>
  <c r="O19" i="38"/>
  <c r="P19" i="38"/>
  <c r="Q19" i="38"/>
  <c r="L19" i="38"/>
  <c r="D19" i="38"/>
  <c r="E19" i="38"/>
  <c r="F19" i="38"/>
  <c r="G19" i="38"/>
  <c r="H19" i="38"/>
  <c r="C19" i="38"/>
  <c r="Q16" i="38"/>
  <c r="P16" i="38"/>
  <c r="O16" i="38"/>
  <c r="N16" i="38"/>
  <c r="M16" i="38"/>
  <c r="L16" i="38"/>
  <c r="K16" i="38"/>
  <c r="C16" i="38"/>
  <c r="D16" i="38"/>
  <c r="E16" i="38"/>
  <c r="F16" i="38"/>
  <c r="G16" i="38"/>
  <c r="H16" i="38"/>
  <c r="H17" i="38" s="1"/>
  <c r="B16" i="38"/>
  <c r="P5" i="38"/>
  <c r="P7" i="38"/>
  <c r="P9" i="38"/>
  <c r="P11" i="38"/>
  <c r="N5" i="38"/>
  <c r="N7" i="38"/>
  <c r="N9" i="38"/>
  <c r="N11" i="38"/>
  <c r="L5" i="38"/>
  <c r="L7" i="38"/>
  <c r="L9" i="38"/>
  <c r="L11" i="38"/>
  <c r="Q11" i="38"/>
  <c r="O11" i="38"/>
  <c r="M11" i="38"/>
  <c r="Q9" i="38"/>
  <c r="O9" i="38"/>
  <c r="M9" i="38"/>
  <c r="Q7" i="38"/>
  <c r="O7" i="38"/>
  <c r="M7" i="38"/>
  <c r="Q5" i="38"/>
  <c r="O5" i="38"/>
  <c r="M5" i="38"/>
  <c r="H11" i="38"/>
  <c r="G11" i="38"/>
  <c r="F11" i="38"/>
  <c r="E11" i="38"/>
  <c r="D11" i="38"/>
  <c r="C11" i="38"/>
  <c r="H9" i="38"/>
  <c r="G9" i="38"/>
  <c r="F9" i="38"/>
  <c r="E9" i="38"/>
  <c r="D9" i="38"/>
  <c r="C9" i="38"/>
  <c r="H7" i="38"/>
  <c r="G7" i="38"/>
  <c r="F7" i="38"/>
  <c r="E7" i="38"/>
  <c r="D7" i="38"/>
  <c r="C7" i="38"/>
  <c r="H5" i="38"/>
  <c r="G5" i="38"/>
  <c r="F5" i="38"/>
  <c r="E5" i="38"/>
  <c r="D5" i="38"/>
  <c r="C5" i="38"/>
  <c r="C75" i="31"/>
  <c r="AD71" i="31"/>
  <c r="AD69" i="31"/>
  <c r="AD62" i="31"/>
  <c r="AD56" i="31"/>
  <c r="AD51" i="31"/>
  <c r="AD49" i="31"/>
  <c r="AD47" i="31"/>
  <c r="AD45" i="31"/>
  <c r="AD43" i="31"/>
  <c r="AD41" i="31"/>
  <c r="AD39" i="31"/>
  <c r="AD37" i="31"/>
  <c r="AD35" i="31"/>
  <c r="AD32" i="31"/>
  <c r="AD30" i="31"/>
  <c r="AD28" i="31"/>
  <c r="AD26" i="31"/>
  <c r="AD24" i="31"/>
  <c r="AD22" i="31"/>
  <c r="AD20" i="31"/>
  <c r="AD18" i="31"/>
  <c r="AD16" i="31"/>
  <c r="AD14" i="31"/>
  <c r="AD11" i="31"/>
  <c r="AD9" i="31"/>
  <c r="AD7" i="31"/>
  <c r="AD5" i="31"/>
  <c r="AD3" i="31"/>
  <c r="AB71" i="31"/>
  <c r="AB69" i="31"/>
  <c r="AB62" i="31"/>
  <c r="AB56" i="31"/>
  <c r="AB51" i="31"/>
  <c r="AB49" i="31"/>
  <c r="AB47" i="31"/>
  <c r="AB45" i="31"/>
  <c r="AB43" i="31"/>
  <c r="AB41" i="31"/>
  <c r="AB39" i="31"/>
  <c r="AB37" i="31"/>
  <c r="AB35" i="31"/>
  <c r="AB32" i="31"/>
  <c r="AB30" i="31"/>
  <c r="AB28" i="31"/>
  <c r="AB26" i="31"/>
  <c r="AB24" i="31"/>
  <c r="AB22" i="31"/>
  <c r="AB20" i="31"/>
  <c r="AB18" i="31"/>
  <c r="AB16" i="31"/>
  <c r="AB14" i="31"/>
  <c r="AB11" i="31"/>
  <c r="AB9" i="31"/>
  <c r="AB7" i="31"/>
  <c r="AB5" i="31"/>
  <c r="AB3" i="31"/>
  <c r="Z71" i="31"/>
  <c r="Z69" i="31"/>
  <c r="Z62" i="31"/>
  <c r="Z56" i="31"/>
  <c r="Z51" i="31"/>
  <c r="Z49" i="31"/>
  <c r="Z47" i="31"/>
  <c r="Z45" i="31"/>
  <c r="Z43" i="31"/>
  <c r="Z41" i="31"/>
  <c r="Z39" i="31"/>
  <c r="Z37" i="31"/>
  <c r="Z35" i="31"/>
  <c r="Z32" i="31"/>
  <c r="Z30" i="31"/>
  <c r="Z28" i="31"/>
  <c r="Z26" i="31"/>
  <c r="Z24" i="31"/>
  <c r="Z22" i="31"/>
  <c r="Z20" i="31"/>
  <c r="Z18" i="31"/>
  <c r="Z16" i="31"/>
  <c r="Z14" i="31"/>
  <c r="Z11" i="31"/>
  <c r="Z9" i="31"/>
  <c r="Z7" i="31"/>
  <c r="Z5" i="31"/>
  <c r="Z3" i="31"/>
  <c r="X71" i="31"/>
  <c r="X69" i="31"/>
  <c r="X62" i="31"/>
  <c r="X56" i="31"/>
  <c r="X51" i="31"/>
  <c r="X49" i="31"/>
  <c r="X47" i="31"/>
  <c r="X45" i="31"/>
  <c r="X43" i="31"/>
  <c r="X41" i="31"/>
  <c r="X39" i="31"/>
  <c r="X37" i="31"/>
  <c r="X35" i="31"/>
  <c r="X32" i="31"/>
  <c r="X30" i="31"/>
  <c r="X28" i="31"/>
  <c r="X26" i="31"/>
  <c r="X24" i="31"/>
  <c r="X22" i="31"/>
  <c r="X20" i="31"/>
  <c r="X18" i="31"/>
  <c r="X16" i="31"/>
  <c r="X14" i="31"/>
  <c r="X11" i="31"/>
  <c r="X9" i="31"/>
  <c r="X7" i="31"/>
  <c r="X5" i="31"/>
  <c r="X3" i="31"/>
  <c r="V71" i="31"/>
  <c r="V69" i="31"/>
  <c r="V62" i="31"/>
  <c r="V56" i="31"/>
  <c r="V51" i="31"/>
  <c r="V49" i="31"/>
  <c r="V47" i="31"/>
  <c r="V45" i="31"/>
  <c r="V43" i="31"/>
  <c r="V41" i="31"/>
  <c r="V39" i="31"/>
  <c r="V37" i="31"/>
  <c r="V35" i="31"/>
  <c r="V32" i="31"/>
  <c r="V30" i="31"/>
  <c r="V28" i="31"/>
  <c r="V26" i="31"/>
  <c r="V24" i="31"/>
  <c r="V22" i="31"/>
  <c r="V20" i="31"/>
  <c r="V18" i="31"/>
  <c r="V16" i="31"/>
  <c r="V14" i="31"/>
  <c r="V11" i="31"/>
  <c r="V9" i="31"/>
  <c r="V7" i="31"/>
  <c r="V5" i="31"/>
  <c r="V3" i="31"/>
  <c r="T71" i="31"/>
  <c r="T69" i="31"/>
  <c r="T62" i="31"/>
  <c r="T56" i="31"/>
  <c r="T51" i="31"/>
  <c r="T49" i="31"/>
  <c r="T47" i="31"/>
  <c r="T45" i="31"/>
  <c r="T43" i="31"/>
  <c r="T41" i="31"/>
  <c r="T39" i="31"/>
  <c r="T37" i="31"/>
  <c r="T35" i="31"/>
  <c r="T32" i="31"/>
  <c r="T30" i="31"/>
  <c r="T28" i="31"/>
  <c r="T26" i="31"/>
  <c r="T24" i="31"/>
  <c r="T22" i="31"/>
  <c r="T20" i="31"/>
  <c r="T18" i="31"/>
  <c r="T16" i="31"/>
  <c r="T14" i="31"/>
  <c r="T11" i="31"/>
  <c r="T9" i="31"/>
  <c r="T7" i="31"/>
  <c r="T5" i="31"/>
  <c r="T3" i="31"/>
  <c r="M97" i="31"/>
  <c r="M88" i="31"/>
  <c r="M77" i="31"/>
  <c r="M75" i="31"/>
  <c r="M73" i="31"/>
  <c r="M71" i="31"/>
  <c r="M69" i="31"/>
  <c r="M67" i="31"/>
  <c r="M64" i="31"/>
  <c r="M62" i="31"/>
  <c r="M60" i="31"/>
  <c r="M58" i="31"/>
  <c r="M56" i="31"/>
  <c r="M54" i="31"/>
  <c r="M51" i="31"/>
  <c r="M49" i="31"/>
  <c r="M47" i="31"/>
  <c r="M45" i="31"/>
  <c r="M43" i="31"/>
  <c r="M41" i="31"/>
  <c r="M39" i="31"/>
  <c r="M37" i="31"/>
  <c r="M35" i="31"/>
  <c r="M32" i="31"/>
  <c r="M30" i="31"/>
  <c r="M28" i="31"/>
  <c r="M26" i="31"/>
  <c r="M24" i="31"/>
  <c r="M22" i="31"/>
  <c r="M20" i="31"/>
  <c r="M18" i="31"/>
  <c r="M16" i="31"/>
  <c r="M14" i="31"/>
  <c r="M11" i="31"/>
  <c r="M9" i="31"/>
  <c r="M7" i="31"/>
  <c r="M5" i="31"/>
  <c r="M3" i="31"/>
  <c r="K97" i="31"/>
  <c r="K88" i="31"/>
  <c r="K77" i="31"/>
  <c r="K75" i="31"/>
  <c r="K73" i="31"/>
  <c r="K71" i="31"/>
  <c r="K69" i="31"/>
  <c r="K67" i="31"/>
  <c r="K64" i="31"/>
  <c r="K62" i="31"/>
  <c r="K60" i="31"/>
  <c r="K58" i="31"/>
  <c r="K56" i="31"/>
  <c r="K54" i="31"/>
  <c r="K51" i="31"/>
  <c r="K49" i="31"/>
  <c r="K47" i="31"/>
  <c r="K45" i="31"/>
  <c r="K43" i="31"/>
  <c r="K41" i="31"/>
  <c r="K39" i="31"/>
  <c r="K37" i="31"/>
  <c r="K35" i="31"/>
  <c r="K32" i="31"/>
  <c r="K30" i="31"/>
  <c r="K28" i="31"/>
  <c r="K26" i="31"/>
  <c r="K24" i="31"/>
  <c r="K22" i="31"/>
  <c r="K20" i="31"/>
  <c r="K18" i="31"/>
  <c r="K16" i="31"/>
  <c r="K14" i="31"/>
  <c r="K11" i="31"/>
  <c r="K9" i="31"/>
  <c r="K7" i="31"/>
  <c r="K5" i="31"/>
  <c r="K3" i="31"/>
  <c r="I97" i="31"/>
  <c r="I88" i="31"/>
  <c r="I77" i="31"/>
  <c r="I75" i="31"/>
  <c r="I73" i="31"/>
  <c r="I71" i="31"/>
  <c r="I69" i="31"/>
  <c r="I67" i="31"/>
  <c r="I64" i="31"/>
  <c r="I62" i="31"/>
  <c r="I60" i="31"/>
  <c r="I58" i="31"/>
  <c r="I56" i="31"/>
  <c r="I54" i="31"/>
  <c r="I51" i="31"/>
  <c r="I49" i="31"/>
  <c r="I47" i="31"/>
  <c r="I45" i="31"/>
  <c r="I43" i="31"/>
  <c r="I41" i="31"/>
  <c r="I39" i="31"/>
  <c r="I37" i="31"/>
  <c r="I35" i="31"/>
  <c r="I32" i="31"/>
  <c r="I30" i="31"/>
  <c r="I28" i="31"/>
  <c r="I26" i="31"/>
  <c r="I24" i="31"/>
  <c r="I22" i="31"/>
  <c r="I20" i="31"/>
  <c r="I18" i="31"/>
  <c r="I16" i="31"/>
  <c r="I14" i="31"/>
  <c r="I11" i="31"/>
  <c r="I9" i="31"/>
  <c r="I7" i="31"/>
  <c r="I5" i="31"/>
  <c r="I3" i="31"/>
  <c r="G97" i="31"/>
  <c r="G88" i="31"/>
  <c r="G77" i="31"/>
  <c r="G75" i="31"/>
  <c r="G73" i="31"/>
  <c r="G71" i="31"/>
  <c r="G69" i="31"/>
  <c r="G67" i="31"/>
  <c r="G64" i="31"/>
  <c r="G62" i="31"/>
  <c r="G60" i="31"/>
  <c r="G58" i="31"/>
  <c r="G56" i="31"/>
  <c r="G54" i="31"/>
  <c r="G51" i="31"/>
  <c r="G49" i="31"/>
  <c r="G47" i="31"/>
  <c r="G45" i="31"/>
  <c r="G43" i="31"/>
  <c r="G41" i="31"/>
  <c r="G39" i="31"/>
  <c r="G37" i="31"/>
  <c r="G35" i="31"/>
  <c r="G32" i="31"/>
  <c r="G30" i="31"/>
  <c r="G28" i="31"/>
  <c r="G26" i="31"/>
  <c r="G24" i="31"/>
  <c r="G22" i="31"/>
  <c r="G20" i="31"/>
  <c r="G18" i="31"/>
  <c r="G16" i="31"/>
  <c r="G14" i="31"/>
  <c r="G11" i="31"/>
  <c r="G9" i="31"/>
  <c r="G7" i="31"/>
  <c r="G5" i="31"/>
  <c r="G3" i="31"/>
  <c r="E97" i="31"/>
  <c r="E88" i="31"/>
  <c r="E77" i="31"/>
  <c r="E75" i="31"/>
  <c r="E73" i="31"/>
  <c r="E71" i="31"/>
  <c r="E69" i="31"/>
  <c r="E67" i="31"/>
  <c r="E64" i="31"/>
  <c r="E62" i="31"/>
  <c r="E60" i="31"/>
  <c r="E58" i="31"/>
  <c r="E56" i="31"/>
  <c r="E54" i="31"/>
  <c r="E51" i="31"/>
  <c r="E49" i="31"/>
  <c r="E47" i="31"/>
  <c r="E45" i="31"/>
  <c r="E43" i="31"/>
  <c r="E41" i="31"/>
  <c r="E39" i="31"/>
  <c r="E37" i="31"/>
  <c r="E35" i="31"/>
  <c r="E32" i="31"/>
  <c r="E30" i="31"/>
  <c r="E28" i="31"/>
  <c r="E26" i="31"/>
  <c r="E24" i="31"/>
  <c r="E22" i="31"/>
  <c r="E20" i="31"/>
  <c r="E18" i="31"/>
  <c r="E16" i="31"/>
  <c r="E14" i="31"/>
  <c r="E11" i="31"/>
  <c r="E9" i="31"/>
  <c r="E7" i="31"/>
  <c r="E5" i="31"/>
  <c r="E3" i="31"/>
  <c r="C77" i="31"/>
  <c r="C97" i="31"/>
  <c r="C88" i="31"/>
  <c r="C73" i="31"/>
  <c r="C71" i="31"/>
  <c r="C69" i="31"/>
  <c r="C67" i="31"/>
  <c r="C64" i="31"/>
  <c r="C62" i="31"/>
  <c r="C60" i="31"/>
  <c r="C58" i="31"/>
  <c r="C56" i="31"/>
  <c r="C54" i="31"/>
  <c r="C51" i="31"/>
  <c r="C49" i="31"/>
  <c r="C47" i="31"/>
  <c r="C45" i="31"/>
  <c r="C43" i="31"/>
  <c r="C41" i="31"/>
  <c r="C39" i="31"/>
  <c r="C37" i="31"/>
  <c r="C35" i="31"/>
  <c r="C32" i="31"/>
  <c r="C30" i="31"/>
  <c r="C28" i="31"/>
  <c r="C26" i="31"/>
  <c r="C24" i="31"/>
  <c r="C22" i="31"/>
  <c r="C20" i="31"/>
  <c r="C18" i="31"/>
  <c r="C16" i="31"/>
  <c r="C14" i="31"/>
  <c r="C11" i="31"/>
  <c r="C9" i="31"/>
  <c r="C7" i="31"/>
  <c r="C5" i="31"/>
  <c r="C3" i="31"/>
  <c r="D3" i="31"/>
  <c r="O17" i="38" l="1"/>
  <c r="P17" i="38"/>
  <c r="M17" i="38"/>
  <c r="G17" i="38"/>
  <c r="E17" i="38"/>
  <c r="Q17" i="38"/>
  <c r="D17" i="38"/>
  <c r="N17" i="38"/>
  <c r="L17" i="38"/>
  <c r="C17" i="38"/>
  <c r="F17" i="38"/>
  <c r="B29" i="31" l="1"/>
  <c r="AB22" i="34" l="1" a="1"/>
  <c r="AB22" i="34" s="1"/>
  <c r="AD22" i="34" a="1"/>
  <c r="AD22" i="34" s="1"/>
  <c r="AF22" i="34" a="1"/>
  <c r="AF22" i="34" s="1"/>
  <c r="AA22" i="34" a="1"/>
  <c r="AA22" i="34" s="1"/>
  <c r="K22" i="34" a="1"/>
  <c r="K22" i="34" s="1"/>
  <c r="L22" i="34" a="1"/>
  <c r="L22" i="34" s="1"/>
  <c r="M22" i="34" a="1"/>
  <c r="M22" i="34" s="1"/>
  <c r="N22" i="34" a="1"/>
  <c r="N22" i="34" s="1"/>
  <c r="J22" i="34" a="1"/>
  <c r="J22" i="34" s="1"/>
  <c r="AB19" i="34" a="1"/>
  <c r="AB19" i="34" s="1"/>
  <c r="AB45" i="34" s="1"/>
  <c r="AC19" i="34" a="1"/>
  <c r="AC19" i="34" s="1"/>
  <c r="AC45" i="34" s="1"/>
  <c r="AD19" i="34" a="1"/>
  <c r="AD19" i="34" s="1"/>
  <c r="AD45" i="34" s="1"/>
  <c r="AE19" i="34" a="1"/>
  <c r="AE19" i="34" s="1"/>
  <c r="AE45" i="34" s="1"/>
  <c r="AF19" i="34" a="1"/>
  <c r="AF19" i="34" s="1"/>
  <c r="AF45" i="34" s="1"/>
  <c r="AG19" i="34" a="1"/>
  <c r="AG19" i="34" s="1"/>
  <c r="AG45" i="34" s="1"/>
  <c r="AA19" i="34" a="1"/>
  <c r="AA19" i="34" s="1"/>
  <c r="AA45" i="34" s="1"/>
  <c r="J19" i="34" a="1"/>
  <c r="J19" i="34" s="1"/>
  <c r="J45" i="34" s="1"/>
  <c r="K19" i="34" a="1"/>
  <c r="K19" i="34" s="1"/>
  <c r="K45" i="34" s="1"/>
  <c r="L19" i="34" a="1"/>
  <c r="L19" i="34" s="1"/>
  <c r="L45" i="34" s="1"/>
  <c r="M19" i="34" a="1"/>
  <c r="M19" i="34" s="1"/>
  <c r="M45" i="34" s="1"/>
  <c r="N19" i="34" a="1"/>
  <c r="N19" i="34" s="1"/>
  <c r="N45" i="34" s="1"/>
  <c r="O19" i="34" a="1"/>
  <c r="O19" i="34" s="1"/>
  <c r="O45" i="34" s="1"/>
  <c r="P19" i="34" a="1"/>
  <c r="P19" i="34" s="1"/>
  <c r="P45" i="34" s="1"/>
  <c r="H17" i="34"/>
  <c r="G17" i="34"/>
  <c r="F17" i="34"/>
  <c r="E17" i="34"/>
  <c r="D17" i="34"/>
  <c r="C17" i="34"/>
  <c r="H15" i="34"/>
  <c r="G15" i="34"/>
  <c r="F15" i="34"/>
  <c r="E15" i="34"/>
  <c r="D15" i="34"/>
  <c r="C15" i="34"/>
  <c r="H13" i="34"/>
  <c r="G13" i="34"/>
  <c r="F13" i="34"/>
  <c r="E13" i="34"/>
  <c r="D13" i="34"/>
  <c r="C13" i="34"/>
  <c r="Y13" i="34"/>
  <c r="X13" i="34"/>
  <c r="W13" i="34"/>
  <c r="V13" i="34"/>
  <c r="U13" i="34"/>
  <c r="T13" i="34"/>
  <c r="Y15" i="34"/>
  <c r="X15" i="34"/>
  <c r="W15" i="34"/>
  <c r="V15" i="34"/>
  <c r="U15" i="34"/>
  <c r="T15" i="34"/>
  <c r="Y17" i="34"/>
  <c r="X17" i="34"/>
  <c r="W17" i="34"/>
  <c r="V17" i="34"/>
  <c r="U17" i="34"/>
  <c r="T17" i="34"/>
  <c r="Y34" i="34"/>
  <c r="U34" i="34"/>
  <c r="F37" i="34"/>
  <c r="H34" i="34"/>
  <c r="Y36" i="34"/>
  <c r="Y37" i="34" s="1"/>
  <c r="X36" i="34"/>
  <c r="X37" i="34" s="1"/>
  <c r="W36" i="34"/>
  <c r="W37" i="34" s="1"/>
  <c r="V36" i="34"/>
  <c r="V37" i="34" s="1"/>
  <c r="U36" i="34"/>
  <c r="U37" i="34" s="1"/>
  <c r="T36" i="34"/>
  <c r="T37" i="34" s="1"/>
  <c r="S36" i="34"/>
  <c r="C36" i="34"/>
  <c r="C37" i="34" s="1"/>
  <c r="D36" i="34"/>
  <c r="E37" i="34" s="1"/>
  <c r="E36" i="34"/>
  <c r="F36" i="34"/>
  <c r="G37" i="34" s="1"/>
  <c r="G36" i="34"/>
  <c r="H36" i="34"/>
  <c r="H37" i="34" s="1"/>
  <c r="B36" i="34"/>
  <c r="T34" i="34"/>
  <c r="Y33" i="34"/>
  <c r="X33" i="34"/>
  <c r="X34" i="34" s="1"/>
  <c r="W33" i="34"/>
  <c r="V33" i="34"/>
  <c r="W34" i="34" s="1"/>
  <c r="U33" i="34"/>
  <c r="T33" i="34"/>
  <c r="C33" i="34"/>
  <c r="C34" i="34" s="1"/>
  <c r="D33" i="34"/>
  <c r="E34" i="34" s="1"/>
  <c r="E33" i="34"/>
  <c r="F33" i="34"/>
  <c r="G34" i="34" s="1"/>
  <c r="G33" i="34"/>
  <c r="H33" i="34"/>
  <c r="B33" i="34"/>
  <c r="Y11" i="34"/>
  <c r="X11" i="34"/>
  <c r="W11" i="34"/>
  <c r="V11" i="34"/>
  <c r="U11" i="34"/>
  <c r="T11" i="34"/>
  <c r="Y9" i="34"/>
  <c r="X9" i="34"/>
  <c r="W9" i="34"/>
  <c r="V9" i="34"/>
  <c r="U9" i="34"/>
  <c r="T9" i="34"/>
  <c r="Y7" i="34"/>
  <c r="X7" i="34"/>
  <c r="W7" i="34"/>
  <c r="V7" i="34"/>
  <c r="U7" i="34"/>
  <c r="T7" i="34"/>
  <c r="Y3" i="34"/>
  <c r="X3" i="34"/>
  <c r="W3" i="34"/>
  <c r="V3" i="34"/>
  <c r="U3" i="34"/>
  <c r="T3" i="34"/>
  <c r="H11" i="34"/>
  <c r="G11" i="34"/>
  <c r="F11" i="34"/>
  <c r="E11" i="34"/>
  <c r="D11" i="34"/>
  <c r="C11" i="34"/>
  <c r="H9" i="34"/>
  <c r="G9" i="34"/>
  <c r="F9" i="34"/>
  <c r="E9" i="34"/>
  <c r="D9" i="34"/>
  <c r="C9" i="34"/>
  <c r="H7" i="34"/>
  <c r="G7" i="34"/>
  <c r="F7" i="34"/>
  <c r="E7" i="34"/>
  <c r="D7" i="34"/>
  <c r="C7" i="34"/>
  <c r="H5" i="34"/>
  <c r="G5" i="34"/>
  <c r="F5" i="34"/>
  <c r="E5" i="34"/>
  <c r="D5" i="34"/>
  <c r="C5" i="34"/>
  <c r="H3" i="34"/>
  <c r="G3" i="34"/>
  <c r="F3" i="34"/>
  <c r="E3" i="34"/>
  <c r="D3" i="34"/>
  <c r="C3" i="34"/>
  <c r="S76" i="31"/>
  <c r="D76" i="31"/>
  <c r="AC68" i="31"/>
  <c r="L68" i="31"/>
  <c r="AE74" i="31"/>
  <c r="B68" i="31"/>
  <c r="S72" i="31" l="1"/>
  <c r="D34" i="34"/>
  <c r="V34" i="34"/>
  <c r="D37" i="34"/>
  <c r="F34" i="34"/>
  <c r="S66" i="31"/>
  <c r="B63" i="31"/>
  <c r="Y59" i="31"/>
  <c r="L59" i="31"/>
  <c r="B59" i="31"/>
  <c r="B53" i="31"/>
  <c r="AC46" i="31"/>
  <c r="Y29" i="31"/>
  <c r="H29" i="31"/>
  <c r="S29" i="31"/>
  <c r="AE29" i="31"/>
  <c r="AC29" i="31"/>
  <c r="AA29" i="31"/>
  <c r="W29" i="31"/>
  <c r="U29" i="31"/>
  <c r="D29" i="31"/>
  <c r="F29" i="31"/>
  <c r="J29" i="31"/>
  <c r="L29" i="31"/>
  <c r="N29" i="31"/>
  <c r="AE25" i="31"/>
  <c r="Y25" i="31"/>
  <c r="B25" i="31"/>
  <c r="S21" i="31"/>
  <c r="B21" i="31"/>
  <c r="AE21" i="31"/>
  <c r="B17" i="31" l="1"/>
  <c r="AE95" i="31" l="1"/>
  <c r="AC95" i="31"/>
  <c r="AA95" i="31"/>
  <c r="Y95" i="31"/>
  <c r="W95" i="31"/>
  <c r="U95" i="31"/>
  <c r="D95" i="31"/>
  <c r="F95" i="31"/>
  <c r="H95" i="31"/>
  <c r="J95" i="31"/>
  <c r="L95" i="31"/>
  <c r="N95" i="31"/>
  <c r="B95" i="31"/>
  <c r="U93" i="31"/>
  <c r="W93" i="31"/>
  <c r="Y93" i="31"/>
  <c r="AA93" i="31"/>
  <c r="AC93" i="31"/>
  <c r="AE93" i="31"/>
  <c r="S93" i="31"/>
  <c r="D93" i="31"/>
  <c r="F93" i="31"/>
  <c r="H93" i="31"/>
  <c r="J93" i="31"/>
  <c r="L93" i="31"/>
  <c r="N93" i="31"/>
  <c r="B93" i="31"/>
  <c r="AE92" i="31"/>
  <c r="AC92" i="31"/>
  <c r="AA92" i="31"/>
  <c r="Y92" i="31"/>
  <c r="W92" i="31"/>
  <c r="U92" i="31"/>
  <c r="S92" i="31"/>
  <c r="D92" i="31"/>
  <c r="F92" i="31"/>
  <c r="H92" i="31"/>
  <c r="J92" i="31"/>
  <c r="L92" i="31"/>
  <c r="N92" i="31"/>
  <c r="B92" i="31"/>
  <c r="AE91" i="31"/>
  <c r="AC91" i="31"/>
  <c r="AA91" i="31"/>
  <c r="Y91" i="31"/>
  <c r="W91" i="31"/>
  <c r="U91" i="31"/>
  <c r="S91" i="31"/>
  <c r="D91" i="31"/>
  <c r="F91" i="31"/>
  <c r="H91" i="31"/>
  <c r="J91" i="31"/>
  <c r="L91" i="31"/>
  <c r="N91" i="31"/>
  <c r="B91" i="31"/>
  <c r="B86" i="31"/>
  <c r="U86" i="31"/>
  <c r="W86" i="31"/>
  <c r="Y86" i="31"/>
  <c r="AA86" i="31"/>
  <c r="AC86" i="31"/>
  <c r="AE86" i="31"/>
  <c r="S86" i="31"/>
  <c r="U85" i="31"/>
  <c r="W85" i="31"/>
  <c r="Y85" i="31"/>
  <c r="AA85" i="31"/>
  <c r="AC85" i="31"/>
  <c r="AE85" i="31"/>
  <c r="S85" i="31"/>
  <c r="U84" i="31"/>
  <c r="W84" i="31"/>
  <c r="Y84" i="31"/>
  <c r="AA84" i="31"/>
  <c r="AC84" i="31"/>
  <c r="AE84" i="31"/>
  <c r="U82" i="31"/>
  <c r="W82" i="31"/>
  <c r="Y82" i="31"/>
  <c r="AA82" i="31"/>
  <c r="AC82" i="31"/>
  <c r="AE82" i="31"/>
  <c r="S82" i="31"/>
  <c r="D86" i="31"/>
  <c r="F86" i="31"/>
  <c r="H86" i="31"/>
  <c r="J86" i="31"/>
  <c r="L86" i="31"/>
  <c r="N86" i="31"/>
  <c r="D85" i="31"/>
  <c r="F85" i="31"/>
  <c r="H85" i="31"/>
  <c r="J85" i="31"/>
  <c r="L85" i="31"/>
  <c r="N85" i="31"/>
  <c r="B85" i="31"/>
  <c r="D84" i="31"/>
  <c r="F84" i="31"/>
  <c r="H84" i="31"/>
  <c r="J84" i="31"/>
  <c r="L84" i="31"/>
  <c r="N84" i="31"/>
  <c r="B84" i="31"/>
  <c r="D82" i="31"/>
  <c r="F82" i="31"/>
  <c r="H82" i="31"/>
  <c r="J82" i="31"/>
  <c r="L82" i="31"/>
  <c r="N82" i="31"/>
  <c r="B82" i="31"/>
  <c r="AE79" i="31"/>
  <c r="AE80" i="31" s="1"/>
  <c r="AC79" i="31"/>
  <c r="AC80" i="31" s="1"/>
  <c r="AA79" i="31"/>
  <c r="AA80" i="31" s="1"/>
  <c r="Y79" i="31"/>
  <c r="Y80" i="31" s="1"/>
  <c r="W79" i="31"/>
  <c r="W80" i="31" s="1"/>
  <c r="U79" i="31"/>
  <c r="U80" i="31" s="1"/>
  <c r="S79" i="31"/>
  <c r="S80" i="31" s="1"/>
  <c r="D79" i="31"/>
  <c r="D80" i="31" s="1"/>
  <c r="F79" i="31"/>
  <c r="F80" i="31" s="1"/>
  <c r="H79" i="31"/>
  <c r="H80" i="31" s="1"/>
  <c r="J79" i="31"/>
  <c r="J80" i="31" s="1"/>
  <c r="L79" i="31"/>
  <c r="L80" i="31" s="1"/>
  <c r="N79" i="31"/>
  <c r="N80" i="31" s="1"/>
  <c r="B80" i="31"/>
  <c r="AE76" i="31"/>
  <c r="AC76" i="31"/>
  <c r="AD77" i="31" s="1"/>
  <c r="AA76" i="31"/>
  <c r="AB77" i="31" s="1"/>
  <c r="Y76" i="31"/>
  <c r="W76" i="31"/>
  <c r="X77" i="31" s="1"/>
  <c r="U76" i="31"/>
  <c r="F76" i="31"/>
  <c r="H76" i="31"/>
  <c r="J76" i="31"/>
  <c r="L76" i="31"/>
  <c r="N76" i="31"/>
  <c r="AC74" i="31"/>
  <c r="AA74" i="31"/>
  <c r="AB75" i="31" s="1"/>
  <c r="Y74" i="31"/>
  <c r="Z75" i="31" s="1"/>
  <c r="W74" i="31"/>
  <c r="X75" i="31" s="1"/>
  <c r="U74" i="31"/>
  <c r="V75" i="31" s="1"/>
  <c r="S74" i="31"/>
  <c r="D74" i="31"/>
  <c r="F74" i="31"/>
  <c r="H74" i="31"/>
  <c r="J74" i="31"/>
  <c r="L74" i="31"/>
  <c r="N74" i="31"/>
  <c r="U70" i="31"/>
  <c r="W70" i="31"/>
  <c r="Y70" i="31"/>
  <c r="AA70" i="31"/>
  <c r="AC70" i="31"/>
  <c r="AE70" i="31"/>
  <c r="S70" i="31"/>
  <c r="D70" i="31"/>
  <c r="D71" i="31" s="1"/>
  <c r="F70" i="31"/>
  <c r="H70" i="31"/>
  <c r="J70" i="31"/>
  <c r="L70" i="31"/>
  <c r="N70" i="31"/>
  <c r="AE68" i="31"/>
  <c r="AE69" i="31" s="1"/>
  <c r="AA68" i="31"/>
  <c r="Y68" i="31"/>
  <c r="W68" i="31"/>
  <c r="U68" i="31"/>
  <c r="S68" i="31"/>
  <c r="D68" i="31"/>
  <c r="F68" i="31"/>
  <c r="H68" i="31"/>
  <c r="J68" i="31"/>
  <c r="N68" i="31"/>
  <c r="AE66" i="31"/>
  <c r="AC66" i="31"/>
  <c r="AA66" i="31"/>
  <c r="AB67" i="31" s="1"/>
  <c r="Y66" i="31"/>
  <c r="Z67" i="31" s="1"/>
  <c r="W66" i="31"/>
  <c r="U66" i="31"/>
  <c r="D66" i="31"/>
  <c r="F66" i="31"/>
  <c r="H66" i="31"/>
  <c r="J66" i="31"/>
  <c r="L66" i="31"/>
  <c r="N66" i="31"/>
  <c r="AE63" i="31"/>
  <c r="AC63" i="31"/>
  <c r="AD64" i="31" s="1"/>
  <c r="AA63" i="31"/>
  <c r="AB64" i="31" s="1"/>
  <c r="Y63" i="31"/>
  <c r="Z64" i="31" s="1"/>
  <c r="W63" i="31"/>
  <c r="X64" i="31" s="1"/>
  <c r="U63" i="31"/>
  <c r="V64" i="31" s="1"/>
  <c r="S63" i="31"/>
  <c r="T64" i="31" s="1"/>
  <c r="D63" i="31"/>
  <c r="F63" i="31"/>
  <c r="H63" i="31"/>
  <c r="J63" i="31"/>
  <c r="L63" i="31"/>
  <c r="N63" i="31"/>
  <c r="AE61" i="31"/>
  <c r="AC61" i="31"/>
  <c r="AA61" i="31"/>
  <c r="Y61" i="31"/>
  <c r="W61" i="31"/>
  <c r="U61" i="31"/>
  <c r="U62" i="31" s="1"/>
  <c r="D61" i="31"/>
  <c r="F61" i="31"/>
  <c r="H61" i="31"/>
  <c r="J61" i="31"/>
  <c r="L61" i="31"/>
  <c r="N61" i="31"/>
  <c r="AE59" i="31"/>
  <c r="AC59" i="31"/>
  <c r="AD60" i="31" s="1"/>
  <c r="AA59" i="31"/>
  <c r="U59" i="31"/>
  <c r="D59" i="31"/>
  <c r="D60" i="31" s="1"/>
  <c r="F59" i="31"/>
  <c r="H59" i="31"/>
  <c r="J59" i="31"/>
  <c r="N59" i="31"/>
  <c r="N60" i="31" s="1"/>
  <c r="AE53" i="31"/>
  <c r="AC53" i="31"/>
  <c r="AA53" i="31"/>
  <c r="AB54" i="31" s="1"/>
  <c r="Y53" i="31"/>
  <c r="W53" i="31"/>
  <c r="U53" i="31"/>
  <c r="D53" i="31"/>
  <c r="F53" i="31"/>
  <c r="F72" i="31" s="1"/>
  <c r="H53" i="31"/>
  <c r="J53" i="31"/>
  <c r="J72" i="31" s="1"/>
  <c r="L53" i="31"/>
  <c r="N53" i="31"/>
  <c r="N72" i="31" s="1"/>
  <c r="AE50" i="31"/>
  <c r="AC50" i="31"/>
  <c r="AA50" i="31"/>
  <c r="Y50" i="31"/>
  <c r="W50" i="31"/>
  <c r="U50" i="31"/>
  <c r="S50" i="31"/>
  <c r="D50" i="31"/>
  <c r="F50" i="31"/>
  <c r="H50" i="31"/>
  <c r="J50" i="31"/>
  <c r="L50" i="31"/>
  <c r="N50" i="31"/>
  <c r="B50" i="31"/>
  <c r="AE48" i="31"/>
  <c r="AC48" i="31"/>
  <c r="AA48" i="31"/>
  <c r="Y48" i="31"/>
  <c r="W48" i="31"/>
  <c r="U48" i="31"/>
  <c r="S48" i="31"/>
  <c r="D48" i="31"/>
  <c r="F48" i="31"/>
  <c r="H48" i="31"/>
  <c r="J48" i="31"/>
  <c r="L48" i="31"/>
  <c r="N48" i="31"/>
  <c r="B48" i="31"/>
  <c r="AE46" i="31"/>
  <c r="AE47" i="31" s="1"/>
  <c r="AA46" i="31"/>
  <c r="AC47" i="31" s="1"/>
  <c r="Y46" i="31"/>
  <c r="W46" i="31"/>
  <c r="U46" i="31"/>
  <c r="S46" i="31"/>
  <c r="D46" i="31"/>
  <c r="F46" i="31"/>
  <c r="H46" i="31"/>
  <c r="J46" i="31"/>
  <c r="N46" i="31"/>
  <c r="B46" i="31"/>
  <c r="AE31" i="31"/>
  <c r="B31" i="31"/>
  <c r="AC30" i="31"/>
  <c r="AA30" i="31"/>
  <c r="W30" i="31"/>
  <c r="U30" i="31"/>
  <c r="J30" i="31"/>
  <c r="L30" i="31"/>
  <c r="N30" i="31"/>
  <c r="D30" i="31"/>
  <c r="B27" i="31"/>
  <c r="AC25" i="31"/>
  <c r="AE26" i="31" s="1"/>
  <c r="AA25" i="31"/>
  <c r="AA26" i="31" s="1"/>
  <c r="W25" i="31"/>
  <c r="Y26" i="31" s="1"/>
  <c r="U25" i="31"/>
  <c r="S25" i="31"/>
  <c r="D25" i="31"/>
  <c r="F25" i="31"/>
  <c r="H25" i="31"/>
  <c r="J25" i="31"/>
  <c r="L25" i="31"/>
  <c r="N25" i="31"/>
  <c r="D17" i="31"/>
  <c r="D18" i="31" s="1"/>
  <c r="AC21" i="31"/>
  <c r="AE22" i="31" s="1"/>
  <c r="AA21" i="31"/>
  <c r="Y21" i="31"/>
  <c r="W21" i="31"/>
  <c r="U21" i="31"/>
  <c r="U22" i="31" s="1"/>
  <c r="D21" i="31"/>
  <c r="D22" i="31" s="1"/>
  <c r="F21" i="31"/>
  <c r="H21" i="31"/>
  <c r="J21" i="31"/>
  <c r="L21" i="31"/>
  <c r="N21" i="31"/>
  <c r="AE17" i="31"/>
  <c r="AC17" i="31"/>
  <c r="AA17" i="31"/>
  <c r="Y17" i="31"/>
  <c r="W17" i="31"/>
  <c r="U17" i="31"/>
  <c r="S17" i="31"/>
  <c r="F17" i="31"/>
  <c r="H17" i="31"/>
  <c r="J17" i="31"/>
  <c r="L17" i="31"/>
  <c r="N17" i="31"/>
  <c r="AE56" i="31"/>
  <c r="AC56" i="31"/>
  <c r="AA56" i="31"/>
  <c r="Y56" i="31"/>
  <c r="W56" i="31"/>
  <c r="U56" i="31"/>
  <c r="AE45" i="31"/>
  <c r="AC45" i="31"/>
  <c r="AA45" i="31"/>
  <c r="Y45" i="31"/>
  <c r="W45" i="31"/>
  <c r="U45" i="31"/>
  <c r="AE43" i="31"/>
  <c r="AC43" i="31"/>
  <c r="AA43" i="31"/>
  <c r="Y43" i="31"/>
  <c r="W43" i="31"/>
  <c r="U43" i="31"/>
  <c r="AE41" i="31"/>
  <c r="AC41" i="31"/>
  <c r="AA41" i="31"/>
  <c r="Y41" i="31"/>
  <c r="W41" i="31"/>
  <c r="U41" i="31"/>
  <c r="AE39" i="31"/>
  <c r="AC39" i="31"/>
  <c r="AA39" i="31"/>
  <c r="Y39" i="31"/>
  <c r="W39" i="31"/>
  <c r="U39" i="31"/>
  <c r="AE37" i="31"/>
  <c r="AC37" i="31"/>
  <c r="AA37" i="31"/>
  <c r="Y37" i="31"/>
  <c r="W37" i="31"/>
  <c r="U37" i="31"/>
  <c r="AE35" i="31"/>
  <c r="AC35" i="31"/>
  <c r="AA35" i="31"/>
  <c r="Y35" i="31"/>
  <c r="W35" i="31"/>
  <c r="U35" i="31"/>
  <c r="AE30" i="31"/>
  <c r="Y30" i="31"/>
  <c r="AE24" i="31"/>
  <c r="AC24" i="31"/>
  <c r="AA24" i="31"/>
  <c r="Y24" i="31"/>
  <c r="W24" i="31"/>
  <c r="U24" i="31"/>
  <c r="AE20" i="31"/>
  <c r="AC20" i="31"/>
  <c r="AA20" i="31"/>
  <c r="Y20" i="31"/>
  <c r="W20" i="31"/>
  <c r="U20" i="31"/>
  <c r="AE16" i="31"/>
  <c r="AC16" i="31"/>
  <c r="AA16" i="31"/>
  <c r="Y16" i="31"/>
  <c r="W16" i="31"/>
  <c r="U16" i="31"/>
  <c r="AE14" i="31"/>
  <c r="AC14" i="31"/>
  <c r="AA14" i="31"/>
  <c r="Y14" i="31"/>
  <c r="W14" i="31"/>
  <c r="U14" i="31"/>
  <c r="AE11" i="31"/>
  <c r="AC11" i="31"/>
  <c r="AA11" i="31"/>
  <c r="Y11" i="31"/>
  <c r="W11" i="31"/>
  <c r="U11" i="31"/>
  <c r="AE9" i="31"/>
  <c r="AC9" i="31"/>
  <c r="AA9" i="31"/>
  <c r="Y9" i="31"/>
  <c r="W9" i="31"/>
  <c r="U9" i="31"/>
  <c r="AE7" i="31"/>
  <c r="AC7" i="31"/>
  <c r="AA7" i="31"/>
  <c r="Y7" i="31"/>
  <c r="W7" i="31"/>
  <c r="U7" i="31"/>
  <c r="AE5" i="31"/>
  <c r="AC5" i="31"/>
  <c r="AA5" i="31"/>
  <c r="Y5" i="31"/>
  <c r="W5" i="31"/>
  <c r="U5" i="31"/>
  <c r="W3" i="31"/>
  <c r="Y3" i="31"/>
  <c r="AA3" i="31"/>
  <c r="AC3" i="31"/>
  <c r="AE3" i="31"/>
  <c r="U3" i="31"/>
  <c r="N56" i="31"/>
  <c r="L56" i="31"/>
  <c r="J56" i="31"/>
  <c r="H56" i="31"/>
  <c r="F56" i="31"/>
  <c r="D56" i="31"/>
  <c r="N45" i="31"/>
  <c r="L45" i="31"/>
  <c r="J45" i="31"/>
  <c r="H45" i="31"/>
  <c r="F45" i="31"/>
  <c r="D45" i="31"/>
  <c r="N43" i="31"/>
  <c r="L43" i="31"/>
  <c r="J43" i="31"/>
  <c r="H43" i="31"/>
  <c r="F43" i="31"/>
  <c r="D43" i="31"/>
  <c r="N41" i="31"/>
  <c r="L41" i="31"/>
  <c r="J41" i="31"/>
  <c r="H41" i="31"/>
  <c r="F41" i="31"/>
  <c r="D41" i="31"/>
  <c r="N39" i="31"/>
  <c r="L39" i="31"/>
  <c r="J39" i="31"/>
  <c r="H39" i="31"/>
  <c r="F39" i="31"/>
  <c r="D39" i="31"/>
  <c r="N37" i="31"/>
  <c r="L37" i="31"/>
  <c r="J37" i="31"/>
  <c r="H37" i="31"/>
  <c r="F37" i="31"/>
  <c r="D37" i="31"/>
  <c r="N35" i="31"/>
  <c r="L35" i="31"/>
  <c r="J35" i="31"/>
  <c r="H35" i="31"/>
  <c r="F35" i="31"/>
  <c r="D35" i="31"/>
  <c r="H30" i="31"/>
  <c r="F30" i="31"/>
  <c r="N24" i="31"/>
  <c r="L24" i="31"/>
  <c r="J24" i="31"/>
  <c r="H24" i="31"/>
  <c r="F24" i="31"/>
  <c r="D24" i="31"/>
  <c r="N20" i="31"/>
  <c r="L20" i="31"/>
  <c r="J20" i="31"/>
  <c r="H20" i="31"/>
  <c r="F20" i="31"/>
  <c r="D20" i="31"/>
  <c r="N16" i="31"/>
  <c r="L16" i="31"/>
  <c r="J16" i="31"/>
  <c r="H16" i="31"/>
  <c r="F16" i="31"/>
  <c r="D16" i="31"/>
  <c r="N14" i="31"/>
  <c r="L14" i="31"/>
  <c r="J14" i="31"/>
  <c r="H14" i="31"/>
  <c r="F14" i="31"/>
  <c r="D14" i="31"/>
  <c r="N11" i="31"/>
  <c r="L11" i="31"/>
  <c r="J11" i="31"/>
  <c r="H11" i="31"/>
  <c r="F11" i="31"/>
  <c r="D11" i="31"/>
  <c r="N9" i="31"/>
  <c r="L9" i="31"/>
  <c r="J9" i="31"/>
  <c r="H9" i="31"/>
  <c r="F9" i="31"/>
  <c r="D9" i="31"/>
  <c r="F7" i="31"/>
  <c r="H7" i="31"/>
  <c r="J7" i="31"/>
  <c r="L7" i="31"/>
  <c r="N7" i="31"/>
  <c r="D7" i="31"/>
  <c r="F5" i="31"/>
  <c r="N5" i="31"/>
  <c r="L5" i="31"/>
  <c r="J5" i="31"/>
  <c r="H5" i="31"/>
  <c r="D5" i="31"/>
  <c r="F3" i="31"/>
  <c r="H3" i="31"/>
  <c r="J3" i="31"/>
  <c r="L3" i="31"/>
  <c r="N3" i="31"/>
  <c r="AD54" i="31" l="1"/>
  <c r="AD67" i="31"/>
  <c r="AE75" i="31"/>
  <c r="AD75" i="31"/>
  <c r="AA60" i="31"/>
  <c r="AB60" i="31"/>
  <c r="Z60" i="31"/>
  <c r="Z77" i="31"/>
  <c r="Y72" i="31"/>
  <c r="Z73" i="31" s="1"/>
  <c r="Z54" i="31"/>
  <c r="X54" i="31"/>
  <c r="X67" i="31"/>
  <c r="Y60" i="31"/>
  <c r="X60" i="31"/>
  <c r="V77" i="31"/>
  <c r="T77" i="31"/>
  <c r="V54" i="31"/>
  <c r="T54" i="31"/>
  <c r="U67" i="31"/>
  <c r="V67" i="31"/>
  <c r="T67" i="31"/>
  <c r="U60" i="31"/>
  <c r="V60" i="31"/>
  <c r="T60" i="31"/>
  <c r="T75" i="31"/>
  <c r="D69" i="31"/>
  <c r="D62" i="31"/>
  <c r="D64" i="31"/>
  <c r="J22" i="31"/>
  <c r="J96" i="31"/>
  <c r="AA96" i="31"/>
  <c r="AB97" i="31" s="1"/>
  <c r="N67" i="31"/>
  <c r="AA71" i="31"/>
  <c r="B96" i="31"/>
  <c r="U96" i="31"/>
  <c r="V97" i="31" s="1"/>
  <c r="N96" i="31"/>
  <c r="W96" i="31"/>
  <c r="L96" i="31"/>
  <c r="Y96" i="31"/>
  <c r="Z97" i="31" s="1"/>
  <c r="F27" i="31"/>
  <c r="N27" i="31"/>
  <c r="Y27" i="31"/>
  <c r="H96" i="31"/>
  <c r="AC96" i="31"/>
  <c r="F60" i="31"/>
  <c r="Y87" i="31"/>
  <c r="Z88" i="31" s="1"/>
  <c r="F96" i="31"/>
  <c r="AE96" i="31"/>
  <c r="U26" i="31"/>
  <c r="AC49" i="31"/>
  <c r="F51" i="31"/>
  <c r="H69" i="31"/>
  <c r="AE71" i="31"/>
  <c r="J75" i="31"/>
  <c r="AC75" i="31"/>
  <c r="D96" i="31"/>
  <c r="AE49" i="31"/>
  <c r="H75" i="31"/>
  <c r="S96" i="31"/>
  <c r="F47" i="31"/>
  <c r="F62" i="31"/>
  <c r="N64" i="31"/>
  <c r="J67" i="31"/>
  <c r="AE67" i="31"/>
  <c r="W71" i="31"/>
  <c r="D87" i="31"/>
  <c r="AA51" i="31"/>
  <c r="AA64" i="31"/>
  <c r="L87" i="31"/>
  <c r="W49" i="31"/>
  <c r="AC60" i="31"/>
  <c r="D47" i="31"/>
  <c r="H57" i="31"/>
  <c r="H72" i="31"/>
  <c r="H73" i="31" s="1"/>
  <c r="AC57" i="31"/>
  <c r="AC72" i="31"/>
  <c r="H18" i="31"/>
  <c r="AE57" i="31"/>
  <c r="AE72" i="31"/>
  <c r="H67" i="31"/>
  <c r="W69" i="31"/>
  <c r="AE77" i="31"/>
  <c r="S87" i="31"/>
  <c r="U87" i="31"/>
  <c r="D57" i="31"/>
  <c r="D58" i="31" s="1"/>
  <c r="D72" i="31"/>
  <c r="D73" i="31" s="1"/>
  <c r="B87" i="31"/>
  <c r="H51" i="31"/>
  <c r="N87" i="31"/>
  <c r="W87" i="31"/>
  <c r="U57" i="31"/>
  <c r="U72" i="31"/>
  <c r="AA87" i="31"/>
  <c r="L57" i="31"/>
  <c r="L72" i="31"/>
  <c r="L73" i="31" s="1"/>
  <c r="H87" i="31"/>
  <c r="AC87" i="31"/>
  <c r="W57" i="31"/>
  <c r="W72" i="31"/>
  <c r="X73" i="31" s="1"/>
  <c r="J87" i="31"/>
  <c r="AA57" i="31"/>
  <c r="AB58" i="31" s="1"/>
  <c r="AA72" i="31"/>
  <c r="AE62" i="31"/>
  <c r="U69" i="31"/>
  <c r="F75" i="31"/>
  <c r="F87" i="31"/>
  <c r="AE87" i="31"/>
  <c r="N18" i="31"/>
  <c r="W51" i="31"/>
  <c r="AE18" i="31"/>
  <c r="W22" i="31"/>
  <c r="D31" i="31"/>
  <c r="D32" i="31" s="1"/>
  <c r="J60" i="31"/>
  <c r="AE60" i="31"/>
  <c r="F22" i="31"/>
  <c r="U27" i="31"/>
  <c r="W26" i="31"/>
  <c r="H22" i="31"/>
  <c r="N47" i="31"/>
  <c r="D51" i="31"/>
  <c r="L62" i="31"/>
  <c r="F26" i="31"/>
  <c r="S27" i="31"/>
  <c r="L22" i="31"/>
  <c r="N49" i="31"/>
  <c r="J51" i="31"/>
  <c r="U77" i="31"/>
  <c r="AA49" i="31"/>
  <c r="W62" i="31"/>
  <c r="Y69" i="31"/>
  <c r="Y18" i="31"/>
  <c r="J49" i="31"/>
  <c r="AE64" i="31"/>
  <c r="AA18" i="31"/>
  <c r="Y54" i="31"/>
  <c r="AC69" i="31"/>
  <c r="J31" i="31"/>
  <c r="J47" i="31"/>
  <c r="J54" i="31"/>
  <c r="J62" i="31"/>
  <c r="F69" i="31"/>
  <c r="L75" i="31"/>
  <c r="AA75" i="31"/>
  <c r="H77" i="31"/>
  <c r="AC77" i="31"/>
  <c r="U51" i="31"/>
  <c r="N62" i="31"/>
  <c r="F64" i="31"/>
  <c r="J69" i="31"/>
  <c r="L77" i="31"/>
  <c r="H26" i="31"/>
  <c r="N54" i="31"/>
  <c r="N57" i="31"/>
  <c r="N75" i="31"/>
  <c r="Y75" i="31"/>
  <c r="J77" i="31"/>
  <c r="AA67" i="31"/>
  <c r="F49" i="31"/>
  <c r="W64" i="31"/>
  <c r="F77" i="31"/>
  <c r="D26" i="31"/>
  <c r="AC54" i="31"/>
  <c r="Y64" i="31"/>
  <c r="U31" i="31"/>
  <c r="H47" i="31"/>
  <c r="D49" i="31"/>
  <c r="U49" i="31"/>
  <c r="L51" i="31"/>
  <c r="Y51" i="31"/>
  <c r="F54" i="31"/>
  <c r="U64" i="31"/>
  <c r="H62" i="31"/>
  <c r="H49" i="31"/>
  <c r="AA31" i="31"/>
  <c r="F67" i="31"/>
  <c r="D77" i="31"/>
  <c r="W60" i="31"/>
  <c r="AA54" i="31"/>
  <c r="Y57" i="31"/>
  <c r="Z58" i="31" s="1"/>
  <c r="N71" i="31"/>
  <c r="L31" i="31"/>
  <c r="L49" i="31"/>
  <c r="Y49" i="31"/>
  <c r="AE51" i="31"/>
  <c r="J57" i="31"/>
  <c r="H60" i="31"/>
  <c r="H64" i="31"/>
  <c r="D67" i="31"/>
  <c r="L69" i="31"/>
  <c r="F71" i="31"/>
  <c r="U71" i="31"/>
  <c r="N77" i="31"/>
  <c r="W77" i="31"/>
  <c r="W27" i="31"/>
  <c r="J18" i="31"/>
  <c r="D75" i="31"/>
  <c r="Y71" i="31"/>
  <c r="L27" i="31"/>
  <c r="D27" i="31"/>
  <c r="D28" i="31" s="1"/>
  <c r="W31" i="31"/>
  <c r="L18" i="31"/>
  <c r="AC71" i="31"/>
  <c r="AC18" i="31"/>
  <c r="L26" i="31"/>
  <c r="AC26" i="31"/>
  <c r="Y31" i="31"/>
  <c r="N51" i="31"/>
  <c r="H54" i="31"/>
  <c r="L60" i="31"/>
  <c r="L64" i="31"/>
  <c r="J64" i="31"/>
  <c r="H71" i="31"/>
  <c r="AC31" i="31"/>
  <c r="H31" i="31"/>
  <c r="U75" i="31"/>
  <c r="N22" i="31"/>
  <c r="W67" i="31"/>
  <c r="AA77" i="31"/>
  <c r="Y22" i="31"/>
  <c r="AA22" i="31"/>
  <c r="AA69" i="31"/>
  <c r="U18" i="31"/>
  <c r="J27" i="31"/>
  <c r="AA27" i="31"/>
  <c r="U47" i="31"/>
  <c r="AA62" i="31"/>
  <c r="F18" i="31"/>
  <c r="D54" i="31"/>
  <c r="W18" i="31"/>
  <c r="H27" i="31"/>
  <c r="AC27" i="31"/>
  <c r="S31" i="31"/>
  <c r="W47" i="31"/>
  <c r="W54" i="31"/>
  <c r="F57" i="31"/>
  <c r="Y67" i="31"/>
  <c r="F31" i="31"/>
  <c r="Y62" i="31"/>
  <c r="Y77" i="31"/>
  <c r="AE54" i="31"/>
  <c r="U54" i="31"/>
  <c r="N26" i="31"/>
  <c r="N31" i="31"/>
  <c r="AE27" i="31"/>
  <c r="L47" i="31"/>
  <c r="AA47" i="31"/>
  <c r="L54" i="31"/>
  <c r="L67" i="31"/>
  <c r="N69" i="31"/>
  <c r="L71" i="31"/>
  <c r="W75" i="31"/>
  <c r="J71" i="31"/>
  <c r="AC67" i="31"/>
  <c r="AC64" i="31"/>
  <c r="AC62" i="31"/>
  <c r="AC51" i="31"/>
  <c r="Y47" i="31"/>
  <c r="J26" i="31"/>
  <c r="AC22" i="31"/>
  <c r="AD73" i="31" l="1"/>
  <c r="AD58" i="31"/>
  <c r="AD97" i="31"/>
  <c r="AD88" i="31"/>
  <c r="AB88" i="31"/>
  <c r="AA73" i="31"/>
  <c r="AB73" i="31"/>
  <c r="X97" i="31"/>
  <c r="X58" i="31"/>
  <c r="X88" i="31"/>
  <c r="V88" i="31"/>
  <c r="U73" i="31"/>
  <c r="V73" i="31"/>
  <c r="T73" i="31"/>
  <c r="U58" i="31"/>
  <c r="V58" i="31"/>
  <c r="T88" i="31"/>
  <c r="T97" i="31"/>
  <c r="T58" i="31"/>
  <c r="W97" i="31"/>
  <c r="H28" i="31"/>
  <c r="AE73" i="31"/>
  <c r="Y88" i="31"/>
  <c r="AC58" i="31"/>
  <c r="U28" i="31"/>
  <c r="U88" i="31"/>
  <c r="N58" i="31"/>
  <c r="D88" i="31"/>
  <c r="W73" i="31"/>
  <c r="D97" i="31"/>
  <c r="N32" i="31"/>
  <c r="H88" i="31"/>
  <c r="J58" i="31"/>
  <c r="AC28" i="31"/>
  <c r="J88" i="31"/>
  <c r="N73" i="31"/>
  <c r="AE88" i="31"/>
  <c r="F88" i="31"/>
  <c r="W58" i="31"/>
  <c r="N97" i="31"/>
  <c r="AC73" i="31"/>
  <c r="F58" i="31"/>
  <c r="AA97" i="31"/>
  <c r="F73" i="31"/>
  <c r="Y73" i="31"/>
  <c r="AE58" i="31"/>
  <c r="Y58" i="31"/>
  <c r="AC97" i="31"/>
  <c r="J97" i="31"/>
  <c r="J73" i="31"/>
  <c r="J32" i="31"/>
  <c r="AE97" i="31"/>
  <c r="F32" i="31"/>
  <c r="AC88" i="31"/>
  <c r="L97" i="31"/>
  <c r="L32" i="31"/>
  <c r="J28" i="31"/>
  <c r="W88" i="31"/>
  <c r="U32" i="31"/>
  <c r="F97" i="31"/>
  <c r="N88" i="31"/>
  <c r="Y97" i="31"/>
  <c r="AA88" i="31"/>
  <c r="AC32" i="31"/>
  <c r="U97" i="31"/>
  <c r="L58" i="31"/>
  <c r="AA32" i="31"/>
  <c r="L28" i="31"/>
  <c r="AA58" i="31"/>
  <c r="H97" i="31"/>
  <c r="L88" i="31"/>
  <c r="N28" i="31"/>
  <c r="Y28" i="31"/>
  <c r="W28" i="31"/>
  <c r="F28" i="31"/>
  <c r="Y32" i="31"/>
  <c r="W32" i="31"/>
  <c r="AE32" i="31"/>
  <c r="H58" i="31"/>
  <c r="AE28" i="31"/>
  <c r="H32" i="31"/>
  <c r="AA28"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<sst xmlns="http://schemas.openxmlformats.org/spreadsheetml/2006/main" count="585" uniqueCount="204">
  <si>
    <t>Static Interpretations 2015, 2016,2017,2018,2019,2020, 2021</t>
  </si>
  <si>
    <t>Dynamic Interpretations 2016/2015, 2017/2016,2018/2017,2019/2018,2020/2019, 2021/2020 (using growth rates)</t>
  </si>
  <si>
    <t>Equity (E)</t>
  </si>
  <si>
    <t>Equity Growth Rate</t>
  </si>
  <si>
    <t>Total Assets (TA)</t>
  </si>
  <si>
    <t>Total Assets Growth Rate</t>
  </si>
  <si>
    <t>Revenues (Sales)</t>
  </si>
  <si>
    <t>Revenues Growth Rate</t>
  </si>
  <si>
    <t>Total Liabilities (TL)</t>
  </si>
  <si>
    <t>Total Liabilities Growth Rate</t>
  </si>
  <si>
    <t>WORKING CAPITAL ANALYSIS (DIO, DSO, DPO, CCC, DCR, ComCr)</t>
  </si>
  <si>
    <t>Inventory (I)</t>
  </si>
  <si>
    <t>Inventory Growth Rate</t>
  </si>
  <si>
    <t>COGS</t>
  </si>
  <si>
    <t>COGS Growth Rate</t>
  </si>
  <si>
    <t>Days Inventory Outstanding (DIO)</t>
  </si>
  <si>
    <t>DIO Growth Rate</t>
  </si>
  <si>
    <t>Receivables (R)</t>
  </si>
  <si>
    <t>Receivables Growth Rate</t>
  </si>
  <si>
    <t>Days Sales Outstanding (DSO)</t>
  </si>
  <si>
    <t>DSO Growth Rate</t>
  </si>
  <si>
    <t>Accounts Payable (AP)</t>
  </si>
  <si>
    <t>Accounts Payable Growth Rate</t>
  </si>
  <si>
    <t>Days Payable Outstanding (DPO)</t>
  </si>
  <si>
    <t>DPO Growth Rate</t>
  </si>
  <si>
    <t>Cash Conversion Cycle (CCC)</t>
  </si>
  <si>
    <t>CCC Growth Rate</t>
  </si>
  <si>
    <t>Days Cash Replenishment (DCR)</t>
  </si>
  <si>
    <t>DCR Growth Rate</t>
  </si>
  <si>
    <t>Commercial Credit (ComCr)</t>
  </si>
  <si>
    <t>ComCr Growth Rate</t>
  </si>
  <si>
    <t>ANALYSIS OF LIQUIDITY (CR, QR, CHR)</t>
  </si>
  <si>
    <t>Pre-Paid Expenses (PPE)</t>
  </si>
  <si>
    <t>Pre-Paid Expenses Growth Rate</t>
  </si>
  <si>
    <t>Cash and Short-Term Investments (CSTI)</t>
  </si>
  <si>
    <t>Cash Short-Term Inv Growth Rate</t>
  </si>
  <si>
    <t>Current Assets (CRA)</t>
  </si>
  <si>
    <t>Current Assets Growth Rate</t>
  </si>
  <si>
    <t>Current Liabilities (CRL)</t>
  </si>
  <si>
    <t>Current Liabilities Growth Rate</t>
  </si>
  <si>
    <t>Current Ratio (CR)</t>
  </si>
  <si>
    <t>Current Ratio Growth Rate</t>
  </si>
  <si>
    <t>Quick Ratio (QR)</t>
  </si>
  <si>
    <t>Qucik Ratio Growth Rate</t>
  </si>
  <si>
    <t>Cash Ratio (CHR)</t>
  </si>
  <si>
    <t>Cash Ratio Growth Rate</t>
  </si>
  <si>
    <t>ANALYSIS OF SOLVENCY (SR, DAR, DER, EAR)</t>
  </si>
  <si>
    <t>Capital Employed (CE) = TA-CRL</t>
  </si>
  <si>
    <t>Capital Employed Growth Rate</t>
  </si>
  <si>
    <t>Long-Term Liabilities (LTL)</t>
  </si>
  <si>
    <t>Long-Term Liabilities Growth Rate</t>
  </si>
  <si>
    <t>Solvency Ratio (SR)</t>
  </si>
  <si>
    <t>Solvency Ratio Growth Rate</t>
  </si>
  <si>
    <t>Debt to Assets Ratio (DAR)</t>
  </si>
  <si>
    <t>DAR Growth Rate</t>
  </si>
  <si>
    <t>Debt to Equity Ratio (DER)</t>
  </si>
  <si>
    <t>DER Growth Rate</t>
  </si>
  <si>
    <t>Equity to Assets Ratio (EAR)</t>
  </si>
  <si>
    <t>EAR Growth Rate</t>
  </si>
  <si>
    <t>ANALYSIS OF FINANCIAL PERFORMANCE (ROA, ROE, ROS, ROCE) &amp; DUPONT ANALYSIS</t>
  </si>
  <si>
    <t>Return on Assets (ROA)</t>
  </si>
  <si>
    <t>ROA Growth Rate</t>
  </si>
  <si>
    <t>Return on Equity (ROE)</t>
  </si>
  <si>
    <t>ROE Growth Rate</t>
  </si>
  <si>
    <t>Return on Sales (ROS)/Net Profit Margin</t>
  </si>
  <si>
    <t>ROS Growth Rate</t>
  </si>
  <si>
    <t>Assets Turnover (AT)</t>
  </si>
  <si>
    <t>AT Growth Rate</t>
  </si>
  <si>
    <t>Equity Multiplier (EM)</t>
  </si>
  <si>
    <t>EM Growth Rate</t>
  </si>
  <si>
    <t>BANKRUPTCY RISK ANALYSIS - ALTMAN Z-SCORE</t>
  </si>
  <si>
    <t>WK = CRA-CRL</t>
  </si>
  <si>
    <t>X1 = WK/Total Assets</t>
  </si>
  <si>
    <t>Retained Earnings (RE)</t>
  </si>
  <si>
    <t>X2 = RE/Total Assets</t>
  </si>
  <si>
    <t>EBIT</t>
  </si>
  <si>
    <t>X3 = EBIT/Total Assets</t>
  </si>
  <si>
    <t>X4 = Equity/Total Liabilities</t>
  </si>
  <si>
    <t>X5 = Sales/Total Assets</t>
  </si>
  <si>
    <t>Altman Z-Score</t>
  </si>
  <si>
    <t>Altman Z-Score Growth Rate</t>
  </si>
  <si>
    <t>BANKRUPTCY RISK ANALYSIS - TAFFLER Z-SCORE</t>
  </si>
  <si>
    <t>BANKRUPTCY RISK ANALYSIS -TAFFLER Z-SCORE</t>
  </si>
  <si>
    <t>EBT (Pre-Tax Income)</t>
  </si>
  <si>
    <t>X1 = EBT/CRL</t>
  </si>
  <si>
    <t>X2 = CRA/TL</t>
  </si>
  <si>
    <t>X3 = CRL/TA</t>
  </si>
  <si>
    <t>Depreciation</t>
  </si>
  <si>
    <t>X4 = [(CRA-I-CRL)/(Sales-EBT-Deprec)]*365</t>
  </si>
  <si>
    <t>Taffler Z-Score</t>
  </si>
  <si>
    <t>Taffler Z-Score Growth Rate</t>
  </si>
  <si>
    <t>TASKS:</t>
  </si>
  <si>
    <t>1) Compute DIO, DSO, DPO, CCC, DCR, ComCr, CR, QR, CHR, SR, DAR, DER, EAR, ROA, ROE, ROS, ROCE, DuPont indicators (AT, EM) and apply two bankruptcy risk models (e.g., Altman z-score, Taffler z-score) for the fiscal years 2015, 2016, 2017, 2018, 2019, 2020 and 2021 in the corresponding cells (marked in blue).</t>
  </si>
  <si>
    <t>2) Based on the results obtained in this Excel file, you will have to provide static interpretations for the indicators in each fiscal year (2015, 2016, 2017, 2018, 2019, 2020) and dynamic interpretations (2016/2015, 2017/2016, 2018/2017, 2019/2018, 2020/2019, 2021/2020). In order to provide the dynamic interpretations, please compute the growth rates (marked in pink).</t>
  </si>
  <si>
    <t>Royal Caribbean Cruises</t>
  </si>
  <si>
    <t>Norwegian Cruise Line Holdings</t>
  </si>
  <si>
    <t>RCC</t>
  </si>
  <si>
    <t>NCLH</t>
  </si>
  <si>
    <t>Net Income (NI)</t>
  </si>
  <si>
    <t>Net Income Growth Rate</t>
  </si>
  <si>
    <t>Return on Capital Employed (ROCE)</t>
  </si>
  <si>
    <t>ROCE Growth Rate</t>
  </si>
  <si>
    <t>CCC</t>
  </si>
  <si>
    <t>A</t>
  </si>
  <si>
    <t>B</t>
  </si>
  <si>
    <t>C</t>
  </si>
  <si>
    <t>CR</t>
  </si>
  <si>
    <t>SR</t>
  </si>
  <si>
    <t>AA-</t>
  </si>
  <si>
    <t>A+</t>
  </si>
  <si>
    <t>A-</t>
  </si>
  <si>
    <t>DAR</t>
  </si>
  <si>
    <t>BBB+</t>
  </si>
  <si>
    <t>BBB</t>
  </si>
  <si>
    <t>BBB-</t>
  </si>
  <si>
    <t>BB+</t>
  </si>
  <si>
    <t>ROA</t>
  </si>
  <si>
    <t>BB</t>
  </si>
  <si>
    <t>BB-</t>
  </si>
  <si>
    <t>B+</t>
  </si>
  <si>
    <t>ROE</t>
  </si>
  <si>
    <t>B-</t>
  </si>
  <si>
    <t>EBIT Margin</t>
  </si>
  <si>
    <t>OCFROS</t>
  </si>
  <si>
    <t>Rating 2015</t>
  </si>
  <si>
    <t>Rating 2016</t>
  </si>
  <si>
    <t>Rating 2017</t>
  </si>
  <si>
    <t>Rating 2018</t>
  </si>
  <si>
    <t>Rating 2019</t>
  </si>
  <si>
    <t>Rating 2020</t>
  </si>
  <si>
    <t>Rating 2021</t>
  </si>
  <si>
    <t>BALANCE SHEET: WORKING CAPITAL ANALYSIS (DIO, DSO, DPO, CCC)</t>
  </si>
  <si>
    <t>Cash Conversion Cycle (CCC) = DIO +DSO-DPO</t>
  </si>
  <si>
    <t>BALANCE SHEET: LIQUIDITY &amp; SOLVENCY ANALYSIS (CR, SR, DAR)</t>
  </si>
  <si>
    <t>CR Growth Rate</t>
  </si>
  <si>
    <t>SR Growth Rate</t>
  </si>
  <si>
    <t>INCOME STATEMENT: PROFITABILITY AND MARGIN INDICATORS (ROA, ROE, EBIT Margin)</t>
  </si>
  <si>
    <t>EBIT Margin Growth Rate</t>
  </si>
  <si>
    <t>ANALYSIS OF CASH PROFITABILITY RATIO (OCFROS)</t>
  </si>
  <si>
    <t>Operating Cash Flow ROS (OCFROS)</t>
  </si>
  <si>
    <t>OCFROS Growth Rate</t>
  </si>
  <si>
    <t>BANKRUPTCY RISK ANALYSIS: ALTMAN Z-SCORE MODEL</t>
  </si>
  <si>
    <t>Altman Z-score</t>
  </si>
  <si>
    <t>Altman Z-score Growth Rate</t>
  </si>
  <si>
    <t>BANKRUPTCY RISK ANALYSIS: TAFFLER Z-SCORE MODEL</t>
  </si>
  <si>
    <t>Taffler Z-score</t>
  </si>
  <si>
    <t>TAFFLER</t>
  </si>
  <si>
    <t>Taffler  Z-score Growth Rate</t>
  </si>
  <si>
    <t>RATING SCORE TOTAL</t>
  </si>
  <si>
    <t>BĂTRÂNCEA RATING</t>
  </si>
  <si>
    <t>ESG RATING (REFINITIV)</t>
  </si>
  <si>
    <t>MOODY'S RATING</t>
  </si>
  <si>
    <t>FITCH RATING</t>
  </si>
  <si>
    <t>S&amp;P RATING</t>
  </si>
  <si>
    <t>Fiscal Years</t>
  </si>
  <si>
    <t>Indicator considered</t>
  </si>
  <si>
    <t>ALTMAN</t>
  </si>
  <si>
    <t>Operating Income (OI)</t>
  </si>
  <si>
    <t xml:space="preserve">OI Growth Rate </t>
  </si>
  <si>
    <t>Interest Expenses</t>
  </si>
  <si>
    <t>Interest Expenses Growth Rate</t>
  </si>
  <si>
    <t>Operating Cash Flow (OCF)</t>
  </si>
  <si>
    <t>OCF Growth Rate</t>
  </si>
  <si>
    <t>Operating Cash Flow ROS (OCFROS) = OCF/Sales</t>
  </si>
  <si>
    <t>C+</t>
  </si>
  <si>
    <t>C-</t>
  </si>
  <si>
    <t>Ba3</t>
  </si>
  <si>
    <t>Ba2</t>
  </si>
  <si>
    <t>B2</t>
  </si>
  <si>
    <t>Ba1</t>
  </si>
  <si>
    <t>B1</t>
  </si>
  <si>
    <t>Baa3</t>
  </si>
  <si>
    <t>Baa2</t>
  </si>
  <si>
    <t>DIO</t>
  </si>
  <si>
    <t>DSO</t>
  </si>
  <si>
    <t>DPO</t>
  </si>
  <si>
    <t>ComCr</t>
  </si>
  <si>
    <t>DCR</t>
  </si>
  <si>
    <t>BALANCE SHEET: DYNAMIC ANALYSIS (growth rates)</t>
  </si>
  <si>
    <t>Equity, Total Assets, Total Liabilities</t>
  </si>
  <si>
    <t>Current Assests, Long-Term Assets, Current Liabilities, Long-Term Liabilities</t>
  </si>
  <si>
    <t>Current Assets Growth Rate (CRAGR)</t>
  </si>
  <si>
    <t>Current Assets Turnover Ratio (CRATR)</t>
  </si>
  <si>
    <t>Current Assets Turnover Ratio Growth Rate (CRATRGR)</t>
  </si>
  <si>
    <t>Long-Term Assets (LTA)</t>
  </si>
  <si>
    <t>Long-Term Assets Growth Rate (LTAGR)</t>
  </si>
  <si>
    <t>Current Liabilities Growth Rate (CRLGR)</t>
  </si>
  <si>
    <t>Long-Term Liabilities Growth Rate (LTLGR)</t>
  </si>
  <si>
    <t>BALANCE SHEET: STATIC ANALYSIS (ratios)</t>
  </si>
  <si>
    <t>Equity to Assets Ratio (EAR) (=E/TA)</t>
  </si>
  <si>
    <t>Debt to Assets Ratio (DAR) (=TL/TA)</t>
  </si>
  <si>
    <t>Debt to Equity Ratio (DER) (=TL/E)</t>
  </si>
  <si>
    <t>Current Assets Ratio (CRAR) (=CRA/TA)</t>
  </si>
  <si>
    <t>Long-Term Assets Ratio (LTAR) (=LTA/TA)</t>
  </si>
  <si>
    <t>Current Liabilities Ratio (CRLR) (=CRL/TL)</t>
  </si>
  <si>
    <t>Long-Term Liabilities Ratio (LTLR) (=LTL/TL)</t>
  </si>
  <si>
    <t>Black gap CR</t>
  </si>
  <si>
    <t>Black gap QR, CHR</t>
  </si>
  <si>
    <t>Solvency Ratio (SR) (=CE/LTL)</t>
  </si>
  <si>
    <t>Green gap SR</t>
  </si>
  <si>
    <t>Black gap DER DAR</t>
  </si>
  <si>
    <t>Black gap EAR</t>
  </si>
  <si>
    <t>Altman: High probability of bankruptcy</t>
  </si>
  <si>
    <t>Taffler: Financial distress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</si>
</sst>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FF00FF"/>
      <name val="Calibri"/>
      <family val="2"/>
      <scheme val="minor"/>
    </font>
    <font>
      <b/>
      <sz val="11"/>
      <name val="Calibri"/>
      <family val="2"/>
      <scheme val="minor"/>
    </font>
    <font>
      <b/>
      <sz val="11"/>
      <color rgb="FF08D6F2"/>
      <name val="Calibri"/>
      <family val="2"/>
      <scheme val="minor"/>
    </font>
    <font>
      <b/>
      <sz val="20"/>
      <color rgb="FF0070C0"/>
      <name val="Calibri"/>
      <family val="2"/>
      <scheme val="minor"/>
    </font>
    <font>
      <sz val="11"/>
      <color theme="1"/>
      <name val="Calibri"/>
      <family val="2"/>
      <scheme val="minor"/>
    </font>
    <font>
      <b/>
      <sz val="11"/>
      <color rgb="FFFF00FF"/>
      <name val="Calibri"/>
      <family val="2"/>
      <scheme val="minor"/>
    </font>
    <font>
      <sz val="11"/>
      <color rgb="FF08D6F2"/>
      <name val="Calibri"/>
      <family val="2"/>
      <scheme val="minor"/>
    </font>
    <font>
      <b/>
      <sz val="11"/>
      <color rgb="FFFF0000"/>
      <name val="Calibri"/>
      <family val="2"/>
      <scheme val="minor"/>
    </font>
    <font>
      <b/>
      <sz val="11"/>
      <name val="Times New Roman"/>
      <family val="1"/>
    </font>
    <font>
      <b/>
      <sz val="10"/>
      <color rgb="FF000000"/>
      <name val="Times New Roman"/>
      <family val="1"/>
    </font>
    <font>
      <sz val="11"/>
      <color rgb="FF000000"/>
      <name val="Times New Roman"/>
      <family val="1"/>
    </font>
    <font>
      <sz val="11"/>
      <color rgb="FFFF00FF"/>
      <name val="Times New Roman"/>
      <family val="1"/>
    </font>
    <font>
      <b/>
      <sz val="11"/>
      <color rgb="FF08D6F2"/>
      <name val="Times New Roman"/>
      <family val="1"/>
    </font>
    <font>
      <b/>
      <sz val="11"/>
      <color rgb="FF0AE1EC"/>
      <name val="Times New Roman"/>
      <family val="1"/>
    </font>
    <font>
      <sz val="11"/>
      <name val="Times New Roman"/>
      <family val="1"/>
    </font>
    <font>
      <b/>
      <sz val="11"/>
      <color rgb="FF0070C0"/>
      <name val="Times New Roman"/>
      <family val="1"/>
    </font>
    <font>
      <b/>
      <sz val="11"/>
      <color rgb="FFFF0000"/>
      <name val="Times New Roman"/>
      <family val="1"/>
    </font>
    <font>
      <b/>
      <sz val="11"/>
      <color rgb="FF000000"/>
      <name val="Times New Roman"/>
      <family val="1"/>
    </font>
    <font>
      <b/>
      <sz val="11"/>
      <color rgb="FFFF00FF"/>
      <name val="Times New Roman"/>
      <family val="1"/>
    </font>
    <font>
      <b/>
      <sz val="10"/>
      <color theme="1"/>
      <name val="Times New Roman"/>
      <family val="1"/>
    </font>
    <font>
      <b/>
      <sz val="11"/>
      <color theme="1"/>
      <name val="Times New Roman"/>
      <family val="1"/>
    </font>
    <font>
      <i/>
      <sz val="11"/>
      <color theme="1"/>
      <name val="Times New Roman"/>
      <family val="1"/>
    </font>
    <font>
      <sz val="11"/>
      <color theme="1"/>
      <name val="Times New Roman"/>
      <family val="1"/>
    </font>
    <font>
      <sz val="11"/>
      <color rgb="FF08D6F2"/>
      <name val="Times New Roman"/>
      <family val="1"/>
    </font>
    <font>
      <b/>
      <sz val="20"/>
      <color rgb="FF0070C0"/>
      <name val="Times New Roman"/>
      <family val="1"/>
    </font>
  </fonts>
  <fills count="22">
    <fill>
      <patternFill patternType="none"/>
    </fill>
    <fill>
      <patternFill patternType="gray125"/>
    </fill>
    <fill>
      <patternFill patternType="solid">
        <fgColor rgb="FF43DD5D"/>
        <bgColor indexed="64"/>
      </patternFill>
    </fill>
    <fill>
      <patternFill patternType="solid">
        <fgColor rgb="FF92D050"/>
        <bgColor rgb="FF000000"/>
      </patternFill>
    </fill>
    <fill>
      <patternFill patternType="solid">
        <fgColor rgb="FFFFFF00"/>
        <bgColor rgb="FF000000"/>
      </patternFill>
    </fill>
    <fill>
      <patternFill patternType="solid">
        <fgColor rgb="FFFFC000"/>
        <bgColor rgb="FF000000"/>
      </patternFill>
    </fill>
    <fill>
      <patternFill patternType="solid">
        <fgColor rgb="FF538DD5"/>
        <bgColor rgb="FF000000"/>
      </patternFill>
    </fill>
    <fill>
      <patternFill patternType="solid">
        <fgColor rgb="FFDAEEF3"/>
        <bgColor rgb="FF000000"/>
      </patternFill>
    </fill>
    <fill>
      <patternFill patternType="solid">
        <fgColor rgb="FF00B050"/>
        <bgColor rgb="FF000000"/>
      </patternFill>
    </fill>
    <fill>
      <patternFill patternType="solid">
        <fgColor rgb="FFF2DCDB"/>
        <bgColor rgb="FF000000"/>
      </patternFill>
    </fill>
    <fill>
      <patternFill patternType="solid">
        <fgColor rgb="FF08D6F2"/>
        <bgColor rgb="FF000000"/>
      </patternFill>
    </fill>
    <fill>
      <patternFill patternType="solid">
        <fgColor rgb="FF95B3D7"/>
        <bgColor rgb="FF000000"/>
      </patternFill>
    </fill>
    <fill>
      <patternFill patternType="solid">
        <fgColor rgb="FFCCC0DA"/>
        <bgColor rgb="FF000000"/>
      </patternFill>
    </fill>
    <fill>
      <patternFill patternType="solid">
        <fgColor rgb="FFE6B8B7"/>
        <bgColor rgb="FF000000"/>
      </patternFill>
    </fill>
    <fill>
      <patternFill patternType="solid">
        <fgColor rgb="FFFFC000"/>
        <bgColor indexed="64"/>
      </patternFill>
    </fill>
    <fill>
      <patternFill patternType="solid">
        <fgColor theme="3" tint="0.39997558519241921"/>
        <bgColor indexed="64"/>
      </patternFill>
    </fill>
    <fill>
      <patternFill patternType="solid">
        <fgColor theme="4" tint="0.59999389629810485"/>
        <bgColor indexed="64"/>
      </patternFill>
    </fill>
    <fill>
      <patternFill patternType="solid">
        <fgColor rgb="FFFA8B75"/>
        <bgColor rgb="FF000000"/>
      </patternFill>
    </fill>
    <fill>
      <patternFill patternType="solid">
        <fgColor rgb="FFFF0000"/>
        <bgColor rgb="FF000000"/>
      </patternFill>
    </fill>
    <fill>
      <patternFill patternType="solid">
        <fgColor theme="9" tint="0.59999389629810485"/>
        <bgColor rgb="FF000000"/>
      </patternFill>
    </fill>
    <fill>
      <patternFill patternType="solid">
        <fgColor rgb="FFFFCB00"/>
        <bgColor rgb="FF000000"/>
      </patternFill>
    </fill>
    <fill>
      <patternFill patternType="solid">
        <fgColor theme="9" tint="-0.249977111117893"/>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20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3" fillId="0" borderId="0" xfId="0" applyFont="1" applyAlignment="1">
      <alignment horizontal="center"/>
    </xf>
    <xf numFmtId="0" fontId="4" fillId="0" borderId="0" xfId="0" applyFont="1"/>
    <xf numFmtId="0" fontId="4" fillId="0" borderId="0" xfId="0" applyFont="1" applyAlignment="1">
      <alignment horizontal="center" vertical="center"/>
    </xf>
    <xf numFmtId="0" fontId="3" fillId="0" borderId="0" xfId="0" applyFont="1"/>
    <xf numFmtId="2" fontId="0" fillId="0" borderId="0" xfId="0" applyNumberFormat="1"/>
    <xf numFmtId="0" fontId="2" fillId="2" borderId="0" xfId="0" applyFont="1" applyFill="1" applyAlignment="1">
      <alignment horizontal="left" vertical="center" wrapText="1"/>
    </xf>
    <xf numFmtId="0" fontId="2" fillId="2" borderId="0" xfId="0" applyFont="1" applyFill="1" applyAlignment="1">
      <alignment vertical="center" wrapText="1"/>
    </xf>
    <xf numFmtId="0" fontId="5" fillId="0" borderId="0" xfId="0" applyFont="1"/>
    <xf numFmtId="2" fontId="4" fillId="0" borderId="0" xfId="0" applyNumberFormat="1" applyFont="1"/>
    <xf numFmtId="2" fontId="4" fillId="0" borderId="0" xfId="0" applyNumberFormat="1" applyFont="1" applyAlignment="1">
      <alignment horizontal="center"/>
    </xf>
    <xf numFmtId="2" fontId="3" fillId="0" borderId="0" xfId="0" applyNumberFormat="1" applyFont="1" applyAlignment="1">
      <alignment horizontal="center"/>
    </xf>
    <xf numFmtId="2" fontId="5" fillId="0" borderId="0" xfId="0" applyNumberFormat="1" applyFont="1" applyAlignment="1">
      <alignment horizontal="center"/>
    </xf>
    <xf numFmtId="2" fontId="3" fillId="0" borderId="0" xfId="0" applyNumberFormat="1" applyFont="1" applyAlignment="1">
      <alignment horizontal="center" vertical="center"/>
    </xf>
    <xf numFmtId="0" fontId="6" fillId="0" borderId="0" xfId="0" applyFont="1" applyAlignment="1">
      <alignment wrapText="1"/>
    </xf>
    <xf numFmtId="0" fontId="6" fillId="0" borderId="0" xfId="0" applyFont="1"/>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2" fillId="0" borderId="0" xfId="0" applyFont="1"/>
    <xf numFmtId="0" fontId="5" fillId="2" borderId="0" xfId="0" applyFont="1" applyFill="1" applyAlignment="1">
      <alignment vertical="center" wrapText="1"/>
    </xf>
    <xf numFmtId="0" fontId="2" fillId="0" borderId="0" xfId="0" applyFont="1" applyAlignment="1">
      <alignment wrapText="1"/>
    </xf>
    <xf numFmtId="2" fontId="4" fillId="0" borderId="0" xfId="0" applyNumberFormat="1" applyFont="1" applyAlignment="1">
      <alignment horizontal="center" vertical="center"/>
    </xf>
    <xf numFmtId="2" fontId="5" fillId="0" borderId="0" xfId="0" applyNumberFormat="1" applyFont="1" applyAlignment="1">
      <alignment horizontal="center" vertical="center"/>
    </xf>
    <xf numFmtId="2" fontId="0" fillId="0" borderId="0" xfId="0" applyNumberFormat="1" applyAlignment="1">
      <alignment horizontal="center" vertical="center"/>
    </xf>
    <xf numFmtId="0" fontId="0" fillId="0" borderId="0" xfId="0" applyFont="1"/>
    <xf numFmtId="2" fontId="0" fillId="0" borderId="0" xfId="0" applyNumberFormat="1" applyFont="1" applyAlignment="1">
      <alignment horizontal="center"/>
    </xf>
    <xf numFmtId="0" fontId="7" fillId="0" borderId="0" xfId="0" applyFont="1" applyAlignment="1" applyProtection="1">
      <alignment horizontal="left" vertical="center" wrapText="1"/>
      <protection locked="0"/>
    </xf>
    <xf numFmtId="0" fontId="5" fillId="0" borderId="0" xfId="0" applyFont="1" applyAlignment="1" applyProtection="1">
      <alignment horizontal="center" vertical="center"/>
      <protection locked="0"/>
    </xf>
    <xf numFmtId="0" fontId="5" fillId="0" borderId="0" xfId="0" applyFont="1"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0" fontId="0" fillId="0" borderId="0" xfId="0" applyProtection="1">
      <protection locked="0"/>
    </xf>
    <xf numFmtId="9" fontId="0" fillId="0" borderId="0" xfId="0" applyNumberFormat="1"/>
    <xf numFmtId="9" fontId="4" fillId="0" borderId="0" xfId="1" applyFont="1" applyAlignment="1">
      <alignment horizontal="center"/>
    </xf>
    <xf numFmtId="9" fontId="4" fillId="0" borderId="0" xfId="1" applyFont="1" applyAlignment="1">
      <alignment horizontal="center" vertical="center"/>
    </xf>
    <xf numFmtId="9" fontId="4" fillId="0" borderId="0" xfId="0" applyNumberFormat="1" applyFont="1" applyAlignment="1">
      <alignment horizontal="center"/>
    </xf>
    <xf numFmtId="0" fontId="4" fillId="0" borderId="0" xfId="0" applyFont="1" applyAlignment="1">
      <alignment horizontal="center"/>
    </xf>
    <xf numFmtId="2" fontId="9" fillId="0" borderId="0" xfId="0" applyNumberFormat="1" applyFont="1" applyAlignment="1">
      <alignment horizontal="center"/>
    </xf>
    <xf numFmtId="2" fontId="9" fillId="0" borderId="0" xfId="0" applyNumberFormat="1" applyFont="1" applyAlignment="1">
      <alignment horizontal="center" vertical="center"/>
    </xf>
    <xf numFmtId="2" fontId="6" fillId="0" borderId="0" xfId="0" applyNumberFormat="1" applyFont="1" applyAlignment="1">
      <alignment horizontal="center"/>
    </xf>
    <xf numFmtId="0" fontId="10" fillId="0" borderId="0" xfId="0" applyFont="1"/>
    <xf numFmtId="2" fontId="10" fillId="0" borderId="0" xfId="0" applyNumberFormat="1" applyFont="1" applyAlignment="1">
      <alignment horizontal="center"/>
    </xf>
    <xf numFmtId="9" fontId="10" fillId="0" borderId="0" xfId="1" applyFont="1" applyAlignment="1">
      <alignment horizontal="center"/>
    </xf>
    <xf numFmtId="2" fontId="10" fillId="0" borderId="0" xfId="0" applyNumberFormat="1" applyFont="1"/>
    <xf numFmtId="0" fontId="2" fillId="0" borderId="0" xfId="0" applyFont="1" applyAlignment="1">
      <alignment horizontal="center" vertical="center"/>
    </xf>
    <xf numFmtId="9" fontId="10" fillId="0" borderId="0" xfId="1" applyFont="1" applyAlignment="1">
      <alignment horizontal="center" vertical="center"/>
    </xf>
    <xf numFmtId="0" fontId="12" fillId="5" borderId="3" xfId="0" applyFont="1" applyFill="1" applyBorder="1" applyAlignment="1">
      <alignment horizontal="center" vertical="center" wrapText="1"/>
    </xf>
    <xf numFmtId="0" fontId="12" fillId="5" borderId="4" xfId="0" applyFont="1" applyFill="1" applyBorder="1" applyAlignment="1">
      <alignment horizontal="center" vertical="center" wrapText="1"/>
    </xf>
    <xf numFmtId="0" fontId="13" fillId="6" borderId="2" xfId="0" applyFont="1" applyFill="1" applyBorder="1" applyAlignment="1">
      <alignment wrapText="1"/>
    </xf>
    <xf numFmtId="0" fontId="14" fillId="0" borderId="0" xfId="0" applyFont="1"/>
    <xf numFmtId="0" fontId="15" fillId="0" borderId="0" xfId="0" applyFont="1"/>
    <xf numFmtId="0" fontId="16" fillId="0" borderId="0" xfId="0" applyFont="1" applyAlignment="1">
      <alignment wrapText="1"/>
    </xf>
    <xf numFmtId="0" fontId="16" fillId="0" borderId="0" xfId="0" applyFont="1"/>
    <xf numFmtId="0" fontId="13" fillId="6" borderId="2" xfId="0" applyFont="1" applyFill="1" applyBorder="1" applyAlignment="1">
      <alignment horizontal="left" vertical="center" wrapText="1"/>
    </xf>
    <xf numFmtId="0" fontId="17" fillId="0" borderId="0" xfId="0" applyFont="1" applyAlignment="1">
      <alignment wrapText="1"/>
    </xf>
    <xf numFmtId="0" fontId="13" fillId="6" borderId="2" xfId="0" applyFont="1" applyFill="1" applyBorder="1" applyAlignment="1">
      <alignment vertical="center" wrapText="1"/>
    </xf>
    <xf numFmtId="0" fontId="18" fillId="0" borderId="0" xfId="0" applyFont="1"/>
    <xf numFmtId="0" fontId="19" fillId="7" borderId="0" xfId="0" applyFont="1" applyFill="1"/>
    <xf numFmtId="0" fontId="15" fillId="0" borderId="0" xfId="0" applyFont="1" applyAlignment="1">
      <alignment wrapText="1"/>
    </xf>
    <xf numFmtId="0" fontId="20" fillId="9" borderId="0" xfId="0" applyFont="1" applyFill="1" applyAlignment="1">
      <alignment horizontal="center"/>
    </xf>
    <xf numFmtId="0" fontId="12" fillId="0" borderId="4" xfId="0" applyFont="1" applyBorder="1" applyAlignment="1">
      <alignment horizontal="center" vertical="center"/>
    </xf>
    <xf numFmtId="0" fontId="15" fillId="0" borderId="0" xfId="0" applyFont="1" applyAlignment="1">
      <alignment horizontal="right"/>
    </xf>
    <xf numFmtId="0" fontId="0" fillId="0" borderId="0" xfId="0" applyAlignment="1">
      <alignment horizontal="right"/>
    </xf>
    <xf numFmtId="0" fontId="15" fillId="0" borderId="0" xfId="0" applyFont="1" applyAlignment="1">
      <alignment horizontal="center"/>
    </xf>
    <xf numFmtId="0" fontId="18" fillId="0" borderId="0" xfId="0" applyFont="1" applyAlignment="1">
      <alignment horizontal="center" vertical="center"/>
    </xf>
    <xf numFmtId="0" fontId="18" fillId="0" borderId="0" xfId="0" applyFont="1" applyAlignment="1">
      <alignment horizontal="right" vertical="center"/>
    </xf>
    <xf numFmtId="0" fontId="16" fillId="0" borderId="3" xfId="0" applyFont="1" applyBorder="1" applyAlignment="1">
      <alignment horizontal="center" vertical="center"/>
    </xf>
    <xf numFmtId="0" fontId="12" fillId="8" borderId="1" xfId="0" applyFont="1" applyFill="1" applyBorder="1" applyAlignment="1">
      <alignment horizontal="center" vertical="center"/>
    </xf>
    <xf numFmtId="0" fontId="12" fillId="5" borderId="1"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20" fillId="9" borderId="0" xfId="0" applyFont="1" applyFill="1" applyAlignment="1">
      <alignment horizontal="center" vertical="center"/>
    </xf>
    <xf numFmtId="9" fontId="4" fillId="0" borderId="0" xfId="1" applyFont="1"/>
    <xf numFmtId="0" fontId="5" fillId="0" borderId="0" xfId="0" applyFont="1" applyFill="1" applyAlignment="1" applyProtection="1">
      <alignment horizontal="center" vertical="center"/>
      <protection locked="0"/>
    </xf>
    <xf numFmtId="0" fontId="5" fillId="0" borderId="0" xfId="0" applyFont="1" applyFill="1" applyAlignment="1" applyProtection="1">
      <alignment horizontal="center" vertical="center" wrapText="1"/>
      <protection locked="0"/>
    </xf>
    <xf numFmtId="0" fontId="12" fillId="0" borderId="0" xfId="0" applyFont="1" applyFill="1" applyBorder="1" applyAlignment="1">
      <alignment horizontal="center" vertical="center" wrapText="1"/>
    </xf>
    <xf numFmtId="0" fontId="0" fillId="0" borderId="0" xfId="0" applyFill="1"/>
    <xf numFmtId="0" fontId="14" fillId="0" borderId="0" xfId="0" applyFont="1" applyAlignment="1">
      <alignment wrapText="1"/>
    </xf>
    <xf numFmtId="0" fontId="18" fillId="0" borderId="0" xfId="0" applyFont="1" applyAlignment="1">
      <alignment wrapText="1"/>
    </xf>
    <xf numFmtId="0" fontId="2" fillId="0" borderId="0" xfId="0" applyFont="1" applyFill="1"/>
    <xf numFmtId="0" fontId="3" fillId="0" borderId="0" xfId="0" applyFont="1" applyFill="1" applyAlignment="1" applyProtection="1">
      <alignment horizontal="center" vertical="center"/>
      <protection locked="0"/>
    </xf>
    <xf numFmtId="0" fontId="3" fillId="0" borderId="0" xfId="0" applyFont="1" applyFill="1" applyAlignment="1" applyProtection="1">
      <alignment horizontal="center" vertical="center" wrapText="1"/>
      <protection locked="0"/>
    </xf>
    <xf numFmtId="0" fontId="18" fillId="0" borderId="0" xfId="0" applyFont="1" applyFill="1" applyBorder="1" applyAlignment="1">
      <alignment horizontal="center" vertical="center" wrapText="1"/>
    </xf>
    <xf numFmtId="0" fontId="0" fillId="0" borderId="0" xfId="0" applyFont="1" applyFill="1"/>
    <xf numFmtId="2" fontId="3" fillId="0" borderId="0" xfId="0" applyNumberFormat="1" applyFont="1" applyFill="1" applyAlignment="1" applyProtection="1">
      <alignment horizontal="center" vertical="center"/>
      <protection locked="0"/>
    </xf>
    <xf numFmtId="2" fontId="3" fillId="0" borderId="0" xfId="0" applyNumberFormat="1" applyFont="1" applyFill="1" applyAlignment="1" applyProtection="1">
      <alignment horizontal="center" vertical="center" wrapText="1"/>
      <protection locked="0"/>
    </xf>
    <xf numFmtId="2" fontId="0" fillId="0" borderId="0" xfId="0" applyNumberFormat="1" applyFill="1"/>
    <xf numFmtId="0" fontId="0" fillId="0" borderId="1" xfId="0" applyBorder="1"/>
    <xf numFmtId="0" fontId="12" fillId="0" borderId="1" xfId="0" applyFont="1" applyBorder="1" applyAlignment="1">
      <alignment horizontal="center" vertical="center"/>
    </xf>
    <xf numFmtId="0" fontId="9" fillId="0" borderId="0" xfId="0" applyFont="1" applyFill="1" applyAlignment="1" applyProtection="1">
      <alignment horizontal="center" vertical="center"/>
      <protection locked="0"/>
    </xf>
    <xf numFmtId="9" fontId="4" fillId="0" borderId="0" xfId="0" applyNumberFormat="1" applyFont="1"/>
    <xf numFmtId="0" fontId="22" fillId="0" borderId="0" xfId="0" applyFont="1" applyFill="1" applyBorder="1" applyAlignment="1">
      <alignment horizontal="center" vertical="center" wrapText="1"/>
    </xf>
    <xf numFmtId="0" fontId="4" fillId="0" borderId="0" xfId="0" applyFont="1" applyFill="1"/>
    <xf numFmtId="9" fontId="15" fillId="0" borderId="0" xfId="1" applyFont="1" applyAlignment="1">
      <alignment horizontal="right"/>
    </xf>
    <xf numFmtId="9" fontId="10" fillId="0" borderId="0" xfId="1" applyFont="1"/>
    <xf numFmtId="2" fontId="10" fillId="0" borderId="0" xfId="0" applyNumberFormat="1" applyFont="1" applyFill="1"/>
    <xf numFmtId="2" fontId="16" fillId="0" borderId="0" xfId="0" applyNumberFormat="1" applyFont="1" applyFill="1"/>
    <xf numFmtId="0" fontId="4" fillId="0" borderId="0" xfId="0" applyFont="1" applyAlignment="1">
      <alignment horizontal="right"/>
    </xf>
    <xf numFmtId="2" fontId="4" fillId="0" borderId="0" xfId="0" applyNumberFormat="1" applyFont="1" applyAlignment="1">
      <alignment horizontal="right"/>
    </xf>
    <xf numFmtId="9" fontId="4" fillId="0" borderId="0" xfId="0" applyNumberFormat="1" applyFont="1" applyAlignment="1">
      <alignment horizontal="right"/>
    </xf>
    <xf numFmtId="0" fontId="12" fillId="0" borderId="0" xfId="0" applyFont="1" applyFill="1" applyBorder="1" applyAlignment="1">
      <alignment horizontal="right" vertical="center" wrapText="1"/>
    </xf>
    <xf numFmtId="0" fontId="0" fillId="0" borderId="0" xfId="0" applyFill="1" applyAlignment="1">
      <alignment horizontal="right"/>
    </xf>
    <xf numFmtId="2" fontId="4" fillId="0" borderId="0" xfId="0" applyNumberFormat="1" applyFont="1" applyAlignment="1">
      <alignment horizontal="right" vertical="center"/>
    </xf>
    <xf numFmtId="9" fontId="4" fillId="0" borderId="0" xfId="1" applyFont="1" applyAlignment="1">
      <alignment horizontal="right" vertical="center"/>
    </xf>
    <xf numFmtId="9" fontId="4" fillId="0" borderId="0" xfId="1" applyFont="1" applyAlignment="1">
      <alignment horizontal="right"/>
    </xf>
    <xf numFmtId="9" fontId="10" fillId="0" borderId="0" xfId="1" applyFont="1" applyAlignment="1">
      <alignment horizontal="right"/>
    </xf>
    <xf numFmtId="0" fontId="0" fillId="0" borderId="1" xfId="0" applyBorder="1" applyAlignment="1">
      <alignment horizontal="right"/>
    </xf>
    <xf numFmtId="0" fontId="0" fillId="0" borderId="0" xfId="0" applyAlignment="1">
      <alignment horizontal="left"/>
    </xf>
    <xf numFmtId="0" fontId="4" fillId="0" borderId="0" xfId="0" applyFont="1" applyAlignment="1">
      <alignment horizontal="left"/>
    </xf>
    <xf numFmtId="0" fontId="14" fillId="0" borderId="0" xfId="0" applyFont="1" applyAlignment="1">
      <alignment horizontal="left" wrapText="1"/>
    </xf>
    <xf numFmtId="0" fontId="15" fillId="0" borderId="0" xfId="0" applyFont="1" applyAlignment="1">
      <alignment horizontal="left" wrapText="1"/>
    </xf>
    <xf numFmtId="0" fontId="18" fillId="0" borderId="0" xfId="0" applyFont="1" applyAlignment="1">
      <alignment horizontal="left" wrapText="1"/>
    </xf>
    <xf numFmtId="0" fontId="14" fillId="0" borderId="0" xfId="0" applyFont="1" applyAlignment="1">
      <alignment horizontal="left"/>
    </xf>
    <xf numFmtId="0" fontId="15" fillId="0" borderId="0" xfId="0" applyFont="1" applyAlignment="1">
      <alignment horizontal="left"/>
    </xf>
    <xf numFmtId="0" fontId="13" fillId="6" borderId="2" xfId="0" applyFont="1" applyFill="1" applyBorder="1" applyAlignment="1">
      <alignment horizontal="left" wrapText="1"/>
    </xf>
    <xf numFmtId="0" fontId="16" fillId="0" borderId="0" xfId="0" applyFont="1" applyAlignment="1">
      <alignment horizontal="left" wrapText="1"/>
    </xf>
    <xf numFmtId="0" fontId="16" fillId="0" borderId="0" xfId="0" applyFont="1" applyAlignment="1">
      <alignment horizontal="left"/>
    </xf>
    <xf numFmtId="0" fontId="17" fillId="0" borderId="0" xfId="0" applyFont="1" applyAlignment="1">
      <alignment horizontal="left" wrapText="1"/>
    </xf>
    <xf numFmtId="0" fontId="19" fillId="7" borderId="0" xfId="0" applyFont="1" applyFill="1" applyAlignment="1">
      <alignment horizontal="left"/>
    </xf>
    <xf numFmtId="0" fontId="23" fillId="14" borderId="0" xfId="0" applyFont="1" applyFill="1" applyAlignment="1">
      <alignment vertical="center"/>
    </xf>
    <xf numFmtId="0" fontId="24" fillId="15" borderId="0" xfId="0" applyFont="1" applyFill="1" applyAlignment="1">
      <alignment wrapText="1"/>
    </xf>
    <xf numFmtId="0" fontId="26" fillId="0" borderId="0" xfId="0" applyFont="1"/>
    <xf numFmtId="0" fontId="24" fillId="15" borderId="0" xfId="0" applyFont="1" applyFill="1" applyAlignment="1">
      <alignment vertical="center" wrapText="1"/>
    </xf>
    <xf numFmtId="0" fontId="26" fillId="0" borderId="0" xfId="0" applyFont="1" applyAlignment="1">
      <alignment vertical="center" wrapText="1"/>
    </xf>
    <xf numFmtId="0" fontId="18" fillId="0" borderId="0" xfId="0" applyFont="1" applyAlignment="1">
      <alignment vertical="center"/>
    </xf>
    <xf numFmtId="0" fontId="18" fillId="0" borderId="0" xfId="0" applyFont="1" applyAlignment="1">
      <alignment vertical="center" wrapText="1"/>
    </xf>
    <xf numFmtId="0" fontId="10" fillId="0" borderId="0" xfId="0" applyFont="1" applyFill="1" applyAlignment="1">
      <alignment horizontal="center"/>
    </xf>
    <xf numFmtId="0" fontId="4" fillId="0" borderId="0" xfId="0" applyFont="1" applyFill="1" applyAlignment="1">
      <alignment horizontal="center"/>
    </xf>
    <xf numFmtId="0" fontId="0" fillId="0" borderId="0" xfId="0" applyFill="1" applyAlignment="1">
      <alignment horizontal="center"/>
    </xf>
    <xf numFmtId="0" fontId="4" fillId="0" borderId="0" xfId="0" applyFont="1" applyFill="1" applyAlignment="1">
      <alignment horizontal="center" vertical="center"/>
    </xf>
    <xf numFmtId="0" fontId="10" fillId="0" borderId="0" xfId="0" applyFont="1" applyFill="1" applyAlignment="1">
      <alignment horizontal="center"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0" fontId="6" fillId="0" borderId="0" xfId="0" applyFont="1" applyFill="1"/>
    <xf numFmtId="2" fontId="3" fillId="0" borderId="0" xfId="0" applyNumberFormat="1" applyFont="1" applyFill="1" applyAlignment="1">
      <alignment horizontal="center"/>
    </xf>
    <xf numFmtId="2" fontId="4" fillId="0" borderId="0" xfId="0" applyNumberFormat="1" applyFont="1" applyFill="1" applyAlignment="1">
      <alignment horizontal="center"/>
    </xf>
    <xf numFmtId="2" fontId="10" fillId="0" borderId="0" xfId="0" applyNumberFormat="1" applyFont="1" applyFill="1" applyAlignment="1">
      <alignment horizontal="center"/>
    </xf>
    <xf numFmtId="2" fontId="6" fillId="0" borderId="0" xfId="0" applyNumberFormat="1" applyFont="1" applyFill="1" applyAlignment="1">
      <alignment horizontal="center"/>
    </xf>
    <xf numFmtId="2" fontId="5" fillId="0" borderId="0" xfId="0" applyNumberFormat="1" applyFont="1" applyFill="1" applyAlignment="1">
      <alignment horizontal="center"/>
    </xf>
    <xf numFmtId="2" fontId="0" fillId="0" borderId="0" xfId="0" applyNumberFormat="1" applyFont="1" applyFill="1" applyAlignment="1">
      <alignment horizontal="center"/>
    </xf>
    <xf numFmtId="9" fontId="10" fillId="0" borderId="0" xfId="1" applyFont="1" applyFill="1" applyAlignment="1">
      <alignment horizontal="center"/>
    </xf>
    <xf numFmtId="0" fontId="3" fillId="0" borderId="0" xfId="0" applyFont="1" applyFill="1" applyAlignment="1">
      <alignment horizontal="center"/>
    </xf>
    <xf numFmtId="2" fontId="3" fillId="0" borderId="0" xfId="0" applyNumberFormat="1" applyFont="1" applyFill="1" applyAlignment="1">
      <alignment horizontal="center" vertical="center"/>
    </xf>
    <xf numFmtId="0" fontId="5" fillId="0" borderId="0" xfId="0" applyFont="1" applyFill="1" applyAlignment="1">
      <alignment horizontal="left" wrapText="1"/>
    </xf>
    <xf numFmtId="0" fontId="5" fillId="0" borderId="0" xfId="0" applyFont="1" applyFill="1" applyAlignment="1">
      <alignment horizontal="left" vertical="center" wrapText="1"/>
    </xf>
    <xf numFmtId="2" fontId="0" fillId="0" borderId="0" xfId="0" applyNumberFormat="1" applyFill="1" applyAlignment="1">
      <alignment horizontal="center" vertical="center"/>
    </xf>
    <xf numFmtId="2" fontId="4" fillId="0" borderId="0" xfId="0" applyNumberFormat="1" applyFont="1" applyFill="1" applyAlignment="1">
      <alignment horizontal="center" vertical="center"/>
    </xf>
    <xf numFmtId="0" fontId="0" fillId="0" borderId="0" xfId="0" applyFont="1" applyAlignment="1">
      <alignment horizontal="right"/>
    </xf>
    <xf numFmtId="2" fontId="18" fillId="0" borderId="0" xfId="0" applyNumberFormat="1" applyFont="1" applyAlignment="1">
      <alignment horizontal="center"/>
    </xf>
    <xf numFmtId="2" fontId="18" fillId="0" borderId="0" xfId="0" applyNumberFormat="1" applyFont="1" applyAlignment="1">
      <alignment horizontal="left"/>
    </xf>
    <xf numFmtId="2" fontId="15" fillId="0" borderId="0" xfId="0" applyNumberFormat="1" applyFont="1" applyAlignment="1">
      <alignment horizontal="center"/>
    </xf>
    <xf numFmtId="9" fontId="15" fillId="0" borderId="0" xfId="1" applyFont="1" applyAlignment="1">
      <alignment horizontal="center"/>
    </xf>
    <xf numFmtId="9" fontId="15" fillId="0" borderId="0" xfId="0" applyNumberFormat="1" applyFont="1" applyAlignment="1">
      <alignment horizontal="center"/>
    </xf>
    <xf numFmtId="2" fontId="26" fillId="0" borderId="0" xfId="0" applyNumberFormat="1" applyFont="1" applyAlignment="1">
      <alignment horizontal="center" vertical="center"/>
    </xf>
    <xf numFmtId="2" fontId="15" fillId="0" borderId="0" xfId="0" applyNumberFormat="1" applyFont="1" applyAlignment="1">
      <alignment horizontal="center" vertical="center"/>
    </xf>
    <xf numFmtId="9" fontId="15" fillId="0" borderId="0" xfId="1" applyFont="1" applyAlignment="1">
      <alignment horizontal="center" vertical="center"/>
    </xf>
    <xf numFmtId="2" fontId="18"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12" fillId="0" borderId="0" xfId="0" applyFont="1" applyAlignment="1" applyProtection="1">
      <alignment horizontal="center" vertical="center" wrapText="1"/>
      <protection locked="0"/>
    </xf>
    <xf numFmtId="2" fontId="26" fillId="0" borderId="0" xfId="0" applyNumberFormat="1" applyFont="1" applyAlignment="1">
      <alignment horizontal="center"/>
    </xf>
    <xf numFmtId="2" fontId="14" fillId="0" borderId="0" xfId="0" applyNumberFormat="1" applyFont="1" applyAlignment="1">
      <alignment horizontal="center"/>
    </xf>
    <xf numFmtId="0" fontId="14" fillId="0" borderId="0" xfId="0" applyFont="1" applyAlignment="1">
      <alignment horizontal="center"/>
    </xf>
    <xf numFmtId="0" fontId="26" fillId="0" borderId="0" xfId="0" applyFont="1" applyAlignment="1">
      <alignment horizontal="center"/>
    </xf>
    <xf numFmtId="9" fontId="27" fillId="0" borderId="0" xfId="1" applyFont="1" applyFill="1" applyAlignment="1">
      <alignment horizontal="center"/>
    </xf>
    <xf numFmtId="9" fontId="27" fillId="0" borderId="0" xfId="1" applyFont="1" applyAlignment="1">
      <alignment horizontal="center"/>
    </xf>
    <xf numFmtId="10" fontId="26" fillId="0" borderId="0" xfId="1" applyNumberFormat="1" applyFont="1"/>
    <xf numFmtId="10" fontId="26" fillId="0" borderId="0" xfId="1" applyNumberFormat="1" applyFont="1" applyAlignment="1">
      <alignment horizontal="center"/>
    </xf>
    <xf numFmtId="2" fontId="1" fillId="0" borderId="0" xfId="0" applyNumberFormat="1" applyFont="1" applyAlignment="1">
      <alignment horizontal="right"/>
    </xf>
    <xf numFmtId="0" fontId="1" fillId="0" borderId="0" xfId="0" applyFont="1" applyAlignment="1">
      <alignment horizontal="right"/>
    </xf>
    <xf numFmtId="1" fontId="1" fillId="0" borderId="0" xfId="0" applyNumberFormat="1" applyFont="1" applyAlignment="1">
      <alignment horizontal="right"/>
    </xf>
    <xf numFmtId="2" fontId="11" fillId="0" borderId="0" xfId="0" applyNumberFormat="1" applyFont="1" applyAlignment="1">
      <alignment horizontal="right"/>
    </xf>
    <xf numFmtId="9" fontId="10" fillId="0" borderId="0" xfId="1" applyFont="1" applyFill="1" applyAlignment="1">
      <alignment horizontal="right"/>
    </xf>
    <xf numFmtId="9" fontId="4" fillId="0" borderId="0" xfId="1" applyFont="1" applyFill="1" applyAlignment="1">
      <alignment horizontal="right" vertical="center"/>
    </xf>
    <xf numFmtId="0" fontId="1" fillId="0" borderId="0" xfId="0" applyFont="1" applyAlignment="1">
      <alignment horizontal="left"/>
    </xf>
    <xf numFmtId="0" fontId="1" fillId="0" borderId="0" xfId="0" applyFont="1" applyFill="1" applyAlignment="1">
      <alignment horizontal="left"/>
    </xf>
    <xf numFmtId="2" fontId="6" fillId="0" borderId="0" xfId="0" applyNumberFormat="1" applyFont="1" applyAlignment="1">
      <alignment horizontal="right"/>
    </xf>
    <xf numFmtId="0" fontId="11" fillId="0" borderId="0" xfId="0" applyFont="1" applyAlignment="1" applyProtection="1">
      <alignment horizontal="center" wrapText="1"/>
      <protection locked="0"/>
    </xf>
    <xf numFmtId="2" fontId="10" fillId="0" borderId="0" xfId="1" applyNumberFormat="1" applyFont="1"/>
    <xf numFmtId="0" fontId="12" fillId="4" borderId="1" xfId="0" applyFont="1" applyFill="1" applyBorder="1" applyAlignment="1">
      <alignment horizontal="center" vertical="center"/>
    </xf>
    <xf numFmtId="0" fontId="12" fillId="17" borderId="1" xfId="0" applyFont="1" applyFill="1" applyBorder="1" applyAlignment="1">
      <alignment horizontal="center" vertical="center"/>
    </xf>
    <xf numFmtId="0" fontId="12" fillId="18" borderId="1" xfId="0" applyFont="1" applyFill="1" applyBorder="1" applyAlignment="1">
      <alignment horizontal="center" vertical="center"/>
    </xf>
    <xf numFmtId="0" fontId="12" fillId="19" borderId="1" xfId="0" applyFont="1" applyFill="1" applyBorder="1" applyAlignment="1">
      <alignment horizontal="center" vertical="center"/>
    </xf>
    <xf numFmtId="0" fontId="12" fillId="3" borderId="1" xfId="0" applyFont="1" applyFill="1" applyBorder="1" applyAlignment="1">
      <alignment horizontal="center" vertical="center" wrapText="1"/>
    </xf>
    <xf numFmtId="0" fontId="12" fillId="20" borderId="1" xfId="0" applyFont="1" applyFill="1" applyBorder="1" applyAlignment="1">
      <alignment horizontal="center" vertical="center" wrapText="1"/>
    </xf>
    <xf numFmtId="0" fontId="12" fillId="21" borderId="1" xfId="0" applyFont="1" applyFill="1" applyBorder="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25" fillId="16" borderId="0" xfId="0" applyFont="1" applyFill="1" applyAlignment="1">
      <alignment horizontal="left" vertical="center" wrapText="1"/>
    </xf>
    <xf numFmtId="0" fontId="28" fillId="0" borderId="0" xfId="0" applyFont="1" applyAlignment="1" applyProtection="1">
      <alignment horizontal="center" vertical="center" wrapText="1"/>
      <protection locked="0"/>
    </xf>
    <xf numFmtId="0" fontId="12" fillId="5" borderId="2" xfId="0" applyFont="1" applyFill="1" applyBorder="1" applyAlignment="1">
      <alignment horizontal="left" vertical="center" wrapText="1"/>
    </xf>
    <xf numFmtId="0" fontId="12" fillId="5" borderId="3" xfId="0" applyFont="1" applyFill="1" applyBorder="1" applyAlignment="1">
      <alignment horizontal="left" vertical="center" wrapText="1"/>
    </xf>
    <xf numFmtId="0" fontId="12" fillId="5" borderId="4" xfId="0" applyFont="1" applyFill="1" applyBorder="1" applyAlignment="1">
      <alignment horizontal="left" vertical="center" wrapText="1"/>
    </xf>
    <xf numFmtId="0" fontId="21" fillId="10" borderId="3" xfId="0" applyFont="1" applyFill="1" applyBorder="1" applyAlignment="1">
      <alignment horizontal="left" vertical="center"/>
    </xf>
    <xf numFmtId="0" fontId="21" fillId="10" borderId="4" xfId="0" applyFont="1" applyFill="1" applyBorder="1" applyAlignment="1">
      <alignment horizontal="left" vertical="center"/>
    </xf>
    <xf numFmtId="0" fontId="12" fillId="11" borderId="2" xfId="0" applyFont="1" applyFill="1" applyBorder="1" applyAlignment="1">
      <alignment horizontal="left" vertical="center" wrapText="1"/>
    </xf>
    <xf numFmtId="0" fontId="12" fillId="11" borderId="3" xfId="0" applyFont="1" applyFill="1" applyBorder="1" applyAlignment="1">
      <alignment horizontal="left" vertical="center" wrapText="1"/>
    </xf>
    <xf numFmtId="0" fontId="12" fillId="11" borderId="4" xfId="0" applyFont="1" applyFill="1" applyBorder="1" applyAlignment="1">
      <alignment horizontal="left" vertical="center" wrapText="1"/>
    </xf>
    <xf numFmtId="0" fontId="12" fillId="12" borderId="2" xfId="0" applyFont="1" applyFill="1" applyBorder="1" applyAlignment="1">
      <alignment horizontal="left" vertical="center" wrapText="1"/>
    </xf>
    <xf numFmtId="0" fontId="12" fillId="12" borderId="3" xfId="0" applyFont="1" applyFill="1" applyBorder="1" applyAlignment="1">
      <alignment horizontal="left" vertical="center" wrapText="1"/>
    </xf>
    <xf numFmtId="0" fontId="12" fillId="12" borderId="4" xfId="0" applyFont="1" applyFill="1" applyBorder="1" applyAlignment="1">
      <alignment horizontal="left" vertical="center" wrapText="1"/>
    </xf>
    <xf numFmtId="0" fontId="12" fillId="13" borderId="2" xfId="0" applyFont="1" applyFill="1" applyBorder="1" applyAlignment="1">
      <alignment horizontal="left" vertical="center" wrapText="1"/>
    </xf>
    <xf numFmtId="0" fontId="12" fillId="13" borderId="3" xfId="0" applyFont="1" applyFill="1" applyBorder="1" applyAlignment="1">
      <alignment horizontal="left" vertical="center" wrapText="1"/>
    </xf>
    <xf numFmtId="0" fontId="12" fillId="13" borderId="4" xfId="0" applyFont="1" applyFill="1" applyBorder="1" applyAlignment="1">
      <alignment horizontal="left" vertical="center" wrapText="1"/>
    </xf>
  </cellXfs>
  <cellStyles count="2">
    <cellStyle name="Normale" xfId="0" builtinId="0"/>
    <cellStyle name="Percentuale" xfId="1" builtinId="5"/>
  </cellStyles>
  <dxfs count="65">
    <dxf>
      <fill>
        <patternFill>
          <bgColor theme="1"/>
        </patternFill>
      </fill>
    </dxf>
    <dxf>
      <fill>
        <patternFill>
          <bgColor theme="9" tint="-0.499984740745262"/>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theme="9" tint="-0.499984740745262"/>
        </patternFill>
      </fill>
    </dxf>
    <dxf>
      <fill>
        <patternFill>
          <bgColor theme="1" tint="4.9989318521683403E-2"/>
        </patternFill>
      </fill>
    </dxf>
    <dxf>
      <fill>
        <patternFill>
          <bgColor theme="1"/>
        </patternFill>
      </fill>
    </dxf>
    <dxf>
      <fill>
        <patternFill>
          <bgColor theme="9" tint="-0.499984740745262"/>
        </patternFill>
      </fill>
    </dxf>
    <dxf>
      <fill>
        <patternFill>
          <bgColor rgb="FF00B050"/>
        </patternFill>
      </fill>
    </dxf>
    <dxf>
      <fill>
        <patternFill>
          <bgColor rgb="FFFF0000"/>
        </patternFill>
      </fill>
    </dxf>
    <dxf>
      <fill>
        <patternFill>
          <bgColor theme="1"/>
        </patternFill>
      </fill>
    </dxf>
    <dxf>
      <fill>
        <patternFill>
          <bgColor theme="9" tint="-0.499984740745262"/>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tint="-0.499984740745262"/>
        </patternFill>
      </fill>
    </dxf>
    <dxf>
      <fill>
        <patternFill>
          <bgColor theme="1" tint="4.9989318521683403E-2"/>
        </patternFill>
      </fill>
    </dxf>
    <dxf>
      <fill>
        <patternFill>
          <bgColor rgb="FF00B050"/>
        </patternFill>
      </fill>
    </dxf>
    <dxf>
      <fill>
        <patternFill>
          <bgColor rgb="FFFF0000"/>
        </patternFill>
      </fill>
    </dxf>
    <dxf>
      <fill>
        <patternFill>
          <bgColor theme="9" tint="-0.499984740745262"/>
        </patternFill>
      </fill>
    </dxf>
    <dxf>
      <fill>
        <patternFill>
          <bgColor theme="1" tint="4.9989318521683403E-2"/>
        </patternFill>
      </fill>
    </dxf>
    <dxf>
      <fill>
        <patternFill>
          <bgColor rgb="FF00B050"/>
        </patternFill>
      </fill>
    </dxf>
    <dxf>
      <fill>
        <patternFill>
          <bgColor rgb="FFFF0000"/>
        </patternFill>
      </fill>
    </dxf>
    <dxf>
      <fill>
        <patternFill>
          <bgColor theme="9" tint="-0.499984740745262"/>
        </patternFill>
      </fill>
    </dxf>
    <dxf>
      <fill>
        <patternFill>
          <bgColor theme="1" tint="4.9989318521683403E-2"/>
        </patternFill>
      </fill>
    </dxf>
    <dxf>
      <fill>
        <patternFill>
          <bgColor theme="1"/>
        </patternFill>
      </fill>
    </dxf>
    <dxf>
      <fill>
        <patternFill>
          <bgColor theme="9" tint="-0.499984740745262"/>
        </patternFill>
      </fill>
    </dxf>
    <dxf>
      <fill>
        <patternFill>
          <bgColor rgb="FFFF0000"/>
        </patternFill>
      </fill>
    </dxf>
    <dxf>
      <fill>
        <patternFill>
          <bgColor rgb="FF00B050"/>
        </patternFill>
      </fill>
    </dxf>
    <dxf>
      <fill>
        <patternFill>
          <bgColor theme="1"/>
        </patternFill>
      </fill>
    </dxf>
    <dxf>
      <fill>
        <patternFill>
          <bgColor theme="9" tint="-0.499984740745262"/>
        </patternFill>
      </fill>
    </dxf>
    <dxf>
      <fill>
        <patternFill>
          <bgColor rgb="FF00B050"/>
        </patternFill>
      </fill>
    </dxf>
    <dxf>
      <fill>
        <patternFill>
          <bgColor rgb="FFFF0000"/>
        </patternFill>
      </fill>
    </dxf>
    <dxf>
      <fill>
        <patternFill>
          <bgColor theme="1"/>
        </patternFill>
      </fill>
    </dxf>
    <dxf>
      <fill>
        <patternFill>
          <bgColor rgb="FF00B050"/>
        </patternFill>
      </fill>
    </dxf>
    <dxf>
      <fill>
        <patternFill>
          <bgColor rgb="FF00B050"/>
        </patternFill>
      </fill>
    </dxf>
    <dxf>
      <fill>
        <patternFill>
          <bgColor theme="1" tint="0.499984740745262"/>
        </patternFill>
      </fill>
    </dxf>
    <dxf>
      <fill>
        <patternFill>
          <bgColor rgb="FF00B050"/>
        </patternFill>
      </fill>
    </dxf>
    <dxf>
      <fill>
        <patternFill>
          <bgColor theme="1" tint="0.499984740745262"/>
        </patternFill>
      </fill>
    </dxf>
    <dxf>
      <fill>
        <patternFill>
          <bgColor rgb="FF00B050"/>
        </patternFill>
      </fill>
    </dxf>
    <dxf>
      <fill>
        <patternFill>
          <bgColor theme="1" tint="0.499984740745262"/>
        </patternFill>
      </fill>
    </dxf>
    <dxf>
      <fill>
        <patternFill>
          <bgColor rgb="FF00B050"/>
        </patternFill>
      </fill>
    </dxf>
    <dxf>
      <fill>
        <patternFill>
          <bgColor rgb="FFFF0000"/>
        </patternFill>
      </fill>
    </dxf>
    <dxf>
      <fill>
        <patternFill>
          <bgColor theme="1" tint="0.499984740745262"/>
        </patternFill>
      </fill>
    </dxf>
    <dxf>
      <fill>
        <patternFill>
          <bgColor theme="1"/>
        </patternFill>
      </fill>
    </dxf>
    <dxf>
      <fill>
        <patternFill>
          <bgColor theme="9" tint="-0.499984740745262"/>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theme="9" tint="-0.499984740745262"/>
        </patternFill>
      </fill>
    </dxf>
    <dxf>
      <fill>
        <patternFill>
          <bgColor theme="1" tint="4.9989318521683403E-2"/>
        </patternFill>
      </fill>
    </dxf>
    <dxf>
      <fill>
        <patternFill>
          <bgColor theme="1"/>
        </patternFill>
      </fill>
    </dxf>
    <dxf>
      <fill>
        <patternFill>
          <bgColor theme="9" tint="-0.499984740745262"/>
        </patternFill>
      </fill>
    </dxf>
    <dxf>
      <fill>
        <patternFill>
          <bgColor rgb="FF00B050"/>
        </patternFill>
      </fill>
    </dxf>
    <dxf>
      <fill>
        <patternFill>
          <bgColor rgb="FFFF0000"/>
        </patternFill>
      </fill>
    </dxf>
    <dxf>
      <fill>
        <patternFill>
          <bgColor theme="1"/>
        </patternFill>
      </fill>
    </dxf>
    <dxf>
      <fill>
        <patternFill>
          <bgColor theme="9" tint="-0.499984740745262"/>
        </patternFill>
      </fill>
    </dxf>
    <dxf>
      <fill>
        <patternFill>
          <bgColor rgb="FF00B050"/>
        </patternFill>
      </fill>
    </dxf>
    <dxf>
      <fill>
        <patternFill>
          <bgColor rgb="FFFF0000"/>
        </patternFill>
      </fill>
    </dxf>
    <dxf>
      <fill>
        <patternFill>
          <bgColor theme="1"/>
        </patternFill>
      </fill>
    </dxf>
    <dxf>
      <fill>
        <patternFill>
          <bgColor rgb="FF00B050"/>
        </patternFill>
      </fill>
    </dxf>
  </dxfs>
  <tableStyles count="0" defaultTableStyle="TableStyleMedium2" defaultPivotStyle="PivotStyleMedium9"/>
  <colors>
    <mruColors>
      <color rgb="FFFFCB00"/>
      <color rgb="FFFA8B75"/>
      <color rgb="FFFF00FF"/>
      <color rgb="FF08D6F2"/>
      <color rgb="FF43DD5D"/>
      <color rgb="FF07C5DF"/>
      <color rgb="FF09CFD9"/>
      <color rgb="FF0AE1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it-IT">
                <a:solidFill>
                  <a:schemeClr val="tx1"/>
                </a:solidFill>
              </a:rPr>
              <a:t>Royal Caribbean Cruises: Working Capital Analysis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it-IT"/>
        </a:p>
      </c:txPr>
    </c:title>
    <c:autoTitleDeleted val="0"/>
    <c:plotArea>
      <c:layout/>
      <c:barChart>
        <c:barDir val="col"/>
        <c:grouping val="clustered"/>
        <c:varyColors val="0"/>
        <c:ser>
          <c:idx val="0"/>
          <c:order val="0"/>
          <c:tx>
            <c:strRef>
              <c:f>'WK analysis'!$A$2</c:f>
              <c:strCache>
                <c:ptCount val="1"/>
                <c:pt idx="0">
                  <c:v>DIO</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'WK analysis'!$B$1:$H$1</c:f>
              <c:numCache>
                <c:formatCode>General</c:formatCode>
                <c:ptCount val="7"/>
                <c:pt idx="0">
                  <c:v>2015</c:v>
                </c:pt>
                <c:pt idx="1">
                  <c:v>2016</c:v>
                </c:pt>
                <c:pt idx="2">
                  <c:v>2017</c:v>
                </c:pt>
                <c:pt idx="3">
                  <c:v>2018</c:v>
                </c:pt>
                <c:pt idx="4">
                  <c:v>2019</c:v>
                </c:pt>
                <c:pt idx="5">
                  <c:v>2020</c:v>
                </c:pt>
                <c:pt idx="6">
                  <c:v>2021</c:v>
                </c:pt>
              </c:numCache>
            </c:numRef>
          </c:cat>
          <c:val>
            <c:numRef>
              <c:f>'WK analysis'!$B$2:$H$2</c:f>
              <c:numCache>
                <c:formatCode>0.00</c:formatCode>
                <c:ptCount val="7"/>
                <c:pt idx="0">
                  <c:v>8.6845983433714551</c:v>
                </c:pt>
                <c:pt idx="1">
                  <c:v>8.3025483402681157</c:v>
                </c:pt>
                <c:pt idx="2">
                  <c:v>8.3034389928151882</c:v>
                </c:pt>
                <c:pt idx="3">
                  <c:v>10.652212085157426</c:v>
                </c:pt>
                <c:pt idx="4">
                  <c:v>9.7594175264916245</c:v>
                </c:pt>
                <c:pt idx="5">
                  <c:v>15.669042583508492</c:v>
                </c:pt>
                <c:pt idx="6">
                  <c:v>20.632742203986282</c:v>
                </c:pt>
              </c:numCache>
            </c:numRef>
          </c:val>
          <c:extLst>
            <c:ext xmlns:c16="http://schemas.microsoft.com/office/drawing/2014/chart" uri="{C3380CC4-5D6E-409C-BE32-E72D297353CC}">
              <c16:uniqueId val="{00000000-0C64-0D4A-B5F6-F8AEB4AF7B4F}"/>
            </c:ext>
          </c:extLst>
        </c:ser>
        <c:ser>
          <c:idx val="1"/>
          <c:order val="1"/>
          <c:tx>
            <c:strRef>
              <c:f>'WK analysis'!$A$3</c:f>
              <c:strCache>
                <c:ptCount val="1"/>
                <c:pt idx="0">
                  <c:v>DSO</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'WK analysis'!$B$1:$H$1</c:f>
              <c:numCache>
                <c:formatCode>General</c:formatCode>
                <c:ptCount val="7"/>
                <c:pt idx="0">
                  <c:v>2015</c:v>
                </c:pt>
                <c:pt idx="1">
                  <c:v>2016</c:v>
                </c:pt>
                <c:pt idx="2">
                  <c:v>2017</c:v>
                </c:pt>
                <c:pt idx="3">
                  <c:v>2018</c:v>
                </c:pt>
                <c:pt idx="4">
                  <c:v>2019</c:v>
                </c:pt>
                <c:pt idx="5">
                  <c:v>2020</c:v>
                </c:pt>
                <c:pt idx="6">
                  <c:v>2021</c:v>
                </c:pt>
              </c:numCache>
            </c:numRef>
          </c:cat>
          <c:val>
            <c:numRef>
              <c:f>'WK analysis'!$B$3:$H$3</c:f>
              <c:numCache>
                <c:formatCode>0.00</c:formatCode>
                <c:ptCount val="7"/>
                <c:pt idx="0">
                  <c:v>10.510182220329641</c:v>
                </c:pt>
                <c:pt idx="1">
                  <c:v>12.539795967727983</c:v>
                </c:pt>
                <c:pt idx="2">
                  <c:v>13.249717328114135</c:v>
                </c:pt>
                <c:pt idx="3">
                  <c:v>12.47597839401069</c:v>
                </c:pt>
                <c:pt idx="4">
                  <c:v>10.193418935479688</c:v>
                </c:pt>
                <c:pt idx="5">
                  <c:v>46.954975654256486</c:v>
                </c:pt>
                <c:pt idx="6">
                  <c:v>97.21378953393733</c:v>
                </c:pt>
              </c:numCache>
            </c:numRef>
          </c:val>
          <c:extLst>
            <c:ext xmlns:c16="http://schemas.microsoft.com/office/drawing/2014/chart" uri="{C3380CC4-5D6E-409C-BE32-E72D297353CC}">
              <c16:uniqueId val="{00000001-0C64-0D4A-B5F6-F8AEB4AF7B4F}"/>
            </c:ext>
          </c:extLst>
        </c:ser>
        <c:ser>
          <c:idx val="2"/>
          <c:order val="2"/>
          <c:tx>
            <c:strRef>
              <c:f>'WK analysis'!$A$4</c:f>
              <c:strCache>
                <c:ptCount val="1"/>
                <c:pt idx="0">
                  <c:v>DPO</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'WK analysis'!$B$1:$H$1</c:f>
              <c:numCache>
                <c:formatCode>General</c:formatCode>
                <c:ptCount val="7"/>
                <c:pt idx="0">
                  <c:v>2015</c:v>
                </c:pt>
                <c:pt idx="1">
                  <c:v>2016</c:v>
                </c:pt>
                <c:pt idx="2">
                  <c:v>2017</c:v>
                </c:pt>
                <c:pt idx="3">
                  <c:v>2018</c:v>
                </c:pt>
                <c:pt idx="4">
                  <c:v>2019</c:v>
                </c:pt>
                <c:pt idx="5">
                  <c:v>2020</c:v>
                </c:pt>
                <c:pt idx="6">
                  <c:v>2021</c:v>
                </c:pt>
              </c:numCache>
            </c:numRef>
          </c:cat>
          <c:val>
            <c:numRef>
              <c:f>'WK analysis'!$B$4:$H$4</c:f>
              <c:numCache>
                <c:formatCode>0.00</c:formatCode>
                <c:ptCount val="7"/>
                <c:pt idx="0">
                  <c:v>21.621451808087748</c:v>
                </c:pt>
                <c:pt idx="1">
                  <c:v>22.218797421373853</c:v>
                </c:pt>
                <c:pt idx="2">
                  <c:v>28.065598451490313</c:v>
                </c:pt>
                <c:pt idx="3">
                  <c:v>33.863620340286879</c:v>
                </c:pt>
                <c:pt idx="4">
                  <c:v>33.937104604912115</c:v>
                </c:pt>
                <c:pt idx="5">
                  <c:v>46.652438168780385</c:v>
                </c:pt>
                <c:pt idx="6">
                  <c:v>74.988173148418511</c:v>
                </c:pt>
              </c:numCache>
            </c:numRef>
          </c:val>
          <c:extLst>
            <c:ext xmlns:c16="http://schemas.microsoft.com/office/drawing/2014/chart" uri="{C3380CC4-5D6E-409C-BE32-E72D297353CC}">
              <c16:uniqueId val="{00000002-0C64-0D4A-B5F6-F8AEB4AF7B4F}"/>
            </c:ext>
          </c:extLst>
        </c:ser>
        <c:ser>
          <c:idx val="3"/>
          <c:order val="3"/>
          <c:tx>
            <c:strRef>
              <c:f>'WK analysis'!$A$5</c:f>
              <c:strCache>
                <c:ptCount val="1"/>
                <c:pt idx="0">
                  <c:v>CCC</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'WK analysis'!$B$1:$H$1</c:f>
              <c:numCache>
                <c:formatCode>General</c:formatCode>
                <c:ptCount val="7"/>
                <c:pt idx="0">
                  <c:v>2015</c:v>
                </c:pt>
                <c:pt idx="1">
                  <c:v>2016</c:v>
                </c:pt>
                <c:pt idx="2">
                  <c:v>2017</c:v>
                </c:pt>
                <c:pt idx="3">
                  <c:v>2018</c:v>
                </c:pt>
                <c:pt idx="4">
                  <c:v>2019</c:v>
                </c:pt>
                <c:pt idx="5">
                  <c:v>2020</c:v>
                </c:pt>
                <c:pt idx="6">
                  <c:v>2021</c:v>
                </c:pt>
              </c:numCache>
            </c:numRef>
          </c:cat>
          <c:val>
            <c:numRef>
              <c:f>'WK analysis'!$B$5:$H$5</c:f>
              <c:numCache>
                <c:formatCode>0.00</c:formatCode>
                <c:ptCount val="7"/>
                <c:pt idx="0">
                  <c:v>-2.4266712443866538</c:v>
                </c:pt>
                <c:pt idx="1">
                  <c:v>-1.3764531133777531</c:v>
                </c:pt>
                <c:pt idx="2">
                  <c:v>-6.5124421305609879</c:v>
                </c:pt>
                <c:pt idx="3">
                  <c:v>-10.73542986111876</c:v>
                </c:pt>
                <c:pt idx="4">
                  <c:v>-13.984268142940802</c:v>
                </c:pt>
                <c:pt idx="5">
                  <c:v>15.971580068984593</c:v>
                </c:pt>
                <c:pt idx="6">
                  <c:v>42.858358589505102</c:v>
                </c:pt>
              </c:numCache>
            </c:numRef>
          </c:val>
          <c:extLst>
            <c:ext xmlns:c16="http://schemas.microsoft.com/office/drawing/2014/chart" uri="{C3380CC4-5D6E-409C-BE32-E72D297353CC}">
              <c16:uniqueId val="{00000003-0C64-0D4A-B5F6-F8AEB4AF7B4F}"/>
            </c:ext>
          </c:extLst>
        </c:ser>
        <c:ser>
          <c:idx val="5"/>
          <c:order val="4"/>
          <c:tx>
            <c:strRef>
              <c:f>'WK analysis'!$A$7</c:f>
              <c:strCache>
                <c:ptCount val="1"/>
                <c:pt idx="0">
                  <c:v>ComCr</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'WK analysis'!$B$1:$H$1</c:f>
              <c:numCache>
                <c:formatCode>General</c:formatCode>
                <c:ptCount val="7"/>
                <c:pt idx="0">
                  <c:v>2015</c:v>
                </c:pt>
                <c:pt idx="1">
                  <c:v>2016</c:v>
                </c:pt>
                <c:pt idx="2">
                  <c:v>2017</c:v>
                </c:pt>
                <c:pt idx="3">
                  <c:v>2018</c:v>
                </c:pt>
                <c:pt idx="4">
                  <c:v>2019</c:v>
                </c:pt>
                <c:pt idx="5">
                  <c:v>2020</c:v>
                </c:pt>
                <c:pt idx="6">
                  <c:v>2021</c:v>
                </c:pt>
              </c:numCache>
            </c:numRef>
          </c:cat>
          <c:val>
            <c:numRef>
              <c:f>'WK analysis'!$B$7:$H$7</c:f>
              <c:numCache>
                <c:formatCode>0.00</c:formatCode>
                <c:ptCount val="7"/>
                <c:pt idx="0">
                  <c:v>11.111269587758107</c:v>
                </c:pt>
                <c:pt idx="1">
                  <c:v>9.6790014536458706</c:v>
                </c:pt>
                <c:pt idx="2">
                  <c:v>14.815881123376178</c:v>
                </c:pt>
                <c:pt idx="3">
                  <c:v>21.38764194627619</c:v>
                </c:pt>
                <c:pt idx="4">
                  <c:v>23.743685669432427</c:v>
                </c:pt>
                <c:pt idx="5">
                  <c:v>-0.30253748547610115</c:v>
                </c:pt>
                <c:pt idx="6">
                  <c:v>-22.225616385518819</c:v>
                </c:pt>
              </c:numCache>
            </c:numRef>
          </c:val>
          <c:extLst>
            <c:ext xmlns:c16="http://schemas.microsoft.com/office/drawing/2014/chart" uri="{C3380CC4-5D6E-409C-BE32-E72D297353CC}">
              <c16:uniqueId val="{00000005-0C64-0D4A-B5F6-F8AEB4AF7B4F}"/>
            </c:ext>
          </c:extLst>
        </c:ser>
        <c:ser>
          <c:idx val="4"/>
          <c:order val="5"/>
          <c:tx>
            <c:strRef>
              <c:f>'WK analysis'!$A$6</c:f>
              <c:strCache>
                <c:ptCount val="1"/>
                <c:pt idx="0">
                  <c:v>DCR</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val>
            <c:numRef>
              <c:f>'WK analysis'!$B$6:$H$6</c:f>
              <c:numCache>
                <c:formatCode>0.00</c:formatCode>
                <c:ptCount val="7"/>
                <c:pt idx="0">
                  <c:v>5.3465272149639826</c:v>
                </c:pt>
                <c:pt idx="1">
                  <c:v>5.6965408059247675</c:v>
                </c:pt>
                <c:pt idx="2">
                  <c:v>4.9944923839507309</c:v>
                </c:pt>
                <c:pt idx="3">
                  <c:v>11.066742266492756</c:v>
                </c:pt>
                <c:pt idx="4">
                  <c:v>8.1241103275966928</c:v>
                </c:pt>
                <c:pt idx="5">
                  <c:v>608.85094428888021</c:v>
                </c:pt>
                <c:pt idx="6">
                  <c:v>643.64258846979988</c:v>
                </c:pt>
              </c:numCache>
            </c:numRef>
          </c:val>
          <c:extLst>
            <c:ext xmlns:c16="http://schemas.microsoft.com/office/drawing/2014/chart" uri="{C3380CC4-5D6E-409C-BE32-E72D297353CC}">
              <c16:uniqueId val="{0000000E-0C64-0D4A-B5F6-F8AEB4AF7B4F}"/>
            </c:ext>
          </c:extLst>
        </c:ser>
        <c:dLbls>
          <c:showLegendKey val="0"/>
          <c:showVal val="0"/>
          <c:showCatName val="0"/>
          <c:showSerName val="0"/>
          <c:showPercent val="0"/>
          <c:showBubbleSize val="0"/>
        </c:dLbls>
        <c:gapWidth val="100"/>
        <c:overlap val="-24"/>
        <c:axId val="725425440"/>
        <c:axId val="1958688767"/>
      </c:barChart>
      <c:catAx>
        <c:axId val="7254254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958688767"/>
        <c:crosses val="autoZero"/>
        <c:auto val="1"/>
        <c:lblAlgn val="ctr"/>
        <c:lblOffset val="100"/>
        <c:noMultiLvlLbl val="0"/>
      </c:catAx>
      <c:valAx>
        <c:axId val="19586887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7254254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it-IT"/>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it-IT">
                <a:solidFill>
                  <a:schemeClr val="tx1"/>
                </a:solidFill>
              </a:rPr>
              <a:t>Norwegian Cruise</a:t>
            </a:r>
            <a:r>
              <a:rPr lang="it-IT" baseline="0">
                <a:solidFill>
                  <a:schemeClr val="tx1"/>
                </a:solidFill>
              </a:rPr>
              <a:t> Line Holdings</a:t>
            </a:r>
            <a:r>
              <a:rPr lang="it-IT">
                <a:solidFill>
                  <a:schemeClr val="tx1"/>
                </a:solidFill>
              </a:rPr>
              <a:t>: Working Capital Analysis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it-IT"/>
        </a:p>
      </c:txPr>
    </c:title>
    <c:autoTitleDeleted val="0"/>
    <c:plotArea>
      <c:layout/>
      <c:barChart>
        <c:barDir val="col"/>
        <c:grouping val="clustered"/>
        <c:varyColors val="0"/>
        <c:ser>
          <c:idx val="0"/>
          <c:order val="0"/>
          <c:tx>
            <c:strRef>
              <c:f>'WK analysis'!$A$2</c:f>
              <c:strCache>
                <c:ptCount val="1"/>
                <c:pt idx="0">
                  <c:v>DIO</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'WK analysis'!$B$1:$H$1</c:f>
              <c:numCache>
                <c:formatCode>General</c:formatCode>
                <c:ptCount val="7"/>
                <c:pt idx="0">
                  <c:v>2015</c:v>
                </c:pt>
                <c:pt idx="1">
                  <c:v>2016</c:v>
                </c:pt>
                <c:pt idx="2">
                  <c:v>2017</c:v>
                </c:pt>
                <c:pt idx="3">
                  <c:v>2018</c:v>
                </c:pt>
                <c:pt idx="4">
                  <c:v>2019</c:v>
                </c:pt>
                <c:pt idx="5">
                  <c:v>2020</c:v>
                </c:pt>
                <c:pt idx="6">
                  <c:v>2021</c:v>
                </c:pt>
              </c:numCache>
            </c:numRef>
          </c:cat>
          <c:val>
            <c:numRef>
              <c:f>'WK analysis'!$K$2:$Q$2</c:f>
              <c:numCache>
                <c:formatCode>0.00</c:formatCode>
                <c:ptCount val="7"/>
                <c:pt idx="0">
                  <c:v>7.996065825402785</c:v>
                </c:pt>
                <c:pt idx="1">
                  <c:v>8.484619635291951</c:v>
                </c:pt>
                <c:pt idx="2">
                  <c:v>9.7838276901624344</c:v>
                </c:pt>
                <c:pt idx="3">
                  <c:v>9.7491824288230404</c:v>
                </c:pt>
                <c:pt idx="4">
                  <c:v>9.5081554385559759</c:v>
                </c:pt>
                <c:pt idx="5">
                  <c:v>17.760178162511568</c:v>
                </c:pt>
                <c:pt idx="6">
                  <c:v>26.830741456819712</c:v>
                </c:pt>
              </c:numCache>
            </c:numRef>
          </c:val>
          <c:extLst>
            <c:ext xmlns:c16="http://schemas.microsoft.com/office/drawing/2014/chart" uri="{C3380CC4-5D6E-409C-BE32-E72D297353CC}">
              <c16:uniqueId val="{00000000-DC80-C348-B7F6-C6A942FDCF18}"/>
            </c:ext>
          </c:extLst>
        </c:ser>
        <c:ser>
          <c:idx val="1"/>
          <c:order val="1"/>
          <c:tx>
            <c:strRef>
              <c:f>'WK analysis'!$A$3</c:f>
              <c:strCache>
                <c:ptCount val="1"/>
                <c:pt idx="0">
                  <c:v>DSO</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'WK analysis'!$B$1:$H$1</c:f>
              <c:numCache>
                <c:formatCode>General</c:formatCode>
                <c:ptCount val="7"/>
                <c:pt idx="0">
                  <c:v>2015</c:v>
                </c:pt>
                <c:pt idx="1">
                  <c:v>2016</c:v>
                </c:pt>
                <c:pt idx="2">
                  <c:v>2017</c:v>
                </c:pt>
                <c:pt idx="3">
                  <c:v>2018</c:v>
                </c:pt>
                <c:pt idx="4">
                  <c:v>2019</c:v>
                </c:pt>
                <c:pt idx="5">
                  <c:v>2020</c:v>
                </c:pt>
                <c:pt idx="6">
                  <c:v>2021</c:v>
                </c:pt>
              </c:numCache>
            </c:numRef>
          </c:cat>
          <c:val>
            <c:numRef>
              <c:f>'WK analysis'!$K$3:$Q$3</c:f>
              <c:numCache>
                <c:formatCode>0.00</c:formatCode>
                <c:ptCount val="7"/>
                <c:pt idx="0">
                  <c:v>3.7798293597677177</c:v>
                </c:pt>
                <c:pt idx="1">
                  <c:v>4.7335739768547294</c:v>
                </c:pt>
                <c:pt idx="2">
                  <c:v>2.9735442234545761</c:v>
                </c:pt>
                <c:pt idx="3">
                  <c:v>3.3303823900609171</c:v>
                </c:pt>
                <c:pt idx="4">
                  <c:v>4.2422144734382519</c:v>
                </c:pt>
                <c:pt idx="5">
                  <c:v>5.8683671013854122</c:v>
                </c:pt>
                <c:pt idx="6">
                  <c:v>657.61859824132</c:v>
                </c:pt>
              </c:numCache>
            </c:numRef>
          </c:val>
          <c:extLst>
            <c:ext xmlns:c16="http://schemas.microsoft.com/office/drawing/2014/chart" uri="{C3380CC4-5D6E-409C-BE32-E72D297353CC}">
              <c16:uniqueId val="{00000001-DC80-C348-B7F6-C6A942FDCF18}"/>
            </c:ext>
          </c:extLst>
        </c:ser>
        <c:ser>
          <c:idx val="2"/>
          <c:order val="2"/>
          <c:tx>
            <c:strRef>
              <c:f>'WK analysis'!$A$4</c:f>
              <c:strCache>
                <c:ptCount val="1"/>
                <c:pt idx="0">
                  <c:v>DPO</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'WK analysis'!$B$1:$H$1</c:f>
              <c:numCache>
                <c:formatCode>General</c:formatCode>
                <c:ptCount val="7"/>
                <c:pt idx="0">
                  <c:v>2015</c:v>
                </c:pt>
                <c:pt idx="1">
                  <c:v>2016</c:v>
                </c:pt>
                <c:pt idx="2">
                  <c:v>2017</c:v>
                </c:pt>
                <c:pt idx="3">
                  <c:v>2018</c:v>
                </c:pt>
                <c:pt idx="4">
                  <c:v>2019</c:v>
                </c:pt>
                <c:pt idx="5">
                  <c:v>2020</c:v>
                </c:pt>
                <c:pt idx="6">
                  <c:v>2021</c:v>
                </c:pt>
              </c:numCache>
            </c:numRef>
          </c:cat>
          <c:val>
            <c:numRef>
              <c:f>'WK analysis'!$K$4:$Q$4</c:f>
              <c:numCache>
                <c:formatCode>0.00</c:formatCode>
                <c:ptCount val="7"/>
                <c:pt idx="0">
                  <c:v>7.0608341564835175</c:v>
                </c:pt>
                <c:pt idx="1">
                  <c:v>4.8665386066012335</c:v>
                </c:pt>
                <c:pt idx="2">
                  <c:v>6.3659632124359105</c:v>
                </c:pt>
                <c:pt idx="3">
                  <c:v>17.245942939987135</c:v>
                </c:pt>
                <c:pt idx="4">
                  <c:v>10.041218739259911</c:v>
                </c:pt>
                <c:pt idx="5">
                  <c:v>17.922945481586311</c:v>
                </c:pt>
                <c:pt idx="6">
                  <c:v>52.926506044326096</c:v>
                </c:pt>
              </c:numCache>
            </c:numRef>
          </c:val>
          <c:extLst>
            <c:ext xmlns:c16="http://schemas.microsoft.com/office/drawing/2014/chart" uri="{C3380CC4-5D6E-409C-BE32-E72D297353CC}">
              <c16:uniqueId val="{00000002-DC80-C348-B7F6-C6A942FDCF18}"/>
            </c:ext>
          </c:extLst>
        </c:ser>
        <c:ser>
          <c:idx val="3"/>
          <c:order val="3"/>
          <c:tx>
            <c:strRef>
              <c:f>'WK analysis'!$A$5</c:f>
              <c:strCache>
                <c:ptCount val="1"/>
                <c:pt idx="0">
                  <c:v>CCC</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'WK analysis'!$B$1:$H$1</c:f>
              <c:numCache>
                <c:formatCode>General</c:formatCode>
                <c:ptCount val="7"/>
                <c:pt idx="0">
                  <c:v>2015</c:v>
                </c:pt>
                <c:pt idx="1">
                  <c:v>2016</c:v>
                </c:pt>
                <c:pt idx="2">
                  <c:v>2017</c:v>
                </c:pt>
                <c:pt idx="3">
                  <c:v>2018</c:v>
                </c:pt>
                <c:pt idx="4">
                  <c:v>2019</c:v>
                </c:pt>
                <c:pt idx="5">
                  <c:v>2020</c:v>
                </c:pt>
                <c:pt idx="6">
                  <c:v>2021</c:v>
                </c:pt>
              </c:numCache>
            </c:numRef>
          </c:cat>
          <c:val>
            <c:numRef>
              <c:f>'WK analysis'!$K$5:$Q$5</c:f>
              <c:numCache>
                <c:formatCode>0.00</c:formatCode>
                <c:ptCount val="7"/>
                <c:pt idx="0">
                  <c:v>4.7150610286869856</c:v>
                </c:pt>
                <c:pt idx="1">
                  <c:v>8.3516550055454477</c:v>
                </c:pt>
                <c:pt idx="2">
                  <c:v>6.3914087011811</c:v>
                </c:pt>
                <c:pt idx="3">
                  <c:v>-4.1663781211031772</c:v>
                </c:pt>
                <c:pt idx="4">
                  <c:v>3.709151172734316</c:v>
                </c:pt>
                <c:pt idx="5">
                  <c:v>5.7055997823106708</c:v>
                </c:pt>
                <c:pt idx="6">
                  <c:v>631.52283365381368</c:v>
                </c:pt>
              </c:numCache>
            </c:numRef>
          </c:val>
          <c:extLst>
            <c:ext xmlns:c16="http://schemas.microsoft.com/office/drawing/2014/chart" uri="{C3380CC4-5D6E-409C-BE32-E72D297353CC}">
              <c16:uniqueId val="{00000003-DC80-C348-B7F6-C6A942FDCF18}"/>
            </c:ext>
          </c:extLst>
        </c:ser>
        <c:ser>
          <c:idx val="5"/>
          <c:order val="4"/>
          <c:tx>
            <c:strRef>
              <c:f>'WK analysis'!$A$7</c:f>
              <c:strCache>
                <c:ptCount val="1"/>
                <c:pt idx="0">
                  <c:v>ComCr</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'WK analysis'!$B$1:$H$1</c:f>
              <c:numCache>
                <c:formatCode>General</c:formatCode>
                <c:ptCount val="7"/>
                <c:pt idx="0">
                  <c:v>2015</c:v>
                </c:pt>
                <c:pt idx="1">
                  <c:v>2016</c:v>
                </c:pt>
                <c:pt idx="2">
                  <c:v>2017</c:v>
                </c:pt>
                <c:pt idx="3">
                  <c:v>2018</c:v>
                </c:pt>
                <c:pt idx="4">
                  <c:v>2019</c:v>
                </c:pt>
                <c:pt idx="5">
                  <c:v>2020</c:v>
                </c:pt>
                <c:pt idx="6">
                  <c:v>2021</c:v>
                </c:pt>
              </c:numCache>
            </c:numRef>
          </c:cat>
          <c:val>
            <c:numRef>
              <c:f>'WK analysis'!$K$7:$Q$7</c:f>
              <c:numCache>
                <c:formatCode>0.00</c:formatCode>
                <c:ptCount val="7"/>
                <c:pt idx="0">
                  <c:v>3.2810047967157998</c:v>
                </c:pt>
                <c:pt idx="1">
                  <c:v>0.13296462974650414</c:v>
                </c:pt>
                <c:pt idx="2">
                  <c:v>3.3924189889813343</c:v>
                </c:pt>
                <c:pt idx="3">
                  <c:v>13.915560549926218</c:v>
                </c:pt>
                <c:pt idx="4">
                  <c:v>5.799004265821659</c:v>
                </c:pt>
                <c:pt idx="5">
                  <c:v>12.054578380200898</c:v>
                </c:pt>
                <c:pt idx="6">
                  <c:v>-604.69209219699394</c:v>
                </c:pt>
              </c:numCache>
            </c:numRef>
          </c:val>
          <c:extLst>
            <c:ext xmlns:c16="http://schemas.microsoft.com/office/drawing/2014/chart" uri="{C3380CC4-5D6E-409C-BE32-E72D297353CC}">
              <c16:uniqueId val="{00000004-DC80-C348-B7F6-C6A942FDCF18}"/>
            </c:ext>
          </c:extLst>
        </c:ser>
        <c:ser>
          <c:idx val="4"/>
          <c:order val="5"/>
          <c:tx>
            <c:strRef>
              <c:f>'WK analysis'!$J$6</c:f>
              <c:strCache>
                <c:ptCount val="1"/>
                <c:pt idx="0">
                  <c:v>DCR</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val>
            <c:numRef>
              <c:f>'WK analysis'!$K$6:$Q$6</c:f>
              <c:numCache>
                <c:formatCode>0.00</c:formatCode>
                <c:ptCount val="7"/>
                <c:pt idx="0">
                  <c:v>9.7391340671035156</c:v>
                </c:pt>
                <c:pt idx="1">
                  <c:v>9.6106939683203976</c:v>
                </c:pt>
                <c:pt idx="2">
                  <c:v>11.917580508415682</c:v>
                </c:pt>
                <c:pt idx="3">
                  <c:v>9.8768572280741953</c:v>
                </c:pt>
                <c:pt idx="4">
                  <c:v>14.28263227023621</c:v>
                </c:pt>
                <c:pt idx="5">
                  <c:v>941.22072055178978</c:v>
                </c:pt>
                <c:pt idx="6">
                  <c:v>983.85791514014193</c:v>
                </c:pt>
              </c:numCache>
            </c:numRef>
          </c:val>
          <c:extLst>
            <c:ext xmlns:c16="http://schemas.microsoft.com/office/drawing/2014/chart" uri="{C3380CC4-5D6E-409C-BE32-E72D297353CC}">
              <c16:uniqueId val="{00000006-DC80-C348-B7F6-C6A942FDCF18}"/>
            </c:ext>
          </c:extLst>
        </c:ser>
        <c:dLbls>
          <c:showLegendKey val="0"/>
          <c:showVal val="0"/>
          <c:showCatName val="0"/>
          <c:showSerName val="0"/>
          <c:showPercent val="0"/>
          <c:showBubbleSize val="0"/>
        </c:dLbls>
        <c:gapWidth val="100"/>
        <c:overlap val="-24"/>
        <c:axId val="725425440"/>
        <c:axId val="1958688767"/>
      </c:barChart>
      <c:catAx>
        <c:axId val="7254254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958688767"/>
        <c:crosses val="autoZero"/>
        <c:auto val="1"/>
        <c:lblAlgn val="ctr"/>
        <c:lblOffset val="100"/>
        <c:noMultiLvlLbl val="0"/>
      </c:catAx>
      <c:valAx>
        <c:axId val="19586887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7254254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it-IT"/>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it-IT"/>
              <a:t>RCC liquidity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barChart>
        <c:barDir val="col"/>
        <c:grouping val="clustered"/>
        <c:varyColors val="0"/>
        <c:ser>
          <c:idx val="0"/>
          <c:order val="0"/>
          <c:tx>
            <c:strRef>
              <c:f>'WK analysis'!$A$37</c:f>
              <c:strCache>
                <c:ptCount val="1"/>
                <c:pt idx="0">
                  <c:v>Current Ratio (CR)</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spPr>
              <a:solidFill>
                <a:schemeClr val="accent1">
                  <a:lumMod val="60000"/>
                  <a:lumOff val="40000"/>
                  <a:alpha val="41000"/>
                </a:schemeClr>
              </a:solidFill>
              <a:ln>
                <a:solidFill>
                  <a:srgbClr val="0070C0"/>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2">
                        <a:lumMod val="7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a:solidFill>
                        <a:schemeClr val="tx2">
                          <a:lumMod val="35000"/>
                          <a:lumOff val="65000"/>
                        </a:schemeClr>
                      </a:solidFill>
                    </a:ln>
                    <a:effectLst/>
                  </c:spPr>
                </c15:leaderLines>
              </c:ext>
            </c:extLst>
          </c:dLbls>
          <c:cat>
            <c:numRef>
              <c:f>'WK analysis'!$B$36:$H$36</c:f>
              <c:numCache>
                <c:formatCode>General</c:formatCode>
                <c:ptCount val="7"/>
                <c:pt idx="0">
                  <c:v>2015</c:v>
                </c:pt>
                <c:pt idx="1">
                  <c:v>2016</c:v>
                </c:pt>
                <c:pt idx="2">
                  <c:v>2017</c:v>
                </c:pt>
                <c:pt idx="3">
                  <c:v>2018</c:v>
                </c:pt>
                <c:pt idx="4">
                  <c:v>2019</c:v>
                </c:pt>
                <c:pt idx="5">
                  <c:v>2020</c:v>
                </c:pt>
                <c:pt idx="6">
                  <c:v>2021</c:v>
                </c:pt>
              </c:numCache>
            </c:numRef>
          </c:cat>
          <c:val>
            <c:numRef>
              <c:f>'WK analysis'!$B$37:$H$37</c:f>
              <c:numCache>
                <c:formatCode>0%</c:formatCode>
                <c:ptCount val="7"/>
                <c:pt idx="0">
                  <c:v>0.19498766741243026</c:v>
                </c:pt>
                <c:pt idx="1">
                  <c:v>0.16847641199648505</c:v>
                </c:pt>
                <c:pt idx="2">
                  <c:v>0.18695380909037168</c:v>
                </c:pt>
                <c:pt idx="3">
                  <c:v>0.17463655581668874</c:v>
                </c:pt>
                <c:pt idx="4">
                  <c:v>0.15312049578974873</c:v>
                </c:pt>
                <c:pt idx="5">
                  <c:v>0.95032664987334481</c:v>
                </c:pt>
                <c:pt idx="6">
                  <c:v>0.49415696510539919</c:v>
                </c:pt>
              </c:numCache>
            </c:numRef>
          </c:val>
          <c:extLst>
            <c:ext xmlns:c16="http://schemas.microsoft.com/office/drawing/2014/chart" uri="{C3380CC4-5D6E-409C-BE32-E72D297353CC}">
              <c16:uniqueId val="{00000000-7202-A44B-9644-9447AC47F8F8}"/>
            </c:ext>
          </c:extLst>
        </c:ser>
        <c:ser>
          <c:idx val="1"/>
          <c:order val="1"/>
          <c:tx>
            <c:strRef>
              <c:f>'WK analysis'!$A$38</c:f>
              <c:strCache>
                <c:ptCount val="1"/>
                <c:pt idx="0">
                  <c:v>Quick Ratio (QR)</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f>'WK analysis'!$B$36:$H$36</c:f>
              <c:numCache>
                <c:formatCode>General</c:formatCode>
                <c:ptCount val="7"/>
                <c:pt idx="0">
                  <c:v>2015</c:v>
                </c:pt>
                <c:pt idx="1">
                  <c:v>2016</c:v>
                </c:pt>
                <c:pt idx="2">
                  <c:v>2017</c:v>
                </c:pt>
                <c:pt idx="3">
                  <c:v>2018</c:v>
                </c:pt>
                <c:pt idx="4">
                  <c:v>2019</c:v>
                </c:pt>
                <c:pt idx="5">
                  <c:v>2020</c:v>
                </c:pt>
                <c:pt idx="6">
                  <c:v>2021</c:v>
                </c:pt>
              </c:numCache>
            </c:numRef>
          </c:cat>
          <c:val>
            <c:numRef>
              <c:f>'WK analysis'!$B$38:$H$38</c:f>
              <c:numCache>
                <c:formatCode>0%</c:formatCode>
                <c:ptCount val="7"/>
                <c:pt idx="0">
                  <c:v>0.16672288624480863</c:v>
                </c:pt>
                <c:pt idx="1">
                  <c:v>0.14279040373054672</c:v>
                </c:pt>
                <c:pt idx="2">
                  <c:v>0.16400923360920047</c:v>
                </c:pt>
                <c:pt idx="3">
                  <c:v>0.15304355284220769</c:v>
                </c:pt>
                <c:pt idx="4">
                  <c:v>0.13177067090079991</c:v>
                </c:pt>
                <c:pt idx="5">
                  <c:v>0.9241640238380241</c:v>
                </c:pt>
                <c:pt idx="6">
                  <c:v>0.47353789617253456</c:v>
                </c:pt>
              </c:numCache>
            </c:numRef>
          </c:val>
          <c:extLst>
            <c:ext xmlns:c16="http://schemas.microsoft.com/office/drawing/2014/chart" uri="{C3380CC4-5D6E-409C-BE32-E72D297353CC}">
              <c16:uniqueId val="{00000001-7202-A44B-9644-9447AC47F8F8}"/>
            </c:ext>
          </c:extLst>
        </c:ser>
        <c:ser>
          <c:idx val="2"/>
          <c:order val="2"/>
          <c:tx>
            <c:strRef>
              <c:f>'WK analysis'!$A$39</c:f>
              <c:strCache>
                <c:ptCount val="1"/>
                <c:pt idx="0">
                  <c:v>Cash Ratio (CHR)</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spPr>
              <a:solidFill>
                <a:schemeClr val="lt1"/>
              </a:solidFill>
              <a:ln>
                <a:solidFill>
                  <a:schemeClr val="accent3">
                    <a:lumMod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2">
                        <a:lumMod val="7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a:solidFill>
                        <a:schemeClr val="tx2">
                          <a:lumMod val="35000"/>
                          <a:lumOff val="65000"/>
                        </a:schemeClr>
                      </a:solidFill>
                    </a:ln>
                    <a:effectLst/>
                  </c:spPr>
                </c15:leaderLines>
              </c:ext>
            </c:extLst>
          </c:dLbls>
          <c:cat>
            <c:numRef>
              <c:f>'WK analysis'!$B$36:$H$36</c:f>
              <c:numCache>
                <c:formatCode>General</c:formatCode>
                <c:ptCount val="7"/>
                <c:pt idx="0">
                  <c:v>2015</c:v>
                </c:pt>
                <c:pt idx="1">
                  <c:v>2016</c:v>
                </c:pt>
                <c:pt idx="2">
                  <c:v>2017</c:v>
                </c:pt>
                <c:pt idx="3">
                  <c:v>2018</c:v>
                </c:pt>
                <c:pt idx="4">
                  <c:v>2019</c:v>
                </c:pt>
                <c:pt idx="5">
                  <c:v>2020</c:v>
                </c:pt>
                <c:pt idx="6">
                  <c:v>2021</c:v>
                </c:pt>
              </c:numCache>
            </c:numRef>
          </c:cat>
          <c:val>
            <c:numRef>
              <c:f>'WK analysis'!$B$39:$H$39</c:f>
              <c:numCache>
                <c:formatCode>0%</c:formatCode>
                <c:ptCount val="7"/>
                <c:pt idx="0">
                  <c:v>2.8319059461987955E-2</c:v>
                </c:pt>
                <c:pt idx="1">
                  <c:v>2.9854775338892445E-2</c:v>
                </c:pt>
                <c:pt idx="2">
                  <c:v>2.4740502995649939E-2</c:v>
                </c:pt>
                <c:pt idx="3">
                  <c:v>4.0473189246874895E-2</c:v>
                </c:pt>
                <c:pt idx="4">
                  <c:v>3.2100795269683666E-2</c:v>
                </c:pt>
                <c:pt idx="5">
                  <c:v>0.81207311861420495</c:v>
                </c:pt>
                <c:pt idx="6">
                  <c:v>0.37083276887012517</c:v>
                </c:pt>
              </c:numCache>
            </c:numRef>
          </c:val>
          <c:extLst>
            <c:ext xmlns:c16="http://schemas.microsoft.com/office/drawing/2014/chart" uri="{C3380CC4-5D6E-409C-BE32-E72D297353CC}">
              <c16:uniqueId val="{00000002-7202-A44B-9644-9447AC47F8F8}"/>
            </c:ext>
          </c:extLst>
        </c:ser>
        <c:dLbls>
          <c:showLegendKey val="0"/>
          <c:showVal val="0"/>
          <c:showCatName val="0"/>
          <c:showSerName val="0"/>
          <c:showPercent val="0"/>
          <c:showBubbleSize val="0"/>
        </c:dLbls>
        <c:gapWidth val="150"/>
        <c:axId val="390934431"/>
        <c:axId val="1458471823"/>
      </c:barChart>
      <c:lineChart>
        <c:grouping val="standard"/>
        <c:varyColors val="0"/>
        <c:ser>
          <c:idx val="3"/>
          <c:order val="3"/>
          <c:tx>
            <c:strRef>
              <c:f>'WK analysis'!$A$57</c:f>
              <c:strCache>
                <c:ptCount val="1"/>
                <c:pt idx="0">
                  <c:v>Black gap CR</c:v>
                </c:pt>
              </c:strCache>
            </c:strRef>
          </c:tx>
          <c:spPr>
            <a:ln w="31750" cap="rnd">
              <a:solidFill>
                <a:schemeClr val="tx1"/>
              </a:solidFill>
              <a:round/>
            </a:ln>
            <a:effectLst>
              <a:outerShdw blurRad="40000" dist="23000" dir="5400000" rotWithShape="0">
                <a:srgbClr val="000000">
                  <a:alpha val="35000"/>
                </a:srgbClr>
              </a:outerShdw>
            </a:effectLst>
          </c:spPr>
          <c:marker>
            <c:symbol val="none"/>
          </c:marker>
          <c:dLbls>
            <c:spPr>
              <a:noFill/>
              <a:ln>
                <a:noFill/>
              </a:ln>
              <a:effectLst>
                <a:outerShdw blurRad="50800" dist="50800" dir="5400000" sx="1000" sy="1000" algn="ctr" rotWithShape="0">
                  <a:srgbClr val="000000"/>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alpha val="35000"/>
                      </a:schemeClr>
                    </a:solidFill>
                    <a:latin typeface="+mn-lt"/>
                    <a:ea typeface="+mn-ea"/>
                    <a:cs typeface="+mn-cs"/>
                  </a:defRPr>
                </a:pPr>
                <a:endParaRPr lang="it-IT"/>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'WK analysis'!$B$57:$H$57</c:f>
              <c:numCache>
                <c:formatCode>0%</c:formatCode>
                <c:ptCount val="7"/>
                <c:pt idx="0">
                  <c:v>1</c:v>
                </c:pt>
                <c:pt idx="1">
                  <c:v>1</c:v>
                </c:pt>
                <c:pt idx="2">
                  <c:v>1</c:v>
                </c:pt>
                <c:pt idx="3">
                  <c:v>1</c:v>
                </c:pt>
                <c:pt idx="4">
                  <c:v>1</c:v>
                </c:pt>
                <c:pt idx="5">
                  <c:v>1</c:v>
                </c:pt>
                <c:pt idx="6">
                  <c:v>1</c:v>
                </c:pt>
              </c:numCache>
            </c:numRef>
          </c:val>
          <c:smooth val="0"/>
          <c:extLst>
            <c:ext xmlns:c16="http://schemas.microsoft.com/office/drawing/2014/chart" uri="{C3380CC4-5D6E-409C-BE32-E72D297353CC}">
              <c16:uniqueId val="{0000000C-7202-A44B-9644-9447AC47F8F8}"/>
            </c:ext>
          </c:extLst>
        </c:ser>
        <c:ser>
          <c:idx val="4"/>
          <c:order val="4"/>
          <c:tx>
            <c:strRef>
              <c:f>'WK analysis'!$A$58</c:f>
              <c:strCache>
                <c:ptCount val="1"/>
                <c:pt idx="0">
                  <c:v>Black gap QR, CHR</c:v>
                </c:pt>
              </c:strCache>
            </c:strRef>
          </c:tx>
          <c:spPr>
            <a:ln w="31750" cap="rnd">
              <a:solidFill>
                <a:schemeClr val="tx1"/>
              </a:solidFill>
              <a:prstDash val="dash"/>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alpha val="43000"/>
                      </a:schemeClr>
                    </a:solidFill>
                    <a:latin typeface="+mn-lt"/>
                    <a:ea typeface="+mn-ea"/>
                    <a:cs typeface="+mn-cs"/>
                  </a:defRPr>
                </a:pPr>
                <a:endParaRPr lang="it-IT"/>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'WK analysis'!$B$58:$H$58</c:f>
              <c:numCache>
                <c:formatCode>0%</c:formatCode>
                <c:ptCount val="7"/>
                <c:pt idx="0">
                  <c:v>0.25</c:v>
                </c:pt>
                <c:pt idx="1">
                  <c:v>0.25</c:v>
                </c:pt>
                <c:pt idx="2">
                  <c:v>0.25</c:v>
                </c:pt>
                <c:pt idx="3">
                  <c:v>0.25</c:v>
                </c:pt>
                <c:pt idx="4">
                  <c:v>0.25</c:v>
                </c:pt>
                <c:pt idx="5">
                  <c:v>0.25</c:v>
                </c:pt>
                <c:pt idx="6">
                  <c:v>0.25</c:v>
                </c:pt>
              </c:numCache>
            </c:numRef>
          </c:val>
          <c:smooth val="0"/>
          <c:extLst>
            <c:ext xmlns:c16="http://schemas.microsoft.com/office/drawing/2014/chart" uri="{C3380CC4-5D6E-409C-BE32-E72D297353CC}">
              <c16:uniqueId val="{0000000D-7202-A44B-9644-9447AC47F8F8}"/>
            </c:ext>
          </c:extLst>
        </c:ser>
        <c:dLbls>
          <c:showLegendKey val="0"/>
          <c:showVal val="0"/>
          <c:showCatName val="0"/>
          <c:showSerName val="0"/>
          <c:showPercent val="0"/>
          <c:showBubbleSize val="0"/>
        </c:dLbls>
        <c:marker val="1"/>
        <c:smooth val="0"/>
        <c:axId val="390934431"/>
        <c:axId val="1458471823"/>
      </c:lineChart>
      <c:catAx>
        <c:axId val="39093443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1458471823"/>
        <c:crosses val="autoZero"/>
        <c:auto val="1"/>
        <c:lblAlgn val="ctr"/>
        <c:lblOffset val="100"/>
        <c:noMultiLvlLbl val="0"/>
      </c:catAx>
      <c:valAx>
        <c:axId val="1458471823"/>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390934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it-IT"/>
              <a:t>NCLH liquidity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barChart>
        <c:barDir val="col"/>
        <c:grouping val="clustered"/>
        <c:varyColors val="0"/>
        <c:ser>
          <c:idx val="0"/>
          <c:order val="0"/>
          <c:tx>
            <c:strRef>
              <c:f>'WK analysis'!$J$37</c:f>
              <c:strCache>
                <c:ptCount val="1"/>
                <c:pt idx="0">
                  <c:v>Current Ratio (CR)</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spPr>
              <a:solidFill>
                <a:schemeClr val="accent1">
                  <a:lumMod val="60000"/>
                  <a:lumOff val="40000"/>
                  <a:alpha val="41000"/>
                </a:schemeClr>
              </a:solidFill>
              <a:ln>
                <a:solidFill>
                  <a:srgbClr val="0070C0"/>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2">
                        <a:lumMod val="7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a:solidFill>
                        <a:schemeClr val="tx2">
                          <a:lumMod val="35000"/>
                          <a:lumOff val="65000"/>
                        </a:schemeClr>
                      </a:solidFill>
                    </a:ln>
                    <a:effectLst/>
                  </c:spPr>
                </c15:leaderLines>
              </c:ext>
            </c:extLst>
          </c:dLbls>
          <c:cat>
            <c:numRef>
              <c:f>'WK analysis'!$K$36:$Q$36</c:f>
              <c:numCache>
                <c:formatCode>General</c:formatCode>
                <c:ptCount val="7"/>
                <c:pt idx="0">
                  <c:v>2015</c:v>
                </c:pt>
                <c:pt idx="1">
                  <c:v>2016</c:v>
                </c:pt>
                <c:pt idx="2">
                  <c:v>2017</c:v>
                </c:pt>
                <c:pt idx="3">
                  <c:v>2018</c:v>
                </c:pt>
                <c:pt idx="4">
                  <c:v>2019</c:v>
                </c:pt>
                <c:pt idx="5">
                  <c:v>2020</c:v>
                </c:pt>
                <c:pt idx="6">
                  <c:v>2021</c:v>
                </c:pt>
              </c:numCache>
            </c:numRef>
          </c:cat>
          <c:val>
            <c:numRef>
              <c:f>'WK analysis'!$K$37:$Q$37</c:f>
              <c:numCache>
                <c:formatCode>0%</c:formatCode>
                <c:ptCount val="7"/>
                <c:pt idx="0">
                  <c:v>0.14384460889601985</c:v>
                </c:pt>
                <c:pt idx="1">
                  <c:v>0.1777455035372433</c:v>
                </c:pt>
                <c:pt idx="2">
                  <c:v>0.20816571426506039</c:v>
                </c:pt>
                <c:pt idx="3">
                  <c:v>0.17467481352166322</c:v>
                </c:pt>
                <c:pt idx="4">
                  <c:v>0.2037013271435307</c:v>
                </c:pt>
                <c:pt idx="5">
                  <c:v>1.8587901267723599</c:v>
                </c:pt>
                <c:pt idx="6">
                  <c:v>0.88503637112270117</c:v>
                </c:pt>
              </c:numCache>
            </c:numRef>
          </c:val>
          <c:extLst>
            <c:ext xmlns:c16="http://schemas.microsoft.com/office/drawing/2014/chart" uri="{C3380CC4-5D6E-409C-BE32-E72D297353CC}">
              <c16:uniqueId val="{00000000-97AC-2A49-A661-D65BBB0EDD09}"/>
            </c:ext>
          </c:extLst>
        </c:ser>
        <c:ser>
          <c:idx val="1"/>
          <c:order val="1"/>
          <c:tx>
            <c:strRef>
              <c:f>'WK analysis'!$J$38</c:f>
              <c:strCache>
                <c:ptCount val="1"/>
                <c:pt idx="0">
                  <c:v>Quick Ratio (QR)</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f>'WK analysis'!$K$36:$Q$36</c:f>
              <c:numCache>
                <c:formatCode>General</c:formatCode>
                <c:ptCount val="7"/>
                <c:pt idx="0">
                  <c:v>2015</c:v>
                </c:pt>
                <c:pt idx="1">
                  <c:v>2016</c:v>
                </c:pt>
                <c:pt idx="2">
                  <c:v>2017</c:v>
                </c:pt>
                <c:pt idx="3">
                  <c:v>2018</c:v>
                </c:pt>
                <c:pt idx="4">
                  <c:v>2019</c:v>
                </c:pt>
                <c:pt idx="5">
                  <c:v>2020</c:v>
                </c:pt>
                <c:pt idx="6">
                  <c:v>2021</c:v>
                </c:pt>
              </c:numCache>
            </c:numRef>
          </c:cat>
          <c:val>
            <c:numRef>
              <c:f>'WK analysis'!$K$38:$Q$38</c:f>
              <c:numCache>
                <c:formatCode>0%</c:formatCode>
                <c:ptCount val="7"/>
                <c:pt idx="0">
                  <c:v>0.11926293429294252</c:v>
                </c:pt>
                <c:pt idx="1">
                  <c:v>0.14909863205838073</c:v>
                </c:pt>
                <c:pt idx="2">
                  <c:v>0.175185671124862</c:v>
                </c:pt>
                <c:pt idx="3">
                  <c:v>0.14604380257102048</c:v>
                </c:pt>
                <c:pt idx="4">
                  <c:v>0.17707838711747326</c:v>
                </c:pt>
                <c:pt idx="5">
                  <c:v>1.8157466705470444</c:v>
                </c:pt>
                <c:pt idx="6">
                  <c:v>0.85334969247529524</c:v>
                </c:pt>
              </c:numCache>
            </c:numRef>
          </c:val>
          <c:extLst>
            <c:ext xmlns:c16="http://schemas.microsoft.com/office/drawing/2014/chart" uri="{C3380CC4-5D6E-409C-BE32-E72D297353CC}">
              <c16:uniqueId val="{00000001-97AC-2A49-A661-D65BBB0EDD09}"/>
            </c:ext>
          </c:extLst>
        </c:ser>
        <c:ser>
          <c:idx val="2"/>
          <c:order val="2"/>
          <c:tx>
            <c:strRef>
              <c:f>'WK analysis'!$J$39</c:f>
              <c:strCache>
                <c:ptCount val="1"/>
                <c:pt idx="0">
                  <c:v>Cash Ratio (CHR)</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spPr>
              <a:solidFill>
                <a:schemeClr val="lt1"/>
              </a:solidFill>
              <a:ln>
                <a:solidFill>
                  <a:schemeClr val="accent3">
                    <a:lumMod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2">
                        <a:lumMod val="7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a:solidFill>
                        <a:schemeClr val="tx2">
                          <a:lumMod val="35000"/>
                          <a:lumOff val="65000"/>
                        </a:schemeClr>
                      </a:solidFill>
                    </a:ln>
                    <a:effectLst/>
                  </c:spPr>
                </c15:leaderLines>
              </c:ext>
            </c:extLst>
          </c:dLbls>
          <c:cat>
            <c:numRef>
              <c:f>'WK analysis'!$K$36:$Q$36</c:f>
              <c:numCache>
                <c:formatCode>General</c:formatCode>
                <c:ptCount val="7"/>
                <c:pt idx="0">
                  <c:v>2015</c:v>
                </c:pt>
                <c:pt idx="1">
                  <c:v>2016</c:v>
                </c:pt>
                <c:pt idx="2">
                  <c:v>2017</c:v>
                </c:pt>
                <c:pt idx="3">
                  <c:v>2018</c:v>
                </c:pt>
                <c:pt idx="4">
                  <c:v>2019</c:v>
                </c:pt>
                <c:pt idx="5">
                  <c:v>2020</c:v>
                </c:pt>
                <c:pt idx="6">
                  <c:v>2021</c:v>
                </c:pt>
              </c:numCache>
            </c:numRef>
          </c:cat>
          <c:val>
            <c:numRef>
              <c:f>'WK analysis'!$K$39:$Q$39</c:f>
              <c:numCache>
                <c:formatCode>0%</c:formatCode>
                <c:ptCount val="7"/>
                <c:pt idx="0">
                  <c:v>4.8990521521272389E-2</c:v>
                </c:pt>
                <c:pt idx="1">
                  <c:v>5.5493774261528572E-2</c:v>
                </c:pt>
                <c:pt idx="2">
                  <c:v>7.0758439386655769E-2</c:v>
                </c:pt>
                <c:pt idx="3">
                  <c:v>5.2007935248373272E-2</c:v>
                </c:pt>
                <c:pt idx="4">
                  <c:v>7.054924268843514E-2</c:v>
                </c:pt>
                <c:pt idx="5">
                  <c:v>1.7244771547983362</c:v>
                </c:pt>
                <c:pt idx="6">
                  <c:v>0.46821574552223444</c:v>
                </c:pt>
              </c:numCache>
            </c:numRef>
          </c:val>
          <c:extLst>
            <c:ext xmlns:c16="http://schemas.microsoft.com/office/drawing/2014/chart" uri="{C3380CC4-5D6E-409C-BE32-E72D297353CC}">
              <c16:uniqueId val="{00000002-97AC-2A49-A661-D65BBB0EDD09}"/>
            </c:ext>
          </c:extLst>
        </c:ser>
        <c:dLbls>
          <c:showLegendKey val="0"/>
          <c:showVal val="0"/>
          <c:showCatName val="0"/>
          <c:showSerName val="0"/>
          <c:showPercent val="0"/>
          <c:showBubbleSize val="0"/>
        </c:dLbls>
        <c:gapWidth val="150"/>
        <c:axId val="1934268943"/>
        <c:axId val="1933659679"/>
      </c:barChart>
      <c:lineChart>
        <c:grouping val="standard"/>
        <c:varyColors val="0"/>
        <c:ser>
          <c:idx val="3"/>
          <c:order val="3"/>
          <c:tx>
            <c:strRef>
              <c:f>'WK analysis'!$A$57</c:f>
              <c:strCache>
                <c:ptCount val="1"/>
                <c:pt idx="0">
                  <c:v>Black gap CR</c:v>
                </c:pt>
              </c:strCache>
            </c:strRef>
          </c:tx>
          <c:spPr>
            <a:ln w="31750" cap="rnd">
              <a:solidFill>
                <a:schemeClr val="tx1"/>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alpha val="43000"/>
                      </a:schemeClr>
                    </a:solidFill>
                    <a:latin typeface="+mn-lt"/>
                    <a:ea typeface="+mn-ea"/>
                    <a:cs typeface="+mn-cs"/>
                  </a:defRPr>
                </a:pPr>
                <a:endParaRPr lang="it-IT"/>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'WK analysis'!$B$57:$H$57</c:f>
              <c:numCache>
                <c:formatCode>0%</c:formatCode>
                <c:ptCount val="7"/>
                <c:pt idx="0">
                  <c:v>1</c:v>
                </c:pt>
                <c:pt idx="1">
                  <c:v>1</c:v>
                </c:pt>
                <c:pt idx="2">
                  <c:v>1</c:v>
                </c:pt>
                <c:pt idx="3">
                  <c:v>1</c:v>
                </c:pt>
                <c:pt idx="4">
                  <c:v>1</c:v>
                </c:pt>
                <c:pt idx="5">
                  <c:v>1</c:v>
                </c:pt>
                <c:pt idx="6">
                  <c:v>1</c:v>
                </c:pt>
              </c:numCache>
            </c:numRef>
          </c:val>
          <c:smooth val="0"/>
          <c:extLst>
            <c:ext xmlns:c16="http://schemas.microsoft.com/office/drawing/2014/chart" uri="{C3380CC4-5D6E-409C-BE32-E72D297353CC}">
              <c16:uniqueId val="{00000005-97AC-2A49-A661-D65BBB0EDD09}"/>
            </c:ext>
          </c:extLst>
        </c:ser>
        <c:ser>
          <c:idx val="4"/>
          <c:order val="4"/>
          <c:tx>
            <c:strRef>
              <c:f>'WK analysis'!$A$58</c:f>
              <c:strCache>
                <c:ptCount val="1"/>
                <c:pt idx="0">
                  <c:v>Black gap QR, CHR</c:v>
                </c:pt>
              </c:strCache>
            </c:strRef>
          </c:tx>
          <c:spPr>
            <a:ln w="31750" cap="rnd">
              <a:solidFill>
                <a:schemeClr val="tx1"/>
              </a:solidFill>
              <a:prstDash val="dash"/>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alpha val="43000"/>
                      </a:schemeClr>
                    </a:solidFill>
                    <a:latin typeface="+mn-lt"/>
                    <a:ea typeface="+mn-ea"/>
                    <a:cs typeface="+mn-cs"/>
                  </a:defRPr>
                </a:pPr>
                <a:endParaRPr lang="it-IT"/>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'WK analysis'!$B$58:$H$58</c:f>
              <c:numCache>
                <c:formatCode>0%</c:formatCode>
                <c:ptCount val="7"/>
                <c:pt idx="0">
                  <c:v>0.25</c:v>
                </c:pt>
                <c:pt idx="1">
                  <c:v>0.25</c:v>
                </c:pt>
                <c:pt idx="2">
                  <c:v>0.25</c:v>
                </c:pt>
                <c:pt idx="3">
                  <c:v>0.25</c:v>
                </c:pt>
                <c:pt idx="4">
                  <c:v>0.25</c:v>
                </c:pt>
                <c:pt idx="5">
                  <c:v>0.25</c:v>
                </c:pt>
                <c:pt idx="6">
                  <c:v>0.25</c:v>
                </c:pt>
              </c:numCache>
            </c:numRef>
          </c:val>
          <c:smooth val="0"/>
          <c:extLst>
            <c:ext xmlns:c16="http://schemas.microsoft.com/office/drawing/2014/chart" uri="{C3380CC4-5D6E-409C-BE32-E72D297353CC}">
              <c16:uniqueId val="{00000007-97AC-2A49-A661-D65BBB0EDD09}"/>
            </c:ext>
          </c:extLst>
        </c:ser>
        <c:dLbls>
          <c:showLegendKey val="0"/>
          <c:showVal val="0"/>
          <c:showCatName val="0"/>
          <c:showSerName val="0"/>
          <c:showPercent val="0"/>
          <c:showBubbleSize val="0"/>
        </c:dLbls>
        <c:marker val="1"/>
        <c:smooth val="0"/>
        <c:axId val="1934268943"/>
        <c:axId val="1933659679"/>
      </c:lineChart>
      <c:catAx>
        <c:axId val="193426894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1933659679"/>
        <c:crosses val="autoZero"/>
        <c:auto val="1"/>
        <c:lblAlgn val="ctr"/>
        <c:lblOffset val="100"/>
        <c:noMultiLvlLbl val="0"/>
      </c:catAx>
      <c:valAx>
        <c:axId val="1933659679"/>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19342689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solidFill>
                <a:latin typeface="+mn-lt"/>
                <a:ea typeface="+mn-ea"/>
                <a:cs typeface="+mn-cs"/>
              </a:defRPr>
            </a:pPr>
            <a:r>
              <a:rPr lang="it-IT">
                <a:solidFill>
                  <a:schemeClr val="tx1"/>
                </a:solidFill>
                <a:latin typeface="Times New Roman" panose="02020603050405020304" pitchFamily="18" charset="0"/>
                <a:cs typeface="Times New Roman" panose="02020603050405020304" pitchFamily="18" charset="0"/>
              </a:rPr>
              <a:t>Equity growth rate</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solidFill>
              <a:latin typeface="+mn-lt"/>
              <a:ea typeface="+mn-ea"/>
              <a:cs typeface="+mn-cs"/>
            </a:defRPr>
          </a:pPr>
          <a:endParaRPr lang="it-IT"/>
        </a:p>
      </c:txPr>
    </c:title>
    <c:autoTitleDeleted val="0"/>
    <c:plotArea>
      <c:layout/>
      <c:lineChart>
        <c:grouping val="standard"/>
        <c:varyColors val="0"/>
        <c:ser>
          <c:idx val="1"/>
          <c:order val="0"/>
          <c:tx>
            <c:strRef>
              <c:f>'Other graphs Balance Sheet'!$A$1</c:f>
              <c:strCache>
                <c:ptCount val="1"/>
                <c:pt idx="0">
                  <c:v>Royal Caribbean Cruises</c:v>
                </c:pt>
              </c:strCache>
            </c:strRef>
          </c:tx>
          <c:spPr>
            <a:ln w="38100" cap="flat" cmpd="dbl" algn="ctr">
              <a:solidFill>
                <a:schemeClr val="accent2"/>
              </a:solidFill>
              <a:miter lim="800000"/>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it-IT"/>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'Other graphs Balance Sheet'!$B$2:$H$2</c:f>
              <c:numCache>
                <c:formatCode>General</c:formatCode>
                <c:ptCount val="7"/>
                <c:pt idx="0">
                  <c:v>2015</c:v>
                </c:pt>
                <c:pt idx="1">
                  <c:v>2016</c:v>
                </c:pt>
                <c:pt idx="2">
                  <c:v>2017</c:v>
                </c:pt>
                <c:pt idx="3">
                  <c:v>2018</c:v>
                </c:pt>
                <c:pt idx="4">
                  <c:v>2019</c:v>
                </c:pt>
                <c:pt idx="5">
                  <c:v>2020</c:v>
                </c:pt>
                <c:pt idx="6">
                  <c:v>2021</c:v>
                </c:pt>
              </c:numCache>
            </c:numRef>
          </c:cat>
          <c:val>
            <c:numRef>
              <c:f>'Other graphs Balance Sheet'!$B$5:$H$5</c:f>
              <c:numCache>
                <c:formatCode>0%</c:formatCode>
                <c:ptCount val="7"/>
                <c:pt idx="1">
                  <c:v>0.13126229452691479</c:v>
                </c:pt>
                <c:pt idx="2">
                  <c:v>0.17331614885940894</c:v>
                </c:pt>
                <c:pt idx="3">
                  <c:v>3.7670407295628032E-2</c:v>
                </c:pt>
                <c:pt idx="4">
                  <c:v>9.5303571396412337E-2</c:v>
                </c:pt>
                <c:pt idx="5">
                  <c:v>-0.27977827743683131</c:v>
                </c:pt>
                <c:pt idx="6">
                  <c:v>-0.41950141022335169</c:v>
                </c:pt>
              </c:numCache>
            </c:numRef>
          </c:val>
          <c:smooth val="1"/>
          <c:extLst>
            <c:ext xmlns:c16="http://schemas.microsoft.com/office/drawing/2014/chart" uri="{C3380CC4-5D6E-409C-BE32-E72D297353CC}">
              <c16:uniqueId val="{00000010-A563-6545-8A14-D1EDBE3911CC}"/>
            </c:ext>
          </c:extLst>
        </c:ser>
        <c:ser>
          <c:idx val="0"/>
          <c:order val="1"/>
          <c:tx>
            <c:strRef>
              <c:f>'Other graphs Balance Sheet'!$J$1</c:f>
              <c:strCache>
                <c:ptCount val="1"/>
                <c:pt idx="0">
                  <c:v>Norwegian Cruise Line Holdings</c:v>
                </c:pt>
              </c:strCache>
            </c:strRef>
          </c:tx>
          <c:spPr>
            <a:ln w="38100" cap="flat" cmpd="dbl" algn="ctr">
              <a:solidFill>
                <a:schemeClr val="accent1"/>
              </a:solidFill>
              <a:miter lim="800000"/>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it-IT"/>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'Other graphs Balance Sheet'!$B$2:$H$2</c:f>
              <c:numCache>
                <c:formatCode>General</c:formatCode>
                <c:ptCount val="7"/>
                <c:pt idx="0">
                  <c:v>2015</c:v>
                </c:pt>
                <c:pt idx="1">
                  <c:v>2016</c:v>
                </c:pt>
                <c:pt idx="2">
                  <c:v>2017</c:v>
                </c:pt>
                <c:pt idx="3">
                  <c:v>2018</c:v>
                </c:pt>
                <c:pt idx="4">
                  <c:v>2019</c:v>
                </c:pt>
                <c:pt idx="5">
                  <c:v>2020</c:v>
                </c:pt>
                <c:pt idx="6">
                  <c:v>2021</c:v>
                </c:pt>
              </c:numCache>
            </c:numRef>
          </c:cat>
          <c:val>
            <c:numRef>
              <c:f>'Other graphs Balance Sheet'!$K$5:$Q$5</c:f>
              <c:numCache>
                <c:formatCode>0%</c:formatCode>
                <c:ptCount val="7"/>
                <c:pt idx="1">
                  <c:v>0.20017720742261047</c:v>
                </c:pt>
                <c:pt idx="2">
                  <c:v>0.26710294980349192</c:v>
                </c:pt>
                <c:pt idx="3">
                  <c:v>3.7085857059226512E-2</c:v>
                </c:pt>
                <c:pt idx="4">
                  <c:v>9.2667769131683772E-2</c:v>
                </c:pt>
                <c:pt idx="5">
                  <c:v>-0.33173935885053352</c:v>
                </c:pt>
                <c:pt idx="6">
                  <c:v>-0.44129735043137447</c:v>
                </c:pt>
              </c:numCache>
            </c:numRef>
          </c:val>
          <c:smooth val="1"/>
          <c:extLst>
            <c:ext xmlns:c16="http://schemas.microsoft.com/office/drawing/2014/chart" uri="{C3380CC4-5D6E-409C-BE32-E72D297353CC}">
              <c16:uniqueId val="{00000000-A563-6545-8A14-D1EDBE3911CC}"/>
            </c:ext>
          </c:extLst>
        </c:ser>
        <c:dLbls>
          <c:dLblPos val="ctr"/>
          <c:showLegendKey val="0"/>
          <c:showVal val="1"/>
          <c:showCatName val="0"/>
          <c:showSerName val="0"/>
          <c:showPercent val="0"/>
          <c:showBubbleSize val="0"/>
        </c:dLbls>
        <c:smooth val="0"/>
        <c:axId val="1820721839"/>
        <c:axId val="1194224911"/>
      </c:lineChart>
      <c:catAx>
        <c:axId val="1820721839"/>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alpha val="42000"/>
                  </a:schemeClr>
                </a:solidFill>
                <a:latin typeface="+mn-lt"/>
                <a:ea typeface="+mn-ea"/>
                <a:cs typeface="+mn-cs"/>
              </a:defRPr>
            </a:pPr>
            <a:endParaRPr lang="it-IT"/>
          </a:p>
        </c:txPr>
        <c:crossAx val="1194224911"/>
        <c:crosses val="autoZero"/>
        <c:auto val="1"/>
        <c:lblAlgn val="ctr"/>
        <c:lblOffset val="100"/>
        <c:noMultiLvlLbl val="0"/>
      </c:catAx>
      <c:valAx>
        <c:axId val="1194224911"/>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8207218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it-IT">
                <a:solidFill>
                  <a:schemeClr val="tx1"/>
                </a:solidFill>
                <a:latin typeface="Times New Roman" panose="02020603050405020304" pitchFamily="18" charset="0"/>
                <a:cs typeface="Times New Roman" panose="02020603050405020304" pitchFamily="18" charset="0"/>
              </a:rPr>
              <a:t>TAGR</a:t>
            </a:r>
            <a:r>
              <a:rPr lang="it-IT" baseline="0">
                <a:solidFill>
                  <a:schemeClr val="tx1"/>
                </a:solidFill>
                <a:latin typeface="Times New Roman" panose="02020603050405020304" pitchFamily="18" charset="0"/>
                <a:cs typeface="Times New Roman" panose="02020603050405020304" pitchFamily="18" charset="0"/>
              </a:rPr>
              <a:t> vs RGR RCC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it-IT"/>
        </a:p>
      </c:txPr>
    </c:title>
    <c:autoTitleDeleted val="0"/>
    <c:plotArea>
      <c:layout/>
      <c:lineChart>
        <c:grouping val="standard"/>
        <c:varyColors val="0"/>
        <c:ser>
          <c:idx val="0"/>
          <c:order val="0"/>
          <c:tx>
            <c:strRef>
              <c:f>'Other graphs Balance Sheet'!$A$7</c:f>
              <c:strCache>
                <c:ptCount val="1"/>
                <c:pt idx="0">
                  <c:v>Total Assets Growth Rate</c:v>
                </c:pt>
              </c:strCache>
            </c:strRef>
          </c:tx>
          <c:spPr>
            <a:ln w="28575" cap="rnd">
              <a:solidFill>
                <a:schemeClr val="accent1"/>
              </a:solidFill>
              <a:round/>
            </a:ln>
            <a:effectLst/>
          </c:spPr>
          <c:marker>
            <c:symbol val="square"/>
            <c:size val="5"/>
            <c:spPr>
              <a:solidFill>
                <a:schemeClr val="accent1">
                  <a:lumMod val="40000"/>
                  <a:lumOff val="60000"/>
                </a:schemeClr>
              </a:solidFill>
              <a:ln w="9525">
                <a:solidFill>
                  <a:schemeClr val="accent1"/>
                </a:solidFill>
              </a:ln>
              <a:effectLst/>
            </c:spPr>
          </c:marker>
          <c:cat>
            <c:numRef>
              <c:f>'Other graphs Balance Sheet'!$K$2:$Q$2</c:f>
              <c:numCache>
                <c:formatCode>General</c:formatCode>
                <c:ptCount val="7"/>
                <c:pt idx="0">
                  <c:v>2015</c:v>
                </c:pt>
                <c:pt idx="1">
                  <c:v>2016</c:v>
                </c:pt>
                <c:pt idx="2">
                  <c:v>2017</c:v>
                </c:pt>
                <c:pt idx="3">
                  <c:v>2018</c:v>
                </c:pt>
                <c:pt idx="4">
                  <c:v>2019</c:v>
                </c:pt>
                <c:pt idx="5">
                  <c:v>2020</c:v>
                </c:pt>
                <c:pt idx="6">
                  <c:v>2021</c:v>
                </c:pt>
              </c:numCache>
            </c:numRef>
          </c:cat>
          <c:val>
            <c:numRef>
              <c:f>'Other graphs Balance Sheet'!$B$7:$H$7</c:f>
              <c:numCache>
                <c:formatCode>0%</c:formatCode>
                <c:ptCount val="7"/>
                <c:pt idx="1">
                  <c:v>7.3538497664329336E-2</c:v>
                </c:pt>
                <c:pt idx="2">
                  <c:v>2.2684569293493139E-3</c:v>
                </c:pt>
                <c:pt idx="3">
                  <c:v>0.23869043013863914</c:v>
                </c:pt>
                <c:pt idx="4">
                  <c:v>9.4663312907268163E-2</c:v>
                </c:pt>
                <c:pt idx="5">
                  <c:v>7.0741760959991129E-2</c:v>
                </c:pt>
                <c:pt idx="6">
                  <c:v>-6.3708236421840779E-3</c:v>
                </c:pt>
              </c:numCache>
            </c:numRef>
          </c:val>
          <c:smooth val="0"/>
          <c:extLst>
            <c:ext xmlns:c16="http://schemas.microsoft.com/office/drawing/2014/chart" uri="{C3380CC4-5D6E-409C-BE32-E72D297353CC}">
              <c16:uniqueId val="{00000000-27E4-4247-86F1-57285215B06C}"/>
            </c:ext>
          </c:extLst>
        </c:ser>
        <c:ser>
          <c:idx val="1"/>
          <c:order val="1"/>
          <c:tx>
            <c:strRef>
              <c:f>'Other graphs Balance Sheet'!$A$9</c:f>
              <c:strCache>
                <c:ptCount val="1"/>
                <c:pt idx="0">
                  <c:v>Revenues Growth Rate</c:v>
                </c:pt>
              </c:strCache>
            </c:strRef>
          </c:tx>
          <c:spPr>
            <a:ln w="28575" cap="rnd">
              <a:solidFill>
                <a:schemeClr val="accent2"/>
              </a:solidFill>
              <a:prstDash val="dash"/>
              <a:round/>
            </a:ln>
            <a:effectLst/>
          </c:spPr>
          <c:marker>
            <c:symbol val="circle"/>
            <c:size val="5"/>
            <c:spPr>
              <a:solidFill>
                <a:schemeClr val="accent2">
                  <a:lumMod val="60000"/>
                  <a:lumOff val="40000"/>
                </a:schemeClr>
              </a:solidFill>
              <a:ln w="9525">
                <a:solidFill>
                  <a:schemeClr val="accent2"/>
                </a:solidFill>
              </a:ln>
              <a:effectLst/>
            </c:spPr>
          </c:marker>
          <c:cat>
            <c:numRef>
              <c:f>'Other graphs Balance Sheet'!$K$2:$Q$2</c:f>
              <c:numCache>
                <c:formatCode>General</c:formatCode>
                <c:ptCount val="7"/>
                <c:pt idx="0">
                  <c:v>2015</c:v>
                </c:pt>
                <c:pt idx="1">
                  <c:v>2016</c:v>
                </c:pt>
                <c:pt idx="2">
                  <c:v>2017</c:v>
                </c:pt>
                <c:pt idx="3">
                  <c:v>2018</c:v>
                </c:pt>
                <c:pt idx="4">
                  <c:v>2019</c:v>
                </c:pt>
                <c:pt idx="5">
                  <c:v>2020</c:v>
                </c:pt>
                <c:pt idx="6">
                  <c:v>2021</c:v>
                </c:pt>
              </c:numCache>
            </c:numRef>
          </c:cat>
          <c:val>
            <c:numRef>
              <c:f>'Other graphs Balance Sheet'!$B$9:$H$9</c:f>
              <c:numCache>
                <c:formatCode>0%</c:formatCode>
                <c:ptCount val="7"/>
                <c:pt idx="1">
                  <c:v>2.3776990059372807E-2</c:v>
                </c:pt>
                <c:pt idx="2">
                  <c:v>3.3125084373960161E-2</c:v>
                </c:pt>
                <c:pt idx="3">
                  <c:v>8.1569451271923901E-2</c:v>
                </c:pt>
                <c:pt idx="4">
                  <c:v>0.15344787977984478</c:v>
                </c:pt>
                <c:pt idx="5">
                  <c:v>-0.79829480597516489</c:v>
                </c:pt>
                <c:pt idx="6">
                  <c:v>-0.30635207725444297</c:v>
                </c:pt>
              </c:numCache>
            </c:numRef>
          </c:val>
          <c:smooth val="0"/>
          <c:extLst>
            <c:ext xmlns:c16="http://schemas.microsoft.com/office/drawing/2014/chart" uri="{C3380CC4-5D6E-409C-BE32-E72D297353CC}">
              <c16:uniqueId val="{00000001-27E4-4247-86F1-57285215B06C}"/>
            </c:ext>
          </c:extLst>
        </c:ser>
        <c:dLbls>
          <c:showLegendKey val="0"/>
          <c:showVal val="0"/>
          <c:showCatName val="0"/>
          <c:showSerName val="0"/>
          <c:showPercent val="0"/>
          <c:showBubbleSize val="0"/>
        </c:dLbls>
        <c:marker val="1"/>
        <c:smooth val="0"/>
        <c:axId val="1454344623"/>
        <c:axId val="1454090639"/>
      </c:lineChart>
      <c:catAx>
        <c:axId val="145434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54090639"/>
        <c:crosses val="autoZero"/>
        <c:auto val="1"/>
        <c:lblAlgn val="ctr"/>
        <c:lblOffset val="100"/>
        <c:noMultiLvlLbl val="0"/>
      </c:catAx>
      <c:valAx>
        <c:axId val="14540906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543446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it-IT">
                <a:solidFill>
                  <a:schemeClr val="tx1"/>
                </a:solidFill>
                <a:latin typeface="Times New Roman" panose="02020603050405020304" pitchFamily="18" charset="0"/>
                <a:cs typeface="Times New Roman" panose="02020603050405020304" pitchFamily="18" charset="0"/>
              </a:rPr>
              <a:t>TAGR</a:t>
            </a:r>
            <a:r>
              <a:rPr lang="it-IT" baseline="0">
                <a:solidFill>
                  <a:schemeClr val="tx1"/>
                </a:solidFill>
                <a:latin typeface="Times New Roman" panose="02020603050405020304" pitchFamily="18" charset="0"/>
                <a:cs typeface="Times New Roman" panose="02020603050405020304" pitchFamily="18" charset="0"/>
              </a:rPr>
              <a:t> vs RGR NCLH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it-IT"/>
        </a:p>
      </c:txPr>
    </c:title>
    <c:autoTitleDeleted val="0"/>
    <c:plotArea>
      <c:layout/>
      <c:lineChart>
        <c:grouping val="standard"/>
        <c:varyColors val="0"/>
        <c:ser>
          <c:idx val="0"/>
          <c:order val="0"/>
          <c:tx>
            <c:strRef>
              <c:f>'Other graphs Balance Sheet'!$A$7</c:f>
              <c:strCache>
                <c:ptCount val="1"/>
                <c:pt idx="0">
                  <c:v>Total Assets Growth Rate</c:v>
                </c:pt>
              </c:strCache>
            </c:strRef>
          </c:tx>
          <c:spPr>
            <a:ln w="28575" cap="rnd">
              <a:solidFill>
                <a:schemeClr val="accent1"/>
              </a:solidFill>
              <a:round/>
            </a:ln>
            <a:effectLst/>
          </c:spPr>
          <c:marker>
            <c:symbol val="square"/>
            <c:size val="5"/>
            <c:spPr>
              <a:solidFill>
                <a:schemeClr val="accent1">
                  <a:lumMod val="40000"/>
                  <a:lumOff val="60000"/>
                </a:schemeClr>
              </a:solidFill>
              <a:ln w="9525">
                <a:solidFill>
                  <a:schemeClr val="accent1"/>
                </a:solidFill>
              </a:ln>
              <a:effectLst/>
            </c:spPr>
          </c:marker>
          <c:cat>
            <c:numRef>
              <c:f>'Other graphs Balance Sheet'!$K$2:$Q$2</c:f>
              <c:numCache>
                <c:formatCode>General</c:formatCode>
                <c:ptCount val="7"/>
                <c:pt idx="0">
                  <c:v>2015</c:v>
                </c:pt>
                <c:pt idx="1">
                  <c:v>2016</c:v>
                </c:pt>
                <c:pt idx="2">
                  <c:v>2017</c:v>
                </c:pt>
                <c:pt idx="3">
                  <c:v>2018</c:v>
                </c:pt>
                <c:pt idx="4">
                  <c:v>2019</c:v>
                </c:pt>
                <c:pt idx="5">
                  <c:v>2020</c:v>
                </c:pt>
                <c:pt idx="6">
                  <c:v>2021</c:v>
                </c:pt>
              </c:numCache>
            </c:numRef>
          </c:cat>
          <c:val>
            <c:numRef>
              <c:f>'Other graphs Balance Sheet'!$K$7:$Q$7</c:f>
              <c:numCache>
                <c:formatCode>0%</c:formatCode>
                <c:ptCount val="7"/>
                <c:pt idx="1">
                  <c:v>5.7820128563461463E-2</c:v>
                </c:pt>
                <c:pt idx="2">
                  <c:v>8.6401092654411885E-2</c:v>
                </c:pt>
                <c:pt idx="3">
                  <c:v>7.8830099177927743E-2</c:v>
                </c:pt>
                <c:pt idx="4">
                  <c:v>9.7240097146055082E-2</c:v>
                </c:pt>
                <c:pt idx="5">
                  <c:v>0.10277261666446912</c:v>
                </c:pt>
                <c:pt idx="6">
                  <c:v>1.7963707354402253E-2</c:v>
                </c:pt>
              </c:numCache>
            </c:numRef>
          </c:val>
          <c:smooth val="0"/>
          <c:extLst>
            <c:ext xmlns:c16="http://schemas.microsoft.com/office/drawing/2014/chart" uri="{C3380CC4-5D6E-409C-BE32-E72D297353CC}">
              <c16:uniqueId val="{00000000-CB04-3E46-80BF-0B5E213BECCB}"/>
            </c:ext>
          </c:extLst>
        </c:ser>
        <c:ser>
          <c:idx val="1"/>
          <c:order val="1"/>
          <c:tx>
            <c:strRef>
              <c:f>'Other graphs Balance Sheet'!$A$9</c:f>
              <c:strCache>
                <c:ptCount val="1"/>
                <c:pt idx="0">
                  <c:v>Revenues Growth Rate</c:v>
                </c:pt>
              </c:strCache>
            </c:strRef>
          </c:tx>
          <c:spPr>
            <a:ln w="28575" cap="rnd">
              <a:solidFill>
                <a:schemeClr val="accent2"/>
              </a:solidFill>
              <a:prstDash val="dash"/>
              <a:round/>
            </a:ln>
            <a:effectLst/>
          </c:spPr>
          <c:marker>
            <c:symbol val="circle"/>
            <c:size val="5"/>
            <c:spPr>
              <a:solidFill>
                <a:schemeClr val="accent2">
                  <a:lumMod val="40000"/>
                  <a:lumOff val="60000"/>
                </a:schemeClr>
              </a:solidFill>
              <a:ln w="9525">
                <a:solidFill>
                  <a:schemeClr val="accent2"/>
                </a:solidFill>
                <a:prstDash val="solid"/>
              </a:ln>
              <a:effectLst/>
            </c:spPr>
          </c:marker>
          <c:cat>
            <c:numRef>
              <c:f>'Other graphs Balance Sheet'!$K$2:$Q$2</c:f>
              <c:numCache>
                <c:formatCode>General</c:formatCode>
                <c:ptCount val="7"/>
                <c:pt idx="0">
                  <c:v>2015</c:v>
                </c:pt>
                <c:pt idx="1">
                  <c:v>2016</c:v>
                </c:pt>
                <c:pt idx="2">
                  <c:v>2017</c:v>
                </c:pt>
                <c:pt idx="3">
                  <c:v>2018</c:v>
                </c:pt>
                <c:pt idx="4">
                  <c:v>2019</c:v>
                </c:pt>
                <c:pt idx="5">
                  <c:v>2020</c:v>
                </c:pt>
                <c:pt idx="6">
                  <c:v>2021</c:v>
                </c:pt>
              </c:numCache>
            </c:numRef>
          </c:cat>
          <c:val>
            <c:numRef>
              <c:f>'Other graphs Balance Sheet'!$K$9:$Q$9</c:f>
              <c:numCache>
                <c:formatCode>0%</c:formatCode>
                <c:ptCount val="7"/>
                <c:pt idx="1">
                  <c:v>0.12183570814407586</c:v>
                </c:pt>
                <c:pt idx="2">
                  <c:v>0.10703713049525788</c:v>
                </c:pt>
                <c:pt idx="3">
                  <c:v>0.12211446070596302</c:v>
                </c:pt>
                <c:pt idx="4">
                  <c:v>6.7257064510300862E-2</c:v>
                </c:pt>
                <c:pt idx="5">
                  <c:v>-0.80194467174302464</c:v>
                </c:pt>
                <c:pt idx="6">
                  <c:v>-0.49372454895195589</c:v>
                </c:pt>
              </c:numCache>
            </c:numRef>
          </c:val>
          <c:smooth val="0"/>
          <c:extLst>
            <c:ext xmlns:c16="http://schemas.microsoft.com/office/drawing/2014/chart" uri="{C3380CC4-5D6E-409C-BE32-E72D297353CC}">
              <c16:uniqueId val="{00000001-CB04-3E46-80BF-0B5E213BECCB}"/>
            </c:ext>
          </c:extLst>
        </c:ser>
        <c:dLbls>
          <c:showLegendKey val="0"/>
          <c:showVal val="0"/>
          <c:showCatName val="0"/>
          <c:showSerName val="0"/>
          <c:showPercent val="0"/>
          <c:showBubbleSize val="0"/>
        </c:dLbls>
        <c:marker val="1"/>
        <c:smooth val="0"/>
        <c:axId val="1454344623"/>
        <c:axId val="1454090639"/>
      </c:lineChart>
      <c:catAx>
        <c:axId val="145434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54090639"/>
        <c:crosses val="autoZero"/>
        <c:auto val="1"/>
        <c:lblAlgn val="ctr"/>
        <c:lblOffset val="100"/>
        <c:noMultiLvlLbl val="0"/>
      </c:catAx>
      <c:valAx>
        <c:axId val="14540906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543446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it-IT">
                <a:solidFill>
                  <a:schemeClr val="tx1"/>
                </a:solidFill>
                <a:latin typeface="Times New Roman" panose="02020603050405020304" pitchFamily="18" charset="0"/>
                <a:cs typeface="Times New Roman" panose="02020603050405020304" pitchFamily="18" charset="0"/>
              </a:rPr>
              <a:t>RCC Solvency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it-IT"/>
        </a:p>
      </c:txPr>
    </c:title>
    <c:autoTitleDeleted val="0"/>
    <c:plotArea>
      <c:layout/>
      <c:barChart>
        <c:barDir val="col"/>
        <c:grouping val="clustered"/>
        <c:varyColors val="0"/>
        <c:ser>
          <c:idx val="3"/>
          <c:order val="0"/>
          <c:tx>
            <c:strRef>
              <c:f>'Other graphs Balance Sheet'!$A$30</c:f>
              <c:strCache>
                <c:ptCount val="1"/>
                <c:pt idx="0">
                  <c:v>Solvency Ratio (SR) (=CE/LTL)</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chemeClr val="accent4">
                  <a:lumMod val="20000"/>
                  <a:lumOff val="80000"/>
                  <a:alpha val="80000"/>
                </a:schemeClr>
              </a:solidFill>
              <a:ln>
                <a:solidFill>
                  <a:srgbClr val="7030A0"/>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'Other graphs Balance Sheet'!$B$2:$H$2</c:f>
              <c:numCache>
                <c:formatCode>General</c:formatCode>
                <c:ptCount val="7"/>
                <c:pt idx="0">
                  <c:v>2015</c:v>
                </c:pt>
                <c:pt idx="1">
                  <c:v>2016</c:v>
                </c:pt>
                <c:pt idx="2">
                  <c:v>2017</c:v>
                </c:pt>
                <c:pt idx="3">
                  <c:v>2018</c:v>
                </c:pt>
                <c:pt idx="4">
                  <c:v>2019</c:v>
                </c:pt>
                <c:pt idx="5">
                  <c:v>2020</c:v>
                </c:pt>
                <c:pt idx="6">
                  <c:v>2021</c:v>
                </c:pt>
              </c:numCache>
            </c:numRef>
          </c:cat>
          <c:val>
            <c:numRef>
              <c:f>'Other graphs Balance Sheet'!$B$30:$H$30</c:f>
              <c:numCache>
                <c:formatCode>0%</c:formatCode>
                <c:ptCount val="7"/>
                <c:pt idx="0">
                  <c:v>1.9568876684262739</c:v>
                </c:pt>
                <c:pt idx="1">
                  <c:v>2.0427668522627296</c:v>
                </c:pt>
                <c:pt idx="2">
                  <c:v>2.5730012125665995</c:v>
                </c:pt>
                <c:pt idx="3">
                  <c:v>2.1713823268353574</c:v>
                </c:pt>
                <c:pt idx="4">
                  <c:v>2.2274018624908605</c:v>
                </c:pt>
                <c:pt idx="5">
                  <c:v>1.4570608950614061</c:v>
                </c:pt>
                <c:pt idx="6">
                  <c:v>1.2557211401148081</c:v>
                </c:pt>
              </c:numCache>
            </c:numRef>
          </c:val>
          <c:extLst>
            <c:ext xmlns:c16="http://schemas.microsoft.com/office/drawing/2014/chart" uri="{C3380CC4-5D6E-409C-BE32-E72D297353CC}">
              <c16:uniqueId val="{00000004-F30D-CA47-87D1-3D2F07C478D5}"/>
            </c:ext>
          </c:extLst>
        </c:ser>
        <c:ser>
          <c:idx val="1"/>
          <c:order val="1"/>
          <c:tx>
            <c:strRef>
              <c:f>'Other graphs Balance Sheet'!$A$28</c:f>
              <c:strCache>
                <c:ptCount val="1"/>
                <c:pt idx="0">
                  <c:v>Debt to Assets Ratio (DAR) (=TL/TA)</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chemeClr val="accent2">
                  <a:lumMod val="20000"/>
                  <a:lumOff val="80000"/>
                  <a:alpha val="70000"/>
                </a:schemeClr>
              </a:solidFill>
              <a:ln>
                <a:solidFill>
                  <a:schemeClr val="accent2">
                    <a:lumMod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'Other graphs Balance Sheet'!$B$2:$H$2</c:f>
              <c:numCache>
                <c:formatCode>General</c:formatCode>
                <c:ptCount val="7"/>
                <c:pt idx="0">
                  <c:v>2015</c:v>
                </c:pt>
                <c:pt idx="1">
                  <c:v>2016</c:v>
                </c:pt>
                <c:pt idx="2">
                  <c:v>2017</c:v>
                </c:pt>
                <c:pt idx="3">
                  <c:v>2018</c:v>
                </c:pt>
                <c:pt idx="4">
                  <c:v>2019</c:v>
                </c:pt>
                <c:pt idx="5">
                  <c:v>2020</c:v>
                </c:pt>
                <c:pt idx="6">
                  <c:v>2021</c:v>
                </c:pt>
              </c:numCache>
            </c:numRef>
          </c:cat>
          <c:val>
            <c:numRef>
              <c:f>'Other graphs Balance Sheet'!$B$28:$H$28</c:f>
              <c:numCache>
                <c:formatCode>0%</c:formatCode>
                <c:ptCount val="7"/>
                <c:pt idx="0">
                  <c:v>0.61201883934397194</c:v>
                </c:pt>
                <c:pt idx="1">
                  <c:v>0.59115736573926325</c:v>
                </c:pt>
                <c:pt idx="2">
                  <c:v>0.52138350238563425</c:v>
                </c:pt>
                <c:pt idx="3">
                  <c:v>0.61205302713851806</c:v>
                </c:pt>
                <c:pt idx="4">
                  <c:v>0.59882164676579497</c:v>
                </c:pt>
                <c:pt idx="5">
                  <c:v>0.73015189499892041</c:v>
                </c:pt>
                <c:pt idx="6">
                  <c:v>0.84234908408238973</c:v>
                </c:pt>
              </c:numCache>
            </c:numRef>
          </c:val>
          <c:extLst>
            <c:ext xmlns:c16="http://schemas.microsoft.com/office/drawing/2014/chart" uri="{C3380CC4-5D6E-409C-BE32-E72D297353CC}">
              <c16:uniqueId val="{00000001-F30D-CA47-87D1-3D2F07C478D5}"/>
            </c:ext>
          </c:extLst>
        </c:ser>
        <c:ser>
          <c:idx val="2"/>
          <c:order val="2"/>
          <c:tx>
            <c:strRef>
              <c:f>'Other graphs Balance Sheet'!$A$29</c:f>
              <c:strCache>
                <c:ptCount val="1"/>
                <c:pt idx="0">
                  <c:v>Debt to Equity Ratio (DER) (=TL/E)</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chemeClr val="accent3">
                  <a:lumMod val="20000"/>
                  <a:lumOff val="80000"/>
                </a:schemeClr>
              </a:solidFill>
              <a:ln>
                <a:solidFill>
                  <a:schemeClr val="accent3">
                    <a:lumMod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'Other graphs Balance Sheet'!$B$2:$H$2</c:f>
              <c:numCache>
                <c:formatCode>General</c:formatCode>
                <c:ptCount val="7"/>
                <c:pt idx="0">
                  <c:v>2015</c:v>
                </c:pt>
                <c:pt idx="1">
                  <c:v>2016</c:v>
                </c:pt>
                <c:pt idx="2">
                  <c:v>2017</c:v>
                </c:pt>
                <c:pt idx="3">
                  <c:v>2018</c:v>
                </c:pt>
                <c:pt idx="4">
                  <c:v>2019</c:v>
                </c:pt>
                <c:pt idx="5">
                  <c:v>2020</c:v>
                </c:pt>
                <c:pt idx="6">
                  <c:v>2021</c:v>
                </c:pt>
              </c:numCache>
            </c:numRef>
          </c:cat>
          <c:val>
            <c:numRef>
              <c:f>'Other graphs Balance Sheet'!$B$29:$H$29</c:f>
              <c:numCache>
                <c:formatCode>0%</c:formatCode>
                <c:ptCount val="7"/>
                <c:pt idx="0">
                  <c:v>1.5774449311233643</c:v>
                </c:pt>
                <c:pt idx="1">
                  <c:v>1.4459285470275873</c:v>
                </c:pt>
                <c:pt idx="2">
                  <c:v>1.0893564934640219</c:v>
                </c:pt>
                <c:pt idx="3">
                  <c:v>1.5265292927983174</c:v>
                </c:pt>
                <c:pt idx="4">
                  <c:v>1.4926556970038267</c:v>
                </c:pt>
                <c:pt idx="5">
                  <c:v>2.7057887930704836</c:v>
                </c:pt>
                <c:pt idx="6">
                  <c:v>5.3431325896322841</c:v>
                </c:pt>
              </c:numCache>
            </c:numRef>
          </c:val>
          <c:extLst>
            <c:ext xmlns:c16="http://schemas.microsoft.com/office/drawing/2014/chart" uri="{C3380CC4-5D6E-409C-BE32-E72D297353CC}">
              <c16:uniqueId val="{00000002-F30D-CA47-87D1-3D2F07C478D5}"/>
            </c:ext>
          </c:extLst>
        </c:ser>
        <c:ser>
          <c:idx val="0"/>
          <c:order val="3"/>
          <c:tx>
            <c:strRef>
              <c:f>'Other graphs Balance Sheet'!$A$27</c:f>
              <c:strCache>
                <c:ptCount val="1"/>
                <c:pt idx="0">
                  <c:v>Equity to Assets Ratio (EAR) (=E/TA)</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chemeClr val="accent1">
                  <a:lumMod val="40000"/>
                  <a:lumOff val="60000"/>
                  <a:alpha val="63000"/>
                </a:schemeClr>
              </a:solidFill>
              <a:ln>
                <a:solidFill>
                  <a:srgbClr val="002060"/>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'Other graphs Balance Sheet'!$B$2:$H$2</c:f>
              <c:numCache>
                <c:formatCode>General</c:formatCode>
                <c:ptCount val="7"/>
                <c:pt idx="0">
                  <c:v>2015</c:v>
                </c:pt>
                <c:pt idx="1">
                  <c:v>2016</c:v>
                </c:pt>
                <c:pt idx="2">
                  <c:v>2017</c:v>
                </c:pt>
                <c:pt idx="3">
                  <c:v>2018</c:v>
                </c:pt>
                <c:pt idx="4">
                  <c:v>2019</c:v>
                </c:pt>
                <c:pt idx="5">
                  <c:v>2020</c:v>
                </c:pt>
                <c:pt idx="6">
                  <c:v>2021</c:v>
                </c:pt>
              </c:numCache>
            </c:numRef>
          </c:cat>
          <c:val>
            <c:numRef>
              <c:f>'Other graphs Balance Sheet'!$B$27:$H$27</c:f>
              <c:numCache>
                <c:formatCode>0%</c:formatCode>
                <c:ptCount val="7"/>
                <c:pt idx="0">
                  <c:v>0.38798111253755646</c:v>
                </c:pt>
                <c:pt idx="1">
                  <c:v>0.40884272390534965</c:v>
                </c:pt>
                <c:pt idx="2">
                  <c:v>0.47861605040577465</c:v>
                </c:pt>
                <c:pt idx="3">
                  <c:v>0.40094417449176423</c:v>
                </c:pt>
                <c:pt idx="4">
                  <c:v>0.40117868304646265</c:v>
                </c:pt>
                <c:pt idx="5">
                  <c:v>0.26984807419885731</c:v>
                </c:pt>
                <c:pt idx="6">
                  <c:v>0.15765079191874601</c:v>
                </c:pt>
              </c:numCache>
            </c:numRef>
          </c:val>
          <c:extLst>
            <c:ext xmlns:c16="http://schemas.microsoft.com/office/drawing/2014/chart" uri="{C3380CC4-5D6E-409C-BE32-E72D297353CC}">
              <c16:uniqueId val="{00000000-F30D-CA47-87D1-3D2F07C478D5}"/>
            </c:ext>
          </c:extLst>
        </c:ser>
        <c:dLbls>
          <c:dLblPos val="outEnd"/>
          <c:showLegendKey val="0"/>
          <c:showVal val="1"/>
          <c:showCatName val="0"/>
          <c:showSerName val="0"/>
          <c:showPercent val="0"/>
          <c:showBubbleSize val="0"/>
        </c:dLbls>
        <c:gapWidth val="100"/>
        <c:axId val="744057600"/>
        <c:axId val="781697072"/>
      </c:barChart>
      <c:lineChart>
        <c:grouping val="standard"/>
        <c:varyColors val="0"/>
        <c:ser>
          <c:idx val="4"/>
          <c:order val="4"/>
          <c:tx>
            <c:strRef>
              <c:f>'Other graphs Balance Sheet'!$AM$27</c:f>
              <c:strCache>
                <c:ptCount val="1"/>
                <c:pt idx="0">
                  <c:v>Green gap SR</c:v>
                </c:pt>
              </c:strCache>
            </c:strRef>
          </c:tx>
          <c:spPr>
            <a:ln w="34925" cap="rnd">
              <a:solidFill>
                <a:srgbClr val="00B050"/>
              </a:solidFill>
              <a:round/>
            </a:ln>
            <a:effectLst>
              <a:outerShdw blurRad="40000" dist="23000" dir="5400000" rotWithShape="0">
                <a:srgbClr val="000000">
                  <a:alpha val="35000"/>
                </a:srgbClr>
              </a:outerShdw>
            </a:effectLst>
          </c:spPr>
          <c:marker>
            <c:symbol val="none"/>
          </c:marker>
          <c:val>
            <c:numRef>
              <c:f>'Other graphs Balance Sheet'!$AN$27:$AT$27</c:f>
              <c:numCache>
                <c:formatCode>0%</c:formatCode>
                <c:ptCount val="7"/>
                <c:pt idx="0">
                  <c:v>0.4</c:v>
                </c:pt>
                <c:pt idx="1">
                  <c:v>0.4</c:v>
                </c:pt>
                <c:pt idx="2">
                  <c:v>0.4</c:v>
                </c:pt>
                <c:pt idx="3">
                  <c:v>0.4</c:v>
                </c:pt>
                <c:pt idx="4">
                  <c:v>0.4</c:v>
                </c:pt>
                <c:pt idx="5">
                  <c:v>0.4</c:v>
                </c:pt>
                <c:pt idx="6">
                  <c:v>0.4</c:v>
                </c:pt>
              </c:numCache>
            </c:numRef>
          </c:val>
          <c:smooth val="0"/>
          <c:extLst>
            <c:ext xmlns:c16="http://schemas.microsoft.com/office/drawing/2014/chart" uri="{C3380CC4-5D6E-409C-BE32-E72D297353CC}">
              <c16:uniqueId val="{00000005-F30D-CA47-87D1-3D2F07C478D5}"/>
            </c:ext>
          </c:extLst>
        </c:ser>
        <c:ser>
          <c:idx val="5"/>
          <c:order val="5"/>
          <c:tx>
            <c:strRef>
              <c:f>'Other graphs Balance Sheet'!$AM$28</c:f>
              <c:strCache>
                <c:ptCount val="1"/>
                <c:pt idx="0">
                  <c:v>Black gap DER DAR</c:v>
                </c:pt>
              </c:strCache>
            </c:strRef>
          </c:tx>
          <c:spPr>
            <a:ln w="34925" cap="rnd">
              <a:solidFill>
                <a:schemeClr val="tx1">
                  <a:alpha val="60000"/>
                </a:schemeClr>
              </a:solidFill>
              <a:prstDash val="sysDash"/>
              <a:round/>
            </a:ln>
            <a:effectLst>
              <a:outerShdw blurRad="40000" dist="23000" dir="5400000" rotWithShape="0">
                <a:srgbClr val="000000">
                  <a:alpha val="35000"/>
                </a:srgbClr>
              </a:outerShdw>
            </a:effectLst>
          </c:spPr>
          <c:marker>
            <c:symbol val="none"/>
          </c:marker>
          <c:val>
            <c:numRef>
              <c:f>'Other graphs Balance Sheet'!$AN$28:$AT$28</c:f>
              <c:numCache>
                <c:formatCode>0%</c:formatCode>
                <c:ptCount val="7"/>
                <c:pt idx="0">
                  <c:v>0.65</c:v>
                </c:pt>
                <c:pt idx="1">
                  <c:v>0.65</c:v>
                </c:pt>
                <c:pt idx="2">
                  <c:v>0.65</c:v>
                </c:pt>
                <c:pt idx="3">
                  <c:v>0.65</c:v>
                </c:pt>
                <c:pt idx="4">
                  <c:v>0.65</c:v>
                </c:pt>
                <c:pt idx="5">
                  <c:v>0.65</c:v>
                </c:pt>
                <c:pt idx="6">
                  <c:v>0.65</c:v>
                </c:pt>
              </c:numCache>
            </c:numRef>
          </c:val>
          <c:smooth val="0"/>
          <c:extLst>
            <c:ext xmlns:c16="http://schemas.microsoft.com/office/drawing/2014/chart" uri="{C3380CC4-5D6E-409C-BE32-E72D297353CC}">
              <c16:uniqueId val="{00000006-F30D-CA47-87D1-3D2F07C478D5}"/>
            </c:ext>
          </c:extLst>
        </c:ser>
        <c:ser>
          <c:idx val="6"/>
          <c:order val="6"/>
          <c:tx>
            <c:strRef>
              <c:f>'Other graphs Balance Sheet'!$AM$29</c:f>
              <c:strCache>
                <c:ptCount val="1"/>
                <c:pt idx="0">
                  <c:v>Black gap EAR</c:v>
                </c:pt>
              </c:strCache>
            </c:strRef>
          </c:tx>
          <c:spPr>
            <a:ln w="34925" cap="rnd">
              <a:solidFill>
                <a:schemeClr val="tx1"/>
              </a:solidFill>
              <a:prstDash val="lgDash"/>
              <a:round/>
            </a:ln>
            <a:effectLst>
              <a:outerShdw blurRad="40000" dist="23000" dir="5400000" rotWithShape="0">
                <a:srgbClr val="000000">
                  <a:alpha val="35000"/>
                </a:srgbClr>
              </a:outerShdw>
            </a:effectLst>
          </c:spPr>
          <c:marker>
            <c:symbol val="none"/>
          </c:marker>
          <c:val>
            <c:numRef>
              <c:f>'Other graphs Balance Sheet'!$AN$29:$AT$29</c:f>
              <c:numCache>
                <c:formatCode>0%</c:formatCode>
                <c:ptCount val="7"/>
                <c:pt idx="0">
                  <c:v>0.35</c:v>
                </c:pt>
                <c:pt idx="1">
                  <c:v>0.35</c:v>
                </c:pt>
                <c:pt idx="2">
                  <c:v>0.35</c:v>
                </c:pt>
                <c:pt idx="3">
                  <c:v>0.35</c:v>
                </c:pt>
                <c:pt idx="4">
                  <c:v>0.35</c:v>
                </c:pt>
                <c:pt idx="5">
                  <c:v>0.35</c:v>
                </c:pt>
                <c:pt idx="6">
                  <c:v>0.35</c:v>
                </c:pt>
              </c:numCache>
            </c:numRef>
          </c:val>
          <c:smooth val="0"/>
          <c:extLst>
            <c:ext xmlns:c16="http://schemas.microsoft.com/office/drawing/2014/chart" uri="{C3380CC4-5D6E-409C-BE32-E72D297353CC}">
              <c16:uniqueId val="{00000007-F30D-CA47-87D1-3D2F07C478D5}"/>
            </c:ext>
          </c:extLst>
        </c:ser>
        <c:dLbls>
          <c:showLegendKey val="0"/>
          <c:showVal val="0"/>
          <c:showCatName val="0"/>
          <c:showSerName val="0"/>
          <c:showPercent val="0"/>
          <c:showBubbleSize val="0"/>
        </c:dLbls>
        <c:marker val="1"/>
        <c:smooth val="0"/>
        <c:axId val="744057600"/>
        <c:axId val="781697072"/>
      </c:lineChart>
      <c:catAx>
        <c:axId val="7440576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781697072"/>
        <c:crosses val="autoZero"/>
        <c:auto val="1"/>
        <c:lblAlgn val="ctr"/>
        <c:lblOffset val="100"/>
        <c:noMultiLvlLbl val="0"/>
      </c:catAx>
      <c:valAx>
        <c:axId val="7816970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744057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it-IT">
                <a:solidFill>
                  <a:schemeClr val="tx1"/>
                </a:solidFill>
                <a:latin typeface="Times New Roman" panose="02020603050405020304" pitchFamily="18" charset="0"/>
                <a:cs typeface="Times New Roman" panose="02020603050405020304" pitchFamily="18" charset="0"/>
              </a:rPr>
              <a:t>NCLH Solvency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it-IT"/>
        </a:p>
      </c:txPr>
    </c:title>
    <c:autoTitleDeleted val="0"/>
    <c:plotArea>
      <c:layout/>
      <c:barChart>
        <c:barDir val="col"/>
        <c:grouping val="clustered"/>
        <c:varyColors val="0"/>
        <c:ser>
          <c:idx val="3"/>
          <c:order val="0"/>
          <c:tx>
            <c:strRef>
              <c:f>'Other graphs Balance Sheet'!$J$30</c:f>
              <c:strCache>
                <c:ptCount val="1"/>
                <c:pt idx="0">
                  <c:v>Solvency Ratio (SR) (=CE/LTL)</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chemeClr val="accent4">
                  <a:lumMod val="20000"/>
                  <a:lumOff val="80000"/>
                  <a:alpha val="80000"/>
                </a:schemeClr>
              </a:solidFill>
              <a:ln>
                <a:solidFill>
                  <a:srgbClr val="7030A0"/>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'Other graphs Balance Sheet'!$K$2:$Q$2</c:f>
              <c:numCache>
                <c:formatCode>General</c:formatCode>
                <c:ptCount val="7"/>
                <c:pt idx="0">
                  <c:v>2015</c:v>
                </c:pt>
                <c:pt idx="1">
                  <c:v>2016</c:v>
                </c:pt>
                <c:pt idx="2">
                  <c:v>2017</c:v>
                </c:pt>
                <c:pt idx="3">
                  <c:v>2018</c:v>
                </c:pt>
                <c:pt idx="4">
                  <c:v>2019</c:v>
                </c:pt>
                <c:pt idx="5">
                  <c:v>2020</c:v>
                </c:pt>
                <c:pt idx="6">
                  <c:v>2021</c:v>
                </c:pt>
              </c:numCache>
            </c:numRef>
          </c:cat>
          <c:val>
            <c:numRef>
              <c:f>'Other graphs Balance Sheet'!$K$30:$Q$30</c:f>
              <c:numCache>
                <c:formatCode>0%</c:formatCode>
                <c:ptCount val="7"/>
                <c:pt idx="0">
                  <c:v>1.6180581551709088</c:v>
                </c:pt>
                <c:pt idx="1">
                  <c:v>1.7410506343977097</c:v>
                </c:pt>
                <c:pt idx="2">
                  <c:v>1.9820130614737761</c:v>
                </c:pt>
                <c:pt idx="3">
                  <c:v>1.978749502049169</c:v>
                </c:pt>
                <c:pt idx="4">
                  <c:v>1.9895134578556424</c:v>
                </c:pt>
                <c:pt idx="5">
                  <c:v>1.3589148245325526</c:v>
                </c:pt>
                <c:pt idx="6">
                  <c:v>1.193578928521694</c:v>
                </c:pt>
              </c:numCache>
            </c:numRef>
          </c:val>
          <c:extLst>
            <c:ext xmlns:c16="http://schemas.microsoft.com/office/drawing/2014/chart" uri="{C3380CC4-5D6E-409C-BE32-E72D297353CC}">
              <c16:uniqueId val="{00000004-D44E-8748-B0D6-E2E03E0E8594}"/>
            </c:ext>
          </c:extLst>
        </c:ser>
        <c:ser>
          <c:idx val="1"/>
          <c:order val="1"/>
          <c:tx>
            <c:strRef>
              <c:f>'Other graphs Balance Sheet'!$J$28</c:f>
              <c:strCache>
                <c:ptCount val="1"/>
                <c:pt idx="0">
                  <c:v>Debt to Assets Ratio (DAR) (=TL/TA)</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chemeClr val="accent2">
                  <a:lumMod val="20000"/>
                  <a:lumOff val="80000"/>
                  <a:alpha val="70000"/>
                </a:schemeClr>
              </a:solidFill>
              <a:ln>
                <a:solidFill>
                  <a:schemeClr val="accent2">
                    <a:lumMod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'Other graphs Balance Sheet'!$K$2:$Q$2</c:f>
              <c:numCache>
                <c:formatCode>General</c:formatCode>
                <c:ptCount val="7"/>
                <c:pt idx="0">
                  <c:v>2015</c:v>
                </c:pt>
                <c:pt idx="1">
                  <c:v>2016</c:v>
                </c:pt>
                <c:pt idx="2">
                  <c:v>2017</c:v>
                </c:pt>
                <c:pt idx="3">
                  <c:v>2018</c:v>
                </c:pt>
                <c:pt idx="4">
                  <c:v>2019</c:v>
                </c:pt>
                <c:pt idx="5">
                  <c:v>2020</c:v>
                </c:pt>
                <c:pt idx="6">
                  <c:v>2021</c:v>
                </c:pt>
              </c:numCache>
            </c:numRef>
          </c:cat>
          <c:val>
            <c:numRef>
              <c:f>'Other graphs Balance Sheet'!$K$28:$Q$28</c:f>
              <c:numCache>
                <c:formatCode>0%</c:formatCode>
                <c:ptCount val="7"/>
                <c:pt idx="0">
                  <c:v>0.69172792618852719</c:v>
                </c:pt>
                <c:pt idx="1">
                  <c:v>0.65024229395764266</c:v>
                </c:pt>
                <c:pt idx="3">
                  <c:v>0.60785132418385668</c:v>
                </c:pt>
                <c:pt idx="4">
                  <c:v>0.60948539371636123</c:v>
                </c:pt>
                <c:pt idx="5">
                  <c:v>0.76335484137457255</c:v>
                </c:pt>
                <c:pt idx="6">
                  <c:v>0.87011901863550356</c:v>
                </c:pt>
              </c:numCache>
            </c:numRef>
          </c:val>
          <c:extLst>
            <c:ext xmlns:c16="http://schemas.microsoft.com/office/drawing/2014/chart" uri="{C3380CC4-5D6E-409C-BE32-E72D297353CC}">
              <c16:uniqueId val="{00000001-D44E-8748-B0D6-E2E03E0E8594}"/>
            </c:ext>
          </c:extLst>
        </c:ser>
        <c:ser>
          <c:idx val="2"/>
          <c:order val="2"/>
          <c:tx>
            <c:strRef>
              <c:f>'Other graphs Balance Sheet'!$J$29</c:f>
              <c:strCache>
                <c:ptCount val="1"/>
                <c:pt idx="0">
                  <c:v>Debt to Equity Ratio (DER) (=TL/E)</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chemeClr val="accent3">
                  <a:lumMod val="20000"/>
                  <a:lumOff val="80000"/>
                </a:schemeClr>
              </a:solidFill>
              <a:ln>
                <a:solidFill>
                  <a:schemeClr val="accent3">
                    <a:lumMod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'Other graphs Balance Sheet'!$K$2:$Q$2</c:f>
              <c:numCache>
                <c:formatCode>General</c:formatCode>
                <c:ptCount val="7"/>
                <c:pt idx="0">
                  <c:v>2015</c:v>
                </c:pt>
                <c:pt idx="1">
                  <c:v>2016</c:v>
                </c:pt>
                <c:pt idx="2">
                  <c:v>2017</c:v>
                </c:pt>
                <c:pt idx="3">
                  <c:v>2018</c:v>
                </c:pt>
                <c:pt idx="4">
                  <c:v>2019</c:v>
                </c:pt>
                <c:pt idx="5">
                  <c:v>2020</c:v>
                </c:pt>
                <c:pt idx="6">
                  <c:v>2021</c:v>
                </c:pt>
              </c:numCache>
            </c:numRef>
          </c:cat>
          <c:val>
            <c:numRef>
              <c:f>'Other graphs Balance Sheet'!$K$29:$Q$29</c:f>
              <c:numCache>
                <c:formatCode>0%</c:formatCode>
                <c:ptCount val="7"/>
                <c:pt idx="0">
                  <c:v>2.2438895177842197</c:v>
                </c:pt>
                <c:pt idx="1">
                  <c:v>1.8591217274908181</c:v>
                </c:pt>
                <c:pt idx="2">
                  <c:v>1.4513813257791708</c:v>
                </c:pt>
                <c:pt idx="3">
                  <c:v>1.5500532366169315</c:v>
                </c:pt>
                <c:pt idx="4">
                  <c:v>1.5607239203146797</c:v>
                </c:pt>
                <c:pt idx="5">
                  <c:v>3.2257398477988013</c:v>
                </c:pt>
                <c:pt idx="6">
                  <c:v>6.6993566686535262</c:v>
                </c:pt>
              </c:numCache>
            </c:numRef>
          </c:val>
          <c:extLst>
            <c:ext xmlns:c16="http://schemas.microsoft.com/office/drawing/2014/chart" uri="{C3380CC4-5D6E-409C-BE32-E72D297353CC}">
              <c16:uniqueId val="{00000002-D44E-8748-B0D6-E2E03E0E8594}"/>
            </c:ext>
          </c:extLst>
        </c:ser>
        <c:ser>
          <c:idx val="0"/>
          <c:order val="3"/>
          <c:tx>
            <c:strRef>
              <c:f>'Other graphs Balance Sheet'!$J$27</c:f>
              <c:strCache>
                <c:ptCount val="1"/>
                <c:pt idx="0">
                  <c:v>Equity to Assets Ratio (EAR) (=E/TA)</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chemeClr val="accent1">
                  <a:lumMod val="40000"/>
                  <a:lumOff val="60000"/>
                  <a:alpha val="53000"/>
                </a:schemeClr>
              </a:solidFill>
              <a:ln>
                <a:solidFill>
                  <a:srgbClr val="002060"/>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'Other graphs Balance Sheet'!$K$2:$Q$2</c:f>
              <c:numCache>
                <c:formatCode>General</c:formatCode>
                <c:ptCount val="7"/>
                <c:pt idx="0">
                  <c:v>2015</c:v>
                </c:pt>
                <c:pt idx="1">
                  <c:v>2016</c:v>
                </c:pt>
                <c:pt idx="2">
                  <c:v>2017</c:v>
                </c:pt>
                <c:pt idx="3">
                  <c:v>2018</c:v>
                </c:pt>
                <c:pt idx="4">
                  <c:v>2019</c:v>
                </c:pt>
                <c:pt idx="5">
                  <c:v>2020</c:v>
                </c:pt>
                <c:pt idx="6">
                  <c:v>2021</c:v>
                </c:pt>
              </c:numCache>
            </c:numRef>
          </c:cat>
          <c:val>
            <c:numRef>
              <c:f>'Other graphs Balance Sheet'!$K$27:$Q$27</c:f>
              <c:numCache>
                <c:formatCode>0%</c:formatCode>
                <c:ptCount val="7"/>
                <c:pt idx="0">
                  <c:v>0.30827182920823565</c:v>
                </c:pt>
                <c:pt idx="1">
                  <c:v>0.34975778312012334</c:v>
                </c:pt>
                <c:pt idx="2">
                  <c:v>0.40793324095929934</c:v>
                </c:pt>
                <c:pt idx="3">
                  <c:v>0.39214867581614332</c:v>
                </c:pt>
                <c:pt idx="4">
                  <c:v>0.39051454634812943</c:v>
                </c:pt>
                <c:pt idx="5">
                  <c:v>0.2366448868762541</c:v>
                </c:pt>
                <c:pt idx="6">
                  <c:v>0.12988098136449644</c:v>
                </c:pt>
              </c:numCache>
            </c:numRef>
          </c:val>
          <c:extLst>
            <c:ext xmlns:c16="http://schemas.microsoft.com/office/drawing/2014/chart" uri="{C3380CC4-5D6E-409C-BE32-E72D297353CC}">
              <c16:uniqueId val="{00000000-D44E-8748-B0D6-E2E03E0E8594}"/>
            </c:ext>
          </c:extLst>
        </c:ser>
        <c:dLbls>
          <c:dLblPos val="outEnd"/>
          <c:showLegendKey val="0"/>
          <c:showVal val="1"/>
          <c:showCatName val="0"/>
          <c:showSerName val="0"/>
          <c:showPercent val="0"/>
          <c:showBubbleSize val="0"/>
        </c:dLbls>
        <c:gapWidth val="269"/>
        <c:axId val="744057600"/>
        <c:axId val="781697072"/>
      </c:barChart>
      <c:lineChart>
        <c:grouping val="standard"/>
        <c:varyColors val="0"/>
        <c:ser>
          <c:idx val="4"/>
          <c:order val="4"/>
          <c:tx>
            <c:strRef>
              <c:f>'Other graphs Balance Sheet'!$AM$27</c:f>
              <c:strCache>
                <c:ptCount val="1"/>
                <c:pt idx="0">
                  <c:v>Green gap SR</c:v>
                </c:pt>
              </c:strCache>
            </c:strRef>
          </c:tx>
          <c:spPr>
            <a:ln w="34925" cap="rnd">
              <a:solidFill>
                <a:srgbClr val="00B050"/>
              </a:solidFill>
              <a:round/>
            </a:ln>
            <a:effectLst>
              <a:outerShdw blurRad="40000" dist="23000" dir="5400000" rotWithShape="0">
                <a:srgbClr val="000000">
                  <a:alpha val="35000"/>
                </a:srgbClr>
              </a:outerShdw>
            </a:effectLst>
          </c:spPr>
          <c:marker>
            <c:symbol val="none"/>
          </c:marker>
          <c:val>
            <c:numRef>
              <c:f>'Other graphs Balance Sheet'!$AN$27:$AT$27</c:f>
              <c:numCache>
                <c:formatCode>0%</c:formatCode>
                <c:ptCount val="7"/>
                <c:pt idx="0">
                  <c:v>0.4</c:v>
                </c:pt>
                <c:pt idx="1">
                  <c:v>0.4</c:v>
                </c:pt>
                <c:pt idx="2">
                  <c:v>0.4</c:v>
                </c:pt>
                <c:pt idx="3">
                  <c:v>0.4</c:v>
                </c:pt>
                <c:pt idx="4">
                  <c:v>0.4</c:v>
                </c:pt>
                <c:pt idx="5">
                  <c:v>0.4</c:v>
                </c:pt>
                <c:pt idx="6">
                  <c:v>0.4</c:v>
                </c:pt>
              </c:numCache>
            </c:numRef>
          </c:val>
          <c:smooth val="0"/>
          <c:extLst>
            <c:ext xmlns:c16="http://schemas.microsoft.com/office/drawing/2014/chart" uri="{C3380CC4-5D6E-409C-BE32-E72D297353CC}">
              <c16:uniqueId val="{00000006-D44E-8748-B0D6-E2E03E0E8594}"/>
            </c:ext>
          </c:extLst>
        </c:ser>
        <c:ser>
          <c:idx val="5"/>
          <c:order val="5"/>
          <c:tx>
            <c:strRef>
              <c:f>'Other graphs Balance Sheet'!$AM$28</c:f>
              <c:strCache>
                <c:ptCount val="1"/>
                <c:pt idx="0">
                  <c:v>Black gap DER DAR</c:v>
                </c:pt>
              </c:strCache>
            </c:strRef>
          </c:tx>
          <c:spPr>
            <a:ln w="34925" cap="rnd">
              <a:solidFill>
                <a:schemeClr val="tx1">
                  <a:alpha val="60000"/>
                </a:schemeClr>
              </a:solidFill>
              <a:prstDash val="sysDash"/>
              <a:round/>
            </a:ln>
            <a:effectLst>
              <a:outerShdw blurRad="40000" dist="23000" dir="5400000" rotWithShape="0">
                <a:srgbClr val="000000">
                  <a:alpha val="35000"/>
                </a:srgbClr>
              </a:outerShdw>
            </a:effectLst>
          </c:spPr>
          <c:marker>
            <c:symbol val="none"/>
          </c:marker>
          <c:val>
            <c:numRef>
              <c:f>'Other graphs Balance Sheet'!$AN$28:$AT$28</c:f>
              <c:numCache>
                <c:formatCode>0%</c:formatCode>
                <c:ptCount val="7"/>
                <c:pt idx="0">
                  <c:v>0.65</c:v>
                </c:pt>
                <c:pt idx="1">
                  <c:v>0.65</c:v>
                </c:pt>
                <c:pt idx="2">
                  <c:v>0.65</c:v>
                </c:pt>
                <c:pt idx="3">
                  <c:v>0.65</c:v>
                </c:pt>
                <c:pt idx="4">
                  <c:v>0.65</c:v>
                </c:pt>
                <c:pt idx="5">
                  <c:v>0.65</c:v>
                </c:pt>
                <c:pt idx="6">
                  <c:v>0.65</c:v>
                </c:pt>
              </c:numCache>
            </c:numRef>
          </c:val>
          <c:smooth val="0"/>
          <c:extLst>
            <c:ext xmlns:c16="http://schemas.microsoft.com/office/drawing/2014/chart" uri="{C3380CC4-5D6E-409C-BE32-E72D297353CC}">
              <c16:uniqueId val="{00000007-D44E-8748-B0D6-E2E03E0E8594}"/>
            </c:ext>
          </c:extLst>
        </c:ser>
        <c:ser>
          <c:idx val="6"/>
          <c:order val="6"/>
          <c:tx>
            <c:strRef>
              <c:f>'Other graphs Balance Sheet'!$AM$29</c:f>
              <c:strCache>
                <c:ptCount val="1"/>
                <c:pt idx="0">
                  <c:v>Black gap EAR</c:v>
                </c:pt>
              </c:strCache>
            </c:strRef>
          </c:tx>
          <c:spPr>
            <a:ln w="34925" cap="rnd">
              <a:solidFill>
                <a:schemeClr val="tx1"/>
              </a:solidFill>
              <a:prstDash val="lgDash"/>
              <a:round/>
            </a:ln>
            <a:effectLst>
              <a:outerShdw blurRad="40000" dist="23000" dir="5400000" rotWithShape="0">
                <a:srgbClr val="000000">
                  <a:alpha val="35000"/>
                </a:srgbClr>
              </a:outerShdw>
            </a:effectLst>
          </c:spPr>
          <c:marker>
            <c:symbol val="none"/>
          </c:marker>
          <c:val>
            <c:numRef>
              <c:f>'Other graphs Balance Sheet'!$AN$29:$AT$29</c:f>
              <c:numCache>
                <c:formatCode>0%</c:formatCode>
                <c:ptCount val="7"/>
                <c:pt idx="0">
                  <c:v>0.35</c:v>
                </c:pt>
                <c:pt idx="1">
                  <c:v>0.35</c:v>
                </c:pt>
                <c:pt idx="2">
                  <c:v>0.35</c:v>
                </c:pt>
                <c:pt idx="3">
                  <c:v>0.35</c:v>
                </c:pt>
                <c:pt idx="4">
                  <c:v>0.35</c:v>
                </c:pt>
                <c:pt idx="5">
                  <c:v>0.35</c:v>
                </c:pt>
                <c:pt idx="6">
                  <c:v>0.35</c:v>
                </c:pt>
              </c:numCache>
            </c:numRef>
          </c:val>
          <c:smooth val="0"/>
          <c:extLst>
            <c:ext xmlns:c16="http://schemas.microsoft.com/office/drawing/2014/chart" uri="{C3380CC4-5D6E-409C-BE32-E72D297353CC}">
              <c16:uniqueId val="{00000008-D44E-8748-B0D6-E2E03E0E8594}"/>
            </c:ext>
          </c:extLst>
        </c:ser>
        <c:dLbls>
          <c:showLegendKey val="0"/>
          <c:showVal val="0"/>
          <c:showCatName val="0"/>
          <c:showSerName val="0"/>
          <c:showPercent val="0"/>
          <c:showBubbleSize val="0"/>
        </c:dLbls>
        <c:marker val="1"/>
        <c:smooth val="0"/>
        <c:axId val="744057600"/>
        <c:axId val="781697072"/>
      </c:lineChart>
      <c:catAx>
        <c:axId val="7440576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781697072"/>
        <c:crosses val="autoZero"/>
        <c:auto val="1"/>
        <c:lblAlgn val="ctr"/>
        <c:lblOffset val="100"/>
        <c:noMultiLvlLbl val="0"/>
      </c:catAx>
      <c:valAx>
        <c:axId val="7816970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744057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sz="1400">
                <a:solidFill>
                  <a:sysClr val="windowText" lastClr="000000"/>
                </a:solidFill>
                <a:latin typeface="Times New Roman" panose="02020603050405020304" pitchFamily="18" charset="0"/>
                <a:cs typeface="Times New Roman" panose="02020603050405020304" pitchFamily="18" charset="0"/>
              </a:rPr>
              <a:t>RCC: CRAGR vs CRATRGR</a:t>
            </a:r>
          </a:p>
        </c:rich>
      </c:tx>
      <c:layout>
        <c:manualLayout>
          <c:xMode val="edge"/>
          <c:yMode val="edge"/>
          <c:x val="0.2539096675415573"/>
          <c:y val="4.5248868778280547E-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it-IT"/>
        </a:p>
      </c:txPr>
    </c:title>
    <c:autoTitleDeleted val="0"/>
    <c:plotArea>
      <c:layout>
        <c:manualLayout>
          <c:layoutTarget val="inner"/>
          <c:xMode val="edge"/>
          <c:yMode val="edge"/>
          <c:x val="8.3752405949256342E-2"/>
          <c:y val="9.6174867281861254E-2"/>
          <c:w val="0.89958092738407702"/>
          <c:h val="0.79028431966366197"/>
        </c:manualLayout>
      </c:layout>
      <c:barChart>
        <c:barDir val="col"/>
        <c:grouping val="percentStacked"/>
        <c:varyColors val="0"/>
        <c:ser>
          <c:idx val="0"/>
          <c:order val="0"/>
          <c:tx>
            <c:strRef>
              <c:f>'Other graphs Balance Sheet'!$A$15</c:f>
              <c:strCache>
                <c:ptCount val="1"/>
                <c:pt idx="0">
                  <c:v>Current Assets Growth Rate (CRAGR)</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extLst>
                <c:ext xmlns:c15="http://schemas.microsoft.com/office/drawing/2012/chart" uri="{02D57815-91ED-43cb-92C2-25804820EDAC}">
                  <c15:fullRef>
                    <c15:sqref>'Other graphs Balance Sheet'!$B$2:$H$2</c15:sqref>
                  </c15:fullRef>
                </c:ext>
              </c:extLst>
              <c:f>'Other graphs Balance Sheet'!$C$2:$H$2</c:f>
              <c:numCache>
                <c:formatCode>General</c:formatCode>
                <c:ptCount val="6"/>
                <c:pt idx="0">
                  <c:v>2016</c:v>
                </c:pt>
                <c:pt idx="1">
                  <c:v>2017</c:v>
                </c:pt>
                <c:pt idx="2">
                  <c:v>2018</c:v>
                </c:pt>
                <c:pt idx="3">
                  <c:v>2019</c:v>
                </c:pt>
                <c:pt idx="4">
                  <c:v>2020</c:v>
                </c:pt>
                <c:pt idx="5">
                  <c:v>2021</c:v>
                </c:pt>
              </c:numCache>
            </c:numRef>
          </c:cat>
          <c:val>
            <c:numRef>
              <c:extLst>
                <c:ext xmlns:c15="http://schemas.microsoft.com/office/drawing/2012/chart" uri="{02D57815-91ED-43cb-92C2-25804820EDAC}">
                  <c15:fullRef>
                    <c15:sqref>'Other graphs Balance Sheet'!$B$15:$H$15</c15:sqref>
                  </c15:fullRef>
                </c:ext>
              </c:extLst>
              <c:f>'Other graphs Balance Sheet'!$C$15:$H$15</c:f>
              <c:numCache>
                <c:formatCode>0%</c:formatCode>
                <c:ptCount val="6"/>
                <c:pt idx="0">
                  <c:v>-0.10599124037361037</c:v>
                </c:pt>
                <c:pt idx="1">
                  <c:v>0.21292387462331536</c:v>
                </c:pt>
                <c:pt idx="2">
                  <c:v>0.36843694120006143</c:v>
                </c:pt>
                <c:pt idx="3">
                  <c:v>-6.3939763808689681E-2</c:v>
                </c:pt>
                <c:pt idx="4">
                  <c:v>2.7086213302965358</c:v>
                </c:pt>
                <c:pt idx="5">
                  <c:v>-0.16500875399229131</c:v>
                </c:pt>
              </c:numCache>
            </c:numRef>
          </c:val>
          <c:extLst>
            <c:ext xmlns:c16="http://schemas.microsoft.com/office/drawing/2014/chart" uri="{C3380CC4-5D6E-409C-BE32-E72D297353CC}">
              <c16:uniqueId val="{00000000-4DFC-104F-AC17-AF43F09AF71B}"/>
            </c:ext>
          </c:extLst>
        </c:ser>
        <c:ser>
          <c:idx val="1"/>
          <c:order val="1"/>
          <c:tx>
            <c:strRef>
              <c:f>'Other graphs Balance Sheet'!$A$17</c:f>
              <c:strCache>
                <c:ptCount val="1"/>
                <c:pt idx="0">
                  <c:v>Current Assets Turnover Ratio Growth Rate (CRATRGR)</c:v>
                </c:pt>
              </c:strCache>
            </c:strRef>
          </c:tx>
          <c:spPr>
            <a:solidFill>
              <a:srgbClr val="C00000"/>
            </a:solidFill>
            <a:ln>
              <a:noFill/>
            </a:ln>
            <a:effectLst>
              <a:outerShdw blurRad="40000" dist="23000" dir="5400000" rotWithShape="0">
                <a:srgbClr val="000000">
                  <a:alpha val="35000"/>
                </a:srgbClr>
              </a:outerShdw>
            </a:effectLst>
            <a:scene3d>
              <a:camera prst="orthographicFront"/>
              <a:lightRig rig="threePt" dir="t">
                <a:rot lat="0" lon="0" rev="1200000"/>
              </a:lightRig>
            </a:scene3d>
            <a:sp3d prstMaterial="dkEdge">
              <a:bevelT w="63500" h="25400"/>
            </a:sp3d>
          </c:spPr>
          <c:invertIfNegative val="0"/>
          <c:cat>
            <c:numRef>
              <c:extLst>
                <c:ext xmlns:c15="http://schemas.microsoft.com/office/drawing/2012/chart" uri="{02D57815-91ED-43cb-92C2-25804820EDAC}">
                  <c15:fullRef>
                    <c15:sqref>'Other graphs Balance Sheet'!$B$2:$H$2</c15:sqref>
                  </c15:fullRef>
                </c:ext>
              </c:extLst>
              <c:f>'Other graphs Balance Sheet'!$C$2:$H$2</c:f>
              <c:numCache>
                <c:formatCode>General</c:formatCode>
                <c:ptCount val="6"/>
                <c:pt idx="0">
                  <c:v>2016</c:v>
                </c:pt>
                <c:pt idx="1">
                  <c:v>2017</c:v>
                </c:pt>
                <c:pt idx="2">
                  <c:v>2018</c:v>
                </c:pt>
                <c:pt idx="3">
                  <c:v>2019</c:v>
                </c:pt>
                <c:pt idx="4">
                  <c:v>2020</c:v>
                </c:pt>
                <c:pt idx="5">
                  <c:v>2021</c:v>
                </c:pt>
              </c:numCache>
            </c:numRef>
          </c:cat>
          <c:val>
            <c:numRef>
              <c:extLst>
                <c:ext xmlns:c15="http://schemas.microsoft.com/office/drawing/2012/chart" uri="{02D57815-91ED-43cb-92C2-25804820EDAC}">
                  <c15:fullRef>
                    <c15:sqref>'Other graphs Balance Sheet'!$B$17:$H$17</c15:sqref>
                  </c15:fullRef>
                </c:ext>
              </c:extLst>
              <c:f>'Other graphs Balance Sheet'!$C$17:$H$17</c:f>
              <c:numCache>
                <c:formatCode>0%</c:formatCode>
                <c:ptCount val="6"/>
                <c:pt idx="0">
                  <c:v>0.14515319792527959</c:v>
                </c:pt>
                <c:pt idx="1">
                  <c:v>-0.14823584069131565</c:v>
                </c:pt>
                <c:pt idx="2">
                  <c:v>-0.20963150094191907</c:v>
                </c:pt>
                <c:pt idx="3">
                  <c:v>0.23223681039272895</c:v>
                </c:pt>
                <c:pt idx="4">
                  <c:v>-0.94561181202916</c:v>
                </c:pt>
                <c:pt idx="5">
                  <c:v>-0.16927521568393386</c:v>
                </c:pt>
              </c:numCache>
            </c:numRef>
          </c:val>
          <c:extLst>
            <c:ext xmlns:c16="http://schemas.microsoft.com/office/drawing/2014/chart" uri="{C3380CC4-5D6E-409C-BE32-E72D297353CC}">
              <c16:uniqueId val="{00000001-4DFC-104F-AC17-AF43F09AF71B}"/>
            </c:ext>
          </c:extLst>
        </c:ser>
        <c:dLbls>
          <c:showLegendKey val="0"/>
          <c:showVal val="0"/>
          <c:showCatName val="0"/>
          <c:showSerName val="0"/>
          <c:showPercent val="0"/>
          <c:showBubbleSize val="0"/>
        </c:dLbls>
        <c:gapWidth val="150"/>
        <c:overlap val="100"/>
        <c:axId val="121066392"/>
        <c:axId val="121065216"/>
      </c:barChart>
      <c:catAx>
        <c:axId val="12106639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t-IT"/>
          </a:p>
        </c:txPr>
        <c:crossAx val="121065216"/>
        <c:crosses val="autoZero"/>
        <c:auto val="1"/>
        <c:lblAlgn val="ctr"/>
        <c:lblOffset val="100"/>
        <c:noMultiLvlLbl val="0"/>
      </c:catAx>
      <c:valAx>
        <c:axId val="1210652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t-IT"/>
          </a:p>
        </c:txPr>
        <c:crossAx val="121066392"/>
        <c:crosses val="autoZero"/>
        <c:crossBetween val="between"/>
      </c:valAx>
      <c:spPr>
        <a:noFill/>
        <a:ln>
          <a:noFill/>
        </a:ln>
        <a:effectLst/>
      </c:spPr>
    </c:plotArea>
    <c:legend>
      <c:legendPos val="b"/>
      <c:layout>
        <c:manualLayout>
          <c:xMode val="edge"/>
          <c:yMode val="edge"/>
          <c:x val="4.0361986001749783E-2"/>
          <c:y val="0.88130901058182209"/>
          <c:w val="0.93872025371828527"/>
          <c:h val="0.11416610254034988"/>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sz="1400">
                <a:solidFill>
                  <a:sysClr val="windowText" lastClr="000000"/>
                </a:solidFill>
                <a:latin typeface="Times New Roman" panose="02020603050405020304" pitchFamily="18" charset="0"/>
                <a:cs typeface="Times New Roman" panose="02020603050405020304" pitchFamily="18" charset="0"/>
              </a:rPr>
              <a:t>NCLH: CRAGR vs CRATRGR</a:t>
            </a:r>
          </a:p>
        </c:rich>
      </c:tx>
      <c:layout>
        <c:manualLayout>
          <c:xMode val="edge"/>
          <c:yMode val="edge"/>
          <c:x val="0.2539096675415573"/>
          <c:y val="4.5248868778280547E-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it-IT"/>
        </a:p>
      </c:txPr>
    </c:title>
    <c:autoTitleDeleted val="0"/>
    <c:plotArea>
      <c:layout>
        <c:manualLayout>
          <c:layoutTarget val="inner"/>
          <c:xMode val="edge"/>
          <c:yMode val="edge"/>
          <c:x val="8.3752405949256342E-2"/>
          <c:y val="9.6174867281861254E-2"/>
          <c:w val="0.89958092738407702"/>
          <c:h val="0.79028431966366197"/>
        </c:manualLayout>
      </c:layout>
      <c:barChart>
        <c:barDir val="col"/>
        <c:grouping val="percentStacked"/>
        <c:varyColors val="0"/>
        <c:ser>
          <c:idx val="0"/>
          <c:order val="0"/>
          <c:tx>
            <c:strRef>
              <c:f>'Other graphs Balance Sheet'!$A$15</c:f>
              <c:strCache>
                <c:ptCount val="1"/>
                <c:pt idx="0">
                  <c:v>Current Assets Growth Rate (CRAGR)</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extLst>
                <c:ext xmlns:c15="http://schemas.microsoft.com/office/drawing/2012/chart" uri="{02D57815-91ED-43cb-92C2-25804820EDAC}">
                  <c15:fullRef>
                    <c15:sqref>'Other graphs Balance Sheet'!$B$2:$H$2</c15:sqref>
                  </c15:fullRef>
                </c:ext>
              </c:extLst>
              <c:f>'Other graphs Balance Sheet'!$C$2:$H$2</c:f>
              <c:numCache>
                <c:formatCode>General</c:formatCode>
                <c:ptCount val="6"/>
                <c:pt idx="0">
                  <c:v>2016</c:v>
                </c:pt>
                <c:pt idx="1">
                  <c:v>2017</c:v>
                </c:pt>
                <c:pt idx="2">
                  <c:v>2018</c:v>
                </c:pt>
                <c:pt idx="3">
                  <c:v>2019</c:v>
                </c:pt>
                <c:pt idx="4">
                  <c:v>2020</c:v>
                </c:pt>
                <c:pt idx="5">
                  <c:v>2021</c:v>
                </c:pt>
              </c:numCache>
            </c:numRef>
          </c:cat>
          <c:val>
            <c:numRef>
              <c:extLst>
                <c:ext xmlns:c15="http://schemas.microsoft.com/office/drawing/2012/chart" uri="{02D57815-91ED-43cb-92C2-25804820EDAC}">
                  <c15:fullRef>
                    <c15:sqref>'Other graphs Balance Sheet'!$K$15:$Q$15</c15:sqref>
                  </c15:fullRef>
                </c:ext>
              </c:extLst>
              <c:f>'Other graphs Balance Sheet'!$L$15:$Q$15</c:f>
              <c:numCache>
                <c:formatCode>0%</c:formatCode>
                <c:ptCount val="6"/>
                <c:pt idx="0">
                  <c:v>0.20763723851461913</c:v>
                </c:pt>
                <c:pt idx="1">
                  <c:v>0.26087527639731145</c:v>
                </c:pt>
                <c:pt idx="2">
                  <c:v>6.1689595764917421E-2</c:v>
                </c:pt>
                <c:pt idx="3">
                  <c:v>0.32678130445764503</c:v>
                </c:pt>
                <c:pt idx="4">
                  <c:v>3.8723801436700929</c:v>
                </c:pt>
                <c:pt idx="5">
                  <c:v>-7.1953010279001375E-2</c:v>
                </c:pt>
              </c:numCache>
            </c:numRef>
          </c:val>
          <c:extLst>
            <c:ext xmlns:c16="http://schemas.microsoft.com/office/drawing/2014/chart" uri="{C3380CC4-5D6E-409C-BE32-E72D297353CC}">
              <c16:uniqueId val="{00000000-8DE0-F749-BD2B-A7B29528299A}"/>
            </c:ext>
          </c:extLst>
        </c:ser>
        <c:ser>
          <c:idx val="1"/>
          <c:order val="1"/>
          <c:tx>
            <c:strRef>
              <c:f>'Other graphs Balance Sheet'!$A$17</c:f>
              <c:strCache>
                <c:ptCount val="1"/>
                <c:pt idx="0">
                  <c:v>Current Assets Turnover Ratio Growth Rate (CRATRGR)</c:v>
                </c:pt>
              </c:strCache>
            </c:strRef>
          </c:tx>
          <c:spPr>
            <a:solidFill>
              <a:srgbClr val="C00000"/>
            </a:solidFill>
            <a:ln>
              <a:noFill/>
            </a:ln>
            <a:effectLst>
              <a:outerShdw blurRad="40000" dist="23000" dir="5400000" rotWithShape="0">
                <a:srgbClr val="000000">
                  <a:alpha val="35000"/>
                </a:srgbClr>
              </a:outerShdw>
            </a:effectLst>
            <a:scene3d>
              <a:camera prst="orthographicFront"/>
              <a:lightRig rig="threePt" dir="t">
                <a:rot lat="0" lon="0" rev="1200000"/>
              </a:lightRig>
            </a:scene3d>
            <a:sp3d prstMaterial="dkEdge">
              <a:bevelT w="63500" h="25400"/>
            </a:sp3d>
          </c:spPr>
          <c:invertIfNegative val="0"/>
          <c:cat>
            <c:numRef>
              <c:extLst>
                <c:ext xmlns:c15="http://schemas.microsoft.com/office/drawing/2012/chart" uri="{02D57815-91ED-43cb-92C2-25804820EDAC}">
                  <c15:fullRef>
                    <c15:sqref>'Other graphs Balance Sheet'!$B$2:$H$2</c15:sqref>
                  </c15:fullRef>
                </c:ext>
              </c:extLst>
              <c:f>'Other graphs Balance Sheet'!$C$2:$H$2</c:f>
              <c:numCache>
                <c:formatCode>General</c:formatCode>
                <c:ptCount val="6"/>
                <c:pt idx="0">
                  <c:v>2016</c:v>
                </c:pt>
                <c:pt idx="1">
                  <c:v>2017</c:v>
                </c:pt>
                <c:pt idx="2">
                  <c:v>2018</c:v>
                </c:pt>
                <c:pt idx="3">
                  <c:v>2019</c:v>
                </c:pt>
                <c:pt idx="4">
                  <c:v>2020</c:v>
                </c:pt>
                <c:pt idx="5">
                  <c:v>2021</c:v>
                </c:pt>
              </c:numCache>
            </c:numRef>
          </c:cat>
          <c:val>
            <c:numRef>
              <c:extLst>
                <c:ext xmlns:c15="http://schemas.microsoft.com/office/drawing/2012/chart" uri="{02D57815-91ED-43cb-92C2-25804820EDAC}">
                  <c15:fullRef>
                    <c15:sqref>'Other graphs Balance Sheet'!$K$17:$Q$17</c15:sqref>
                  </c15:fullRef>
                </c:ext>
              </c:extLst>
              <c:f>'Other graphs Balance Sheet'!$L$17:$Q$17</c:f>
              <c:numCache>
                <c:formatCode>0%</c:formatCode>
                <c:ptCount val="6"/>
                <c:pt idx="0">
                  <c:v>-7.1049092918067269E-2</c:v>
                </c:pt>
                <c:pt idx="1">
                  <c:v>-0.1220090113445748</c:v>
                </c:pt>
                <c:pt idx="2">
                  <c:v>5.6913871231366105E-2</c:v>
                </c:pt>
                <c:pt idx="3">
                  <c:v>-0.19560438414033224</c:v>
                </c:pt>
                <c:pt idx="4">
                  <c:v>-0.95935142119108308</c:v>
                </c:pt>
                <c:pt idx="5">
                  <c:v>-0.45447218012069934</c:v>
                </c:pt>
              </c:numCache>
            </c:numRef>
          </c:val>
          <c:extLst>
            <c:ext xmlns:c16="http://schemas.microsoft.com/office/drawing/2014/chart" uri="{C3380CC4-5D6E-409C-BE32-E72D297353CC}">
              <c16:uniqueId val="{00000001-8DE0-F749-BD2B-A7B29528299A}"/>
            </c:ext>
          </c:extLst>
        </c:ser>
        <c:dLbls>
          <c:showLegendKey val="0"/>
          <c:showVal val="0"/>
          <c:showCatName val="0"/>
          <c:showSerName val="0"/>
          <c:showPercent val="0"/>
          <c:showBubbleSize val="0"/>
        </c:dLbls>
        <c:gapWidth val="150"/>
        <c:overlap val="100"/>
        <c:axId val="121066392"/>
        <c:axId val="121065216"/>
      </c:barChart>
      <c:catAx>
        <c:axId val="12106639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t-IT"/>
          </a:p>
        </c:txPr>
        <c:crossAx val="121065216"/>
        <c:crosses val="autoZero"/>
        <c:auto val="1"/>
        <c:lblAlgn val="ctr"/>
        <c:lblOffset val="100"/>
        <c:noMultiLvlLbl val="0"/>
      </c:catAx>
      <c:valAx>
        <c:axId val="1210652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t-IT"/>
          </a:p>
        </c:txPr>
        <c:crossAx val="121066392"/>
        <c:crosses val="autoZero"/>
        <c:crossBetween val="between"/>
      </c:valAx>
      <c:spPr>
        <a:noFill/>
        <a:ln>
          <a:noFill/>
        </a:ln>
        <a:effectLst/>
      </c:spPr>
    </c:plotArea>
    <c:legend>
      <c:legendPos val="b"/>
      <c:layout>
        <c:manualLayout>
          <c:xMode val="edge"/>
          <c:yMode val="edge"/>
          <c:x val="4.0361986001749783E-2"/>
          <c:y val="0.88130901058182209"/>
          <c:w val="0.93872025371828527"/>
          <c:h val="0.11416610254034988"/>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ro-RO" sz="1400">
                <a:solidFill>
                  <a:schemeClr val="tx1"/>
                </a:solidFill>
                <a:latin typeface="Times New Roman" panose="02020603050405020304" pitchFamily="18" charset="0"/>
                <a:cs typeface="Times New Roman" panose="02020603050405020304" pitchFamily="18" charset="0"/>
              </a:rPr>
              <a:t>RCC:</a:t>
            </a:r>
            <a:r>
              <a:rPr lang="ro-RO" sz="1400" baseline="0">
                <a:solidFill>
                  <a:schemeClr val="tx1"/>
                </a:solidFill>
                <a:latin typeface="Times New Roman" panose="02020603050405020304" pitchFamily="18" charset="0"/>
                <a:cs typeface="Times New Roman" panose="02020603050405020304" pitchFamily="18" charset="0"/>
              </a:rPr>
              <a:t> </a:t>
            </a:r>
            <a:r>
              <a:rPr lang="en-US" sz="1400" baseline="0">
                <a:solidFill>
                  <a:schemeClr val="tx1"/>
                </a:solidFill>
                <a:latin typeface="Times New Roman" panose="02020603050405020304" pitchFamily="18" charset="0"/>
                <a:cs typeface="Times New Roman" panose="02020603050405020304" pitchFamily="18" charset="0"/>
              </a:rPr>
              <a:t>CRLR vs NCLR</a:t>
            </a:r>
            <a:endParaRPr lang="en-GB" sz="1400">
              <a:solidFill>
                <a:schemeClr val="tx1"/>
              </a:solidFill>
              <a:latin typeface="Times New Roman" panose="02020603050405020304" pitchFamily="18" charset="0"/>
              <a:cs typeface="Times New Roman" panose="02020603050405020304" pitchFamily="18" charset="0"/>
            </a:endParaRPr>
          </a:p>
        </c:rich>
      </c:tx>
      <c:layout>
        <c:manualLayout>
          <c:xMode val="edge"/>
          <c:yMode val="edge"/>
          <c:x val="0.31805809603543839"/>
          <c:y val="4.3539218997173883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it-IT"/>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0646809229275293E-2"/>
          <c:y val="0.10241908249053516"/>
          <c:w val="0.88651727850372575"/>
          <c:h val="0.77411350669202472"/>
        </c:manualLayout>
      </c:layout>
      <c:bar3DChart>
        <c:barDir val="col"/>
        <c:grouping val="standard"/>
        <c:varyColors val="0"/>
        <c:ser>
          <c:idx val="0"/>
          <c:order val="0"/>
          <c:tx>
            <c:strRef>
              <c:f>'Other graphs Balance Sheet'!$A$43</c:f>
              <c:strCache>
                <c:ptCount val="1"/>
                <c:pt idx="0">
                  <c:v>Current Liabilities Ratio (CRLR) (=CRL/TL)</c:v>
                </c:pt>
              </c:strCache>
            </c:strRef>
          </c:tx>
          <c:spPr>
            <a:solidFill>
              <a:srgbClr val="FFC000"/>
            </a:solidFill>
            <a:ln>
              <a:noFill/>
            </a:ln>
            <a:effectLst>
              <a:outerShdw blurRad="40000" dist="23000" dir="5400000" rotWithShape="0">
                <a:srgbClr val="000000">
                  <a:alpha val="35000"/>
                </a:srgbClr>
              </a:outerShdw>
            </a:effectLst>
            <a:sp3d/>
          </c:spPr>
          <c:invertIfNegative val="0"/>
          <c:cat>
            <c:numRef>
              <c:f>'Other graphs Balance Sheet'!$B$2:$H$2</c:f>
              <c:numCache>
                <c:formatCode>General</c:formatCode>
                <c:ptCount val="7"/>
                <c:pt idx="0">
                  <c:v>2015</c:v>
                </c:pt>
                <c:pt idx="1">
                  <c:v>2016</c:v>
                </c:pt>
                <c:pt idx="2">
                  <c:v>2017</c:v>
                </c:pt>
                <c:pt idx="3">
                  <c:v>2018</c:v>
                </c:pt>
                <c:pt idx="4">
                  <c:v>2019</c:v>
                </c:pt>
                <c:pt idx="5">
                  <c:v>2020</c:v>
                </c:pt>
                <c:pt idx="6">
                  <c:v>2021</c:v>
                </c:pt>
              </c:numCache>
            </c:numRef>
          </c:cat>
          <c:val>
            <c:numRef>
              <c:f>'Other graphs Balance Sheet'!$B$43:$H$43</c:f>
              <c:numCache>
                <c:formatCode>0.00%</c:formatCode>
                <c:ptCount val="7"/>
                <c:pt idx="0">
                  <c:v>0.33750231936472991</c:v>
                </c:pt>
                <c:pt idx="1">
                  <c:v>0.33676786027048478</c:v>
                </c:pt>
                <c:pt idx="2">
                  <c:v>0.41641918168702635</c:v>
                </c:pt>
                <c:pt idx="3">
                  <c:v>0.41952720522438458</c:v>
                </c:pt>
                <c:pt idx="4">
                  <c:v>0.41819299378071917</c:v>
                </c:pt>
                <c:pt idx="5">
                  <c:v>0.19140320073977451</c:v>
                </c:pt>
                <c:pt idx="6">
                  <c:v>0.26812411676382264</c:v>
                </c:pt>
              </c:numCache>
            </c:numRef>
          </c:val>
          <c:extLst>
            <c:ext xmlns:c16="http://schemas.microsoft.com/office/drawing/2014/chart" uri="{C3380CC4-5D6E-409C-BE32-E72D297353CC}">
              <c16:uniqueId val="{00000000-E959-DA4A-9552-509170AF4B6A}"/>
            </c:ext>
          </c:extLst>
        </c:ser>
        <c:ser>
          <c:idx val="1"/>
          <c:order val="1"/>
          <c:tx>
            <c:strRef>
              <c:f>'Other graphs Balance Sheet'!$A$44</c:f>
              <c:strCache>
                <c:ptCount val="1"/>
                <c:pt idx="0">
                  <c:v>Long-Term Liabilities Ratio (LTLR) (=LTL/TL)</c:v>
                </c:pt>
              </c:strCache>
            </c:strRef>
          </c:tx>
          <c:spPr>
            <a:solidFill>
              <a:srgbClr val="7030A0"/>
            </a:solidFill>
            <a:ln>
              <a:noFill/>
            </a:ln>
            <a:effectLst>
              <a:outerShdw blurRad="40000" dist="23000" dir="5400000" rotWithShape="0">
                <a:srgbClr val="000000">
                  <a:alpha val="35000"/>
                </a:srgbClr>
              </a:outerShdw>
            </a:effectLst>
            <a:sp3d/>
          </c:spPr>
          <c:invertIfNegative val="0"/>
          <c:cat>
            <c:numRef>
              <c:f>'Other graphs Balance Sheet'!$B$2:$H$2</c:f>
              <c:numCache>
                <c:formatCode>General</c:formatCode>
                <c:ptCount val="7"/>
                <c:pt idx="0">
                  <c:v>2015</c:v>
                </c:pt>
                <c:pt idx="1">
                  <c:v>2016</c:v>
                </c:pt>
                <c:pt idx="2">
                  <c:v>2017</c:v>
                </c:pt>
                <c:pt idx="3">
                  <c:v>2018</c:v>
                </c:pt>
                <c:pt idx="4">
                  <c:v>2019</c:v>
                </c:pt>
                <c:pt idx="5">
                  <c:v>2020</c:v>
                </c:pt>
                <c:pt idx="6">
                  <c:v>2021</c:v>
                </c:pt>
              </c:numCache>
            </c:numRef>
          </c:cat>
          <c:val>
            <c:numRef>
              <c:f>'Other graphs Balance Sheet'!$B$44:$H$44</c:f>
              <c:numCache>
                <c:formatCode>0.00%</c:formatCode>
                <c:ptCount val="7"/>
                <c:pt idx="0">
                  <c:v>0.66249807374793612</c:v>
                </c:pt>
                <c:pt idx="1">
                  <c:v>0.66323236719334655</c:v>
                </c:pt>
                <c:pt idx="2">
                  <c:v>0.58358107563330819</c:v>
                </c:pt>
                <c:pt idx="3">
                  <c:v>0.55923737716638122</c:v>
                </c:pt>
                <c:pt idx="4">
                  <c:v>0.56197911044235549</c:v>
                </c:pt>
                <c:pt idx="5">
                  <c:v>0.80859684144627275</c:v>
                </c:pt>
                <c:pt idx="6">
                  <c:v>0.73187599364069955</c:v>
                </c:pt>
              </c:numCache>
            </c:numRef>
          </c:val>
          <c:extLst>
            <c:ext xmlns:c16="http://schemas.microsoft.com/office/drawing/2014/chart" uri="{C3380CC4-5D6E-409C-BE32-E72D297353CC}">
              <c16:uniqueId val="{00000001-E959-DA4A-9552-509170AF4B6A}"/>
            </c:ext>
          </c:extLst>
        </c:ser>
        <c:dLbls>
          <c:showLegendKey val="0"/>
          <c:showVal val="0"/>
          <c:showCatName val="0"/>
          <c:showSerName val="0"/>
          <c:showPercent val="0"/>
          <c:showBubbleSize val="0"/>
        </c:dLbls>
        <c:gapWidth val="150"/>
        <c:shape val="box"/>
        <c:axId val="484489976"/>
        <c:axId val="484486840"/>
        <c:axId val="486047864"/>
      </c:bar3DChart>
      <c:catAx>
        <c:axId val="4844899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it-IT"/>
          </a:p>
        </c:txPr>
        <c:crossAx val="484486840"/>
        <c:crosses val="autoZero"/>
        <c:auto val="1"/>
        <c:lblAlgn val="ctr"/>
        <c:lblOffset val="100"/>
        <c:noMultiLvlLbl val="0"/>
      </c:catAx>
      <c:valAx>
        <c:axId val="484486840"/>
        <c:scaling>
          <c:orientation val="minMax"/>
        </c:scaling>
        <c:delete val="0"/>
        <c:axPos val="l"/>
        <c:majorGridlines>
          <c:spPr>
            <a:ln w="9525" cap="flat" cmpd="sng" algn="ctr">
              <a:solidFill>
                <a:schemeClr val="bg1">
                  <a:lumMod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it-IT"/>
          </a:p>
        </c:txPr>
        <c:crossAx val="484489976"/>
        <c:crosses val="autoZero"/>
        <c:crossBetween val="between"/>
      </c:valAx>
      <c:serAx>
        <c:axId val="486047864"/>
        <c:scaling>
          <c:orientation val="minMax"/>
        </c:scaling>
        <c:delete val="1"/>
        <c:axPos val="b"/>
        <c:majorTickMark val="none"/>
        <c:minorTickMark val="none"/>
        <c:tickLblPos val="nextTo"/>
        <c:crossAx val="484486840"/>
        <c:crosses val="autoZero"/>
      </c:serAx>
      <c:spPr>
        <a:noFill/>
        <a:ln>
          <a:noFill/>
        </a:ln>
        <a:effectLst/>
      </c:spPr>
    </c:plotArea>
    <c:legend>
      <c:legendPos val="b"/>
      <c:layout>
        <c:manualLayout>
          <c:xMode val="edge"/>
          <c:yMode val="edge"/>
          <c:x val="0"/>
          <c:y val="0.89161657275910478"/>
          <c:w val="0.98180625470268434"/>
          <c:h val="0.104879045875473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it-IT"/>
        </a:p>
      </c:txPr>
    </c:legend>
    <c:plotVisOnly val="1"/>
    <c:dispBlanksAs val="gap"/>
    <c:showDLblsOverMax val="0"/>
  </c:chart>
  <c:spPr>
    <a:solidFill>
      <a:schemeClr val="bg1">
        <a:lumMod val="95000"/>
      </a:schemeClr>
    </a:solidFill>
    <a:ln w="9525" cap="flat" cmpd="sng" algn="ctr">
      <a:solidFill>
        <a:schemeClr val="bg1">
          <a:lumMod val="85000"/>
        </a:schemeClr>
      </a:solidFill>
      <a:round/>
    </a:ln>
    <a:effectLst/>
  </c:spPr>
  <c:txPr>
    <a:bodyPr/>
    <a:lstStyle/>
    <a:p>
      <a:pPr>
        <a:defRPr/>
      </a:pPr>
      <a:endParaRPr lang="it-IT"/>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ro-RO" sz="1400">
                <a:solidFill>
                  <a:schemeClr val="tx1"/>
                </a:solidFill>
                <a:latin typeface="Times New Roman" panose="02020603050405020304" pitchFamily="18" charset="0"/>
                <a:cs typeface="Times New Roman" panose="02020603050405020304" pitchFamily="18" charset="0"/>
              </a:rPr>
              <a:t>NCLH:</a:t>
            </a:r>
            <a:r>
              <a:rPr lang="ro-RO" sz="1400" baseline="0">
                <a:solidFill>
                  <a:schemeClr val="tx1"/>
                </a:solidFill>
                <a:latin typeface="Times New Roman" panose="02020603050405020304" pitchFamily="18" charset="0"/>
                <a:cs typeface="Times New Roman" panose="02020603050405020304" pitchFamily="18" charset="0"/>
              </a:rPr>
              <a:t> </a:t>
            </a:r>
            <a:r>
              <a:rPr lang="en-US" sz="1400" baseline="0">
                <a:solidFill>
                  <a:schemeClr val="tx1"/>
                </a:solidFill>
                <a:latin typeface="Times New Roman" panose="02020603050405020304" pitchFamily="18" charset="0"/>
                <a:cs typeface="Times New Roman" panose="02020603050405020304" pitchFamily="18" charset="0"/>
              </a:rPr>
              <a:t>CRLR vs NCLR</a:t>
            </a:r>
            <a:endParaRPr lang="en-GB" sz="1400">
              <a:solidFill>
                <a:schemeClr val="tx1"/>
              </a:solidFill>
              <a:latin typeface="Times New Roman" panose="02020603050405020304" pitchFamily="18" charset="0"/>
              <a:cs typeface="Times New Roman" panose="02020603050405020304" pitchFamily="18" charset="0"/>
            </a:endParaRPr>
          </a:p>
        </c:rich>
      </c:tx>
      <c:layout>
        <c:manualLayout>
          <c:xMode val="edge"/>
          <c:yMode val="edge"/>
          <c:x val="0.31805809603543839"/>
          <c:y val="4.3539218997173883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it-IT"/>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0646809229275293E-2"/>
          <c:y val="0.10241908249053516"/>
          <c:w val="0.88651727850372575"/>
          <c:h val="0.77411350669202472"/>
        </c:manualLayout>
      </c:layout>
      <c:bar3DChart>
        <c:barDir val="col"/>
        <c:grouping val="standard"/>
        <c:varyColors val="0"/>
        <c:ser>
          <c:idx val="0"/>
          <c:order val="0"/>
          <c:tx>
            <c:strRef>
              <c:f>'Other graphs Balance Sheet'!$A$43</c:f>
              <c:strCache>
                <c:ptCount val="1"/>
                <c:pt idx="0">
                  <c:v>Current Liabilities Ratio (CRLR) (=CRL/TL)</c:v>
                </c:pt>
              </c:strCache>
            </c:strRef>
          </c:tx>
          <c:spPr>
            <a:solidFill>
              <a:srgbClr val="FFC000"/>
            </a:solidFill>
            <a:ln>
              <a:noFill/>
            </a:ln>
            <a:effectLst>
              <a:outerShdw blurRad="40000" dist="23000" dir="5400000" rotWithShape="0">
                <a:srgbClr val="000000">
                  <a:alpha val="35000"/>
                </a:srgbClr>
              </a:outerShdw>
            </a:effectLst>
            <a:sp3d/>
          </c:spPr>
          <c:invertIfNegative val="0"/>
          <c:cat>
            <c:numRef>
              <c:f>'Other graphs Balance Sheet'!$B$2:$H$2</c:f>
              <c:numCache>
                <c:formatCode>General</c:formatCode>
                <c:ptCount val="7"/>
                <c:pt idx="0">
                  <c:v>2015</c:v>
                </c:pt>
                <c:pt idx="1">
                  <c:v>2016</c:v>
                </c:pt>
                <c:pt idx="2">
                  <c:v>2017</c:v>
                </c:pt>
                <c:pt idx="3">
                  <c:v>2018</c:v>
                </c:pt>
                <c:pt idx="4">
                  <c:v>2019</c:v>
                </c:pt>
                <c:pt idx="5">
                  <c:v>2020</c:v>
                </c:pt>
                <c:pt idx="6">
                  <c:v>2021</c:v>
                </c:pt>
              </c:numCache>
            </c:numRef>
          </c:cat>
          <c:val>
            <c:numRef>
              <c:f>'Other graphs Balance Sheet'!$K$43:$Q$43</c:f>
              <c:numCache>
                <c:formatCode>0.00%</c:formatCode>
                <c:ptCount val="7"/>
                <c:pt idx="0">
                  <c:v>0.27894310584653687</c:v>
                </c:pt>
                <c:pt idx="1">
                  <c:v>0.27415449044799284</c:v>
                </c:pt>
                <c:pt idx="2">
                  <c:v>0.29838109847176247</c:v>
                </c:pt>
                <c:pt idx="3">
                  <c:v>0.34085368024062401</c:v>
                </c:pt>
                <c:pt idx="4">
                  <c:v>0.35248136005239439</c:v>
                </c:pt>
                <c:pt idx="5">
                  <c:v>0.13626731106192078</c:v>
                </c:pt>
                <c:pt idx="6">
                  <c:v>0.22890031962565324</c:v>
                </c:pt>
              </c:numCache>
            </c:numRef>
          </c:val>
          <c:extLst>
            <c:ext xmlns:c16="http://schemas.microsoft.com/office/drawing/2014/chart" uri="{C3380CC4-5D6E-409C-BE32-E72D297353CC}">
              <c16:uniqueId val="{00000000-807E-4E4E-BE86-D20C71FE7123}"/>
            </c:ext>
          </c:extLst>
        </c:ser>
        <c:ser>
          <c:idx val="1"/>
          <c:order val="1"/>
          <c:tx>
            <c:strRef>
              <c:f>'Other graphs Balance Sheet'!$A$44</c:f>
              <c:strCache>
                <c:ptCount val="1"/>
                <c:pt idx="0">
                  <c:v>Long-Term Liabilities Ratio (LTLR) (=LTL/TL)</c:v>
                </c:pt>
              </c:strCache>
            </c:strRef>
          </c:tx>
          <c:spPr>
            <a:solidFill>
              <a:srgbClr val="7030A0"/>
            </a:solidFill>
            <a:ln>
              <a:noFill/>
            </a:ln>
            <a:effectLst>
              <a:outerShdw blurRad="40000" dist="23000" dir="5400000" rotWithShape="0">
                <a:srgbClr val="000000">
                  <a:alpha val="35000"/>
                </a:srgbClr>
              </a:outerShdw>
            </a:effectLst>
            <a:sp3d/>
          </c:spPr>
          <c:invertIfNegative val="0"/>
          <c:cat>
            <c:numRef>
              <c:f>'Other graphs Balance Sheet'!$B$2:$H$2</c:f>
              <c:numCache>
                <c:formatCode>General</c:formatCode>
                <c:ptCount val="7"/>
                <c:pt idx="0">
                  <c:v>2015</c:v>
                </c:pt>
                <c:pt idx="1">
                  <c:v>2016</c:v>
                </c:pt>
                <c:pt idx="2">
                  <c:v>2017</c:v>
                </c:pt>
                <c:pt idx="3">
                  <c:v>2018</c:v>
                </c:pt>
                <c:pt idx="4">
                  <c:v>2019</c:v>
                </c:pt>
                <c:pt idx="5">
                  <c:v>2020</c:v>
                </c:pt>
                <c:pt idx="6">
                  <c:v>2021</c:v>
                </c:pt>
              </c:numCache>
            </c:numRef>
          </c:cat>
          <c:val>
            <c:numRef>
              <c:f>'Other graphs Balance Sheet'!$K$44:$Q$44</c:f>
              <c:numCache>
                <c:formatCode>0.00%</c:formatCode>
                <c:ptCount val="7"/>
                <c:pt idx="0">
                  <c:v>0.72105689415346308</c:v>
                </c:pt>
                <c:pt idx="1">
                  <c:v>0.72584550955200733</c:v>
                </c:pt>
                <c:pt idx="2">
                  <c:v>0.70161890152823769</c:v>
                </c:pt>
                <c:pt idx="3">
                  <c:v>0.6591463197593761</c:v>
                </c:pt>
                <c:pt idx="4">
                  <c:v>0.6475186399476055</c:v>
                </c:pt>
                <c:pt idx="5">
                  <c:v>0.86373290253403123</c:v>
                </c:pt>
                <c:pt idx="6">
                  <c:v>0.77109918949217626</c:v>
                </c:pt>
              </c:numCache>
            </c:numRef>
          </c:val>
          <c:extLst>
            <c:ext xmlns:c16="http://schemas.microsoft.com/office/drawing/2014/chart" uri="{C3380CC4-5D6E-409C-BE32-E72D297353CC}">
              <c16:uniqueId val="{00000001-807E-4E4E-BE86-D20C71FE7123}"/>
            </c:ext>
          </c:extLst>
        </c:ser>
        <c:dLbls>
          <c:showLegendKey val="0"/>
          <c:showVal val="0"/>
          <c:showCatName val="0"/>
          <c:showSerName val="0"/>
          <c:showPercent val="0"/>
          <c:showBubbleSize val="0"/>
        </c:dLbls>
        <c:gapWidth val="150"/>
        <c:shape val="box"/>
        <c:axId val="484489976"/>
        <c:axId val="484486840"/>
        <c:axId val="486047864"/>
      </c:bar3DChart>
      <c:catAx>
        <c:axId val="4844899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it-IT"/>
          </a:p>
        </c:txPr>
        <c:crossAx val="484486840"/>
        <c:crosses val="autoZero"/>
        <c:auto val="1"/>
        <c:lblAlgn val="ctr"/>
        <c:lblOffset val="100"/>
        <c:noMultiLvlLbl val="0"/>
      </c:catAx>
      <c:valAx>
        <c:axId val="484486840"/>
        <c:scaling>
          <c:orientation val="minMax"/>
        </c:scaling>
        <c:delete val="0"/>
        <c:axPos val="l"/>
        <c:majorGridlines>
          <c:spPr>
            <a:ln w="9525" cap="flat" cmpd="sng" algn="ctr">
              <a:solidFill>
                <a:schemeClr val="bg1">
                  <a:lumMod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it-IT"/>
          </a:p>
        </c:txPr>
        <c:crossAx val="484489976"/>
        <c:crosses val="autoZero"/>
        <c:crossBetween val="between"/>
      </c:valAx>
      <c:serAx>
        <c:axId val="486047864"/>
        <c:scaling>
          <c:orientation val="minMax"/>
        </c:scaling>
        <c:delete val="1"/>
        <c:axPos val="b"/>
        <c:majorTickMark val="none"/>
        <c:minorTickMark val="none"/>
        <c:tickLblPos val="nextTo"/>
        <c:crossAx val="484486840"/>
        <c:crosses val="autoZero"/>
      </c:serAx>
      <c:spPr>
        <a:noFill/>
        <a:ln>
          <a:noFill/>
        </a:ln>
        <a:effectLst/>
      </c:spPr>
    </c:plotArea>
    <c:legend>
      <c:legendPos val="b"/>
      <c:layout>
        <c:manualLayout>
          <c:xMode val="edge"/>
          <c:yMode val="edge"/>
          <c:x val="0"/>
          <c:y val="0.89161657275910478"/>
          <c:w val="0.98180625470268434"/>
          <c:h val="0.104879045875473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it-IT"/>
        </a:p>
      </c:txPr>
    </c:legend>
    <c:plotVisOnly val="1"/>
    <c:dispBlanksAs val="gap"/>
    <c:showDLblsOverMax val="0"/>
  </c:chart>
  <c:spPr>
    <a:solidFill>
      <a:schemeClr val="bg1">
        <a:lumMod val="95000"/>
      </a:schemeClr>
    </a:solidFill>
    <a:ln w="9525" cap="flat" cmpd="sng" algn="ctr">
      <a:solidFill>
        <a:schemeClr val="bg1">
          <a:lumMod val="85000"/>
        </a:schemeClr>
      </a:solidFill>
      <a:round/>
    </a:ln>
    <a:effectLst/>
  </c:spPr>
  <c:txPr>
    <a:bodyPr/>
    <a:lstStyle/>
    <a:p>
      <a:pPr>
        <a:defRPr/>
      </a:pPr>
      <a:endParaRPr lang="it-IT"/>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it-IT"/>
              <a:t>RCC</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it-IT"/>
        </a:p>
      </c:txPr>
    </c:title>
    <c:autoTitleDeleted val="0"/>
    <c:plotArea>
      <c:layout/>
      <c:barChart>
        <c:barDir val="bar"/>
        <c:grouping val="stacked"/>
        <c:varyColors val="0"/>
        <c:ser>
          <c:idx val="0"/>
          <c:order val="0"/>
          <c:tx>
            <c:strRef>
              <c:f>'Other graphs Balance Sheet'!$A$33</c:f>
              <c:strCache>
                <c:ptCount val="1"/>
                <c:pt idx="0">
                  <c:v>Current Assets Ratio (CRAR) (=CRA/TA)</c:v>
                </c:pt>
              </c:strCache>
            </c:strRef>
          </c:tx>
          <c:spPr>
            <a:gradFill rotWithShape="1">
              <a:gsLst>
                <a:gs pos="0">
                  <a:schemeClr val="accent2">
                    <a:shade val="76000"/>
                    <a:shade val="51000"/>
                    <a:satMod val="130000"/>
                  </a:schemeClr>
                </a:gs>
                <a:gs pos="80000">
                  <a:schemeClr val="accent2">
                    <a:shade val="76000"/>
                    <a:shade val="93000"/>
                    <a:satMod val="130000"/>
                  </a:schemeClr>
                </a:gs>
                <a:gs pos="100000">
                  <a:schemeClr val="accent2">
                    <a:shade val="7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'Other graphs Balance Sheet'!$B$2:$H$2</c:f>
              <c:numCache>
                <c:formatCode>General</c:formatCode>
                <c:ptCount val="7"/>
                <c:pt idx="0">
                  <c:v>2015</c:v>
                </c:pt>
                <c:pt idx="1">
                  <c:v>2016</c:v>
                </c:pt>
                <c:pt idx="2">
                  <c:v>2017</c:v>
                </c:pt>
                <c:pt idx="3">
                  <c:v>2018</c:v>
                </c:pt>
                <c:pt idx="4">
                  <c:v>2019</c:v>
                </c:pt>
                <c:pt idx="5">
                  <c:v>2020</c:v>
                </c:pt>
                <c:pt idx="6">
                  <c:v>2021</c:v>
                </c:pt>
              </c:numCache>
            </c:numRef>
          </c:cat>
          <c:val>
            <c:numRef>
              <c:f>'Other graphs Balance Sheet'!$B$33:$H$33</c:f>
              <c:numCache>
                <c:formatCode>0.00%</c:formatCode>
                <c:ptCount val="7"/>
                <c:pt idx="0">
                  <c:v>4.0276219273950011E-2</c:v>
                </c:pt>
                <c:pt idx="1">
                  <c:v>3.3540756026807325E-2</c:v>
                </c:pt>
                <c:pt idx="2">
                  <c:v>4.0590306396021986E-2</c:v>
                </c:pt>
                <c:pt idx="3">
                  <c:v>4.4841934171339949E-2</c:v>
                </c:pt>
                <c:pt idx="4">
                  <c:v>3.8344896551087256E-2</c:v>
                </c:pt>
                <c:pt idx="5">
                  <c:v>0.13281138967614237</c:v>
                </c:pt>
                <c:pt idx="6">
                  <c:v>0.11160737867641132</c:v>
                </c:pt>
              </c:numCache>
            </c:numRef>
          </c:val>
          <c:extLst>
            <c:ext xmlns:c16="http://schemas.microsoft.com/office/drawing/2014/chart" uri="{C3380CC4-5D6E-409C-BE32-E72D297353CC}">
              <c16:uniqueId val="{00000000-401C-BA4C-95C1-A1C6EDB8B2F4}"/>
            </c:ext>
          </c:extLst>
        </c:ser>
        <c:ser>
          <c:idx val="1"/>
          <c:order val="1"/>
          <c:tx>
            <c:strRef>
              <c:f>'Other graphs Balance Sheet'!$A$34</c:f>
              <c:strCache>
                <c:ptCount val="1"/>
                <c:pt idx="0">
                  <c:v>Long-Term Assets Ratio (LTAR) (=LTA/TA)</c:v>
                </c:pt>
              </c:strCache>
            </c:strRef>
          </c:tx>
          <c:spPr>
            <a:gradFill rotWithShape="1">
              <a:gsLst>
                <a:gs pos="0">
                  <a:schemeClr val="accent2">
                    <a:tint val="77000"/>
                    <a:shade val="51000"/>
                    <a:satMod val="130000"/>
                  </a:schemeClr>
                </a:gs>
                <a:gs pos="80000">
                  <a:schemeClr val="accent2">
                    <a:tint val="77000"/>
                    <a:shade val="93000"/>
                    <a:satMod val="130000"/>
                  </a:schemeClr>
                </a:gs>
                <a:gs pos="100000">
                  <a:schemeClr val="accent2">
                    <a:tint val="7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'Other graphs Balance Sheet'!$B$2:$H$2</c:f>
              <c:numCache>
                <c:formatCode>General</c:formatCode>
                <c:ptCount val="7"/>
                <c:pt idx="0">
                  <c:v>2015</c:v>
                </c:pt>
                <c:pt idx="1">
                  <c:v>2016</c:v>
                </c:pt>
                <c:pt idx="2">
                  <c:v>2017</c:v>
                </c:pt>
                <c:pt idx="3">
                  <c:v>2018</c:v>
                </c:pt>
                <c:pt idx="4">
                  <c:v>2019</c:v>
                </c:pt>
                <c:pt idx="5">
                  <c:v>2020</c:v>
                </c:pt>
                <c:pt idx="6">
                  <c:v>2021</c:v>
                </c:pt>
              </c:numCache>
            </c:numRef>
          </c:cat>
          <c:val>
            <c:numRef>
              <c:f>'Other graphs Balance Sheet'!$B$34:$H$34</c:f>
              <c:numCache>
                <c:formatCode>0.00%</c:formatCode>
                <c:ptCount val="7"/>
                <c:pt idx="0">
                  <c:v>0.95972387696299299</c:v>
                </c:pt>
                <c:pt idx="1">
                  <c:v>0.96645946808472494</c:v>
                </c:pt>
                <c:pt idx="2">
                  <c:v>0.95940955944140072</c:v>
                </c:pt>
                <c:pt idx="3">
                  <c:v>0.95515821024201142</c:v>
                </c:pt>
                <c:pt idx="4">
                  <c:v>0.96165536729871892</c:v>
                </c:pt>
                <c:pt idx="5">
                  <c:v>0.86718851791719065</c:v>
                </c:pt>
                <c:pt idx="6">
                  <c:v>0.88839265232330467</c:v>
                </c:pt>
              </c:numCache>
            </c:numRef>
          </c:val>
          <c:extLst>
            <c:ext xmlns:c16="http://schemas.microsoft.com/office/drawing/2014/chart" uri="{C3380CC4-5D6E-409C-BE32-E72D297353CC}">
              <c16:uniqueId val="{00000001-401C-BA4C-95C1-A1C6EDB8B2F4}"/>
            </c:ext>
          </c:extLst>
        </c:ser>
        <c:dLbls>
          <c:showLegendKey val="0"/>
          <c:showVal val="0"/>
          <c:showCatName val="0"/>
          <c:showSerName val="0"/>
          <c:showPercent val="0"/>
          <c:showBubbleSize val="0"/>
        </c:dLbls>
        <c:gapWidth val="150"/>
        <c:overlap val="100"/>
        <c:axId val="1934420607"/>
        <c:axId val="1934435999"/>
      </c:barChart>
      <c:catAx>
        <c:axId val="193442060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934435999"/>
        <c:crosses val="autoZero"/>
        <c:auto val="1"/>
        <c:lblAlgn val="ctr"/>
        <c:lblOffset val="100"/>
        <c:noMultiLvlLbl val="0"/>
      </c:catAx>
      <c:valAx>
        <c:axId val="193443599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9344206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it-IT"/>
              <a:t>NCLH</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it-IT"/>
        </a:p>
      </c:txPr>
    </c:title>
    <c:autoTitleDeleted val="0"/>
    <c:plotArea>
      <c:layout/>
      <c:barChart>
        <c:barDir val="bar"/>
        <c:grouping val="stacked"/>
        <c:varyColors val="0"/>
        <c:ser>
          <c:idx val="0"/>
          <c:order val="0"/>
          <c:tx>
            <c:strRef>
              <c:f>'Other graphs Balance Sheet'!$A$33</c:f>
              <c:strCache>
                <c:ptCount val="1"/>
                <c:pt idx="0">
                  <c:v>Current Assets Ratio (CRAR) (=CRA/TA)</c:v>
                </c:pt>
              </c:strCache>
            </c:strRef>
          </c:tx>
          <c:spPr>
            <a:gradFill rotWithShape="1">
              <a:gsLst>
                <a:gs pos="0">
                  <a:schemeClr val="accent2">
                    <a:shade val="76000"/>
                    <a:shade val="51000"/>
                    <a:satMod val="130000"/>
                  </a:schemeClr>
                </a:gs>
                <a:gs pos="80000">
                  <a:schemeClr val="accent2">
                    <a:shade val="76000"/>
                    <a:shade val="93000"/>
                    <a:satMod val="130000"/>
                  </a:schemeClr>
                </a:gs>
                <a:gs pos="100000">
                  <a:schemeClr val="accent2">
                    <a:shade val="7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'Other graphs Balance Sheet'!$K$2:$Q$2</c:f>
              <c:numCache>
                <c:formatCode>General</c:formatCode>
                <c:ptCount val="7"/>
                <c:pt idx="0">
                  <c:v>2015</c:v>
                </c:pt>
                <c:pt idx="1">
                  <c:v>2016</c:v>
                </c:pt>
                <c:pt idx="2">
                  <c:v>2017</c:v>
                </c:pt>
                <c:pt idx="3">
                  <c:v>2018</c:v>
                </c:pt>
                <c:pt idx="4">
                  <c:v>2019</c:v>
                </c:pt>
                <c:pt idx="5">
                  <c:v>2020</c:v>
                </c:pt>
                <c:pt idx="6">
                  <c:v>2021</c:v>
                </c:pt>
              </c:numCache>
            </c:numRef>
          </c:cat>
          <c:val>
            <c:numRef>
              <c:f>'Other graphs Balance Sheet'!$K$33:$Q$33</c:f>
              <c:numCache>
                <c:formatCode>0.00%</c:formatCode>
                <c:ptCount val="7"/>
                <c:pt idx="0">
                  <c:v>2.7755210864297386E-2</c:v>
                </c:pt>
                <c:pt idx="1">
                  <c:v>3.1686130087228911E-2</c:v>
                </c:pt>
                <c:pt idx="2">
                  <c:v>3.6774869154522175E-2</c:v>
                </c:pt>
                <c:pt idx="3">
                  <c:v>3.6190588301831451E-2</c:v>
                </c:pt>
                <c:pt idx="4">
                  <c:v>4.3761612504944682E-2</c:v>
                </c:pt>
                <c:pt idx="5">
                  <c:v>0.19335192822343433</c:v>
                </c:pt>
                <c:pt idx="6">
                  <c:v>0.17627315556352857</c:v>
                </c:pt>
              </c:numCache>
            </c:numRef>
          </c:val>
          <c:extLst>
            <c:ext xmlns:c16="http://schemas.microsoft.com/office/drawing/2014/chart" uri="{C3380CC4-5D6E-409C-BE32-E72D297353CC}">
              <c16:uniqueId val="{00000000-FC84-CD4E-AFF0-C425B643929E}"/>
            </c:ext>
          </c:extLst>
        </c:ser>
        <c:ser>
          <c:idx val="1"/>
          <c:order val="1"/>
          <c:tx>
            <c:strRef>
              <c:f>'Other graphs Balance Sheet'!$A$34</c:f>
              <c:strCache>
                <c:ptCount val="1"/>
                <c:pt idx="0">
                  <c:v>Long-Term Assets Ratio (LTAR) (=LTA/TA)</c:v>
                </c:pt>
              </c:strCache>
            </c:strRef>
          </c:tx>
          <c:spPr>
            <a:gradFill rotWithShape="1">
              <a:gsLst>
                <a:gs pos="0">
                  <a:schemeClr val="accent2">
                    <a:tint val="77000"/>
                    <a:shade val="51000"/>
                    <a:satMod val="130000"/>
                  </a:schemeClr>
                </a:gs>
                <a:gs pos="80000">
                  <a:schemeClr val="accent2">
                    <a:tint val="77000"/>
                    <a:shade val="93000"/>
                    <a:satMod val="130000"/>
                  </a:schemeClr>
                </a:gs>
                <a:gs pos="100000">
                  <a:schemeClr val="accent2">
                    <a:tint val="7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'Other graphs Balance Sheet'!$K$2:$Q$2</c:f>
              <c:numCache>
                <c:formatCode>General</c:formatCode>
                <c:ptCount val="7"/>
                <c:pt idx="0">
                  <c:v>2015</c:v>
                </c:pt>
                <c:pt idx="1">
                  <c:v>2016</c:v>
                </c:pt>
                <c:pt idx="2">
                  <c:v>2017</c:v>
                </c:pt>
                <c:pt idx="3">
                  <c:v>2018</c:v>
                </c:pt>
                <c:pt idx="4">
                  <c:v>2019</c:v>
                </c:pt>
                <c:pt idx="5">
                  <c:v>2020</c:v>
                </c:pt>
                <c:pt idx="6">
                  <c:v>2021</c:v>
                </c:pt>
              </c:numCache>
            </c:numRef>
          </c:cat>
          <c:val>
            <c:numRef>
              <c:f>'Other graphs Balance Sheet'!$K$34:$Q$34</c:f>
              <c:numCache>
                <c:formatCode>0.00%</c:formatCode>
                <c:ptCount val="7"/>
                <c:pt idx="0">
                  <c:v>0.972244870670115</c:v>
                </c:pt>
                <c:pt idx="1">
                  <c:v>0.96831410114606931</c:v>
                </c:pt>
                <c:pt idx="2">
                  <c:v>0.96322491800208165</c:v>
                </c:pt>
                <c:pt idx="3">
                  <c:v>0.96380960898910106</c:v>
                </c:pt>
                <c:pt idx="4">
                  <c:v>0.95623808781750852</c:v>
                </c:pt>
                <c:pt idx="5">
                  <c:v>0.8066477456775577</c:v>
                </c:pt>
                <c:pt idx="6">
                  <c:v>0.82372673765499338</c:v>
                </c:pt>
              </c:numCache>
            </c:numRef>
          </c:val>
          <c:extLst>
            <c:ext xmlns:c16="http://schemas.microsoft.com/office/drawing/2014/chart" uri="{C3380CC4-5D6E-409C-BE32-E72D297353CC}">
              <c16:uniqueId val="{00000001-FC84-CD4E-AFF0-C425B643929E}"/>
            </c:ext>
          </c:extLst>
        </c:ser>
        <c:dLbls>
          <c:showLegendKey val="0"/>
          <c:showVal val="0"/>
          <c:showCatName val="0"/>
          <c:showSerName val="0"/>
          <c:showPercent val="0"/>
          <c:showBubbleSize val="0"/>
        </c:dLbls>
        <c:gapWidth val="150"/>
        <c:overlap val="100"/>
        <c:axId val="1934420607"/>
        <c:axId val="1934435999"/>
      </c:barChart>
      <c:catAx>
        <c:axId val="193442060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934435999"/>
        <c:crosses val="autoZero"/>
        <c:auto val="1"/>
        <c:lblAlgn val="ctr"/>
        <c:lblOffset val="100"/>
        <c:noMultiLvlLbl val="0"/>
      </c:catAx>
      <c:valAx>
        <c:axId val="193443599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9344206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it-IT" sz="1600" b="1">
                <a:latin typeface="Times New Roman" panose="02020603050405020304" pitchFamily="18" charset="0"/>
                <a:cs typeface="Times New Roman" panose="02020603050405020304" pitchFamily="18" charset="0"/>
              </a:rPr>
              <a:t>RCC and NCLH profitability</a:t>
            </a:r>
            <a:r>
              <a:rPr lang="it-IT" sz="1600" b="1" baseline="0">
                <a:latin typeface="Times New Roman" panose="02020603050405020304" pitchFamily="18" charset="0"/>
                <a:cs typeface="Times New Roman" panose="02020603050405020304" pitchFamily="18" charset="0"/>
              </a:rPr>
              <a:t> analysis: g</a:t>
            </a:r>
            <a:r>
              <a:rPr lang="it-IT" sz="1600" b="1">
                <a:latin typeface="Times New Roman" panose="02020603050405020304" pitchFamily="18" charset="0"/>
                <a:cs typeface="Times New Roman" panose="02020603050405020304" pitchFamily="18" charset="0"/>
              </a:rPr>
              <a:t>rowth rates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it-IT"/>
        </a:p>
      </c:txPr>
    </c:title>
    <c:autoTitleDeleted val="0"/>
    <c:plotArea>
      <c:layout/>
      <c:lineChart>
        <c:grouping val="standard"/>
        <c:varyColors val="0"/>
        <c:ser>
          <c:idx val="0"/>
          <c:order val="0"/>
          <c:tx>
            <c:strRef>
              <c:f>'Financial performance'!$A$4</c:f>
              <c:strCache>
                <c:ptCount val="1"/>
                <c:pt idx="0">
                  <c:v>ROA Growth Rate</c:v>
                </c:pt>
              </c:strCache>
            </c:strRef>
          </c:tx>
          <c:spPr>
            <a:ln w="28575" cap="rnd">
              <a:solidFill>
                <a:schemeClr val="accent1"/>
              </a:solidFill>
              <a:prstDash val="dash"/>
              <a:round/>
            </a:ln>
            <a:effectLst/>
          </c:spPr>
          <c:marker>
            <c:symbol val="none"/>
          </c:marker>
          <c:cat>
            <c:numRef>
              <c:f>('Financial performance'!$B$1:$H$1,'Financial performance'!$I$1,'Financial performance'!$K$1:$Q$1)</c:f>
              <c:numCache>
                <c:formatCode>General</c:formatCode>
                <c:ptCount val="15"/>
                <c:pt idx="0">
                  <c:v>2015</c:v>
                </c:pt>
                <c:pt idx="1">
                  <c:v>2016</c:v>
                </c:pt>
                <c:pt idx="2">
                  <c:v>2017</c:v>
                </c:pt>
                <c:pt idx="3">
                  <c:v>2018</c:v>
                </c:pt>
                <c:pt idx="4">
                  <c:v>2019</c:v>
                </c:pt>
                <c:pt idx="5">
                  <c:v>2020</c:v>
                </c:pt>
                <c:pt idx="6">
                  <c:v>2021</c:v>
                </c:pt>
                <c:pt idx="8">
                  <c:v>2015</c:v>
                </c:pt>
                <c:pt idx="9">
                  <c:v>2016</c:v>
                </c:pt>
                <c:pt idx="10">
                  <c:v>2017</c:v>
                </c:pt>
                <c:pt idx="11">
                  <c:v>2018</c:v>
                </c:pt>
                <c:pt idx="12">
                  <c:v>2019</c:v>
                </c:pt>
                <c:pt idx="13">
                  <c:v>2020</c:v>
                </c:pt>
                <c:pt idx="14">
                  <c:v>2021</c:v>
                </c:pt>
              </c:numCache>
            </c:numRef>
          </c:cat>
          <c:val>
            <c:numRef>
              <c:f>('Financial performance'!$B$4:$H$4,'Financial performance'!$J$4:$Q$4)</c:f>
              <c:numCache>
                <c:formatCode>0%</c:formatCode>
                <c:ptCount val="15"/>
                <c:pt idx="1">
                  <c:v>0.79559194863283089</c:v>
                </c:pt>
                <c:pt idx="2">
                  <c:v>0.26341745413247269</c:v>
                </c:pt>
                <c:pt idx="3">
                  <c:v>-0.100343275074931</c:v>
                </c:pt>
                <c:pt idx="4">
                  <c:v>-5.2254837865484349E-2</c:v>
                </c:pt>
                <c:pt idx="5">
                  <c:v>-3.8817248251029146</c:v>
                </c:pt>
                <c:pt idx="6">
                  <c:v>-8.6802536989568621E-2</c:v>
                </c:pt>
                <c:pt idx="7" formatCode="General">
                  <c:v>0</c:v>
                </c:pt>
                <c:pt idx="9">
                  <c:v>0.40114475030879099</c:v>
                </c:pt>
                <c:pt idx="10">
                  <c:v>0.10481159717043249</c:v>
                </c:pt>
                <c:pt idx="11">
                  <c:v>0.16476542931012397</c:v>
                </c:pt>
                <c:pt idx="12">
                  <c:v>-0.11211694195938038</c:v>
                </c:pt>
                <c:pt idx="13">
                  <c:v>-4.9114805906841674</c:v>
                </c:pt>
                <c:pt idx="14">
                  <c:v>0.10331342876635713</c:v>
                </c:pt>
              </c:numCache>
            </c:numRef>
          </c:val>
          <c:smooth val="0"/>
          <c:extLst>
            <c:ext xmlns:c16="http://schemas.microsoft.com/office/drawing/2014/chart" uri="{C3380CC4-5D6E-409C-BE32-E72D297353CC}">
              <c16:uniqueId val="{00000000-0FB6-C148-8ED1-0603F0BDE8F9}"/>
            </c:ext>
          </c:extLst>
        </c:ser>
        <c:ser>
          <c:idx val="1"/>
          <c:order val="1"/>
          <c:tx>
            <c:strRef>
              <c:f>'Financial performance'!$A$6</c:f>
              <c:strCache>
                <c:ptCount val="1"/>
                <c:pt idx="0">
                  <c:v>ROE Growth Rate</c:v>
                </c:pt>
              </c:strCache>
            </c:strRef>
          </c:tx>
          <c:spPr>
            <a:ln w="28575" cap="rnd">
              <a:solidFill>
                <a:schemeClr val="accent2"/>
              </a:solidFill>
              <a:prstDash val="sysDash"/>
              <a:round/>
            </a:ln>
            <a:effectLst/>
          </c:spPr>
          <c:marker>
            <c:symbol val="none"/>
          </c:marker>
          <c:cat>
            <c:numRef>
              <c:f>('Financial performance'!$B$1:$H$1,'Financial performance'!$I$1,'Financial performance'!$K$1:$Q$1)</c:f>
              <c:numCache>
                <c:formatCode>General</c:formatCode>
                <c:ptCount val="15"/>
                <c:pt idx="0">
                  <c:v>2015</c:v>
                </c:pt>
                <c:pt idx="1">
                  <c:v>2016</c:v>
                </c:pt>
                <c:pt idx="2">
                  <c:v>2017</c:v>
                </c:pt>
                <c:pt idx="3">
                  <c:v>2018</c:v>
                </c:pt>
                <c:pt idx="4">
                  <c:v>2019</c:v>
                </c:pt>
                <c:pt idx="5">
                  <c:v>2020</c:v>
                </c:pt>
                <c:pt idx="6">
                  <c:v>2021</c:v>
                </c:pt>
                <c:pt idx="8">
                  <c:v>2015</c:v>
                </c:pt>
                <c:pt idx="9">
                  <c:v>2016</c:v>
                </c:pt>
                <c:pt idx="10">
                  <c:v>2017</c:v>
                </c:pt>
                <c:pt idx="11">
                  <c:v>2018</c:v>
                </c:pt>
                <c:pt idx="12">
                  <c:v>2019</c:v>
                </c:pt>
                <c:pt idx="13">
                  <c:v>2020</c:v>
                </c:pt>
                <c:pt idx="14">
                  <c:v>2021</c:v>
                </c:pt>
              </c:numCache>
            </c:numRef>
          </c:cat>
          <c:val>
            <c:numRef>
              <c:f>('Financial performance'!$B$6:$H$6,'Financial performance'!$J$6:$Q$6)</c:f>
              <c:numCache>
                <c:formatCode>0%</c:formatCode>
                <c:ptCount val="15"/>
                <c:pt idx="1">
                  <c:v>0.70397006271616069</c:v>
                </c:pt>
                <c:pt idx="2">
                  <c:v>7.923466615705041E-2</c:v>
                </c:pt>
                <c:pt idx="3">
                  <c:v>7.3940403175693614E-2</c:v>
                </c:pt>
                <c:pt idx="4">
                  <c:v>-5.2808841249978249E-2</c:v>
                </c:pt>
                <c:pt idx="5">
                  <c:v>-5.2842127877671574</c:v>
                </c:pt>
                <c:pt idx="6">
                  <c:v>0.56310395753454623</c:v>
                </c:pt>
                <c:pt idx="7" formatCode="General">
                  <c:v>0</c:v>
                </c:pt>
                <c:pt idx="9">
                  <c:v>0.23495023130010292</c:v>
                </c:pt>
                <c:pt idx="10">
                  <c:v>-5.2745851053880827E-2</c:v>
                </c:pt>
                <c:pt idx="11">
                  <c:v>0.21164896336051464</c:v>
                </c:pt>
                <c:pt idx="12">
                  <c:v>-0.10840154676382988</c:v>
                </c:pt>
                <c:pt idx="13">
                  <c:v>-7.4547774033220202</c:v>
                </c:pt>
                <c:pt idx="14">
                  <c:v>1.0102518382328587</c:v>
                </c:pt>
              </c:numCache>
            </c:numRef>
          </c:val>
          <c:smooth val="0"/>
          <c:extLst>
            <c:ext xmlns:c16="http://schemas.microsoft.com/office/drawing/2014/chart" uri="{C3380CC4-5D6E-409C-BE32-E72D297353CC}">
              <c16:uniqueId val="{00000001-0FB6-C148-8ED1-0603F0BDE8F9}"/>
            </c:ext>
          </c:extLst>
        </c:ser>
        <c:ser>
          <c:idx val="2"/>
          <c:order val="2"/>
          <c:tx>
            <c:strRef>
              <c:f>'Financial performance'!$A$8</c:f>
              <c:strCache>
                <c:ptCount val="1"/>
                <c:pt idx="0">
                  <c:v>ROS Growth Rate</c:v>
                </c:pt>
              </c:strCache>
            </c:strRef>
          </c:tx>
          <c:spPr>
            <a:ln w="28575" cap="rnd">
              <a:solidFill>
                <a:schemeClr val="accent3"/>
              </a:solidFill>
              <a:prstDash val="lgDash"/>
              <a:round/>
            </a:ln>
            <a:effectLst/>
          </c:spPr>
          <c:marker>
            <c:symbol val="none"/>
          </c:marker>
          <c:cat>
            <c:numRef>
              <c:f>('Financial performance'!$B$1:$H$1,'Financial performance'!$I$1,'Financial performance'!$K$1:$Q$1)</c:f>
              <c:numCache>
                <c:formatCode>General</c:formatCode>
                <c:ptCount val="15"/>
                <c:pt idx="0">
                  <c:v>2015</c:v>
                </c:pt>
                <c:pt idx="1">
                  <c:v>2016</c:v>
                </c:pt>
                <c:pt idx="2">
                  <c:v>2017</c:v>
                </c:pt>
                <c:pt idx="3">
                  <c:v>2018</c:v>
                </c:pt>
                <c:pt idx="4">
                  <c:v>2019</c:v>
                </c:pt>
                <c:pt idx="5">
                  <c:v>2020</c:v>
                </c:pt>
                <c:pt idx="6">
                  <c:v>2021</c:v>
                </c:pt>
                <c:pt idx="8">
                  <c:v>2015</c:v>
                </c:pt>
                <c:pt idx="9">
                  <c:v>2016</c:v>
                </c:pt>
                <c:pt idx="10">
                  <c:v>2017</c:v>
                </c:pt>
                <c:pt idx="11">
                  <c:v>2018</c:v>
                </c:pt>
                <c:pt idx="12">
                  <c:v>2019</c:v>
                </c:pt>
                <c:pt idx="13">
                  <c:v>2020</c:v>
                </c:pt>
                <c:pt idx="14">
                  <c:v>2021</c:v>
                </c:pt>
              </c:numCache>
            </c:numRef>
          </c:cat>
          <c:val>
            <c:numRef>
              <c:f>('Financial performance'!$B$8:$H$8,'Financial performance'!$J$8:$Q$8)</c:f>
              <c:numCache>
                <c:formatCode>0%</c:formatCode>
                <c:ptCount val="15"/>
                <c:pt idx="1">
                  <c:v>0.88286814576840966</c:v>
                </c:pt>
                <c:pt idx="2">
                  <c:v>0.22568262194338898</c:v>
                </c:pt>
                <c:pt idx="3">
                  <c:v>3.0351009141414642E-2</c:v>
                </c:pt>
                <c:pt idx="4">
                  <c:v>-0.10055592700727631</c:v>
                </c:pt>
                <c:pt idx="5">
                  <c:v>-16.297489629607174</c:v>
                </c:pt>
                <c:pt idx="6">
                  <c:v>0.30812709628187823</c:v>
                </c:pt>
                <c:pt idx="7" formatCode="General">
                  <c:v>0</c:v>
                </c:pt>
                <c:pt idx="9">
                  <c:v>0.32119089198871587</c:v>
                </c:pt>
                <c:pt idx="10">
                  <c:v>8.4217045011179451E-2</c:v>
                </c:pt>
                <c:pt idx="11">
                  <c:v>0.11983585242373568</c:v>
                </c:pt>
                <c:pt idx="12">
                  <c:v>-8.71731607550085E-2</c:v>
                </c:pt>
                <c:pt idx="13">
                  <c:v>-22.779134769978821</c:v>
                </c:pt>
                <c:pt idx="14">
                  <c:v>1.2184228486605326</c:v>
                </c:pt>
              </c:numCache>
            </c:numRef>
          </c:val>
          <c:smooth val="0"/>
          <c:extLst>
            <c:ext xmlns:c16="http://schemas.microsoft.com/office/drawing/2014/chart" uri="{C3380CC4-5D6E-409C-BE32-E72D297353CC}">
              <c16:uniqueId val="{00000002-0FB6-C148-8ED1-0603F0BDE8F9}"/>
            </c:ext>
          </c:extLst>
        </c:ser>
        <c:ser>
          <c:idx val="3"/>
          <c:order val="3"/>
          <c:tx>
            <c:strRef>
              <c:f>'Financial performance'!$A$10</c:f>
              <c:strCache>
                <c:ptCount val="1"/>
                <c:pt idx="0">
                  <c:v>ROCE Growth Rate</c:v>
                </c:pt>
              </c:strCache>
            </c:strRef>
          </c:tx>
          <c:spPr>
            <a:ln w="28575" cap="rnd">
              <a:solidFill>
                <a:schemeClr val="accent4"/>
              </a:solidFill>
              <a:prstDash val="sysDash"/>
              <a:round/>
            </a:ln>
            <a:effectLst/>
          </c:spPr>
          <c:marker>
            <c:symbol val="none"/>
          </c:marker>
          <c:cat>
            <c:numRef>
              <c:f>('Financial performance'!$B$1:$H$1,'Financial performance'!$I$1,'Financial performance'!$K$1:$Q$1)</c:f>
              <c:numCache>
                <c:formatCode>General</c:formatCode>
                <c:ptCount val="15"/>
                <c:pt idx="0">
                  <c:v>2015</c:v>
                </c:pt>
                <c:pt idx="1">
                  <c:v>2016</c:v>
                </c:pt>
                <c:pt idx="2">
                  <c:v>2017</c:v>
                </c:pt>
                <c:pt idx="3">
                  <c:v>2018</c:v>
                </c:pt>
                <c:pt idx="4">
                  <c:v>2019</c:v>
                </c:pt>
                <c:pt idx="5">
                  <c:v>2020</c:v>
                </c:pt>
                <c:pt idx="6">
                  <c:v>2021</c:v>
                </c:pt>
                <c:pt idx="8">
                  <c:v>2015</c:v>
                </c:pt>
                <c:pt idx="9">
                  <c:v>2016</c:v>
                </c:pt>
                <c:pt idx="10">
                  <c:v>2017</c:v>
                </c:pt>
                <c:pt idx="11">
                  <c:v>2018</c:v>
                </c:pt>
                <c:pt idx="12">
                  <c:v>2019</c:v>
                </c:pt>
                <c:pt idx="13">
                  <c:v>2020</c:v>
                </c:pt>
                <c:pt idx="14">
                  <c:v>2021</c:v>
                </c:pt>
              </c:numCache>
            </c:numRef>
          </c:cat>
          <c:val>
            <c:numRef>
              <c:f>('Financial performance'!$B$10:$H$10,'Financial performance'!$J$10:$Q$10)</c:f>
              <c:numCache>
                <c:formatCode>0%</c:formatCode>
                <c:ptCount val="15"/>
                <c:pt idx="1">
                  <c:v>0.55808599568708761</c:v>
                </c:pt>
                <c:pt idx="2">
                  <c:v>0.20510458194646</c:v>
                </c:pt>
                <c:pt idx="3">
                  <c:v>-7.6116725213821526E-2</c:v>
                </c:pt>
                <c:pt idx="4">
                  <c:v>-4.3922163457086544E-3</c:v>
                </c:pt>
                <c:pt idx="5">
                  <c:v>-2.7979868698978234</c:v>
                </c:pt>
                <c:pt idx="6">
                  <c:v>-5.936885702883693E-2</c:v>
                </c:pt>
                <c:pt idx="7" formatCode="General">
                  <c:v>0</c:v>
                </c:pt>
                <c:pt idx="9">
                  <c:v>0.22314568821271688</c:v>
                </c:pt>
                <c:pt idx="10">
                  <c:v>4.1125812178618125E-2</c:v>
                </c:pt>
                <c:pt idx="11">
                  <c:v>0.11887156950542725</c:v>
                </c:pt>
                <c:pt idx="12">
                  <c:v>-0.11068804891686679</c:v>
                </c:pt>
                <c:pt idx="13">
                  <c:v>-3.350171836438645</c:v>
                </c:pt>
                <c:pt idx="14">
                  <c:v>-0.19486124399713112</c:v>
                </c:pt>
              </c:numCache>
            </c:numRef>
          </c:val>
          <c:smooth val="0"/>
          <c:extLst>
            <c:ext xmlns:c16="http://schemas.microsoft.com/office/drawing/2014/chart" uri="{C3380CC4-5D6E-409C-BE32-E72D297353CC}">
              <c16:uniqueId val="{00000003-0FB6-C148-8ED1-0603F0BDE8F9}"/>
            </c:ext>
          </c:extLst>
        </c:ser>
        <c:dLbls>
          <c:showLegendKey val="0"/>
          <c:showVal val="0"/>
          <c:showCatName val="0"/>
          <c:showSerName val="0"/>
          <c:showPercent val="0"/>
          <c:showBubbleSize val="0"/>
        </c:dLbls>
        <c:smooth val="0"/>
        <c:axId val="1865128287"/>
        <c:axId val="1865103487"/>
      </c:lineChart>
      <c:catAx>
        <c:axId val="1865128287"/>
        <c:scaling>
          <c:orientation val="minMax"/>
        </c:scaling>
        <c:delete val="0"/>
        <c:axPos val="b"/>
        <c:numFmt formatCode="General" sourceLinked="1"/>
        <c:majorTickMark val="none"/>
        <c:minorTickMark val="none"/>
        <c:tickLblPos val="nextTo"/>
        <c:spPr>
          <a:noFill/>
          <a:ln w="9525" cap="flat" cmpd="sng" algn="ctr">
            <a:solidFill>
              <a:schemeClr val="accent3"/>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alpha val="41000"/>
                  </a:schemeClr>
                </a:solidFill>
                <a:latin typeface="+mn-lt"/>
                <a:ea typeface="+mn-ea"/>
                <a:cs typeface="+mn-cs"/>
              </a:defRPr>
            </a:pPr>
            <a:endParaRPr lang="it-IT"/>
          </a:p>
        </c:txPr>
        <c:crossAx val="1865103487"/>
        <c:crosses val="autoZero"/>
        <c:auto val="1"/>
        <c:lblAlgn val="ctr"/>
        <c:lblOffset val="100"/>
        <c:noMultiLvlLbl val="0"/>
      </c:catAx>
      <c:valAx>
        <c:axId val="18651034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8651282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it-IT">
                <a:latin typeface="Times New Roman" panose="02020603050405020304" pitchFamily="18" charset="0"/>
                <a:cs typeface="Times New Roman" panose="02020603050405020304" pitchFamily="18" charset="0"/>
              </a:rPr>
              <a:t>RCC and NCLH profitability</a:t>
            </a:r>
            <a:r>
              <a:rPr lang="it-IT" baseline="0">
                <a:latin typeface="Times New Roman" panose="02020603050405020304" pitchFamily="18" charset="0"/>
                <a:cs typeface="Times New Roman" panose="02020603050405020304" pitchFamily="18" charset="0"/>
              </a:rPr>
              <a:t> analysis</a:t>
            </a:r>
            <a:endParaRPr lang="it-IT">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it-IT"/>
        </a:p>
      </c:txPr>
    </c:title>
    <c:autoTitleDeleted val="0"/>
    <c:plotArea>
      <c:layout/>
      <c:barChart>
        <c:barDir val="col"/>
        <c:grouping val="clustered"/>
        <c:varyColors val="0"/>
        <c:ser>
          <c:idx val="0"/>
          <c:order val="0"/>
          <c:tx>
            <c:strRef>
              <c:f>'Financial performance'!$A$3</c:f>
              <c:strCache>
                <c:ptCount val="1"/>
                <c:pt idx="0">
                  <c:v>Return on Assets (ROA)</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('Financial performance'!$B$1:$I$1,'Financial performance'!$K$1:$Q$1)</c:f>
              <c:numCache>
                <c:formatCode>General</c:formatCode>
                <c:ptCount val="15"/>
                <c:pt idx="0">
                  <c:v>2015</c:v>
                </c:pt>
                <c:pt idx="1">
                  <c:v>2016</c:v>
                </c:pt>
                <c:pt idx="2">
                  <c:v>2017</c:v>
                </c:pt>
                <c:pt idx="3">
                  <c:v>2018</c:v>
                </c:pt>
                <c:pt idx="4">
                  <c:v>2019</c:v>
                </c:pt>
                <c:pt idx="5">
                  <c:v>2020</c:v>
                </c:pt>
                <c:pt idx="6">
                  <c:v>2021</c:v>
                </c:pt>
                <c:pt idx="8">
                  <c:v>2015</c:v>
                </c:pt>
                <c:pt idx="9">
                  <c:v>2016</c:v>
                </c:pt>
                <c:pt idx="10">
                  <c:v>2017</c:v>
                </c:pt>
                <c:pt idx="11">
                  <c:v>2018</c:v>
                </c:pt>
                <c:pt idx="12">
                  <c:v>2019</c:v>
                </c:pt>
                <c:pt idx="13">
                  <c:v>2020</c:v>
                </c:pt>
                <c:pt idx="14">
                  <c:v>2021</c:v>
                </c:pt>
              </c:numCache>
            </c:numRef>
          </c:cat>
          <c:val>
            <c:numRef>
              <c:f>('Financial performance'!$B$3:$H$3,'Financial performance'!$J$3:$Q$3)</c:f>
              <c:numCache>
                <c:formatCode>0%</c:formatCode>
                <c:ptCount val="15"/>
                <c:pt idx="0">
                  <c:v>3.2036460328244962E-2</c:v>
                </c:pt>
                <c:pt idx="1">
                  <c:v>5.7524410228091752E-2</c:v>
                </c:pt>
                <c:pt idx="2">
                  <c:v>7.2677343920847653E-2</c:v>
                </c:pt>
                <c:pt idx="3">
                  <c:v>6.5384661208082673E-2</c:v>
                </c:pt>
                <c:pt idx="4">
                  <c:v>6.1967996337764689E-2</c:v>
                </c:pt>
                <c:pt idx="5">
                  <c:v>-0.17857471340842301</c:v>
                </c:pt>
                <c:pt idx="6">
                  <c:v>-0.16307397524238676</c:v>
                </c:pt>
                <c:pt idx="7" formatCode="General">
                  <c:v>0</c:v>
                </c:pt>
                <c:pt idx="8">
                  <c:v>3.4826364315322926E-2</c:v>
                </c:pt>
                <c:pt idx="9">
                  <c:v>4.879677753275613E-2</c:v>
                </c:pt>
                <c:pt idx="10">
                  <c:v>5.3911245722734577E-2</c:v>
                </c:pt>
                <c:pt idx="11">
                  <c:v>6.2793955268884524E-2</c:v>
                </c:pt>
                <c:pt idx="12">
                  <c:v>5.5753689030603071E-2</c:v>
                </c:pt>
                <c:pt idx="13">
                  <c:v>-0.21807947250224466</c:v>
                </c:pt>
                <c:pt idx="14">
                  <c:v>-0.24061001055001005</c:v>
                </c:pt>
              </c:numCache>
            </c:numRef>
          </c:val>
          <c:extLst>
            <c:ext xmlns:c16="http://schemas.microsoft.com/office/drawing/2014/chart" uri="{C3380CC4-5D6E-409C-BE32-E72D297353CC}">
              <c16:uniqueId val="{00000000-7111-634A-AFE8-8C60674FAB76}"/>
            </c:ext>
          </c:extLst>
        </c:ser>
        <c:ser>
          <c:idx val="1"/>
          <c:order val="1"/>
          <c:tx>
            <c:strRef>
              <c:f>'Financial performance'!$A$5</c:f>
              <c:strCache>
                <c:ptCount val="1"/>
                <c:pt idx="0">
                  <c:v>Return on Equity (ROE)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('Financial performance'!$B$1:$I$1,'Financial performance'!$K$1:$Q$1)</c:f>
              <c:numCache>
                <c:formatCode>General</c:formatCode>
                <c:ptCount val="15"/>
                <c:pt idx="0">
                  <c:v>2015</c:v>
                </c:pt>
                <c:pt idx="1">
                  <c:v>2016</c:v>
                </c:pt>
                <c:pt idx="2">
                  <c:v>2017</c:v>
                </c:pt>
                <c:pt idx="3">
                  <c:v>2018</c:v>
                </c:pt>
                <c:pt idx="4">
                  <c:v>2019</c:v>
                </c:pt>
                <c:pt idx="5">
                  <c:v>2020</c:v>
                </c:pt>
                <c:pt idx="6">
                  <c:v>2021</c:v>
                </c:pt>
                <c:pt idx="8">
                  <c:v>2015</c:v>
                </c:pt>
                <c:pt idx="9">
                  <c:v>2016</c:v>
                </c:pt>
                <c:pt idx="10">
                  <c:v>2017</c:v>
                </c:pt>
                <c:pt idx="11">
                  <c:v>2018</c:v>
                </c:pt>
                <c:pt idx="12">
                  <c:v>2019</c:v>
                </c:pt>
                <c:pt idx="13">
                  <c:v>2020</c:v>
                </c:pt>
                <c:pt idx="14">
                  <c:v>2021</c:v>
                </c:pt>
              </c:numCache>
            </c:numRef>
          </c:cat>
          <c:val>
            <c:numRef>
              <c:f>('Financial performance'!$B$5:$H$5,'Financial performance'!$J$5:$Q$5)</c:f>
              <c:numCache>
                <c:formatCode>0%</c:formatCode>
                <c:ptCount val="15"/>
                <c:pt idx="0">
                  <c:v>8.2572216257418576E-2</c:v>
                </c:pt>
                <c:pt idx="1">
                  <c:v>0.14070058451476591</c:v>
                </c:pt>
                <c:pt idx="2">
                  <c:v>0.15184894835689525</c:v>
                </c:pt>
                <c:pt idx="3">
                  <c:v>0.16307672082020916</c:v>
                </c:pt>
                <c:pt idx="4">
                  <c:v>0.15446482815884771</c:v>
                </c:pt>
                <c:pt idx="5">
                  <c:v>-0.66176019205839198</c:v>
                </c:pt>
                <c:pt idx="6">
                  <c:v>-1.0343999751452939</c:v>
                </c:pt>
                <c:pt idx="7" formatCode="General">
                  <c:v>0</c:v>
                </c:pt>
                <c:pt idx="8">
                  <c:v>0.1129729057785489</c:v>
                </c:pt>
                <c:pt idx="9">
                  <c:v>0.1395159161218637</c:v>
                </c:pt>
                <c:pt idx="10">
                  <c:v>0.13215703039045415</c:v>
                </c:pt>
                <c:pt idx="11">
                  <c:v>0.1601279288733978</c:v>
                </c:pt>
                <c:pt idx="12">
                  <c:v>0.14276981370343295</c:v>
                </c:pt>
                <c:pt idx="13">
                  <c:v>-0.92154736736941356</c:v>
                </c:pt>
                <c:pt idx="14">
                  <c:v>-1.8525422892730152</c:v>
                </c:pt>
              </c:numCache>
            </c:numRef>
          </c:val>
          <c:extLst>
            <c:ext xmlns:c16="http://schemas.microsoft.com/office/drawing/2014/chart" uri="{C3380CC4-5D6E-409C-BE32-E72D297353CC}">
              <c16:uniqueId val="{00000001-7111-634A-AFE8-8C60674FAB76}"/>
            </c:ext>
          </c:extLst>
        </c:ser>
        <c:ser>
          <c:idx val="2"/>
          <c:order val="2"/>
          <c:tx>
            <c:strRef>
              <c:f>'Financial performance'!$A$7</c:f>
              <c:strCache>
                <c:ptCount val="1"/>
                <c:pt idx="0">
                  <c:v>Return on Sales (ROS)/Net Profit Margin</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('Financial performance'!$B$1:$I$1,'Financial performance'!$K$1:$Q$1)</c:f>
              <c:numCache>
                <c:formatCode>General</c:formatCode>
                <c:ptCount val="15"/>
                <c:pt idx="0">
                  <c:v>2015</c:v>
                </c:pt>
                <c:pt idx="1">
                  <c:v>2016</c:v>
                </c:pt>
                <c:pt idx="2">
                  <c:v>2017</c:v>
                </c:pt>
                <c:pt idx="3">
                  <c:v>2018</c:v>
                </c:pt>
                <c:pt idx="4">
                  <c:v>2019</c:v>
                </c:pt>
                <c:pt idx="5">
                  <c:v>2020</c:v>
                </c:pt>
                <c:pt idx="6">
                  <c:v>2021</c:v>
                </c:pt>
                <c:pt idx="8">
                  <c:v>2015</c:v>
                </c:pt>
                <c:pt idx="9">
                  <c:v>2016</c:v>
                </c:pt>
                <c:pt idx="10">
                  <c:v>2017</c:v>
                </c:pt>
                <c:pt idx="11">
                  <c:v>2018</c:v>
                </c:pt>
                <c:pt idx="12">
                  <c:v>2019</c:v>
                </c:pt>
                <c:pt idx="13">
                  <c:v>2020</c:v>
                </c:pt>
                <c:pt idx="14">
                  <c:v>2021</c:v>
                </c:pt>
              </c:numCache>
            </c:numRef>
          </c:cat>
          <c:val>
            <c:numRef>
              <c:f>('Financial performance'!$B$7:$H$7,'Financial performance'!$J$7:$Q$7)</c:f>
              <c:numCache>
                <c:formatCode>0%</c:formatCode>
                <c:ptCount val="15"/>
                <c:pt idx="0">
                  <c:v>8.0223769543445442E-2</c:v>
                </c:pt>
                <c:pt idx="1">
                  <c:v>0.15105078020681934</c:v>
                </c:pt>
                <c:pt idx="2">
                  <c:v>0.18514031633048889</c:v>
                </c:pt>
                <c:pt idx="3">
                  <c:v>0.19075951176387995</c:v>
                </c:pt>
                <c:pt idx="4">
                  <c:v>0.17157751222300757</c:v>
                </c:pt>
                <c:pt idx="5">
                  <c:v>-2.6247052139052567</c:v>
                </c:pt>
                <c:pt idx="6">
                  <c:v>-3.4334480100617895</c:v>
                </c:pt>
                <c:pt idx="7" formatCode="General">
                  <c:v>0</c:v>
                </c:pt>
                <c:pt idx="8">
                  <c:v>9.8304322529923729E-2</c:v>
                </c:pt>
                <c:pt idx="9">
                  <c:v>0.12987877556965635</c:v>
                </c:pt>
                <c:pt idx="10">
                  <c:v>0.14081678225780297</c:v>
                </c:pt>
                <c:pt idx="11">
                  <c:v>0.15769168139523437</c:v>
                </c:pt>
                <c:pt idx="12">
                  <c:v>0.14394519910324002</c:v>
                </c:pt>
                <c:pt idx="13">
                  <c:v>-3.1350018907608987</c:v>
                </c:pt>
                <c:pt idx="14">
                  <c:v>-6.9547598250579492</c:v>
                </c:pt>
              </c:numCache>
            </c:numRef>
          </c:val>
          <c:extLst>
            <c:ext xmlns:c16="http://schemas.microsoft.com/office/drawing/2014/chart" uri="{C3380CC4-5D6E-409C-BE32-E72D297353CC}">
              <c16:uniqueId val="{00000002-7111-634A-AFE8-8C60674FAB76}"/>
            </c:ext>
          </c:extLst>
        </c:ser>
        <c:ser>
          <c:idx val="3"/>
          <c:order val="3"/>
          <c:tx>
            <c:strRef>
              <c:f>'Financial performance'!$A$9</c:f>
              <c:strCache>
                <c:ptCount val="1"/>
                <c:pt idx="0">
                  <c:v>Return on Capital Employed (ROCE)</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('Financial performance'!$B$1:$I$1,'Financial performance'!$K$1:$Q$1)</c:f>
              <c:numCache>
                <c:formatCode>General</c:formatCode>
                <c:ptCount val="15"/>
                <c:pt idx="0">
                  <c:v>2015</c:v>
                </c:pt>
                <c:pt idx="1">
                  <c:v>2016</c:v>
                </c:pt>
                <c:pt idx="2">
                  <c:v>2017</c:v>
                </c:pt>
                <c:pt idx="3">
                  <c:v>2018</c:v>
                </c:pt>
                <c:pt idx="4">
                  <c:v>2019</c:v>
                </c:pt>
                <c:pt idx="5">
                  <c:v>2020</c:v>
                </c:pt>
                <c:pt idx="6">
                  <c:v>2021</c:v>
                </c:pt>
                <c:pt idx="8">
                  <c:v>2015</c:v>
                </c:pt>
                <c:pt idx="9">
                  <c:v>2016</c:v>
                </c:pt>
                <c:pt idx="10">
                  <c:v>2017</c:v>
                </c:pt>
                <c:pt idx="11">
                  <c:v>2018</c:v>
                </c:pt>
                <c:pt idx="12">
                  <c:v>2019</c:v>
                </c:pt>
                <c:pt idx="13">
                  <c:v>2020</c:v>
                </c:pt>
                <c:pt idx="14">
                  <c:v>2021</c:v>
                </c:pt>
              </c:numCache>
            </c:numRef>
          </c:cat>
          <c:val>
            <c:numRef>
              <c:f>('Financial performance'!$B$9:$H$9,'Financial performance'!$J$9:$Q$9)</c:f>
              <c:numCache>
                <c:formatCode>0%</c:formatCode>
                <c:ptCount val="15"/>
                <c:pt idx="0">
                  <c:v>5.3058616993224957E-2</c:v>
                </c:pt>
                <c:pt idx="1">
                  <c:v>8.266988808766873E-2</c:v>
                </c:pt>
                <c:pt idx="2">
                  <c:v>9.962586092345066E-2</c:v>
                </c:pt>
                <c:pt idx="3">
                  <c:v>9.2042666643349966E-2</c:v>
                </c:pt>
                <c:pt idx="4">
                  <c:v>9.1638395338416431E-2</c:v>
                </c:pt>
                <c:pt idx="5">
                  <c:v>-0.16476463159697866</c:v>
                </c:pt>
                <c:pt idx="6">
                  <c:v>-0.15498274374028864</c:v>
                </c:pt>
                <c:pt idx="7" formatCode="General">
                  <c:v>0</c:v>
                </c:pt>
                <c:pt idx="8">
                  <c:v>7.097079167904681E-2</c:v>
                </c:pt>
                <c:pt idx="9">
                  <c:v>8.6807617831269071E-2</c:v>
                </c:pt>
                <c:pt idx="10">
                  <c:v>9.0377651617871105E-2</c:v>
                </c:pt>
                <c:pt idx="11">
                  <c:v>0.10112098491390216</c:v>
                </c:pt>
                <c:pt idx="12">
                  <c:v>8.9928100389230409E-2</c:v>
                </c:pt>
                <c:pt idx="13">
                  <c:v>-0.21134648883919649</c:v>
                </c:pt>
                <c:pt idx="14">
                  <c:v>-0.17016324910956487</c:v>
                </c:pt>
              </c:numCache>
            </c:numRef>
          </c:val>
          <c:extLst>
            <c:ext xmlns:c16="http://schemas.microsoft.com/office/drawing/2014/chart" uri="{C3380CC4-5D6E-409C-BE32-E72D297353CC}">
              <c16:uniqueId val="{00000003-7111-634A-AFE8-8C60674FAB76}"/>
            </c:ext>
          </c:extLst>
        </c:ser>
        <c:dLbls>
          <c:showLegendKey val="0"/>
          <c:showVal val="0"/>
          <c:showCatName val="0"/>
          <c:showSerName val="0"/>
          <c:showPercent val="0"/>
          <c:showBubbleSize val="0"/>
        </c:dLbls>
        <c:gapWidth val="150"/>
        <c:axId val="1865018351"/>
        <c:axId val="1865019167"/>
      </c:barChart>
      <c:catAx>
        <c:axId val="186501835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alpha val="40000"/>
                  </a:schemeClr>
                </a:solidFill>
                <a:latin typeface="+mn-lt"/>
                <a:ea typeface="+mn-ea"/>
                <a:cs typeface="+mn-cs"/>
              </a:defRPr>
            </a:pPr>
            <a:endParaRPr lang="it-IT"/>
          </a:p>
        </c:txPr>
        <c:crossAx val="1865019167"/>
        <c:crosses val="autoZero"/>
        <c:auto val="1"/>
        <c:lblAlgn val="ctr"/>
        <c:lblOffset val="100"/>
        <c:noMultiLvlLbl val="0"/>
      </c:catAx>
      <c:valAx>
        <c:axId val="18650191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865018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RCC and NCLH Assets Turnover (AT)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barChart>
        <c:barDir val="col"/>
        <c:grouping val="clustered"/>
        <c:varyColors val="0"/>
        <c:ser>
          <c:idx val="0"/>
          <c:order val="0"/>
          <c:tx>
            <c:strRef>
              <c:f>'Financial performance'!$A$11</c:f>
              <c:strCache>
                <c:ptCount val="1"/>
                <c:pt idx="0">
                  <c:v>Assets Turnover (AT)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f>('Financial performance'!$B$1:$I$1,'Financial performance'!$K$1:$Q$1)</c:f>
              <c:numCache>
                <c:formatCode>General</c:formatCode>
                <c:ptCount val="15"/>
                <c:pt idx="0">
                  <c:v>2015</c:v>
                </c:pt>
                <c:pt idx="1">
                  <c:v>2016</c:v>
                </c:pt>
                <c:pt idx="2">
                  <c:v>2017</c:v>
                </c:pt>
                <c:pt idx="3">
                  <c:v>2018</c:v>
                </c:pt>
                <c:pt idx="4">
                  <c:v>2019</c:v>
                </c:pt>
                <c:pt idx="5">
                  <c:v>2020</c:v>
                </c:pt>
                <c:pt idx="6">
                  <c:v>2021</c:v>
                </c:pt>
                <c:pt idx="8">
                  <c:v>2015</c:v>
                </c:pt>
                <c:pt idx="9">
                  <c:v>2016</c:v>
                </c:pt>
                <c:pt idx="10">
                  <c:v>2017</c:v>
                </c:pt>
                <c:pt idx="11">
                  <c:v>2018</c:v>
                </c:pt>
                <c:pt idx="12">
                  <c:v>2019</c:v>
                </c:pt>
                <c:pt idx="13">
                  <c:v>2020</c:v>
                </c:pt>
                <c:pt idx="14">
                  <c:v>2021</c:v>
                </c:pt>
              </c:numCache>
            </c:numRef>
          </c:cat>
          <c:val>
            <c:numRef>
              <c:f>('Financial performance'!$B$11:$I$11,'Financial performance'!$K$11:$Q$11)</c:f>
              <c:numCache>
                <c:formatCode>0.00</c:formatCode>
                <c:ptCount val="15"/>
                <c:pt idx="0">
                  <c:v>0.39933875596428453</c:v>
                </c:pt>
                <c:pt idx="1">
                  <c:v>0.38082828932978102</c:v>
                </c:pt>
                <c:pt idx="2">
                  <c:v>0.3925527694957231</c:v>
                </c:pt>
                <c:pt idx="3">
                  <c:v>0.34275963805681725</c:v>
                </c:pt>
                <c:pt idx="4">
                  <c:v>0.36116618975814208</c:v>
                </c:pt>
                <c:pt idx="5">
                  <c:v>6.8036102668735346E-2</c:v>
                </c:pt>
                <c:pt idx="6">
                  <c:v>4.7495687939498474E-2</c:v>
                </c:pt>
                <c:pt idx="8">
                  <c:v>0.35427093559107553</c:v>
                </c:pt>
                <c:pt idx="9">
                  <c:v>0.3757101752671323</c:v>
                </c:pt>
                <c:pt idx="10">
                  <c:v>0.3828467378556879</c:v>
                </c:pt>
                <c:pt idx="11">
                  <c:v>0.39820715153324654</c:v>
                </c:pt>
                <c:pt idx="12">
                  <c:v>0.3873257974419525</c:v>
                </c:pt>
                <c:pt idx="13">
                  <c:v>6.9562788189998323E-2</c:v>
                </c:pt>
                <c:pt idx="14">
                  <c:v>3.4596451437919382E-2</c:v>
                </c:pt>
              </c:numCache>
            </c:numRef>
          </c:val>
          <c:extLst>
            <c:ext xmlns:c16="http://schemas.microsoft.com/office/drawing/2014/chart" uri="{C3380CC4-5D6E-409C-BE32-E72D297353CC}">
              <c16:uniqueId val="{00000000-91FA-3242-BAD7-89912ADC44BB}"/>
            </c:ext>
          </c:extLst>
        </c:ser>
        <c:dLbls>
          <c:showLegendKey val="0"/>
          <c:showVal val="0"/>
          <c:showCatName val="0"/>
          <c:showSerName val="0"/>
          <c:showPercent val="0"/>
          <c:showBubbleSize val="0"/>
        </c:dLbls>
        <c:gapWidth val="100"/>
        <c:overlap val="-24"/>
        <c:axId val="745224591"/>
        <c:axId val="744615839"/>
      </c:barChart>
      <c:catAx>
        <c:axId val="7452245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744615839"/>
        <c:crosses val="autoZero"/>
        <c:auto val="1"/>
        <c:lblAlgn val="ctr"/>
        <c:lblOffset val="100"/>
        <c:noMultiLvlLbl val="0"/>
      </c:catAx>
      <c:valAx>
        <c:axId val="744615839"/>
        <c:scaling>
          <c:orientation val="minMax"/>
        </c:scaling>
        <c:delete val="0"/>
        <c:axPos val="l"/>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745224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RCC and NCLH Equity Multiplier (EM)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barChart>
        <c:barDir val="col"/>
        <c:grouping val="clustered"/>
        <c:varyColors val="0"/>
        <c:ser>
          <c:idx val="0"/>
          <c:order val="0"/>
          <c:tx>
            <c:strRef>
              <c:f>'Financial performance'!$A$13</c:f>
              <c:strCache>
                <c:ptCount val="1"/>
                <c:pt idx="0">
                  <c:v>Equity Multiplier (EM)</c:v>
                </c:pt>
              </c:strCache>
            </c:strRef>
          </c:tx>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noFill/>
            </a:ln>
            <a:effectLst>
              <a:outerShdw blurRad="40000" dist="23000" dir="5400000" rotWithShape="0">
                <a:srgbClr val="000000">
                  <a:alpha val="35000"/>
                </a:srgbClr>
              </a:outerShdw>
            </a:effectLst>
          </c:spPr>
          <c:invertIfNegative val="0"/>
          <c:cat>
            <c:numRef>
              <c:f>('Financial performance'!$B$1:$I$1,'Financial performance'!$K$1:$Q$1)</c:f>
              <c:numCache>
                <c:formatCode>General</c:formatCode>
                <c:ptCount val="15"/>
                <c:pt idx="0">
                  <c:v>2015</c:v>
                </c:pt>
                <c:pt idx="1">
                  <c:v>2016</c:v>
                </c:pt>
                <c:pt idx="2">
                  <c:v>2017</c:v>
                </c:pt>
                <c:pt idx="3">
                  <c:v>2018</c:v>
                </c:pt>
                <c:pt idx="4">
                  <c:v>2019</c:v>
                </c:pt>
                <c:pt idx="5">
                  <c:v>2020</c:v>
                </c:pt>
                <c:pt idx="6">
                  <c:v>2021</c:v>
                </c:pt>
                <c:pt idx="8">
                  <c:v>2015</c:v>
                </c:pt>
                <c:pt idx="9">
                  <c:v>2016</c:v>
                </c:pt>
                <c:pt idx="10">
                  <c:v>2017</c:v>
                </c:pt>
                <c:pt idx="11">
                  <c:v>2018</c:v>
                </c:pt>
                <c:pt idx="12">
                  <c:v>2019</c:v>
                </c:pt>
                <c:pt idx="13">
                  <c:v>2020</c:v>
                </c:pt>
                <c:pt idx="14">
                  <c:v>2021</c:v>
                </c:pt>
              </c:numCache>
            </c:numRef>
          </c:cat>
          <c:val>
            <c:numRef>
              <c:f>('Financial performance'!$B$13:$I$13,'Financial performance'!$K$13:$Q$13)</c:f>
              <c:numCache>
                <c:formatCode>0.00</c:formatCode>
                <c:ptCount val="15"/>
                <c:pt idx="0">
                  <c:v>2.577445055146081</c:v>
                </c:pt>
                <c:pt idx="1">
                  <c:v>2.4459283277632893</c:v>
                </c:pt>
                <c:pt idx="2">
                  <c:v>2.0893574278426135</c:v>
                </c:pt>
                <c:pt idx="3">
                  <c:v>2.4941128057730162</c:v>
                </c:pt>
                <c:pt idx="4">
                  <c:v>2.4926548748956949</c:v>
                </c:pt>
                <c:pt idx="5">
                  <c:v>3.7057889072170171</c:v>
                </c:pt>
                <c:pt idx="6">
                  <c:v>6.3431333761736184</c:v>
                </c:pt>
                <c:pt idx="8">
                  <c:v>3.2438903112502908</c:v>
                </c:pt>
                <c:pt idx="9">
                  <c:v>2.8591215071161198</c:v>
                </c:pt>
                <c:pt idx="10">
                  <c:v>2.4513814996992922</c:v>
                </c:pt>
                <c:pt idx="11">
                  <c:v>2.5500532366169315</c:v>
                </c:pt>
                <c:pt idx="12">
                  <c:v>2.5607240737929815</c:v>
                </c:pt>
                <c:pt idx="13">
                  <c:v>4.2257409961404244</c:v>
                </c:pt>
                <c:pt idx="14">
                  <c:v>7.6993566686535262</c:v>
                </c:pt>
              </c:numCache>
            </c:numRef>
          </c:val>
          <c:extLst>
            <c:ext xmlns:c16="http://schemas.microsoft.com/office/drawing/2014/chart" uri="{C3380CC4-5D6E-409C-BE32-E72D297353CC}">
              <c16:uniqueId val="{00000000-103A-2946-8E4C-7B485C120B48}"/>
            </c:ext>
          </c:extLst>
        </c:ser>
        <c:dLbls>
          <c:showLegendKey val="0"/>
          <c:showVal val="0"/>
          <c:showCatName val="0"/>
          <c:showSerName val="0"/>
          <c:showPercent val="0"/>
          <c:showBubbleSize val="0"/>
        </c:dLbls>
        <c:gapWidth val="100"/>
        <c:overlap val="-24"/>
        <c:axId val="631962272"/>
        <c:axId val="632058176"/>
      </c:barChart>
      <c:catAx>
        <c:axId val="6319622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32058176"/>
        <c:crosses val="autoZero"/>
        <c:auto val="1"/>
        <c:lblAlgn val="ctr"/>
        <c:lblOffset val="100"/>
        <c:noMultiLvlLbl val="0"/>
      </c:catAx>
      <c:valAx>
        <c:axId val="632058176"/>
        <c:scaling>
          <c:orientation val="minMax"/>
        </c:scaling>
        <c:delete val="0"/>
        <c:axPos val="l"/>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31962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RCC and NCLH ROS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barChart>
        <c:barDir val="col"/>
        <c:grouping val="clustered"/>
        <c:varyColors val="0"/>
        <c:ser>
          <c:idx val="0"/>
          <c:order val="0"/>
          <c:tx>
            <c:strRef>
              <c:f>'Financial performance'!$A$7</c:f>
              <c:strCache>
                <c:ptCount val="1"/>
                <c:pt idx="0">
                  <c:v>Return on Sales (ROS)/Net Profit Margin</c:v>
                </c:pt>
              </c:strCache>
            </c:strRef>
          </c:tx>
          <c:spPr>
            <a:solidFill>
              <a:schemeClr val="accent2">
                <a:lumMod val="75000"/>
              </a:schemeClr>
            </a:solidFill>
            <a:ln>
              <a:noFill/>
            </a:ln>
            <a:effectLst>
              <a:outerShdw blurRad="40000" dist="23000" dir="5400000" rotWithShape="0">
                <a:srgbClr val="000000">
                  <a:alpha val="35000"/>
                </a:srgbClr>
              </a:outerShdw>
            </a:effectLst>
          </c:spPr>
          <c:invertIfNegative val="0"/>
          <c:cat>
            <c:numRef>
              <c:f>('Financial performance'!$B$1:$I$1,'Financial performance'!$K$1:$Q$1)</c:f>
              <c:numCache>
                <c:formatCode>General</c:formatCode>
                <c:ptCount val="15"/>
                <c:pt idx="0">
                  <c:v>2015</c:v>
                </c:pt>
                <c:pt idx="1">
                  <c:v>2016</c:v>
                </c:pt>
                <c:pt idx="2">
                  <c:v>2017</c:v>
                </c:pt>
                <c:pt idx="3">
                  <c:v>2018</c:v>
                </c:pt>
                <c:pt idx="4">
                  <c:v>2019</c:v>
                </c:pt>
                <c:pt idx="5">
                  <c:v>2020</c:v>
                </c:pt>
                <c:pt idx="6">
                  <c:v>2021</c:v>
                </c:pt>
                <c:pt idx="8">
                  <c:v>2015</c:v>
                </c:pt>
                <c:pt idx="9">
                  <c:v>2016</c:v>
                </c:pt>
                <c:pt idx="10">
                  <c:v>2017</c:v>
                </c:pt>
                <c:pt idx="11">
                  <c:v>2018</c:v>
                </c:pt>
                <c:pt idx="12">
                  <c:v>2019</c:v>
                </c:pt>
                <c:pt idx="13">
                  <c:v>2020</c:v>
                </c:pt>
                <c:pt idx="14">
                  <c:v>2021</c:v>
                </c:pt>
              </c:numCache>
            </c:numRef>
          </c:cat>
          <c:val>
            <c:numRef>
              <c:f>('Financial performance'!$B$7:$I$7,'Financial performance'!$K$7:$Q$7)</c:f>
              <c:numCache>
                <c:formatCode>0%</c:formatCode>
                <c:ptCount val="15"/>
                <c:pt idx="0">
                  <c:v>8.0223769543445442E-2</c:v>
                </c:pt>
                <c:pt idx="1">
                  <c:v>0.15105078020681934</c:v>
                </c:pt>
                <c:pt idx="2">
                  <c:v>0.18514031633048889</c:v>
                </c:pt>
                <c:pt idx="3">
                  <c:v>0.19075951176387995</c:v>
                </c:pt>
                <c:pt idx="4">
                  <c:v>0.17157751222300757</c:v>
                </c:pt>
                <c:pt idx="5">
                  <c:v>-2.6247052139052567</c:v>
                </c:pt>
                <c:pt idx="6">
                  <c:v>-3.4334480100617895</c:v>
                </c:pt>
                <c:pt idx="8">
                  <c:v>9.8304322529923729E-2</c:v>
                </c:pt>
                <c:pt idx="9">
                  <c:v>0.12987877556965635</c:v>
                </c:pt>
                <c:pt idx="10">
                  <c:v>0.14081678225780297</c:v>
                </c:pt>
                <c:pt idx="11">
                  <c:v>0.15769168139523437</c:v>
                </c:pt>
                <c:pt idx="12">
                  <c:v>0.14394519910324002</c:v>
                </c:pt>
                <c:pt idx="13">
                  <c:v>-3.1350018907608987</c:v>
                </c:pt>
                <c:pt idx="14">
                  <c:v>-6.9547598250579492</c:v>
                </c:pt>
              </c:numCache>
            </c:numRef>
          </c:val>
          <c:extLst>
            <c:ext xmlns:c16="http://schemas.microsoft.com/office/drawing/2014/chart" uri="{C3380CC4-5D6E-409C-BE32-E72D297353CC}">
              <c16:uniqueId val="{00000000-136B-2D4C-A7CA-BD598EAF49C2}"/>
            </c:ext>
          </c:extLst>
        </c:ser>
        <c:dLbls>
          <c:showLegendKey val="0"/>
          <c:showVal val="0"/>
          <c:showCatName val="0"/>
          <c:showSerName val="0"/>
          <c:showPercent val="0"/>
          <c:showBubbleSize val="0"/>
        </c:dLbls>
        <c:gapWidth val="100"/>
        <c:overlap val="-24"/>
        <c:axId val="745224591"/>
        <c:axId val="744615839"/>
      </c:barChart>
      <c:catAx>
        <c:axId val="7452245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744615839"/>
        <c:crosses val="autoZero"/>
        <c:auto val="1"/>
        <c:lblAlgn val="ctr"/>
        <c:lblOffset val="100"/>
        <c:noMultiLvlLbl val="0"/>
      </c:catAx>
      <c:valAx>
        <c:axId val="744615839"/>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745224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it-IT"/>
              <a:t>RCC and NCLH bankruptcy risk</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it-IT"/>
        </a:p>
      </c:txPr>
    </c:title>
    <c:autoTitleDeleted val="0"/>
    <c:plotArea>
      <c:layout/>
      <c:barChart>
        <c:barDir val="col"/>
        <c:grouping val="clustered"/>
        <c:varyColors val="0"/>
        <c:ser>
          <c:idx val="0"/>
          <c:order val="0"/>
          <c:tx>
            <c:strRef>
              <c:f>'Bankruptcy risk'!$A$11</c:f>
              <c:strCache>
                <c:ptCount val="1"/>
                <c:pt idx="0">
                  <c:v>Altman Z-Score</c:v>
                </c:pt>
              </c:strCache>
            </c:strRef>
          </c:tx>
          <c:spPr>
            <a:solidFill>
              <a:schemeClr val="accent1"/>
            </a:solidFill>
            <a:ln>
              <a:noFill/>
            </a:ln>
            <a:effectLst/>
          </c:spPr>
          <c:invertIfNegative val="0"/>
          <c:cat>
            <c:numRef>
              <c:f>('Bankruptcy risk'!$B$1:$H$1,'Bankruptcy risk'!$J$1:$P$1)</c:f>
              <c:numCache>
                <c:formatCode>General</c:formatCode>
                <c:ptCount val="14"/>
                <c:pt idx="0">
                  <c:v>2015</c:v>
                </c:pt>
                <c:pt idx="1">
                  <c:v>2016</c:v>
                </c:pt>
                <c:pt idx="2">
                  <c:v>2017</c:v>
                </c:pt>
                <c:pt idx="3">
                  <c:v>2018</c:v>
                </c:pt>
                <c:pt idx="4">
                  <c:v>2019</c:v>
                </c:pt>
                <c:pt idx="5">
                  <c:v>2020</c:v>
                </c:pt>
                <c:pt idx="6">
                  <c:v>2021</c:v>
                </c:pt>
                <c:pt idx="7">
                  <c:v>2015</c:v>
                </c:pt>
                <c:pt idx="8">
                  <c:v>2016</c:v>
                </c:pt>
                <c:pt idx="9">
                  <c:v>2017</c:v>
                </c:pt>
                <c:pt idx="10">
                  <c:v>2018</c:v>
                </c:pt>
                <c:pt idx="11">
                  <c:v>2019</c:v>
                </c:pt>
                <c:pt idx="12">
                  <c:v>2020</c:v>
                </c:pt>
                <c:pt idx="13">
                  <c:v>2021</c:v>
                </c:pt>
              </c:numCache>
            </c:numRef>
          </c:cat>
          <c:val>
            <c:numRef>
              <c:f>('Bankruptcy risk'!$B$11:$H$11,'Bankruptcy risk'!$J$11:$P$11)</c:f>
              <c:numCache>
                <c:formatCode>0.00</c:formatCode>
                <c:ptCount val="14"/>
                <c:pt idx="0">
                  <c:v>0.95941817524740336</c:v>
                </c:pt>
                <c:pt idx="1">
                  <c:v>1.0559774978717993</c:v>
                </c:pt>
                <c:pt idx="2">
                  <c:v>1.2348371928202677</c:v>
                </c:pt>
                <c:pt idx="3">
                  <c:v>0.99164533088901607</c:v>
                </c:pt>
                <c:pt idx="4">
                  <c:v>1.02508681133669</c:v>
                </c:pt>
                <c:pt idx="5">
                  <c:v>-7.7105345957261345E-2</c:v>
                </c:pt>
                <c:pt idx="6">
                  <c:v>-0.32074738942258307</c:v>
                </c:pt>
                <c:pt idx="7">
                  <c:v>0.63947684724347409</c:v>
                </c:pt>
                <c:pt idx="8">
                  <c:v>0.79581805030726249</c:v>
                </c:pt>
                <c:pt idx="9">
                  <c:v>0.92032786972948588</c:v>
                </c:pt>
                <c:pt idx="10">
                  <c:v>0.95632225488366185</c:v>
                </c:pt>
                <c:pt idx="11">
                  <c:v>0.94676453462175958</c:v>
                </c:pt>
                <c:pt idx="12">
                  <c:v>-0.33827190568808407</c:v>
                </c:pt>
                <c:pt idx="13">
                  <c:v>-0.55949674191144272</c:v>
                </c:pt>
              </c:numCache>
            </c:numRef>
          </c:val>
          <c:extLst>
            <c:ext xmlns:c16="http://schemas.microsoft.com/office/drawing/2014/chart" uri="{C3380CC4-5D6E-409C-BE32-E72D297353CC}">
              <c16:uniqueId val="{00000000-74BC-7647-82F7-EE2A26EDACBB}"/>
            </c:ext>
          </c:extLst>
        </c:ser>
        <c:ser>
          <c:idx val="1"/>
          <c:order val="1"/>
          <c:tx>
            <c:strRef>
              <c:f>'Bankruptcy risk'!$A$20</c:f>
              <c:strCache>
                <c:ptCount val="1"/>
                <c:pt idx="0">
                  <c:v>Taffler Z-Score</c:v>
                </c:pt>
              </c:strCache>
            </c:strRef>
          </c:tx>
          <c:spPr>
            <a:solidFill>
              <a:schemeClr val="accent2"/>
            </a:solidFill>
            <a:ln>
              <a:noFill/>
            </a:ln>
            <a:effectLst/>
          </c:spPr>
          <c:invertIfNegative val="0"/>
          <c:cat>
            <c:numRef>
              <c:f>('Bankruptcy risk'!$B$1:$H$1,'Bankruptcy risk'!$J$1:$P$1)</c:f>
              <c:numCache>
                <c:formatCode>General</c:formatCode>
                <c:ptCount val="14"/>
                <c:pt idx="0">
                  <c:v>2015</c:v>
                </c:pt>
                <c:pt idx="1">
                  <c:v>2016</c:v>
                </c:pt>
                <c:pt idx="2">
                  <c:v>2017</c:v>
                </c:pt>
                <c:pt idx="3">
                  <c:v>2018</c:v>
                </c:pt>
                <c:pt idx="4">
                  <c:v>2019</c:v>
                </c:pt>
                <c:pt idx="5">
                  <c:v>2020</c:v>
                </c:pt>
                <c:pt idx="6">
                  <c:v>2021</c:v>
                </c:pt>
                <c:pt idx="7">
                  <c:v>2015</c:v>
                </c:pt>
                <c:pt idx="8">
                  <c:v>2016</c:v>
                </c:pt>
                <c:pt idx="9">
                  <c:v>2017</c:v>
                </c:pt>
                <c:pt idx="10">
                  <c:v>2018</c:v>
                </c:pt>
                <c:pt idx="11">
                  <c:v>2019</c:v>
                </c:pt>
                <c:pt idx="12">
                  <c:v>2020</c:v>
                </c:pt>
                <c:pt idx="13">
                  <c:v>2021</c:v>
                </c:pt>
              </c:numCache>
            </c:numRef>
          </c:cat>
          <c:val>
            <c:numRef>
              <c:f>('Bankruptcy risk'!$B$20:$H$20,'Bankruptcy risk'!$J$20:$P$20)</c:f>
              <c:numCache>
                <c:formatCode>0.00</c:formatCode>
                <c:ptCount val="14"/>
                <c:pt idx="0">
                  <c:v>-2.5582745982853772</c:v>
                </c:pt>
                <c:pt idx="1">
                  <c:v>-1.6974184536245431</c:v>
                </c:pt>
                <c:pt idx="2">
                  <c:v>-1.826120116428763</c:v>
                </c:pt>
                <c:pt idx="3">
                  <c:v>-5.922886787039241</c:v>
                </c:pt>
                <c:pt idx="4">
                  <c:v>-5.2774986780867907</c:v>
                </c:pt>
                <c:pt idx="5">
                  <c:v>-13.897459041825989</c:v>
                </c:pt>
                <c:pt idx="6">
                  <c:v>-15.406844682154912</c:v>
                </c:pt>
                <c:pt idx="7">
                  <c:v>-2.9020335370153973</c:v>
                </c:pt>
                <c:pt idx="8">
                  <c:v>-0.70854796348588955</c:v>
                </c:pt>
                <c:pt idx="9">
                  <c:v>-5.9041527829283957E-2</c:v>
                </c:pt>
                <c:pt idx="10">
                  <c:v>-1.4046090194194516</c:v>
                </c:pt>
                <c:pt idx="11">
                  <c:v>-2.1848403626989237</c:v>
                </c:pt>
                <c:pt idx="12">
                  <c:v>-19.094035865764919</c:v>
                </c:pt>
                <c:pt idx="13">
                  <c:v>-14.436517489950706</c:v>
                </c:pt>
              </c:numCache>
            </c:numRef>
          </c:val>
          <c:extLst>
            <c:ext xmlns:c16="http://schemas.microsoft.com/office/drawing/2014/chart" uri="{C3380CC4-5D6E-409C-BE32-E72D297353CC}">
              <c16:uniqueId val="{00000001-74BC-7647-82F7-EE2A26EDACBB}"/>
            </c:ext>
          </c:extLst>
        </c:ser>
        <c:dLbls>
          <c:showLegendKey val="0"/>
          <c:showVal val="0"/>
          <c:showCatName val="0"/>
          <c:showSerName val="0"/>
          <c:showPercent val="0"/>
          <c:showBubbleSize val="0"/>
        </c:dLbls>
        <c:gapWidth val="269"/>
        <c:axId val="1384238623"/>
        <c:axId val="1384974063"/>
      </c:barChart>
      <c:lineChart>
        <c:grouping val="standard"/>
        <c:varyColors val="0"/>
        <c:ser>
          <c:idx val="2"/>
          <c:order val="2"/>
          <c:tx>
            <c:strRef>
              <c:f>'Bankruptcy risk'!$A$23</c:f>
              <c:strCache>
                <c:ptCount val="1"/>
                <c:pt idx="0">
                  <c:v>Altman: High probability of bankruptcy</c:v>
                </c:pt>
              </c:strCache>
            </c:strRef>
          </c:tx>
          <c:spPr>
            <a:ln w="22225" cap="rnd">
              <a:solidFill>
                <a:schemeClr val="accent3"/>
              </a:solidFill>
              <a:prstDash val="dash"/>
              <a:round/>
            </a:ln>
            <a:effectLst/>
          </c:spPr>
          <c:marker>
            <c:symbol val="none"/>
          </c:marker>
          <c:val>
            <c:numRef>
              <c:f>('Bankruptcy risk'!$B$23:$H$23,'Bankruptcy risk'!$J$23:$P$23)</c:f>
              <c:numCache>
                <c:formatCode>General</c:formatCode>
                <c:ptCount val="14"/>
                <c:pt idx="0">
                  <c:v>1.2</c:v>
                </c:pt>
                <c:pt idx="1">
                  <c:v>1.2</c:v>
                </c:pt>
                <c:pt idx="2">
                  <c:v>1.2</c:v>
                </c:pt>
                <c:pt idx="3">
                  <c:v>1.2</c:v>
                </c:pt>
                <c:pt idx="4">
                  <c:v>1.2</c:v>
                </c:pt>
                <c:pt idx="5">
                  <c:v>1.2</c:v>
                </c:pt>
                <c:pt idx="6">
                  <c:v>1.2</c:v>
                </c:pt>
                <c:pt idx="7">
                  <c:v>1.2</c:v>
                </c:pt>
                <c:pt idx="8">
                  <c:v>1.2</c:v>
                </c:pt>
                <c:pt idx="9">
                  <c:v>1.2</c:v>
                </c:pt>
                <c:pt idx="10">
                  <c:v>1.2</c:v>
                </c:pt>
                <c:pt idx="11">
                  <c:v>1.2</c:v>
                </c:pt>
                <c:pt idx="12">
                  <c:v>1.2</c:v>
                </c:pt>
                <c:pt idx="13">
                  <c:v>1.2</c:v>
                </c:pt>
              </c:numCache>
            </c:numRef>
          </c:val>
          <c:smooth val="0"/>
          <c:extLst>
            <c:ext xmlns:c16="http://schemas.microsoft.com/office/drawing/2014/chart" uri="{C3380CC4-5D6E-409C-BE32-E72D297353CC}">
              <c16:uniqueId val="{00000003-74BC-7647-82F7-EE2A26EDACBB}"/>
            </c:ext>
          </c:extLst>
        </c:ser>
        <c:ser>
          <c:idx val="3"/>
          <c:order val="3"/>
          <c:tx>
            <c:strRef>
              <c:f>'Bankruptcy risk'!$A$24</c:f>
              <c:strCache>
                <c:ptCount val="1"/>
                <c:pt idx="0">
                  <c:v>Taffler: Financial distress</c:v>
                </c:pt>
              </c:strCache>
            </c:strRef>
          </c:tx>
          <c:spPr>
            <a:ln w="22225" cap="rnd">
              <a:solidFill>
                <a:schemeClr val="accent4"/>
              </a:solidFill>
              <a:prstDash val="sysDot"/>
              <a:round/>
            </a:ln>
            <a:effectLst/>
          </c:spPr>
          <c:marker>
            <c:symbol val="none"/>
          </c:marker>
          <c:val>
            <c:numRef>
              <c:f>('Bankruptcy risk'!$B$24:$H$24,'Bankruptcy risk'!$J$24:$P$24)</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4-74BC-7647-82F7-EE2A26EDACBB}"/>
            </c:ext>
          </c:extLst>
        </c:ser>
        <c:dLbls>
          <c:showLegendKey val="0"/>
          <c:showVal val="0"/>
          <c:showCatName val="0"/>
          <c:showSerName val="0"/>
          <c:showPercent val="0"/>
          <c:showBubbleSize val="0"/>
        </c:dLbls>
        <c:marker val="1"/>
        <c:smooth val="0"/>
        <c:axId val="1384238623"/>
        <c:axId val="1384974063"/>
      </c:lineChart>
      <c:catAx>
        <c:axId val="13842386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alpha val="40000"/>
                  </a:schemeClr>
                </a:solidFill>
                <a:latin typeface="+mn-lt"/>
                <a:ea typeface="+mn-ea"/>
                <a:cs typeface="+mn-cs"/>
              </a:defRPr>
            </a:pPr>
            <a:endParaRPr lang="it-IT"/>
          </a:p>
        </c:txPr>
        <c:crossAx val="1384974063"/>
        <c:crosses val="autoZero"/>
        <c:auto val="1"/>
        <c:lblAlgn val="ctr"/>
        <c:lblOffset val="100"/>
        <c:noMultiLvlLbl val="0"/>
      </c:catAx>
      <c:valAx>
        <c:axId val="138497406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38423862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it-IT"/>
              <a:t>RCC and NCLH bankruptcy risk - growth rates</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it-IT"/>
        </a:p>
      </c:txPr>
    </c:title>
    <c:autoTitleDeleted val="0"/>
    <c:plotArea>
      <c:layout/>
      <c:lineChart>
        <c:grouping val="standard"/>
        <c:varyColors val="0"/>
        <c:ser>
          <c:idx val="0"/>
          <c:order val="0"/>
          <c:tx>
            <c:strRef>
              <c:f>'Bankruptcy risk'!$A$12</c:f>
              <c:strCache>
                <c:ptCount val="1"/>
                <c:pt idx="0">
                  <c:v>Altman Z-Score Growth Rate</c:v>
                </c:pt>
              </c:strCache>
            </c:strRef>
          </c:tx>
          <c:spPr>
            <a:ln w="38100" cap="rnd">
              <a:solidFill>
                <a:schemeClr val="accent1"/>
              </a:solidFill>
              <a:round/>
            </a:ln>
            <a:effectLst/>
          </c:spPr>
          <c:marker>
            <c:symbol val="none"/>
          </c:marker>
          <c:cat>
            <c:numRef>
              <c:f>'Bankruptcy risk'!$B$1:$P$1</c:f>
              <c:numCache>
                <c:formatCode>General</c:formatCode>
                <c:ptCount val="15"/>
                <c:pt idx="0">
                  <c:v>2015</c:v>
                </c:pt>
                <c:pt idx="1">
                  <c:v>2016</c:v>
                </c:pt>
                <c:pt idx="2">
                  <c:v>2017</c:v>
                </c:pt>
                <c:pt idx="3">
                  <c:v>2018</c:v>
                </c:pt>
                <c:pt idx="4">
                  <c:v>2019</c:v>
                </c:pt>
                <c:pt idx="5">
                  <c:v>2020</c:v>
                </c:pt>
                <c:pt idx="6">
                  <c:v>2021</c:v>
                </c:pt>
                <c:pt idx="8">
                  <c:v>2015</c:v>
                </c:pt>
                <c:pt idx="9">
                  <c:v>2016</c:v>
                </c:pt>
                <c:pt idx="10">
                  <c:v>2017</c:v>
                </c:pt>
                <c:pt idx="11">
                  <c:v>2018</c:v>
                </c:pt>
                <c:pt idx="12">
                  <c:v>2019</c:v>
                </c:pt>
                <c:pt idx="13">
                  <c:v>2020</c:v>
                </c:pt>
                <c:pt idx="14">
                  <c:v>2021</c:v>
                </c:pt>
              </c:numCache>
            </c:numRef>
          </c:cat>
          <c:val>
            <c:numRef>
              <c:f>('Bankruptcy risk'!$B$12:$H$12,'Bankruptcy risk'!$I$12:$P$12)</c:f>
              <c:numCache>
                <c:formatCode>0%</c:formatCode>
                <c:ptCount val="15"/>
                <c:pt idx="1">
                  <c:v>0.10064362455870336</c:v>
                </c:pt>
                <c:pt idx="2">
                  <c:v>0.16937832037987505</c:v>
                </c:pt>
                <c:pt idx="3">
                  <c:v>-0.19694244985917633</c:v>
                </c:pt>
                <c:pt idx="4">
                  <c:v>3.3723226849354929E-2</c:v>
                </c:pt>
                <c:pt idx="5">
                  <c:v>-1.075218357220612</c:v>
                </c:pt>
                <c:pt idx="6">
                  <c:v>3.1598592865450583</c:v>
                </c:pt>
                <c:pt idx="7" formatCode="General">
                  <c:v>0</c:v>
                </c:pt>
                <c:pt idx="9">
                  <c:v>0.24448297657329121</c:v>
                </c:pt>
                <c:pt idx="10">
                  <c:v>0.15645513365039987</c:v>
                </c:pt>
                <c:pt idx="11">
                  <c:v>3.9110393521773798E-2</c:v>
                </c:pt>
                <c:pt idx="12">
                  <c:v>-9.9942464091928741E-3</c:v>
                </c:pt>
                <c:pt idx="13">
                  <c:v>-1.3572925403497782</c:v>
                </c:pt>
                <c:pt idx="14">
                  <c:v>0.65398524826754922</c:v>
                </c:pt>
              </c:numCache>
            </c:numRef>
          </c:val>
          <c:smooth val="1"/>
          <c:extLst>
            <c:ext xmlns:c16="http://schemas.microsoft.com/office/drawing/2014/chart" uri="{C3380CC4-5D6E-409C-BE32-E72D297353CC}">
              <c16:uniqueId val="{00000000-B4EA-A246-B208-92414E0ADBFE}"/>
            </c:ext>
          </c:extLst>
        </c:ser>
        <c:ser>
          <c:idx val="1"/>
          <c:order val="1"/>
          <c:tx>
            <c:strRef>
              <c:f>'Bankruptcy risk'!$A$21</c:f>
              <c:strCache>
                <c:ptCount val="1"/>
                <c:pt idx="0">
                  <c:v>Taffler Z-Score Growth Rate</c:v>
                </c:pt>
              </c:strCache>
            </c:strRef>
          </c:tx>
          <c:spPr>
            <a:ln w="38100" cap="rnd">
              <a:solidFill>
                <a:schemeClr val="accent2"/>
              </a:solidFill>
              <a:round/>
            </a:ln>
            <a:effectLst/>
          </c:spPr>
          <c:marker>
            <c:symbol val="none"/>
          </c:marker>
          <c:cat>
            <c:numRef>
              <c:f>'Bankruptcy risk'!$B$1:$P$1</c:f>
              <c:numCache>
                <c:formatCode>General</c:formatCode>
                <c:ptCount val="15"/>
                <c:pt idx="0">
                  <c:v>2015</c:v>
                </c:pt>
                <c:pt idx="1">
                  <c:v>2016</c:v>
                </c:pt>
                <c:pt idx="2">
                  <c:v>2017</c:v>
                </c:pt>
                <c:pt idx="3">
                  <c:v>2018</c:v>
                </c:pt>
                <c:pt idx="4">
                  <c:v>2019</c:v>
                </c:pt>
                <c:pt idx="5">
                  <c:v>2020</c:v>
                </c:pt>
                <c:pt idx="6">
                  <c:v>2021</c:v>
                </c:pt>
                <c:pt idx="8">
                  <c:v>2015</c:v>
                </c:pt>
                <c:pt idx="9">
                  <c:v>2016</c:v>
                </c:pt>
                <c:pt idx="10">
                  <c:v>2017</c:v>
                </c:pt>
                <c:pt idx="11">
                  <c:v>2018</c:v>
                </c:pt>
                <c:pt idx="12">
                  <c:v>2019</c:v>
                </c:pt>
                <c:pt idx="13">
                  <c:v>2020</c:v>
                </c:pt>
                <c:pt idx="14">
                  <c:v>2021</c:v>
                </c:pt>
              </c:numCache>
            </c:numRef>
          </c:cat>
          <c:val>
            <c:numRef>
              <c:f>('Bankruptcy risk'!$B$21:$H$21,'Bankruptcy risk'!$I$21:$P$21)</c:f>
              <c:numCache>
                <c:formatCode>0%</c:formatCode>
                <c:ptCount val="15"/>
                <c:pt idx="1">
                  <c:v>-0.33649872661746416</c:v>
                </c:pt>
                <c:pt idx="2">
                  <c:v>7.5822000479257065E-2</c:v>
                </c:pt>
                <c:pt idx="3">
                  <c:v>2.2434267240986787</c:v>
                </c:pt>
                <c:pt idx="4">
                  <c:v>-0.10896512666166792</c:v>
                </c:pt>
                <c:pt idx="5">
                  <c:v>1.6333420223354986</c:v>
                </c:pt>
                <c:pt idx="6">
                  <c:v>0.10860874896527875</c:v>
                </c:pt>
                <c:pt idx="7" formatCode="General">
                  <c:v>0</c:v>
                </c:pt>
                <c:pt idx="9">
                  <c:v>-0.75584432280041902</c:v>
                </c:pt>
                <c:pt idx="10">
                  <c:v>-0.91667250366677577</c:v>
                </c:pt>
                <c:pt idx="11">
                  <c:v>22.790187535133207</c:v>
                </c:pt>
                <c:pt idx="12">
                  <c:v>0.55547937717355311</c:v>
                </c:pt>
                <c:pt idx="13">
                  <c:v>7.7393276835009308</c:v>
                </c:pt>
                <c:pt idx="14">
                  <c:v>-0.24392529733145707</c:v>
                </c:pt>
              </c:numCache>
            </c:numRef>
          </c:val>
          <c:smooth val="1"/>
          <c:extLst>
            <c:ext xmlns:c16="http://schemas.microsoft.com/office/drawing/2014/chart" uri="{C3380CC4-5D6E-409C-BE32-E72D297353CC}">
              <c16:uniqueId val="{00000001-B4EA-A246-B208-92414E0ADBFE}"/>
            </c:ext>
          </c:extLst>
        </c:ser>
        <c:dLbls>
          <c:showLegendKey val="0"/>
          <c:showVal val="0"/>
          <c:showCatName val="0"/>
          <c:showSerName val="0"/>
          <c:showPercent val="0"/>
          <c:showBubbleSize val="0"/>
        </c:dLbls>
        <c:smooth val="0"/>
        <c:axId val="1874475616"/>
        <c:axId val="406167792"/>
      </c:lineChart>
      <c:catAx>
        <c:axId val="1874475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it-IT"/>
          </a:p>
        </c:txPr>
        <c:crossAx val="406167792"/>
        <c:crosses val="autoZero"/>
        <c:auto val="1"/>
        <c:lblAlgn val="ctr"/>
        <c:lblOffset val="100"/>
        <c:noMultiLvlLbl val="0"/>
      </c:catAx>
      <c:valAx>
        <c:axId val="4061677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8744756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5">
  <a:schemeClr val="accent2"/>
</cs:colorStyle>
</file>

<file path=xl/charts/colors15.xml><?xml version="1.0" encoding="utf-8"?>
<cs:colorStyle xmlns:cs="http://schemas.microsoft.com/office/drawing/2012/chartStyle" xmlns:a="http://schemas.openxmlformats.org/drawingml/2006/main" meth="withinLinear" id="15">
  <a:schemeClr val="accent2"/>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0.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5" Type="http://schemas.openxmlformats.org/officeDocument/2006/relationships/chart" Target="../charts/chart20.xml"/><Relationship Id="rId4" Type="http://schemas.openxmlformats.org/officeDocument/2006/relationships/chart" Target="../charts/chart19.xml"/></Relationships>
</file>

<file path=xl/drawings/_rels/drawing4.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0</xdr:col>
      <xdr:colOff>532519</xdr:colOff>
      <xdr:row>8</xdr:row>
      <xdr:rowOff>120661</xdr:rowOff>
    </xdr:from>
    <xdr:to>
      <xdr:col>9</xdr:col>
      <xdr:colOff>0</xdr:colOff>
      <xdr:row>34</xdr:row>
      <xdr:rowOff>0</xdr:rowOff>
    </xdr:to>
    <xdr:graphicFrame macro="">
      <xdr:nvGraphicFramePr>
        <xdr:cNvPr id="3" name="Grafico 2">
          <a:extLst>
            <a:ext uri="{FF2B5EF4-FFF2-40B4-BE49-F238E27FC236}">
              <a16:creationId xmlns:a16="http://schemas.microsoft.com/office/drawing/2014/main" id="{1DBDFEED-67BA-B64B-8914-6ABD7FF75D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8</xdr:row>
      <xdr:rowOff>120661</xdr:rowOff>
    </xdr:from>
    <xdr:to>
      <xdr:col>18</xdr:col>
      <xdr:colOff>290095</xdr:colOff>
      <xdr:row>34</xdr:row>
      <xdr:rowOff>0</xdr:rowOff>
    </xdr:to>
    <xdr:graphicFrame macro="">
      <xdr:nvGraphicFramePr>
        <xdr:cNvPr id="5" name="Grafico 4">
          <a:extLst>
            <a:ext uri="{FF2B5EF4-FFF2-40B4-BE49-F238E27FC236}">
              <a16:creationId xmlns:a16="http://schemas.microsoft.com/office/drawing/2014/main" id="{1FA7C29E-A215-0743-95E9-8B046420BA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307031</xdr:colOff>
      <xdr:row>40</xdr:row>
      <xdr:rowOff>103833</xdr:rowOff>
    </xdr:from>
    <xdr:to>
      <xdr:col>6</xdr:col>
      <xdr:colOff>823405</xdr:colOff>
      <xdr:row>55</xdr:row>
      <xdr:rowOff>0</xdr:rowOff>
    </xdr:to>
    <xdr:graphicFrame macro="">
      <xdr:nvGraphicFramePr>
        <xdr:cNvPr id="15" name="Grafico 14">
          <a:extLst>
            <a:ext uri="{FF2B5EF4-FFF2-40B4-BE49-F238E27FC236}">
              <a16:creationId xmlns:a16="http://schemas.microsoft.com/office/drawing/2014/main" id="{B817B9E2-C2C1-7B4D-9FF9-B49A725807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39</xdr:row>
      <xdr:rowOff>195384</xdr:rowOff>
    </xdr:from>
    <xdr:to>
      <xdr:col>15</xdr:col>
      <xdr:colOff>0</xdr:colOff>
      <xdr:row>54</xdr:row>
      <xdr:rowOff>195384</xdr:rowOff>
    </xdr:to>
    <xdr:graphicFrame macro="">
      <xdr:nvGraphicFramePr>
        <xdr:cNvPr id="16" name="Grafico 15">
          <a:extLst>
            <a:ext uri="{FF2B5EF4-FFF2-40B4-BE49-F238E27FC236}">
              <a16:creationId xmlns:a16="http://schemas.microsoft.com/office/drawing/2014/main" id="{2B8D55C8-C400-2549-9536-DFC7BCC7D1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0</xdr:colOff>
      <xdr:row>0</xdr:row>
      <xdr:rowOff>500796</xdr:rowOff>
    </xdr:from>
    <xdr:to>
      <xdr:col>23</xdr:col>
      <xdr:colOff>381000</xdr:colOff>
      <xdr:row>11</xdr:row>
      <xdr:rowOff>0</xdr:rowOff>
    </xdr:to>
    <xdr:graphicFrame macro="">
      <xdr:nvGraphicFramePr>
        <xdr:cNvPr id="3" name="Grafico 2">
          <a:extLst>
            <a:ext uri="{FF2B5EF4-FFF2-40B4-BE49-F238E27FC236}">
              <a16:creationId xmlns:a16="http://schemas.microsoft.com/office/drawing/2014/main" id="{33E73430-ED3C-2641-A58D-12BF18D80B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0</xdr:colOff>
      <xdr:row>12</xdr:row>
      <xdr:rowOff>0</xdr:rowOff>
    </xdr:from>
    <xdr:to>
      <xdr:col>23</xdr:col>
      <xdr:colOff>444500</xdr:colOff>
      <xdr:row>24</xdr:row>
      <xdr:rowOff>120365</xdr:rowOff>
    </xdr:to>
    <xdr:graphicFrame macro="">
      <xdr:nvGraphicFramePr>
        <xdr:cNvPr id="4" name="Grafico 3">
          <a:extLst>
            <a:ext uri="{FF2B5EF4-FFF2-40B4-BE49-F238E27FC236}">
              <a16:creationId xmlns:a16="http://schemas.microsoft.com/office/drawing/2014/main" id="{8CFE0D39-57A5-FD46-8BD4-BCA82716A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0</xdr:colOff>
      <xdr:row>11</xdr:row>
      <xdr:rowOff>132687</xdr:rowOff>
    </xdr:from>
    <xdr:to>
      <xdr:col>29</xdr:col>
      <xdr:colOff>444500</xdr:colOff>
      <xdr:row>24</xdr:row>
      <xdr:rowOff>65818</xdr:rowOff>
    </xdr:to>
    <xdr:graphicFrame macro="">
      <xdr:nvGraphicFramePr>
        <xdr:cNvPr id="5" name="Grafico 4">
          <a:extLst>
            <a:ext uri="{FF2B5EF4-FFF2-40B4-BE49-F238E27FC236}">
              <a16:creationId xmlns:a16="http://schemas.microsoft.com/office/drawing/2014/main" id="{D029BC69-3D4F-744B-B319-2E4FA8569A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0</xdr:colOff>
      <xdr:row>25</xdr:row>
      <xdr:rowOff>0</xdr:rowOff>
    </xdr:from>
    <xdr:to>
      <xdr:col>27</xdr:col>
      <xdr:colOff>0</xdr:colOff>
      <xdr:row>43</xdr:row>
      <xdr:rowOff>0</xdr:rowOff>
    </xdr:to>
    <xdr:graphicFrame macro="">
      <xdr:nvGraphicFramePr>
        <xdr:cNvPr id="7" name="Grafico 6">
          <a:extLst>
            <a:ext uri="{FF2B5EF4-FFF2-40B4-BE49-F238E27FC236}">
              <a16:creationId xmlns:a16="http://schemas.microsoft.com/office/drawing/2014/main" id="{4FBF5870-3427-1043-9AC9-EC2798BD64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0</xdr:colOff>
      <xdr:row>24</xdr:row>
      <xdr:rowOff>342900</xdr:rowOff>
    </xdr:from>
    <xdr:to>
      <xdr:col>37</xdr:col>
      <xdr:colOff>0</xdr:colOff>
      <xdr:row>42</xdr:row>
      <xdr:rowOff>152400</xdr:rowOff>
    </xdr:to>
    <xdr:graphicFrame macro="">
      <xdr:nvGraphicFramePr>
        <xdr:cNvPr id="8" name="Grafico 7">
          <a:extLst>
            <a:ext uri="{FF2B5EF4-FFF2-40B4-BE49-F238E27FC236}">
              <a16:creationId xmlns:a16="http://schemas.microsoft.com/office/drawing/2014/main" id="{D9EDBFE7-2C37-574A-8311-F38C12CB02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0</xdr:colOff>
      <xdr:row>44</xdr:row>
      <xdr:rowOff>0</xdr:rowOff>
    </xdr:from>
    <xdr:to>
      <xdr:col>24</xdr:col>
      <xdr:colOff>154191</xdr:colOff>
      <xdr:row>58</xdr:row>
      <xdr:rowOff>103065</xdr:rowOff>
    </xdr:to>
    <xdr:graphicFrame macro="">
      <xdr:nvGraphicFramePr>
        <xdr:cNvPr id="9" name="Chart 6">
          <a:extLst>
            <a:ext uri="{FF2B5EF4-FFF2-40B4-BE49-F238E27FC236}">
              <a16:creationId xmlns:a16="http://schemas.microsoft.com/office/drawing/2014/main" id="{CE2B0C24-E4A1-3447-933F-7A74182A44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0</xdr:colOff>
      <xdr:row>44</xdr:row>
      <xdr:rowOff>0</xdr:rowOff>
    </xdr:from>
    <xdr:to>
      <xdr:col>31</xdr:col>
      <xdr:colOff>154191</xdr:colOff>
      <xdr:row>58</xdr:row>
      <xdr:rowOff>103065</xdr:rowOff>
    </xdr:to>
    <xdr:graphicFrame macro="">
      <xdr:nvGraphicFramePr>
        <xdr:cNvPr id="10" name="Chart 6">
          <a:extLst>
            <a:ext uri="{FF2B5EF4-FFF2-40B4-BE49-F238E27FC236}">
              <a16:creationId xmlns:a16="http://schemas.microsoft.com/office/drawing/2014/main" id="{F27A1241-948B-014A-A8F9-37EDFCB345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46</xdr:row>
      <xdr:rowOff>0</xdr:rowOff>
    </xdr:from>
    <xdr:to>
      <xdr:col>7</xdr:col>
      <xdr:colOff>232532</xdr:colOff>
      <xdr:row>60</xdr:row>
      <xdr:rowOff>93133</xdr:rowOff>
    </xdr:to>
    <xdr:graphicFrame macro="">
      <xdr:nvGraphicFramePr>
        <xdr:cNvPr id="11" name="Chart 17">
          <a:extLst>
            <a:ext uri="{FF2B5EF4-FFF2-40B4-BE49-F238E27FC236}">
              <a16:creationId xmlns:a16="http://schemas.microsoft.com/office/drawing/2014/main" id="{F2D7C3CA-9B20-5C4A-877B-035FFF041E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0</xdr:colOff>
      <xdr:row>46</xdr:row>
      <xdr:rowOff>0</xdr:rowOff>
    </xdr:from>
    <xdr:to>
      <xdr:col>12</xdr:col>
      <xdr:colOff>807056</xdr:colOff>
      <xdr:row>60</xdr:row>
      <xdr:rowOff>93133</xdr:rowOff>
    </xdr:to>
    <xdr:graphicFrame macro="">
      <xdr:nvGraphicFramePr>
        <xdr:cNvPr id="12" name="Chart 17">
          <a:extLst>
            <a:ext uri="{FF2B5EF4-FFF2-40B4-BE49-F238E27FC236}">
              <a16:creationId xmlns:a16="http://schemas.microsoft.com/office/drawing/2014/main" id="{B41ECB39-F8F5-7145-A32F-188335E7E0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35</xdr:row>
      <xdr:rowOff>0</xdr:rowOff>
    </xdr:from>
    <xdr:to>
      <xdr:col>7</xdr:col>
      <xdr:colOff>0</xdr:colOff>
      <xdr:row>41</xdr:row>
      <xdr:rowOff>196547</xdr:rowOff>
    </xdr:to>
    <xdr:graphicFrame macro="">
      <xdr:nvGraphicFramePr>
        <xdr:cNvPr id="14" name="Grafico 13">
          <a:extLst>
            <a:ext uri="{FF2B5EF4-FFF2-40B4-BE49-F238E27FC236}">
              <a16:creationId xmlns:a16="http://schemas.microsoft.com/office/drawing/2014/main" id="{AFD07D51-B368-CD4B-AD60-39DEE06892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0</xdr:colOff>
      <xdr:row>35</xdr:row>
      <xdr:rowOff>0</xdr:rowOff>
    </xdr:from>
    <xdr:to>
      <xdr:col>14</xdr:col>
      <xdr:colOff>362857</xdr:colOff>
      <xdr:row>41</xdr:row>
      <xdr:rowOff>196547</xdr:rowOff>
    </xdr:to>
    <xdr:graphicFrame macro="">
      <xdr:nvGraphicFramePr>
        <xdr:cNvPr id="15" name="Grafico 14">
          <a:extLst>
            <a:ext uri="{FF2B5EF4-FFF2-40B4-BE49-F238E27FC236}">
              <a16:creationId xmlns:a16="http://schemas.microsoft.com/office/drawing/2014/main" id="{F56040BF-AA0E-D64C-AB4F-3E9DC50B1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26283</xdr:colOff>
      <xdr:row>15</xdr:row>
      <xdr:rowOff>170597</xdr:rowOff>
    </xdr:from>
    <xdr:to>
      <xdr:col>11</xdr:col>
      <xdr:colOff>189552</xdr:colOff>
      <xdr:row>33</xdr:row>
      <xdr:rowOff>170596</xdr:rowOff>
    </xdr:to>
    <xdr:graphicFrame macro="">
      <xdr:nvGraphicFramePr>
        <xdr:cNvPr id="4" name="Grafico 3">
          <a:extLst>
            <a:ext uri="{FF2B5EF4-FFF2-40B4-BE49-F238E27FC236}">
              <a16:creationId xmlns:a16="http://schemas.microsoft.com/office/drawing/2014/main" id="{D9F5D340-D649-CC40-930E-D050EA229E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147343</xdr:colOff>
      <xdr:row>15</xdr:row>
      <xdr:rowOff>0</xdr:rowOff>
    </xdr:from>
    <xdr:to>
      <xdr:col>4</xdr:col>
      <xdr:colOff>606567</xdr:colOff>
      <xdr:row>34</xdr:row>
      <xdr:rowOff>0</xdr:rowOff>
    </xdr:to>
    <xdr:graphicFrame macro="">
      <xdr:nvGraphicFramePr>
        <xdr:cNvPr id="5" name="Grafico 4">
          <a:extLst>
            <a:ext uri="{FF2B5EF4-FFF2-40B4-BE49-F238E27FC236}">
              <a16:creationId xmlns:a16="http://schemas.microsoft.com/office/drawing/2014/main" id="{9C1BB015-2697-4E45-BB27-558B482C84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15</xdr:row>
      <xdr:rowOff>0</xdr:rowOff>
    </xdr:from>
    <xdr:to>
      <xdr:col>17</xdr:col>
      <xdr:colOff>401851</xdr:colOff>
      <xdr:row>29</xdr:row>
      <xdr:rowOff>89469</xdr:rowOff>
    </xdr:to>
    <xdr:graphicFrame macro="">
      <xdr:nvGraphicFramePr>
        <xdr:cNvPr id="6" name="Grafico 5">
          <a:extLst>
            <a:ext uri="{FF2B5EF4-FFF2-40B4-BE49-F238E27FC236}">
              <a16:creationId xmlns:a16="http://schemas.microsoft.com/office/drawing/2014/main" id="{352383DE-2C57-B14C-B62C-798E7B1E34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31</xdr:row>
      <xdr:rowOff>37910</xdr:rowOff>
    </xdr:from>
    <xdr:to>
      <xdr:col>17</xdr:col>
      <xdr:colOff>401851</xdr:colOff>
      <xdr:row>45</xdr:row>
      <xdr:rowOff>127378</xdr:rowOff>
    </xdr:to>
    <xdr:graphicFrame macro="">
      <xdr:nvGraphicFramePr>
        <xdr:cNvPr id="8" name="Grafico 7">
          <a:extLst>
            <a:ext uri="{FF2B5EF4-FFF2-40B4-BE49-F238E27FC236}">
              <a16:creationId xmlns:a16="http://schemas.microsoft.com/office/drawing/2014/main" id="{ED19D5D1-4DFA-7C4E-8944-0BD88F5396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0</xdr:colOff>
      <xdr:row>15</xdr:row>
      <xdr:rowOff>0</xdr:rowOff>
    </xdr:from>
    <xdr:to>
      <xdr:col>23</xdr:col>
      <xdr:colOff>401851</xdr:colOff>
      <xdr:row>29</xdr:row>
      <xdr:rowOff>89469</xdr:rowOff>
    </xdr:to>
    <xdr:graphicFrame macro="">
      <xdr:nvGraphicFramePr>
        <xdr:cNvPr id="9" name="Grafico 8">
          <a:extLst>
            <a:ext uri="{FF2B5EF4-FFF2-40B4-BE49-F238E27FC236}">
              <a16:creationId xmlns:a16="http://schemas.microsoft.com/office/drawing/2014/main" id="{F18D327F-359B-DD41-8D0F-A0DAA4BD4D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330200</xdr:colOff>
      <xdr:row>25</xdr:row>
      <xdr:rowOff>0</xdr:rowOff>
    </xdr:from>
    <xdr:to>
      <xdr:col>7</xdr:col>
      <xdr:colOff>0</xdr:colOff>
      <xdr:row>41</xdr:row>
      <xdr:rowOff>0</xdr:rowOff>
    </xdr:to>
    <xdr:graphicFrame macro="">
      <xdr:nvGraphicFramePr>
        <xdr:cNvPr id="2" name="Grafico 1">
          <a:extLst>
            <a:ext uri="{FF2B5EF4-FFF2-40B4-BE49-F238E27FC236}">
              <a16:creationId xmlns:a16="http://schemas.microsoft.com/office/drawing/2014/main" id="{73A46F1B-5C46-244C-BE77-2C1FFE278C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812800</xdr:colOff>
      <xdr:row>25</xdr:row>
      <xdr:rowOff>0</xdr:rowOff>
    </xdr:from>
    <xdr:to>
      <xdr:col>11</xdr:col>
      <xdr:colOff>0</xdr:colOff>
      <xdr:row>39</xdr:row>
      <xdr:rowOff>76200</xdr:rowOff>
    </xdr:to>
    <xdr:graphicFrame macro="">
      <xdr:nvGraphicFramePr>
        <xdr:cNvPr id="3" name="Grafico 2">
          <a:extLst>
            <a:ext uri="{FF2B5EF4-FFF2-40B4-BE49-F238E27FC236}">
              <a16:creationId xmlns:a16="http://schemas.microsoft.com/office/drawing/2014/main" id="{6A76E5D4-CCED-674A-9510-FEC8BE675C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6"/>
  <sheetViews>
    <sheetView tabSelected="1" zoomScale="108" zoomScaleNormal="75" workbookViewId="0">
      <pane ySplit="1" topLeftCell="A43" activePane="bottomLeft" state="frozen"/>
      <selection pane="bottomLeft" activeCell="B72" sqref="B72"/>
    </sheetView>
  </sheetViews>
  <sheetFormatPr baseColWidth="10" defaultColWidth="8.83203125" defaultRowHeight="15" x14ac:dyDescent="0.2"/>
  <cols>
    <col min="1" max="1" width="31" customWidth="1"/>
    <col min="2" max="2" width="8" style="4" customWidth="1"/>
    <col min="3" max="3" width="8" style="145" customWidth="1"/>
    <col min="4" max="4" width="8" style="4" customWidth="1"/>
    <col min="5" max="5" width="8" style="145" customWidth="1"/>
    <col min="6" max="6" width="8.6640625" style="4" customWidth="1"/>
    <col min="7" max="7" width="8.6640625" style="145" customWidth="1"/>
    <col min="8" max="8" width="9.83203125" style="4" customWidth="1"/>
    <col min="9" max="9" width="9.83203125" style="145" customWidth="1"/>
    <col min="10" max="10" width="8" style="4" customWidth="1"/>
    <col min="11" max="11" width="8" style="145" customWidth="1"/>
    <col min="12" max="12" width="8.33203125" style="4" customWidth="1"/>
    <col min="13" max="13" width="8.33203125" style="145" customWidth="1"/>
    <col min="14" max="14" width="8" style="4" customWidth="1"/>
    <col min="15" max="15" width="14.83203125" style="1" customWidth="1"/>
    <col min="16" max="16" width="15.83203125" style="1" customWidth="1"/>
    <col min="17" max="17" width="10.1640625" style="172" customWidth="1"/>
    <col min="18" max="18" width="30.6640625" style="1" customWidth="1"/>
    <col min="19" max="19" width="8.33203125" style="1" customWidth="1"/>
    <col min="20" max="20" width="8.33203125" style="134" customWidth="1"/>
    <col min="21" max="21" width="8.33203125" style="1" customWidth="1"/>
    <col min="22" max="22" width="8.33203125" style="134" customWidth="1"/>
    <col min="23" max="23" width="8.33203125" style="1" customWidth="1"/>
    <col min="24" max="24" width="8.33203125" style="134" customWidth="1"/>
    <col min="25" max="25" width="8.5" style="1" customWidth="1"/>
    <col min="26" max="26" width="8.5" style="134" customWidth="1"/>
    <col min="27" max="27" width="8.5" customWidth="1"/>
    <col min="28" max="28" width="8.5" style="78" customWidth="1"/>
    <col min="29" max="29" width="8.5" customWidth="1"/>
    <col min="30" max="30" width="8.5" style="78" customWidth="1"/>
    <col min="31" max="31" width="8.5" customWidth="1"/>
    <col min="32" max="32" width="14.83203125" style="1" customWidth="1"/>
    <col min="33" max="33" width="15.83203125" style="1" customWidth="1"/>
  </cols>
  <sheetData>
    <row r="1" spans="1:33" s="34" customFormat="1" ht="105" customHeight="1" x14ac:dyDescent="0.2">
      <c r="A1" s="30" t="s">
        <v>94</v>
      </c>
      <c r="B1" s="31">
        <v>2015</v>
      </c>
      <c r="C1" s="75"/>
      <c r="D1" s="31">
        <v>2016</v>
      </c>
      <c r="E1" s="75"/>
      <c r="F1" s="31">
        <v>2017</v>
      </c>
      <c r="G1" s="75"/>
      <c r="H1" s="31">
        <v>2018</v>
      </c>
      <c r="I1" s="75"/>
      <c r="J1" s="32">
        <v>2019</v>
      </c>
      <c r="K1" s="76"/>
      <c r="L1" s="32">
        <v>2020</v>
      </c>
      <c r="M1" s="76"/>
      <c r="N1" s="32">
        <v>2021</v>
      </c>
      <c r="O1" s="33" t="s">
        <v>0</v>
      </c>
      <c r="P1" s="33" t="s">
        <v>1</v>
      </c>
      <c r="Q1" s="180"/>
      <c r="R1" s="30" t="s">
        <v>95</v>
      </c>
      <c r="S1" s="31">
        <v>2015</v>
      </c>
      <c r="T1" s="75"/>
      <c r="U1" s="31">
        <v>2016</v>
      </c>
      <c r="V1" s="75"/>
      <c r="W1" s="31">
        <v>2017</v>
      </c>
      <c r="X1" s="75"/>
      <c r="Y1" s="31">
        <v>2018</v>
      </c>
      <c r="Z1" s="75"/>
      <c r="AA1" s="32">
        <v>2019</v>
      </c>
      <c r="AB1" s="76"/>
      <c r="AC1" s="32">
        <v>2020</v>
      </c>
      <c r="AD1" s="76"/>
      <c r="AE1" s="32">
        <v>2021</v>
      </c>
      <c r="AF1" s="33" t="s">
        <v>0</v>
      </c>
      <c r="AG1" s="33" t="s">
        <v>1</v>
      </c>
    </row>
    <row r="2" spans="1:33" x14ac:dyDescent="0.2">
      <c r="A2" t="s">
        <v>2</v>
      </c>
      <c r="B2" s="14">
        <v>8063.0389999999998</v>
      </c>
      <c r="C2" s="138"/>
      <c r="D2" s="14">
        <v>9121.4120000000003</v>
      </c>
      <c r="E2" s="138"/>
      <c r="F2" s="14">
        <v>10702.3</v>
      </c>
      <c r="G2" s="138"/>
      <c r="H2" s="14">
        <v>11105.46</v>
      </c>
      <c r="I2" s="138"/>
      <c r="J2" s="14">
        <v>12163.85</v>
      </c>
      <c r="K2" s="138"/>
      <c r="L2" s="14">
        <v>8760.6689999999999</v>
      </c>
      <c r="M2" s="138"/>
      <c r="N2" s="14">
        <v>5085.5559999999996</v>
      </c>
      <c r="Q2" s="173"/>
      <c r="R2" t="s">
        <v>2</v>
      </c>
      <c r="S2" s="27">
        <v>3780.88</v>
      </c>
      <c r="T2" s="138"/>
      <c r="U2" s="27">
        <v>4537.7259999999997</v>
      </c>
      <c r="V2" s="138"/>
      <c r="W2" s="27">
        <v>5749.7659999999996</v>
      </c>
      <c r="X2" s="138"/>
      <c r="Y2" s="27">
        <v>5963.0010000000002</v>
      </c>
      <c r="Z2" s="138"/>
      <c r="AA2" s="14">
        <v>6515.5789999999997</v>
      </c>
      <c r="AB2" s="138"/>
      <c r="AC2" s="14">
        <v>4354.1049999999996</v>
      </c>
      <c r="AD2" s="138"/>
      <c r="AE2" s="14">
        <v>2432.65</v>
      </c>
    </row>
    <row r="3" spans="1:33" s="5" customFormat="1" x14ac:dyDescent="0.2">
      <c r="A3" s="5" t="s">
        <v>3</v>
      </c>
      <c r="B3" s="13"/>
      <c r="C3" s="139">
        <f>IF(B2&lt;D2,2,IF(B2&lt;D2,1,0))</f>
        <v>2</v>
      </c>
      <c r="D3" s="36">
        <f>(D2-B2)/B2</f>
        <v>0.13126229452691479</v>
      </c>
      <c r="E3" s="139">
        <f>IF(D2&lt;F2,2,IF(D2&lt;F2,1,0))</f>
        <v>2</v>
      </c>
      <c r="F3" s="36">
        <f>(F2-D2)/D2</f>
        <v>0.17331614885940894</v>
      </c>
      <c r="G3" s="139">
        <f>IF(F2&lt;H2,2,IF(F2&lt;H2,1,0))</f>
        <v>2</v>
      </c>
      <c r="H3" s="36">
        <f>(H2-F2)/F2</f>
        <v>3.7670407295628032E-2</v>
      </c>
      <c r="I3" s="139">
        <f>IF(H2&lt;J2,2,IF(H2&lt;J2,1,0))</f>
        <v>2</v>
      </c>
      <c r="J3" s="36">
        <f>(J2-H2)/H2</f>
        <v>9.5303571396412337E-2</v>
      </c>
      <c r="K3" s="139">
        <f>IF(J2&lt;L2,2,IF(J2&lt;L2,1,0))</f>
        <v>0</v>
      </c>
      <c r="L3" s="36">
        <f>(L2-J2)/J2</f>
        <v>-0.27977827743683131</v>
      </c>
      <c r="M3" s="139">
        <f>IF(L2&lt;N2,2,IF(L2&lt;N2,1,0))</f>
        <v>0</v>
      </c>
      <c r="N3" s="36">
        <f>(N2-L2)/L2</f>
        <v>-0.41950141022335169</v>
      </c>
      <c r="O3" s="6"/>
      <c r="P3" s="6"/>
      <c r="Q3" s="173"/>
      <c r="R3" s="5" t="s">
        <v>3</v>
      </c>
      <c r="S3" s="25"/>
      <c r="T3" s="139">
        <f>IF(S2&lt;U2,2,IF(S2&lt;U2,1,0))</f>
        <v>2</v>
      </c>
      <c r="U3" s="37">
        <f>(U2-S2)/S2</f>
        <v>0.20017720742261047</v>
      </c>
      <c r="V3" s="139">
        <f>IF(U2&lt;W2,2,IF(U2&lt;W2,1,0))</f>
        <v>2</v>
      </c>
      <c r="W3" s="37">
        <f>(W2-U2)/U2</f>
        <v>0.26710294980349192</v>
      </c>
      <c r="X3" s="139">
        <f>IF(W2&lt;Y2,2,IF(W2&lt;Y2,1,0))</f>
        <v>2</v>
      </c>
      <c r="Y3" s="37">
        <f>(Y2-W2)/W2</f>
        <v>3.7085857059226512E-2</v>
      </c>
      <c r="Z3" s="139">
        <f>IF(Y2&lt;AA2,2,IF(Y2&lt;AA2,1,0))</f>
        <v>2</v>
      </c>
      <c r="AA3" s="37">
        <f>(AA2-Y2)/Y2</f>
        <v>9.2667769131683772E-2</v>
      </c>
      <c r="AB3" s="139">
        <f>IF(AA2&lt;AC2,2,IF(AA2&lt;AC2,1,0))</f>
        <v>0</v>
      </c>
      <c r="AC3" s="37">
        <f>(AC2-AA2)/AA2</f>
        <v>-0.33173935885053352</v>
      </c>
      <c r="AD3" s="139">
        <f>IF(AC2&lt;AE2,2,IF(AC2&lt;AE2,1,0))</f>
        <v>0</v>
      </c>
      <c r="AE3" s="37">
        <f>(AE2-AC2)/AC2</f>
        <v>-0.44129735043137447</v>
      </c>
      <c r="AF3" s="6"/>
      <c r="AG3" s="6"/>
    </row>
    <row r="4" spans="1:33" x14ac:dyDescent="0.2">
      <c r="A4" t="s">
        <v>4</v>
      </c>
      <c r="B4" s="14">
        <v>20782.04</v>
      </c>
      <c r="C4" s="138"/>
      <c r="D4" s="14">
        <v>22310.32</v>
      </c>
      <c r="E4" s="138"/>
      <c r="F4" s="14">
        <v>22360.93</v>
      </c>
      <c r="G4" s="138"/>
      <c r="H4" s="14">
        <v>27698.27</v>
      </c>
      <c r="I4" s="138"/>
      <c r="J4" s="14">
        <v>30320.28</v>
      </c>
      <c r="K4" s="138"/>
      <c r="L4" s="14">
        <v>32465.19</v>
      </c>
      <c r="M4" s="138"/>
      <c r="N4" s="14">
        <v>32258.36</v>
      </c>
      <c r="R4" t="s">
        <v>4</v>
      </c>
      <c r="S4" s="27">
        <v>12264.76</v>
      </c>
      <c r="T4" s="138"/>
      <c r="U4" s="27">
        <v>12973.91</v>
      </c>
      <c r="V4" s="138"/>
      <c r="W4" s="27">
        <v>14094.87</v>
      </c>
      <c r="X4" s="138"/>
      <c r="Y4" s="27">
        <v>15205.97</v>
      </c>
      <c r="Z4" s="138"/>
      <c r="AA4" s="14">
        <v>16684.599999999999</v>
      </c>
      <c r="AB4" s="138"/>
      <c r="AC4" s="14">
        <v>18399.32</v>
      </c>
      <c r="AD4" s="138"/>
      <c r="AE4" s="14">
        <v>18729.84</v>
      </c>
    </row>
    <row r="5" spans="1:33" s="5" customFormat="1" x14ac:dyDescent="0.2">
      <c r="A5" s="5" t="s">
        <v>5</v>
      </c>
      <c r="B5" s="13"/>
      <c r="C5" s="139">
        <f>IF(B4&lt;D4,2,IF(B4&lt;D4,1,0))</f>
        <v>2</v>
      </c>
      <c r="D5" s="36">
        <f>(D4-B4)/B4</f>
        <v>7.3538497664329336E-2</v>
      </c>
      <c r="E5" s="139">
        <f>IF(D4&lt;F4,2,IF(D4&lt;F4,1,0))</f>
        <v>2</v>
      </c>
      <c r="F5" s="36">
        <f>(F4-D4)/D4</f>
        <v>2.2684569293493139E-3</v>
      </c>
      <c r="G5" s="139">
        <f>IF(F4&lt;H4,2,IF(F4&lt;H4,1,0))</f>
        <v>2</v>
      </c>
      <c r="H5" s="36">
        <f>(H4-F4)/F4</f>
        <v>0.23869043013863914</v>
      </c>
      <c r="I5" s="139">
        <f>IF(H4&lt;J4,2,IF(H4&lt;J4,1,0))</f>
        <v>2</v>
      </c>
      <c r="J5" s="36">
        <f>(J4-H4)/H4</f>
        <v>9.4663312907268163E-2</v>
      </c>
      <c r="K5" s="139">
        <f>IF(J4&lt;L4,2,IF(J4&lt;L4,1,0))</f>
        <v>2</v>
      </c>
      <c r="L5" s="36">
        <f>(L4-J4)/J4</f>
        <v>7.0741760959991129E-2</v>
      </c>
      <c r="M5" s="139">
        <f>IF(L4&lt;N4,2,IF(L4&lt;N4,1,0))</f>
        <v>0</v>
      </c>
      <c r="N5" s="36">
        <f>(N4-L4)/L4</f>
        <v>-6.3708236421840779E-3</v>
      </c>
      <c r="O5" s="6"/>
      <c r="P5" s="6"/>
      <c r="Q5" s="172"/>
      <c r="R5" s="5" t="s">
        <v>5</v>
      </c>
      <c r="S5" s="25"/>
      <c r="T5" s="139">
        <f>IF(S4&lt;U4,2,IF(S4&lt;U4,1,0))</f>
        <v>2</v>
      </c>
      <c r="U5" s="37">
        <f>(U4-S4)/S4</f>
        <v>5.7820128563461463E-2</v>
      </c>
      <c r="V5" s="139">
        <f>IF(U4&lt;W4,2,IF(U4&lt;W4,1,0))</f>
        <v>2</v>
      </c>
      <c r="W5" s="37">
        <f>(W4-U4)/U4</f>
        <v>8.6401092654411885E-2</v>
      </c>
      <c r="X5" s="139">
        <f>IF(W4&lt;Y4,2,IF(W4&lt;Y4,1,0))</f>
        <v>2</v>
      </c>
      <c r="Y5" s="37">
        <f>(Y4-W4)/W4</f>
        <v>7.8830099177927743E-2</v>
      </c>
      <c r="Z5" s="139">
        <f>IF(Y4&lt;AA4,2,IF(Y4&lt;AA4,1,0))</f>
        <v>2</v>
      </c>
      <c r="AA5" s="37">
        <f>(AA4-Y4)/Y4</f>
        <v>9.7240097146055082E-2</v>
      </c>
      <c r="AB5" s="139">
        <f>IF(AA4&lt;AC4,2,IF(AA4&lt;AC4,1,0))</f>
        <v>2</v>
      </c>
      <c r="AC5" s="37">
        <f>(AC4-AA4)/AA4</f>
        <v>0.10277261666446912</v>
      </c>
      <c r="AD5" s="139">
        <f>IF(AC4&lt;AE4,2,IF(AC4&lt;AE4,1,0))</f>
        <v>2</v>
      </c>
      <c r="AE5" s="37">
        <f>(AE4-AC4)/AC4</f>
        <v>1.7963707354402253E-2</v>
      </c>
      <c r="AF5" s="6"/>
      <c r="AG5" s="6"/>
    </row>
    <row r="6" spans="1:33" x14ac:dyDescent="0.2">
      <c r="A6" t="s">
        <v>6</v>
      </c>
      <c r="B6" s="14">
        <v>8299.0740000000005</v>
      </c>
      <c r="C6" s="138"/>
      <c r="D6" s="14">
        <v>8496.4009999999998</v>
      </c>
      <c r="E6" s="138"/>
      <c r="F6" s="14">
        <v>8777.8449999999993</v>
      </c>
      <c r="G6" s="138"/>
      <c r="H6" s="14">
        <v>9493.8490000000002</v>
      </c>
      <c r="I6" s="138"/>
      <c r="J6" s="14">
        <v>10950.66</v>
      </c>
      <c r="K6" s="138"/>
      <c r="L6" s="14">
        <v>2208.8049999999998</v>
      </c>
      <c r="M6" s="138"/>
      <c r="N6" s="14">
        <v>1532.133</v>
      </c>
      <c r="Q6" s="173"/>
      <c r="R6" t="s">
        <v>6</v>
      </c>
      <c r="S6" s="16">
        <v>4345.0479999999998</v>
      </c>
      <c r="T6" s="138"/>
      <c r="U6" s="16">
        <v>4874.43</v>
      </c>
      <c r="V6" s="138"/>
      <c r="W6" s="16">
        <v>5396.1750000000002</v>
      </c>
      <c r="X6" s="138"/>
      <c r="Y6" s="16">
        <v>6055.1260000000002</v>
      </c>
      <c r="Z6" s="138"/>
      <c r="AA6" s="14">
        <v>6462.3760000000002</v>
      </c>
      <c r="AB6" s="138"/>
      <c r="AC6" s="14">
        <v>1279.9079999999999</v>
      </c>
      <c r="AD6" s="138"/>
      <c r="AE6" s="14">
        <v>647.98599999999999</v>
      </c>
    </row>
    <row r="7" spans="1:33" s="5" customFormat="1" x14ac:dyDescent="0.2">
      <c r="A7" s="5" t="s">
        <v>7</v>
      </c>
      <c r="B7" s="13"/>
      <c r="C7" s="139">
        <f>IF(B6&lt;D6,2,IF(B6&lt;D6,1,0))</f>
        <v>2</v>
      </c>
      <c r="D7" s="38">
        <f>(D6-B6)/B6</f>
        <v>2.3776990059372807E-2</v>
      </c>
      <c r="E7" s="139">
        <f>IF(D6&lt;F6,2,IF(D6&lt;F6,1,0))</f>
        <v>2</v>
      </c>
      <c r="F7" s="38">
        <f>(F6-D6)/D6</f>
        <v>3.3125084373960161E-2</v>
      </c>
      <c r="G7" s="139">
        <f>IF(F6&lt;H6,2,IF(F6&lt;H6,1,0))</f>
        <v>2</v>
      </c>
      <c r="H7" s="38">
        <f>(H6-F6)/F6</f>
        <v>8.1569451271923901E-2</v>
      </c>
      <c r="I7" s="139">
        <f>IF(H6&lt;J6,2,IF(H6&lt;J6,1,0))</f>
        <v>2</v>
      </c>
      <c r="J7" s="38">
        <f>(J6-H6)/H6</f>
        <v>0.15344787977984478</v>
      </c>
      <c r="K7" s="139">
        <f>IF(J6&lt;L6,2,IF(J6&lt;L6,1,0))</f>
        <v>0</v>
      </c>
      <c r="L7" s="38">
        <f>(L6-J6)/J6</f>
        <v>-0.79829480597516489</v>
      </c>
      <c r="M7" s="139">
        <f>IF(L6&lt;N6,2,IF(L6&lt;N6,1,0))</f>
        <v>0</v>
      </c>
      <c r="N7" s="38">
        <f>(N6-L6)/L6</f>
        <v>-0.30635207725444297</v>
      </c>
      <c r="O7" s="6"/>
      <c r="P7" s="6"/>
      <c r="Q7" s="171"/>
      <c r="R7" s="5" t="s">
        <v>7</v>
      </c>
      <c r="S7" s="25"/>
      <c r="T7" s="139">
        <f>IF(S6&lt;U6,2,IF(S6&lt;U6,1,0))</f>
        <v>2</v>
      </c>
      <c r="U7" s="37">
        <f>(U6-S6)/S6</f>
        <v>0.12183570814407586</v>
      </c>
      <c r="V7" s="139">
        <f>IF(U6&lt;W6,2,IF(U6&lt;W6,1,0))</f>
        <v>2</v>
      </c>
      <c r="W7" s="37">
        <f>(W6-U6)/U6</f>
        <v>0.10703713049525788</v>
      </c>
      <c r="X7" s="139">
        <f>IF(W6&lt;Y6,2,IF(W6&lt;Y6,1,0))</f>
        <v>2</v>
      </c>
      <c r="Y7" s="37">
        <f>(Y6-W6)/W6</f>
        <v>0.12211446070596302</v>
      </c>
      <c r="Z7" s="139">
        <f>IF(Y6&lt;AA6,2,IF(Y6&lt;AA6,1,0))</f>
        <v>2</v>
      </c>
      <c r="AA7" s="37">
        <f>(AA6-Y6)/Y6</f>
        <v>6.7257064510300862E-2</v>
      </c>
      <c r="AB7" s="139">
        <f>IF(AA6&lt;AC6,2,IF(AA6&lt;AC6,1,0))</f>
        <v>0</v>
      </c>
      <c r="AC7" s="37">
        <f>(AC6-AA6)/AA6</f>
        <v>-0.80194467174302464</v>
      </c>
      <c r="AD7" s="139">
        <f>IF(AC6&lt;AE6,2,IF(AC6&lt;AE6,1,0))</f>
        <v>0</v>
      </c>
      <c r="AE7" s="37">
        <f>(AE6-AC6)/AC6</f>
        <v>-0.49372454895195589</v>
      </c>
      <c r="AF7" s="6"/>
      <c r="AG7" s="6"/>
    </row>
    <row r="8" spans="1:33" x14ac:dyDescent="0.2">
      <c r="A8" t="s">
        <v>8</v>
      </c>
      <c r="B8" s="14">
        <v>12719</v>
      </c>
      <c r="C8" s="138"/>
      <c r="D8" s="14">
        <v>13188.91</v>
      </c>
      <c r="E8" s="138"/>
      <c r="F8" s="14">
        <v>11658.62</v>
      </c>
      <c r="G8" s="138"/>
      <c r="H8" s="14">
        <v>16952.810000000001</v>
      </c>
      <c r="I8" s="138"/>
      <c r="J8" s="14">
        <v>18156.439999999999</v>
      </c>
      <c r="K8" s="138"/>
      <c r="L8" s="14">
        <v>23704.52</v>
      </c>
      <c r="M8" s="138"/>
      <c r="N8" s="14">
        <v>27172.799999999999</v>
      </c>
      <c r="Q8" s="173"/>
      <c r="R8" t="s">
        <v>8</v>
      </c>
      <c r="S8" s="27">
        <v>8483.8770000000004</v>
      </c>
      <c r="T8" s="138"/>
      <c r="U8" s="27">
        <v>8436.1849999999995</v>
      </c>
      <c r="V8" s="138"/>
      <c r="W8" s="27">
        <v>8345.1029999999992</v>
      </c>
      <c r="X8" s="138"/>
      <c r="Y8" s="27">
        <v>9242.9689999999991</v>
      </c>
      <c r="Z8" s="138"/>
      <c r="AA8" s="14">
        <v>10169.02</v>
      </c>
      <c r="AB8" s="138"/>
      <c r="AC8" s="14">
        <v>14045.21</v>
      </c>
      <c r="AD8" s="138"/>
      <c r="AE8" s="14">
        <v>16297.19</v>
      </c>
    </row>
    <row r="9" spans="1:33" s="5" customFormat="1" x14ac:dyDescent="0.2">
      <c r="A9" s="5" t="s">
        <v>9</v>
      </c>
      <c r="B9" s="13"/>
      <c r="C9" s="139">
        <f>IF(B8&lt;D8,2,IF(B8&lt;D8,1,0))</f>
        <v>2</v>
      </c>
      <c r="D9" s="38">
        <f>(D8-B8)/B8</f>
        <v>3.6945514584479901E-2</v>
      </c>
      <c r="E9" s="139">
        <f>IF(D8&lt;F8,2,IF(D8&lt;F8,1,0))</f>
        <v>0</v>
      </c>
      <c r="F9" s="38">
        <f>(F8-D8)/D8</f>
        <v>-0.11602854216155839</v>
      </c>
      <c r="G9" s="139">
        <f>IF(F8&lt;H8,2,IF(F8&lt;H8,1,0))</f>
        <v>2</v>
      </c>
      <c r="H9" s="38">
        <f>(H8-F8)/F8</f>
        <v>0.45410091417337561</v>
      </c>
      <c r="I9" s="139">
        <f>IF(H8&lt;J8,2,IF(H8&lt;J8,1,0))</f>
        <v>2</v>
      </c>
      <c r="J9" s="38">
        <f>(J8-H8)/H8</f>
        <v>7.0998849158339955E-2</v>
      </c>
      <c r="K9" s="139">
        <f>IF(J8&lt;L8,2,IF(J8&lt;L8,1,0))</f>
        <v>2</v>
      </c>
      <c r="L9" s="38">
        <f>(L8-J8)/J8</f>
        <v>0.30557091588439156</v>
      </c>
      <c r="M9" s="139">
        <f>IF(L8&lt;N8,2,IF(L8&lt;N8,1,0))</f>
        <v>2</v>
      </c>
      <c r="N9" s="38">
        <f>(N8-L8)/L8</f>
        <v>0.14631302384524128</v>
      </c>
      <c r="O9" s="6"/>
      <c r="P9" s="6"/>
      <c r="Q9" s="173"/>
      <c r="R9" s="5" t="s">
        <v>9</v>
      </c>
      <c r="S9" s="25"/>
      <c r="T9" s="139">
        <f>IF(S8&lt;U8,2,IF(S8&lt;U8,1,0))</f>
        <v>0</v>
      </c>
      <c r="U9" s="37">
        <f>(U8-S8)/S8</f>
        <v>-5.6214864972701645E-3</v>
      </c>
      <c r="V9" s="139">
        <f>IF(U8&lt;W8,2,IF(U8&lt;W8,1,0))</f>
        <v>0</v>
      </c>
      <c r="W9" s="37">
        <f>(W8-U8)/U8</f>
        <v>-1.079658637168345E-2</v>
      </c>
      <c r="X9" s="139">
        <f>IF(W8&lt;Y8,2,IF(W8&lt;Y8,1,0))</f>
        <v>2</v>
      </c>
      <c r="Y9" s="37">
        <f>(Y8-W8)/W8</f>
        <v>0.10759196141737257</v>
      </c>
      <c r="Z9" s="139">
        <f>IF(Y8&lt;AA8,2,IF(Y8&lt;AA8,1,0))</f>
        <v>2</v>
      </c>
      <c r="AA9" s="37">
        <f>(AA8-Y8)/Y8</f>
        <v>0.10018977668322823</v>
      </c>
      <c r="AB9" s="139">
        <f>IF(AA8&lt;AC8,2,IF(AA8&lt;AC8,1,0))</f>
        <v>2</v>
      </c>
      <c r="AC9" s="37">
        <f>(AC8-AA8)/AA8</f>
        <v>0.3811763572104292</v>
      </c>
      <c r="AD9" s="139">
        <f>IF(AC8&lt;AE8,2,IF(AC8&lt;AE8,1,0))</f>
        <v>2</v>
      </c>
      <c r="AE9" s="37">
        <f>(AE8-AC8)/AC8</f>
        <v>0.16033793727541287</v>
      </c>
      <c r="AF9" s="6"/>
      <c r="AG9" s="6"/>
    </row>
    <row r="10" spans="1:33" x14ac:dyDescent="0.2">
      <c r="A10" t="s">
        <v>98</v>
      </c>
      <c r="B10" s="14">
        <v>665.78300000000002</v>
      </c>
      <c r="C10" s="138"/>
      <c r="D10" s="14">
        <v>1283.3879999999999</v>
      </c>
      <c r="E10" s="138"/>
      <c r="F10" s="14">
        <v>1625.133</v>
      </c>
      <c r="G10" s="138"/>
      <c r="H10" s="14">
        <v>1811.0419999999999</v>
      </c>
      <c r="I10" s="138"/>
      <c r="J10" s="14">
        <v>1878.8869999999999</v>
      </c>
      <c r="K10" s="138"/>
      <c r="L10" s="14">
        <v>-5797.4620000000004</v>
      </c>
      <c r="M10" s="138"/>
      <c r="N10" s="14">
        <v>-5260.4989999999998</v>
      </c>
      <c r="Q10" s="173"/>
      <c r="R10" t="s">
        <v>98</v>
      </c>
      <c r="S10" s="16">
        <v>427.137</v>
      </c>
      <c r="T10" s="138"/>
      <c r="U10" s="16">
        <v>633.08500000000004</v>
      </c>
      <c r="V10" s="138"/>
      <c r="W10" s="16">
        <v>759.87199999999996</v>
      </c>
      <c r="X10" s="138"/>
      <c r="Y10" s="16">
        <v>954.84299999999996</v>
      </c>
      <c r="Z10" s="138"/>
      <c r="AA10" s="14">
        <v>930.22799999999995</v>
      </c>
      <c r="AB10" s="138"/>
      <c r="AC10" s="14">
        <v>-4012.5140000000001</v>
      </c>
      <c r="AD10" s="138"/>
      <c r="AE10" s="14">
        <v>-4506.5870000000004</v>
      </c>
    </row>
    <row r="11" spans="1:33" s="5" customFormat="1" x14ac:dyDescent="0.2">
      <c r="A11" s="5" t="s">
        <v>99</v>
      </c>
      <c r="B11" s="13"/>
      <c r="C11" s="139">
        <f>IF(B10&lt;D10,2,IF(B10&lt;D10,1,0))</f>
        <v>2</v>
      </c>
      <c r="D11" s="38">
        <f>(D10-B10)/B10</f>
        <v>0.92763708295345459</v>
      </c>
      <c r="E11" s="139">
        <f>IF(D10&lt;F10,2,IF(D10&lt;F10,1,0))</f>
        <v>2</v>
      </c>
      <c r="F11" s="38">
        <f>(F10-D10)/D10</f>
        <v>0.2662834622109605</v>
      </c>
      <c r="G11" s="139">
        <f>IF(F10&lt;H10,2,IF(F10&lt;H10,1,0))</f>
        <v>2</v>
      </c>
      <c r="H11" s="38">
        <f>(H10-F10)/F10</f>
        <v>0.11439617557455289</v>
      </c>
      <c r="I11" s="139">
        <f>IF(H10&lt;J10,2,IF(H10&lt;J10,1,0))</f>
        <v>2</v>
      </c>
      <c r="J11" s="38">
        <f>(J10-H10)/H10</f>
        <v>3.7461858974005037E-2</v>
      </c>
      <c r="K11" s="139">
        <f>IF(J10&lt;L10,2,IF(J10&lt;L10,1,0))</f>
        <v>0</v>
      </c>
      <c r="L11" s="38">
        <f>(L10-J10)/J10</f>
        <v>-4.0855831138328176</v>
      </c>
      <c r="M11" s="139">
        <f>IF(L10&lt;N10,2,IF(L10&lt;N10,1,0))</f>
        <v>2</v>
      </c>
      <c r="N11" s="38">
        <f>(N10-L10)/L10</f>
        <v>-9.2620356976897925E-2</v>
      </c>
      <c r="O11" s="6"/>
      <c r="P11" s="6"/>
      <c r="Q11" s="173"/>
      <c r="R11" s="5" t="s">
        <v>99</v>
      </c>
      <c r="S11" s="25"/>
      <c r="T11" s="139">
        <f>IF(S10&lt;U10,2,IF(S10&lt;U10,1,0))</f>
        <v>2</v>
      </c>
      <c r="U11" s="37">
        <f>(U10-S10)/S10</f>
        <v>0.48215911990766436</v>
      </c>
      <c r="V11" s="139">
        <f>IF(U10&lt;W10,2,IF(U10&lt;W10,1,0))</f>
        <v>2</v>
      </c>
      <c r="W11" s="37">
        <f>(W10-U10)/U10</f>
        <v>0.20026852634322392</v>
      </c>
      <c r="X11" s="139">
        <f>IF(W10&lt;Y10,2,IF(W10&lt;Y10,1,0))</f>
        <v>2</v>
      </c>
      <c r="Y11" s="37">
        <f>(Y10-W10)/W10</f>
        <v>0.25658400362166262</v>
      </c>
      <c r="Z11" s="139">
        <f>IF(Y10&lt;AA10,2,IF(Y10&lt;AA10,1,0))</f>
        <v>0</v>
      </c>
      <c r="AA11" s="37">
        <f>(AA10-Y10)/Y10</f>
        <v>-2.5779107141174006E-2</v>
      </c>
      <c r="AB11" s="139">
        <f>IF(AA10&lt;AC10,2,IF(AA10&lt;AC10,1,0))</f>
        <v>0</v>
      </c>
      <c r="AC11" s="37">
        <f>(AC10-AA10)/AA10</f>
        <v>-5.3134736860210623</v>
      </c>
      <c r="AD11" s="139">
        <f>IF(AC10&lt;AE10,2,IF(AC10&lt;AE10,1,0))</f>
        <v>0</v>
      </c>
      <c r="AE11" s="37">
        <f>(AE10-AC10)/AC10</f>
        <v>0.12313302832089815</v>
      </c>
      <c r="AF11" s="6"/>
      <c r="AG11" s="6"/>
    </row>
    <row r="12" spans="1:33" ht="29" customHeight="1" x14ac:dyDescent="0.2">
      <c r="A12" s="9" t="s">
        <v>10</v>
      </c>
      <c r="B12" s="14"/>
      <c r="C12" s="138"/>
      <c r="D12" s="14"/>
      <c r="E12" s="138"/>
      <c r="F12" s="14"/>
      <c r="G12" s="138"/>
      <c r="H12" s="14"/>
      <c r="I12" s="138"/>
      <c r="J12" s="14"/>
      <c r="K12" s="138"/>
      <c r="L12" s="14"/>
      <c r="M12" s="138"/>
      <c r="N12" s="14"/>
      <c r="R12" s="9" t="s">
        <v>10</v>
      </c>
      <c r="S12" s="16"/>
      <c r="T12" s="138"/>
      <c r="U12" s="16"/>
      <c r="V12" s="138"/>
      <c r="W12" s="16"/>
      <c r="X12" s="138"/>
      <c r="Y12" s="16"/>
      <c r="Z12" s="138"/>
      <c r="AA12" s="14"/>
      <c r="AB12" s="138"/>
      <c r="AC12" s="14"/>
      <c r="AD12" s="138"/>
      <c r="AE12" s="14"/>
    </row>
    <row r="13" spans="1:33" x14ac:dyDescent="0.2">
      <c r="A13" t="s">
        <v>11</v>
      </c>
      <c r="B13" s="14">
        <v>121.33199999999999</v>
      </c>
      <c r="C13" s="138"/>
      <c r="D13" s="14">
        <v>114.087</v>
      </c>
      <c r="E13" s="138"/>
      <c r="F13" s="14">
        <v>111.393</v>
      </c>
      <c r="G13" s="138"/>
      <c r="H13" s="14">
        <v>153.57300000000001</v>
      </c>
      <c r="I13" s="138"/>
      <c r="J13" s="14">
        <v>162.107</v>
      </c>
      <c r="K13" s="138"/>
      <c r="L13" s="14">
        <v>118.703</v>
      </c>
      <c r="M13" s="138"/>
      <c r="N13" s="14">
        <v>150.22399999999999</v>
      </c>
      <c r="Q13" s="173"/>
      <c r="R13" t="s">
        <v>11</v>
      </c>
      <c r="S13" s="16">
        <v>58.173000000000002</v>
      </c>
      <c r="T13" s="138"/>
      <c r="U13" s="16">
        <v>66.254999999999995</v>
      </c>
      <c r="V13" s="138"/>
      <c r="W13" s="16">
        <v>82.120999999999995</v>
      </c>
      <c r="X13" s="138"/>
      <c r="Y13" s="16">
        <v>90.201999999999998</v>
      </c>
      <c r="Z13" s="138"/>
      <c r="AA13" s="14">
        <v>95.427000000000007</v>
      </c>
      <c r="AB13" s="138"/>
      <c r="AC13" s="14">
        <v>82.381</v>
      </c>
      <c r="AD13" s="138"/>
      <c r="AE13" s="14">
        <v>118.205</v>
      </c>
    </row>
    <row r="14" spans="1:33" s="5" customFormat="1" x14ac:dyDescent="0.2">
      <c r="A14" s="5" t="s">
        <v>12</v>
      </c>
      <c r="B14" s="13"/>
      <c r="C14" s="139">
        <f>IF(B13&lt;D13,2,IF(B13&lt;D13,1,0))</f>
        <v>0</v>
      </c>
      <c r="D14" s="38">
        <f>(D13-B13)/B13</f>
        <v>-5.9712194639501455E-2</v>
      </c>
      <c r="E14" s="139">
        <f>IF(D13&lt;F13,2,IF(D13&lt;F13,1,0))</f>
        <v>0</v>
      </c>
      <c r="F14" s="38">
        <f>(F13-D13)/D13</f>
        <v>-2.3613558074101367E-2</v>
      </c>
      <c r="G14" s="139">
        <f>IF(F13&lt;H13,2,IF(F13&lt;H13,1,0))</f>
        <v>2</v>
      </c>
      <c r="H14" s="38">
        <f>(H13-F13)/F13</f>
        <v>0.37865934125124567</v>
      </c>
      <c r="I14" s="139">
        <f>IF(H13&lt;J13,2,IF(H13&lt;J13,1,0))</f>
        <v>2</v>
      </c>
      <c r="J14" s="38">
        <f>(J13-H13)/H13</f>
        <v>5.5569663938322439E-2</v>
      </c>
      <c r="K14" s="139">
        <f>IF(J13&lt;L13,2,IF(J13&lt;L13,1,0))</f>
        <v>0</v>
      </c>
      <c r="L14" s="38">
        <f>(L13-J13)/J13</f>
        <v>-0.26774907931181252</v>
      </c>
      <c r="M14" s="139">
        <f>IF(L13&lt;N13,2,IF(L13&lt;N13,1,0))</f>
        <v>2</v>
      </c>
      <c r="N14" s="38">
        <f>(N13-L13)/L13</f>
        <v>0.26554509995535064</v>
      </c>
      <c r="O14" s="6"/>
      <c r="P14" s="6"/>
      <c r="Q14" s="173"/>
      <c r="R14" s="5" t="s">
        <v>12</v>
      </c>
      <c r="S14" s="25"/>
      <c r="T14" s="139">
        <f>IF(S13&lt;U13,2,IF(S13&lt;U13,1,0))</f>
        <v>2</v>
      </c>
      <c r="U14" s="37">
        <f>(U13-S13)/S13</f>
        <v>0.13893043164354585</v>
      </c>
      <c r="V14" s="139">
        <f>IF(U13&lt;W13,2,IF(U13&lt;W13,1,0))</f>
        <v>2</v>
      </c>
      <c r="W14" s="37">
        <f>(W13-U13)/U13</f>
        <v>0.23946871934193648</v>
      </c>
      <c r="X14" s="139">
        <f>IF(W13&lt;Y13,2,IF(W13&lt;Y13,1,0))</f>
        <v>2</v>
      </c>
      <c r="Y14" s="37">
        <f>(Y13-W13)/W13</f>
        <v>9.8403575212186942E-2</v>
      </c>
      <c r="Z14" s="139">
        <f>IF(Y13&lt;AA13,2,IF(Y13&lt;AA13,1,0))</f>
        <v>2</v>
      </c>
      <c r="AA14" s="37">
        <f>(AA13-Y13)/Y13</f>
        <v>5.792554488814005E-2</v>
      </c>
      <c r="AB14" s="139">
        <f>IF(AA13&lt;AC13,2,IF(AA13&lt;AC13,1,0))</f>
        <v>0</v>
      </c>
      <c r="AC14" s="37">
        <f>(AC13-AA13)/AA13</f>
        <v>-0.13671183208106727</v>
      </c>
      <c r="AD14" s="139">
        <f>IF(AC13&lt;AE13,2,IF(AC13&lt;AE13,1,0))</f>
        <v>2</v>
      </c>
      <c r="AE14" s="37">
        <f>(AE13-AC13)/AC13</f>
        <v>0.43485755210546118</v>
      </c>
      <c r="AF14" s="6"/>
      <c r="AG14" s="6"/>
    </row>
    <row r="15" spans="1:33" x14ac:dyDescent="0.2">
      <c r="A15" t="s">
        <v>13</v>
      </c>
      <c r="B15" s="14">
        <v>5099.393</v>
      </c>
      <c r="C15" s="138"/>
      <c r="D15" s="14">
        <v>5015.5389999999998</v>
      </c>
      <c r="E15" s="138"/>
      <c r="F15" s="14">
        <v>4896.5789999999997</v>
      </c>
      <c r="G15" s="138"/>
      <c r="H15" s="14">
        <v>5262.2070000000003</v>
      </c>
      <c r="I15" s="138"/>
      <c r="J15" s="14">
        <v>6062.7650000000003</v>
      </c>
      <c r="K15" s="138"/>
      <c r="L15" s="14">
        <v>2765.1080000000002</v>
      </c>
      <c r="M15" s="138"/>
      <c r="N15" s="14">
        <v>2657.5120000000002</v>
      </c>
      <c r="Q15" s="173"/>
      <c r="R15" t="s">
        <v>13</v>
      </c>
      <c r="S15" s="16">
        <v>2655.4490000000001</v>
      </c>
      <c r="T15" s="138"/>
      <c r="U15" s="16">
        <v>2850.2249999999999</v>
      </c>
      <c r="V15" s="138"/>
      <c r="W15" s="16">
        <v>3063.6439999999998</v>
      </c>
      <c r="X15" s="138"/>
      <c r="Y15" s="16">
        <v>3377.076</v>
      </c>
      <c r="Z15" s="138"/>
      <c r="AA15" s="14">
        <v>3663.261</v>
      </c>
      <c r="AB15" s="138"/>
      <c r="AC15" s="14">
        <v>1693.0609999999999</v>
      </c>
      <c r="AD15" s="138"/>
      <c r="AE15" s="14">
        <v>1608.037</v>
      </c>
    </row>
    <row r="16" spans="1:33" s="5" customFormat="1" x14ac:dyDescent="0.2">
      <c r="A16" s="5" t="s">
        <v>14</v>
      </c>
      <c r="B16" s="13"/>
      <c r="C16" s="139">
        <f>IF(B15&lt;D15,2,IF(B15&lt;D15,1,0))</f>
        <v>0</v>
      </c>
      <c r="D16" s="38">
        <f>(D15-B15)/B15</f>
        <v>-1.6443917932977566E-2</v>
      </c>
      <c r="E16" s="139">
        <f>IF(D15&lt;F15,2,IF(D15&lt;F15,1,0))</f>
        <v>0</v>
      </c>
      <c r="F16" s="38">
        <f>(F15-D15)/D15</f>
        <v>-2.3718288303610047E-2</v>
      </c>
      <c r="G16" s="139">
        <f>IF(F15&lt;H15,2,IF(F15&lt;H15,1,0))</f>
        <v>2</v>
      </c>
      <c r="H16" s="38">
        <f>(H15-F15)/F15</f>
        <v>7.4670091098295491E-2</v>
      </c>
      <c r="I16" s="139">
        <f>IF(H15&lt;J15,2,IF(H15&lt;J15,1,0))</f>
        <v>2</v>
      </c>
      <c r="J16" s="38">
        <f>(J15-H15)/H15</f>
        <v>0.15213350596052189</v>
      </c>
      <c r="K16" s="139">
        <f>IF(J15&lt;L15,2,IF(J15&lt;L15,1,0))</f>
        <v>0</v>
      </c>
      <c r="L16" s="38">
        <f>(L15-J15)/J15</f>
        <v>-0.5439196472236677</v>
      </c>
      <c r="M16" s="139">
        <f>IF(L15&lt;N15,2,IF(L15&lt;N15,1,0))</f>
        <v>0</v>
      </c>
      <c r="N16" s="38">
        <f>(N15-L15)/L15</f>
        <v>-3.891204249526601E-2</v>
      </c>
      <c r="O16" s="6"/>
      <c r="P16" s="6"/>
      <c r="Q16" s="173"/>
      <c r="R16" s="5" t="s">
        <v>14</v>
      </c>
      <c r="S16" s="25"/>
      <c r="T16" s="139">
        <f>IF(S15&lt;U15,2,IF(S15&lt;U15,1,0))</f>
        <v>2</v>
      </c>
      <c r="U16" s="37">
        <f>(U15-S15)/S15</f>
        <v>7.334955406788074E-2</v>
      </c>
      <c r="V16" s="139">
        <f>IF(U15&lt;W15,2,IF(U15&lt;W15,1,0))</f>
        <v>2</v>
      </c>
      <c r="W16" s="37">
        <f>(W15-U15)/U15</f>
        <v>7.4877948232157071E-2</v>
      </c>
      <c r="X16" s="139">
        <f>IF(W15&lt;Y15,2,IF(W15&lt;Y15,1,0))</f>
        <v>2</v>
      </c>
      <c r="Y16" s="37">
        <f>(Y15-W15)/W15</f>
        <v>0.10230692600054062</v>
      </c>
      <c r="Z16" s="139">
        <f>IF(Y15&lt;AA15,2,IF(Y15&lt;AA15,1,0))</f>
        <v>2</v>
      </c>
      <c r="AA16" s="37">
        <f>(AA15-Y15)/Y15</f>
        <v>8.4743428930826536E-2</v>
      </c>
      <c r="AB16" s="139">
        <f>IF(AA15&lt;AC15,2,IF(AA15&lt;AC15,1,0))</f>
        <v>0</v>
      </c>
      <c r="AC16" s="37">
        <f>(AC15-AA15)/AA15</f>
        <v>-0.53782681605269189</v>
      </c>
      <c r="AD16" s="139">
        <f>IF(AC15&lt;AE15,2,IF(AC15&lt;AE15,1,0))</f>
        <v>0</v>
      </c>
      <c r="AE16" s="37">
        <f>(AE15-AC15)/AC15</f>
        <v>-5.0219100197807336E-2</v>
      </c>
      <c r="AF16" s="6"/>
      <c r="AG16" s="6"/>
    </row>
    <row r="17" spans="1:33" s="43" customFormat="1" ht="17" customHeight="1" x14ac:dyDescent="0.2">
      <c r="A17" s="17" t="s">
        <v>15</v>
      </c>
      <c r="B17" s="44">
        <f>(B13/B15)*365</f>
        <v>8.6845983433714551</v>
      </c>
      <c r="C17" s="140"/>
      <c r="D17" s="44">
        <f>(D13/D15)*365</f>
        <v>8.3025483402681157</v>
      </c>
      <c r="E17" s="140"/>
      <c r="F17" s="44">
        <f t="shared" ref="F17:N17" si="0">(F13/F15)*365</f>
        <v>8.3034389928151882</v>
      </c>
      <c r="G17" s="140"/>
      <c r="H17" s="44">
        <f t="shared" si="0"/>
        <v>10.652212085157426</v>
      </c>
      <c r="I17" s="140"/>
      <c r="J17" s="44">
        <f t="shared" si="0"/>
        <v>9.7594175264916245</v>
      </c>
      <c r="K17" s="140"/>
      <c r="L17" s="44">
        <f t="shared" si="0"/>
        <v>15.669042583508492</v>
      </c>
      <c r="M17" s="140"/>
      <c r="N17" s="44">
        <f t="shared" si="0"/>
        <v>20.632742203986282</v>
      </c>
      <c r="O17" s="1"/>
      <c r="P17" s="128"/>
      <c r="Q17" s="171"/>
      <c r="R17" s="17" t="s">
        <v>15</v>
      </c>
      <c r="S17" s="44">
        <f>(S13/S15)*365</f>
        <v>7.996065825402785</v>
      </c>
      <c r="T17" s="140"/>
      <c r="U17" s="44">
        <f t="shared" ref="U17:AE17" si="1">(U13/U15)*365</f>
        <v>8.484619635291951</v>
      </c>
      <c r="V17" s="140"/>
      <c r="W17" s="44">
        <f t="shared" si="1"/>
        <v>9.7838276901624344</v>
      </c>
      <c r="X17" s="140"/>
      <c r="Y17" s="44">
        <f t="shared" si="1"/>
        <v>9.7491824288230404</v>
      </c>
      <c r="Z17" s="140"/>
      <c r="AA17" s="44">
        <f t="shared" si="1"/>
        <v>9.5081554385559759</v>
      </c>
      <c r="AB17" s="140"/>
      <c r="AC17" s="44">
        <f t="shared" si="1"/>
        <v>17.760178162511568</v>
      </c>
      <c r="AD17" s="140"/>
      <c r="AE17" s="44">
        <f t="shared" si="1"/>
        <v>26.830741456819712</v>
      </c>
      <c r="AF17" s="1"/>
      <c r="AG17" s="128"/>
    </row>
    <row r="18" spans="1:33" s="5" customFormat="1" ht="15" customHeight="1" x14ac:dyDescent="0.2">
      <c r="A18" s="5" t="s">
        <v>16</v>
      </c>
      <c r="B18" s="13"/>
      <c r="C18" s="139">
        <f>IF(B17&lt;D17,2,IF(B17&lt;D17,1,0))</f>
        <v>0</v>
      </c>
      <c r="D18" s="38">
        <f>(D17-B17)/B17</f>
        <v>-4.3991672153144555E-2</v>
      </c>
      <c r="E18" s="139">
        <f>IF(D17&lt;F17,2,IF(D17&lt;F17,1,0))</f>
        <v>2</v>
      </c>
      <c r="F18" s="38">
        <f>(F17-D17)/D17</f>
        <v>1.0727459938446714E-4</v>
      </c>
      <c r="G18" s="139">
        <f>IF(F17&lt;H17,2,IF(F17&lt;H17,1,0))</f>
        <v>2</v>
      </c>
      <c r="H18" s="38">
        <f>(H17-F17)/F17</f>
        <v>0.28286750759228652</v>
      </c>
      <c r="I18" s="139">
        <f>IF(H17&lt;J17,2,IF(H17&lt;J17,1,0))</f>
        <v>0</v>
      </c>
      <c r="J18" s="38">
        <f>(J17-H17)/H17</f>
        <v>-8.3813066387384783E-2</v>
      </c>
      <c r="K18" s="139">
        <f>IF(J17&lt;L17,2,IF(J17&lt;L17,1,0))</f>
        <v>2</v>
      </c>
      <c r="L18" s="38">
        <f>(L17-J17)/J17</f>
        <v>0.60553050845251588</v>
      </c>
      <c r="M18" s="139">
        <f>IF(L17&lt;N17,2,IF(L17&lt;N17,1,0))</f>
        <v>2</v>
      </c>
      <c r="N18" s="38">
        <f>(N17-L17)/L17</f>
        <v>0.31678384904652906</v>
      </c>
      <c r="O18" s="129"/>
      <c r="P18" s="6"/>
      <c r="Q18" s="171"/>
      <c r="R18" s="5" t="s">
        <v>16</v>
      </c>
      <c r="S18" s="25"/>
      <c r="T18" s="139">
        <f>IF(S17&lt;U17,2,IF(S17&lt;U17,1,0))</f>
        <v>2</v>
      </c>
      <c r="U18" s="37">
        <f>(U17-S17)/S17</f>
        <v>6.1099273137181324E-2</v>
      </c>
      <c r="V18" s="139">
        <f>IF(U17&lt;W17,2,IF(U17&lt;W17,1,0))</f>
        <v>2</v>
      </c>
      <c r="W18" s="37">
        <f>(W17-U17)/U17</f>
        <v>0.1531250793455019</v>
      </c>
      <c r="X18" s="139">
        <f>IF(W17&lt;Y17,2,IF(W17&lt;Y17,1,0))</f>
        <v>0</v>
      </c>
      <c r="Y18" s="37">
        <f>(Y17-W17)/W17</f>
        <v>-3.5410743562286459E-3</v>
      </c>
      <c r="Z18" s="139">
        <f>IF(Y17&lt;AA17,2,IF(Y17&lt;AA17,1,0))</f>
        <v>0</v>
      </c>
      <c r="AA18" s="37">
        <f>(AA17-Y17)/Y17</f>
        <v>-2.4722790041806844E-2</v>
      </c>
      <c r="AB18" s="139">
        <f>IF(AA17&lt;AC17,2,IF(AA17&lt;AC17,1,0))</f>
        <v>2</v>
      </c>
      <c r="AC18" s="37">
        <f>(AC17-AA17)/AA17</f>
        <v>0.86788891676016233</v>
      </c>
      <c r="AD18" s="139">
        <f>IF(AC17&lt;AE17,2,IF(AC17&lt;AE17,1,0))</f>
        <v>2</v>
      </c>
      <c r="AE18" s="37">
        <f>(AE17-AC17)/AC17</f>
        <v>0.51072479179597507</v>
      </c>
      <c r="AF18" s="129"/>
      <c r="AG18" s="6"/>
    </row>
    <row r="19" spans="1:33" ht="17" customHeight="1" x14ac:dyDescent="0.2">
      <c r="A19" t="s">
        <v>17</v>
      </c>
      <c r="B19" s="14">
        <v>238.97200000000001</v>
      </c>
      <c r="C19" s="138"/>
      <c r="D19" s="14">
        <v>291.899</v>
      </c>
      <c r="E19" s="138"/>
      <c r="F19" s="14">
        <v>318.64100000000002</v>
      </c>
      <c r="G19" s="138"/>
      <c r="H19" s="14">
        <v>324.50700000000001</v>
      </c>
      <c r="I19" s="138"/>
      <c r="J19" s="14">
        <v>305.82100000000003</v>
      </c>
      <c r="K19" s="138"/>
      <c r="L19" s="14">
        <v>284.149</v>
      </c>
      <c r="M19" s="138"/>
      <c r="N19" s="14">
        <v>408.06700000000001</v>
      </c>
      <c r="P19" s="130"/>
      <c r="R19" t="s">
        <v>17</v>
      </c>
      <c r="S19" s="16">
        <v>44.996000000000002</v>
      </c>
      <c r="T19" s="138"/>
      <c r="U19" s="16">
        <v>63.215000000000003</v>
      </c>
      <c r="V19" s="138"/>
      <c r="W19" s="16">
        <v>43.960999999999999</v>
      </c>
      <c r="X19" s="138"/>
      <c r="Y19" s="16">
        <v>55.249000000000002</v>
      </c>
      <c r="Z19" s="138"/>
      <c r="AA19" s="14">
        <v>75.108999999999995</v>
      </c>
      <c r="AB19" s="138"/>
      <c r="AC19" s="14">
        <v>20.577999999999999</v>
      </c>
      <c r="AD19" s="138"/>
      <c r="AE19" s="14">
        <v>1167.473</v>
      </c>
      <c r="AG19" s="130"/>
    </row>
    <row r="20" spans="1:33" s="5" customFormat="1" ht="17" customHeight="1" x14ac:dyDescent="0.2">
      <c r="A20" s="5" t="s">
        <v>18</v>
      </c>
      <c r="B20" s="13"/>
      <c r="C20" s="139">
        <f>IF(B19&lt;D19,2,IF(B19&lt;D19,1,0))</f>
        <v>2</v>
      </c>
      <c r="D20" s="38">
        <f>(D19-B19)/B19</f>
        <v>0.22147783003866559</v>
      </c>
      <c r="E20" s="139">
        <f>IF(D19&lt;F19,2,IF(D19&lt;F19,1,0))</f>
        <v>2</v>
      </c>
      <c r="F20" s="38">
        <f>(F19-D19)/D19</f>
        <v>9.1613880143474352E-2</v>
      </c>
      <c r="G20" s="139">
        <f>IF(F19&lt;H19,2,IF(F19&lt;H19,1,0))</f>
        <v>2</v>
      </c>
      <c r="H20" s="38">
        <f>(H19-F19)/F19</f>
        <v>1.8409432558898525E-2</v>
      </c>
      <c r="I20" s="139">
        <f>IF(H19&lt;J19,2,IF(H19&lt;J19,1,0))</f>
        <v>0</v>
      </c>
      <c r="J20" s="38">
        <f>(J19-H19)/H19</f>
        <v>-5.7582733192196096E-2</v>
      </c>
      <c r="K20" s="139">
        <f>IF(J19&lt;L19,2,IF(J19&lt;L19,1,0))</f>
        <v>0</v>
      </c>
      <c r="L20" s="38">
        <f>(L19-J19)/J19</f>
        <v>-7.0864983111035618E-2</v>
      </c>
      <c r="M20" s="139">
        <f>IF(L19&lt;N19,2,IF(L19&lt;N19,1,0))</f>
        <v>2</v>
      </c>
      <c r="N20" s="38">
        <f>(N19-L19)/L19</f>
        <v>0.43610218582504251</v>
      </c>
      <c r="O20" s="129"/>
      <c r="P20" s="6"/>
      <c r="Q20" s="172"/>
      <c r="R20" s="5" t="s">
        <v>18</v>
      </c>
      <c r="S20" s="25"/>
      <c r="T20" s="139">
        <f>IF(S19&lt;U19,2,IF(S19&lt;U19,1,0))</f>
        <v>2</v>
      </c>
      <c r="U20" s="37">
        <f>(U19-S19)/S19</f>
        <v>0.40490265801404568</v>
      </c>
      <c r="V20" s="139">
        <f>IF(U19&lt;W19,2,IF(U19&lt;W19,1,0))</f>
        <v>0</v>
      </c>
      <c r="W20" s="37">
        <f>(W19-U19)/U19</f>
        <v>-0.30457960926995181</v>
      </c>
      <c r="X20" s="139">
        <f>IF(W19&lt;Y19,2,IF(W19&lt;Y19,1,0))</f>
        <v>2</v>
      </c>
      <c r="Y20" s="37">
        <f>(Y19-W19)/W19</f>
        <v>0.25677304883874352</v>
      </c>
      <c r="Z20" s="139">
        <f>IF(Y19&lt;AA19,2,IF(Y19&lt;AA19,1,0))</f>
        <v>2</v>
      </c>
      <c r="AA20" s="37">
        <f>(AA19-Y19)/Y19</f>
        <v>0.35946351970171392</v>
      </c>
      <c r="AB20" s="139">
        <f>IF(AA19&lt;AC19,2,IF(AA19&lt;AC19,1,0))</f>
        <v>0</v>
      </c>
      <c r="AC20" s="37">
        <f>(AC19-AA19)/AA19</f>
        <v>-0.72602484389354138</v>
      </c>
      <c r="AD20" s="139">
        <f>IF(AC19&lt;AE19,2,IF(AC19&lt;AE19,1,0))</f>
        <v>2</v>
      </c>
      <c r="AE20" s="37">
        <f>(AE19-AC19)/AC19</f>
        <v>55.734036349499469</v>
      </c>
      <c r="AF20" s="129"/>
      <c r="AG20" s="6"/>
    </row>
    <row r="21" spans="1:33" s="43" customFormat="1" ht="17" customHeight="1" x14ac:dyDescent="0.2">
      <c r="A21" s="17" t="s">
        <v>19</v>
      </c>
      <c r="B21" s="44">
        <f>(B19/B6)*365</f>
        <v>10.510182220329641</v>
      </c>
      <c r="C21" s="140"/>
      <c r="D21" s="44">
        <f t="shared" ref="D21:N21" si="2">(D19/D6)*365</f>
        <v>12.539795967727983</v>
      </c>
      <c r="E21" s="140"/>
      <c r="F21" s="44">
        <f t="shared" si="2"/>
        <v>13.249717328114135</v>
      </c>
      <c r="G21" s="140"/>
      <c r="H21" s="44">
        <f t="shared" si="2"/>
        <v>12.47597839401069</v>
      </c>
      <c r="I21" s="140"/>
      <c r="J21" s="44">
        <f t="shared" si="2"/>
        <v>10.193418935479688</v>
      </c>
      <c r="K21" s="140"/>
      <c r="L21" s="44">
        <f t="shared" si="2"/>
        <v>46.954975654256486</v>
      </c>
      <c r="M21" s="140"/>
      <c r="N21" s="44">
        <f t="shared" si="2"/>
        <v>97.21378953393733</v>
      </c>
      <c r="O21" s="1"/>
      <c r="P21" s="128"/>
      <c r="Q21" s="171"/>
      <c r="R21" s="17" t="s">
        <v>19</v>
      </c>
      <c r="S21" s="44">
        <f>(S19/S6)*365</f>
        <v>3.7798293597677177</v>
      </c>
      <c r="T21" s="140"/>
      <c r="U21" s="44">
        <f t="shared" ref="U21:AC21" si="3">(U19/U6)*365</f>
        <v>4.7335739768547294</v>
      </c>
      <c r="V21" s="140"/>
      <c r="W21" s="44">
        <f t="shared" si="3"/>
        <v>2.9735442234545761</v>
      </c>
      <c r="X21" s="140"/>
      <c r="Y21" s="44">
        <f t="shared" si="3"/>
        <v>3.3303823900609171</v>
      </c>
      <c r="Z21" s="140"/>
      <c r="AA21" s="44">
        <f t="shared" si="3"/>
        <v>4.2422144734382519</v>
      </c>
      <c r="AB21" s="140"/>
      <c r="AC21" s="44">
        <f t="shared" si="3"/>
        <v>5.8683671013854122</v>
      </c>
      <c r="AD21" s="140"/>
      <c r="AE21" s="44">
        <f>(AE19/AE6)*365</f>
        <v>657.61859824132</v>
      </c>
      <c r="AF21" s="1"/>
      <c r="AG21" s="128"/>
    </row>
    <row r="22" spans="1:33" s="5" customFormat="1" ht="15" customHeight="1" x14ac:dyDescent="0.2">
      <c r="A22" s="5" t="s">
        <v>20</v>
      </c>
      <c r="B22" s="13"/>
      <c r="C22" s="139">
        <f>IF(B21&lt;D21,2,IF(B21&lt;D21,1,0))</f>
        <v>2</v>
      </c>
      <c r="D22" s="38">
        <f>(D21-B21)/B21</f>
        <v>0.19310928248917505</v>
      </c>
      <c r="E22" s="139">
        <f>IF(D21&lt;F21,2,IF(D21&lt;F21,1,0))</f>
        <v>2</v>
      </c>
      <c r="F22" s="38">
        <f>(F21-D21)/D21</f>
        <v>5.6613469805504281E-2</v>
      </c>
      <c r="G22" s="139">
        <f>IF(F21&lt;H21,2,IF(F21&lt;H21,1,0))</f>
        <v>0</v>
      </c>
      <c r="H22" s="38">
        <f>(H21-F21)/F21</f>
        <v>-5.8396637071016916E-2</v>
      </c>
      <c r="I22" s="139">
        <f>IF(H21&lt;J21,2,IF(H21&lt;J21,1,0))</f>
        <v>0</v>
      </c>
      <c r="J22" s="38">
        <f>(J21-H21)/H21</f>
        <v>-0.18295634910900332</v>
      </c>
      <c r="K22" s="139">
        <f>IF(J21&lt;L21,2,IF(J21&lt;L21,1,0))</f>
        <v>2</v>
      </c>
      <c r="L22" s="38">
        <f>(L21-J21)/J21</f>
        <v>3.6064010467403453</v>
      </c>
      <c r="M22" s="139">
        <f>IF(L21&lt;N21,2,IF(L21&lt;N21,1,0))</f>
        <v>2</v>
      </c>
      <c r="N22" s="38">
        <f>(N21-L21)/L21</f>
        <v>1.0703618344890966</v>
      </c>
      <c r="O22" s="129"/>
      <c r="P22" s="6"/>
      <c r="Q22" s="171"/>
      <c r="R22" s="5" t="s">
        <v>20</v>
      </c>
      <c r="S22" s="25"/>
      <c r="T22" s="139">
        <f>IF(S21&lt;U21,2,IF(S21&lt;U21,1,0))</f>
        <v>2</v>
      </c>
      <c r="U22" s="37">
        <f>(U21-S21)/S21</f>
        <v>0.25232478144082732</v>
      </c>
      <c r="V22" s="139">
        <f>IF(U21&lt;W21,2,IF(U21&lt;W21,1,0))</f>
        <v>0</v>
      </c>
      <c r="W22" s="37">
        <f>(W21-U21)/U21</f>
        <v>-0.37181836853210493</v>
      </c>
      <c r="X22" s="139">
        <f>IF(W21&lt;Y21,2,IF(W21&lt;Y21,1,0))</f>
        <v>2</v>
      </c>
      <c r="Y22" s="37">
        <f>(Y21-W21)/W21</f>
        <v>0.1200043247353412</v>
      </c>
      <c r="Z22" s="139">
        <f>IF(Y21&lt;AA21,2,IF(Y21&lt;AA21,1,0))</f>
        <v>2</v>
      </c>
      <c r="AA22" s="37">
        <f>(AA21-Y21)/Y21</f>
        <v>0.27379200841878587</v>
      </c>
      <c r="AB22" s="139">
        <f>IF(AA21&lt;AC21,2,IF(AA21&lt;AC21,1,0))</f>
        <v>2</v>
      </c>
      <c r="AC22" s="37">
        <f>(AC21-AA21)/AA21</f>
        <v>0.38332635894035499</v>
      </c>
      <c r="AD22" s="139">
        <f>IF(AC21&lt;AE21,2,IF(AC21&lt;AE21,1,0))</f>
        <v>2</v>
      </c>
      <c r="AE22" s="37">
        <f>(AE21-AC21)/AC21</f>
        <v>111.06159854690559</v>
      </c>
      <c r="AF22" s="129"/>
      <c r="AG22" s="6"/>
    </row>
    <row r="23" spans="1:33" x14ac:dyDescent="0.2">
      <c r="A23" t="s">
        <v>21</v>
      </c>
      <c r="B23" s="14">
        <v>302.072</v>
      </c>
      <c r="C23" s="138"/>
      <c r="D23" s="14">
        <v>305.31299999999999</v>
      </c>
      <c r="E23" s="138"/>
      <c r="F23" s="14">
        <v>376.50799999999998</v>
      </c>
      <c r="G23" s="138"/>
      <c r="H23" s="14">
        <v>488.21199999999999</v>
      </c>
      <c r="I23" s="138"/>
      <c r="J23" s="14">
        <v>563.70600000000002</v>
      </c>
      <c r="K23" s="138"/>
      <c r="L23" s="14">
        <v>353.42200000000003</v>
      </c>
      <c r="M23" s="138"/>
      <c r="N23" s="14">
        <v>545.97799999999995</v>
      </c>
      <c r="P23" s="130"/>
      <c r="R23" t="s">
        <v>21</v>
      </c>
      <c r="S23" s="16">
        <v>51.369</v>
      </c>
      <c r="T23" s="138"/>
      <c r="U23" s="16">
        <v>38.002000000000002</v>
      </c>
      <c r="V23" s="138"/>
      <c r="W23" s="16">
        <v>53.433</v>
      </c>
      <c r="X23" s="138"/>
      <c r="Y23" s="16">
        <v>159.56399999999999</v>
      </c>
      <c r="Z23" s="138"/>
      <c r="AA23" s="14">
        <v>100.777</v>
      </c>
      <c r="AB23" s="138"/>
      <c r="AC23" s="14">
        <v>83.135999999999996</v>
      </c>
      <c r="AD23" s="138"/>
      <c r="AE23" s="14">
        <v>233.172</v>
      </c>
      <c r="AG23" s="130"/>
    </row>
    <row r="24" spans="1:33" s="5" customFormat="1" x14ac:dyDescent="0.2">
      <c r="A24" s="5" t="s">
        <v>22</v>
      </c>
      <c r="B24" s="13"/>
      <c r="C24" s="139">
        <f>IF(B23&lt;D23,2,IF(B23&lt;D23,1,0))</f>
        <v>2</v>
      </c>
      <c r="D24" s="38">
        <f>(D23-B23)/B23</f>
        <v>1.0729230117322974E-2</v>
      </c>
      <c r="E24" s="139">
        <f>IF(D23&lt;F23,2,IF(D23&lt;F23,1,0))</f>
        <v>2</v>
      </c>
      <c r="F24" s="38">
        <f>(F23-D23)/D23</f>
        <v>0.23318692620360087</v>
      </c>
      <c r="G24" s="139">
        <f>IF(F23&lt;H23,2,IF(F23&lt;H23,1,0))</f>
        <v>2</v>
      </c>
      <c r="H24" s="38">
        <f>(H23-F23)/F23</f>
        <v>0.29668426700096684</v>
      </c>
      <c r="I24" s="139">
        <f>IF(H23&lt;J23,2,IF(H23&lt;J23,1,0))</f>
        <v>2</v>
      </c>
      <c r="J24" s="38">
        <f>(J23-H23)/H23</f>
        <v>0.15463364276175109</v>
      </c>
      <c r="K24" s="139">
        <f>IF(J23&lt;L23,2,IF(J23&lt;L23,1,0))</f>
        <v>0</v>
      </c>
      <c r="L24" s="38">
        <f>(L23-J23)/J23</f>
        <v>-0.37303842783294833</v>
      </c>
      <c r="M24" s="139">
        <f>IF(L23&lt;N23,2,IF(L23&lt;N23,1,0))</f>
        <v>2</v>
      </c>
      <c r="N24" s="38">
        <f>(N23-L23)/L23</f>
        <v>0.54483308905501049</v>
      </c>
      <c r="O24" s="129"/>
      <c r="P24" s="6"/>
      <c r="Q24" s="172"/>
      <c r="R24" s="5" t="s">
        <v>22</v>
      </c>
      <c r="S24" s="25"/>
      <c r="T24" s="139">
        <f>IF(S23&lt;U23,2,IF(S23&lt;U23,1,0))</f>
        <v>0</v>
      </c>
      <c r="U24" s="37">
        <f>(U23-S23)/S23</f>
        <v>-0.26021530495045647</v>
      </c>
      <c r="V24" s="139">
        <f>IF(U23&lt;W23,2,IF(U23&lt;W23,1,0))</f>
        <v>2</v>
      </c>
      <c r="W24" s="37">
        <f>(W23-U23)/U23</f>
        <v>0.40605757591705688</v>
      </c>
      <c r="X24" s="139">
        <f>IF(W23&lt;Y23,2,IF(W23&lt;Y23,1,0))</f>
        <v>2</v>
      </c>
      <c r="Y24" s="37">
        <f>(Y23-W23)/W23</f>
        <v>1.9862444556734602</v>
      </c>
      <c r="Z24" s="139">
        <f>IF(Y23&lt;AA23,2,IF(Y23&lt;AA23,1,0))</f>
        <v>0</v>
      </c>
      <c r="AA24" s="37">
        <f>(AA23-Y23)/Y23</f>
        <v>-0.36842270186257547</v>
      </c>
      <c r="AB24" s="139">
        <f>IF(AA23&lt;AC23,2,IF(AA23&lt;AC23,1,0))</f>
        <v>0</v>
      </c>
      <c r="AC24" s="37">
        <f>(AC23-AA23)/AA23</f>
        <v>-0.17504986256784788</v>
      </c>
      <c r="AD24" s="139">
        <f>IF(AC23&lt;AE23,2,IF(AC23&lt;AE23,1,0))</f>
        <v>2</v>
      </c>
      <c r="AE24" s="37">
        <f>(AE23-AC23)/AC23</f>
        <v>1.8047055427251733</v>
      </c>
      <c r="AF24" s="129"/>
      <c r="AG24" s="6"/>
    </row>
    <row r="25" spans="1:33" s="43" customFormat="1" ht="17" customHeight="1" x14ac:dyDescent="0.2">
      <c r="A25" s="17" t="s">
        <v>23</v>
      </c>
      <c r="B25" s="44">
        <f>(B23/B15)*365</f>
        <v>21.621451808087748</v>
      </c>
      <c r="C25" s="140"/>
      <c r="D25" s="44">
        <f t="shared" ref="D25:N25" si="4">(D23/D15)*365</f>
        <v>22.218797421373853</v>
      </c>
      <c r="E25" s="140"/>
      <c r="F25" s="44">
        <f t="shared" si="4"/>
        <v>28.065598451490313</v>
      </c>
      <c r="G25" s="140"/>
      <c r="H25" s="44">
        <f t="shared" si="4"/>
        <v>33.863620340286879</v>
      </c>
      <c r="I25" s="140"/>
      <c r="J25" s="44">
        <f t="shared" si="4"/>
        <v>33.937104604912115</v>
      </c>
      <c r="K25" s="140"/>
      <c r="L25" s="44">
        <f t="shared" si="4"/>
        <v>46.652438168780385</v>
      </c>
      <c r="M25" s="140"/>
      <c r="N25" s="44">
        <f t="shared" si="4"/>
        <v>74.988173148418511</v>
      </c>
      <c r="O25" s="1"/>
      <c r="P25" s="128"/>
      <c r="Q25" s="171"/>
      <c r="R25" s="17" t="s">
        <v>23</v>
      </c>
      <c r="S25" s="44">
        <f>(S23/S15)*365</f>
        <v>7.0608341564835175</v>
      </c>
      <c r="T25" s="140"/>
      <c r="U25" s="44">
        <f t="shared" ref="U25:AC25" si="5">(U23/U15)*365</f>
        <v>4.8665386066012335</v>
      </c>
      <c r="V25" s="140"/>
      <c r="W25" s="44">
        <f t="shared" si="5"/>
        <v>6.3659632124359105</v>
      </c>
      <c r="X25" s="140"/>
      <c r="Y25" s="44">
        <f>(Y23/Y15)*365</f>
        <v>17.245942939987135</v>
      </c>
      <c r="Z25" s="140"/>
      <c r="AA25" s="44">
        <f t="shared" si="5"/>
        <v>10.041218739259911</v>
      </c>
      <c r="AB25" s="140"/>
      <c r="AC25" s="44">
        <f t="shared" si="5"/>
        <v>17.922945481586311</v>
      </c>
      <c r="AD25" s="140"/>
      <c r="AE25" s="44">
        <f>(AE23/AE15)*365</f>
        <v>52.926506044326096</v>
      </c>
      <c r="AF25" s="1"/>
      <c r="AG25" s="128"/>
    </row>
    <row r="26" spans="1:33" s="5" customFormat="1" x14ac:dyDescent="0.2">
      <c r="A26" s="5" t="s">
        <v>24</v>
      </c>
      <c r="B26" s="13"/>
      <c r="C26" s="139">
        <f>IF(B25&lt;D25,2,IF(B25&lt;D25,1,0))</f>
        <v>2</v>
      </c>
      <c r="D26" s="38">
        <f>(D25-B25)/B25</f>
        <v>2.7627451597059795E-2</v>
      </c>
      <c r="E26" s="139">
        <f>IF(D25&lt;F25,2,IF(D25&lt;F25,1,0))</f>
        <v>2</v>
      </c>
      <c r="F26" s="38">
        <f>(F25-D25)/D25</f>
        <v>0.26314660146691843</v>
      </c>
      <c r="G26" s="139">
        <f>IF(F25&lt;H25,2,IF(F25&lt;H25,1,0))</f>
        <v>2</v>
      </c>
      <c r="H26" s="38">
        <f>(H25-F25)/F25</f>
        <v>0.20658821506400782</v>
      </c>
      <c r="I26" s="139">
        <f>IF(H25&lt;J25,2,IF(H25&lt;J25,1,0))</f>
        <v>2</v>
      </c>
      <c r="J26" s="38">
        <f>(J25-H25)/H25</f>
        <v>2.1700061566604935E-3</v>
      </c>
      <c r="K26" s="139">
        <f>IF(J25&lt;L25,2,IF(J25&lt;L25,1,0))</f>
        <v>2</v>
      </c>
      <c r="L26" s="38">
        <f>(L25-J25)/J25</f>
        <v>0.37467349415624074</v>
      </c>
      <c r="M26" s="139">
        <f>IF(L25&lt;N25,2,IF(L25&lt;N25,1,0))</f>
        <v>2</v>
      </c>
      <c r="N26" s="38">
        <f>(N25-L25)/L25</f>
        <v>0.60737950880775793</v>
      </c>
      <c r="O26" s="131"/>
      <c r="P26" s="6"/>
      <c r="Q26" s="171"/>
      <c r="R26" s="5" t="s">
        <v>24</v>
      </c>
      <c r="S26" s="25"/>
      <c r="T26" s="139">
        <f>IF(S25&lt;U25,2,IF(S25&lt;U25,1,0))</f>
        <v>0</v>
      </c>
      <c r="U26" s="37">
        <f>(U25-S25)/S25</f>
        <v>-0.31077001686371591</v>
      </c>
      <c r="V26" s="139">
        <f>IF(U25&lt;W25,2,IF(U25&lt;W25,1,0))</f>
        <v>2</v>
      </c>
      <c r="W26" s="37">
        <f>(W25-U25)/U25</f>
        <v>0.30810905389731774</v>
      </c>
      <c r="X26" s="139">
        <f>IF(W25&lt;Y25,2,IF(W25&lt;Y25,1,0))</f>
        <v>2</v>
      </c>
      <c r="Y26" s="37">
        <f>(Y25-W25)/W25</f>
        <v>1.709086176667999</v>
      </c>
      <c r="Z26" s="139">
        <f>IF(Y25&lt;AA25,2,IF(Y25&lt;AA25,1,0))</f>
        <v>0</v>
      </c>
      <c r="AA26" s="37">
        <f>(AA25-Y25)/Y25</f>
        <v>-0.41776342562412527</v>
      </c>
      <c r="AB26" s="139">
        <f>IF(AA25&lt;AC25,2,IF(AA25&lt;AC25,1,0))</f>
        <v>2</v>
      </c>
      <c r="AC26" s="37">
        <f>(AC25-AA25)/AA25</f>
        <v>0.78493726179968903</v>
      </c>
      <c r="AD26" s="139">
        <f>IF(AC25&lt;AE25,2,IF(AC25&lt;AE25,1,0))</f>
        <v>2</v>
      </c>
      <c r="AE26" s="37">
        <f>(AE25-AC25)/AC25</f>
        <v>1.9530026802068761</v>
      </c>
      <c r="AF26" s="131"/>
      <c r="AG26" s="6"/>
    </row>
    <row r="27" spans="1:33" s="43" customFormat="1" ht="17" customHeight="1" x14ac:dyDescent="0.2">
      <c r="A27" s="18" t="s">
        <v>25</v>
      </c>
      <c r="B27" s="42">
        <f>B17+B21-B25</f>
        <v>-2.4266712443866538</v>
      </c>
      <c r="C27" s="141"/>
      <c r="D27" s="42">
        <f t="shared" ref="D27:N27" si="6">D17+D21-D25</f>
        <v>-1.3764531133777531</v>
      </c>
      <c r="E27" s="141"/>
      <c r="F27" s="42">
        <f t="shared" si="6"/>
        <v>-6.5124421305609879</v>
      </c>
      <c r="G27" s="141"/>
      <c r="H27" s="42">
        <f t="shared" si="6"/>
        <v>-10.73542986111876</v>
      </c>
      <c r="I27" s="141"/>
      <c r="J27" s="42">
        <f t="shared" si="6"/>
        <v>-13.984268142940802</v>
      </c>
      <c r="K27" s="141"/>
      <c r="L27" s="42">
        <f>L17+L21-L25</f>
        <v>15.971580068984593</v>
      </c>
      <c r="M27" s="141"/>
      <c r="N27" s="42">
        <f t="shared" si="6"/>
        <v>42.858358589505102</v>
      </c>
      <c r="O27" s="1"/>
      <c r="P27" s="132"/>
      <c r="Q27" s="174"/>
      <c r="R27" s="18" t="s">
        <v>25</v>
      </c>
      <c r="S27" s="42">
        <f>S17+S21-S25</f>
        <v>4.7150610286869856</v>
      </c>
      <c r="T27" s="141"/>
      <c r="U27" s="42">
        <f t="shared" ref="U27:AE27" si="7">U17+U21-U25</f>
        <v>8.3516550055454477</v>
      </c>
      <c r="V27" s="141"/>
      <c r="W27" s="42">
        <f t="shared" si="7"/>
        <v>6.3914087011811</v>
      </c>
      <c r="X27" s="141"/>
      <c r="Y27" s="42">
        <f t="shared" si="7"/>
        <v>-4.1663781211031772</v>
      </c>
      <c r="Z27" s="141"/>
      <c r="AA27" s="42">
        <f t="shared" si="7"/>
        <v>3.709151172734316</v>
      </c>
      <c r="AB27" s="141"/>
      <c r="AC27" s="42">
        <f t="shared" si="7"/>
        <v>5.7055997823106708</v>
      </c>
      <c r="AD27" s="141"/>
      <c r="AE27" s="42">
        <f t="shared" si="7"/>
        <v>631.52283365381368</v>
      </c>
      <c r="AF27" s="1"/>
      <c r="AG27" s="132"/>
    </row>
    <row r="28" spans="1:33" s="5" customFormat="1" ht="17" customHeight="1" x14ac:dyDescent="0.2">
      <c r="A28" s="5" t="s">
        <v>26</v>
      </c>
      <c r="B28" s="40"/>
      <c r="C28" s="139">
        <f>IF(B27&lt;D27,2,IF(B27&lt;D27,1,0))</f>
        <v>2</v>
      </c>
      <c r="D28" s="38">
        <f>(D27-B27)/B27</f>
        <v>-0.4327813804355462</v>
      </c>
      <c r="E28" s="139">
        <f>IF(D27&lt;F27,2,IF(D27&lt;F27,1,0))</f>
        <v>0</v>
      </c>
      <c r="F28" s="38">
        <f>(F27-D27)/D27</f>
        <v>3.7313214429656467</v>
      </c>
      <c r="G28" s="139">
        <f>IF(F27&lt;H27,2,IF(F27&lt;H27,1,0))</f>
        <v>0</v>
      </c>
      <c r="H28" s="38">
        <f>(H27-F27)/F27</f>
        <v>0.6484491755773959</v>
      </c>
      <c r="I28" s="139">
        <f>IF(H27&lt;J27,2,IF(H27&lt;J27,1,0))</f>
        <v>0</v>
      </c>
      <c r="J28" s="38">
        <f>(J27-H27)/H27</f>
        <v>0.30262768457820044</v>
      </c>
      <c r="K28" s="139">
        <f>IF(J27&lt;L27,2,IF(J27&lt;L27,1,0))</f>
        <v>2</v>
      </c>
      <c r="L28" s="38">
        <f>(L27-J27)/J27</f>
        <v>-2.1421105420555726</v>
      </c>
      <c r="M28" s="139">
        <f>IF(L27&lt;N27,2,IF(L27&lt;N27,1,0))</f>
        <v>2</v>
      </c>
      <c r="N28" s="38">
        <f>(N27-L27)/L27</f>
        <v>1.6834138140616577</v>
      </c>
      <c r="O28" s="131"/>
      <c r="P28" s="6"/>
      <c r="Q28" s="174"/>
      <c r="R28" s="5" t="s">
        <v>26</v>
      </c>
      <c r="S28" s="41"/>
      <c r="T28" s="139">
        <f>IF(S27&lt;U27,2,IF(S27&lt;U27,1,0))</f>
        <v>2</v>
      </c>
      <c r="U28" s="37">
        <f>(U27-S27)/S27</f>
        <v>0.77127187850443435</v>
      </c>
      <c r="V28" s="139">
        <f>IF(U27&lt;W27,2,IF(U27&lt;W27,1,0))</f>
        <v>0</v>
      </c>
      <c r="W28" s="37">
        <f>(W27-U27)/U27</f>
        <v>-0.2347135152329396</v>
      </c>
      <c r="X28" s="139">
        <f>IF(W27&lt;Y27,2,IF(W27&lt;Y27,1,0))</f>
        <v>0</v>
      </c>
      <c r="Y28" s="37">
        <f>(Y27-W27)/W27</f>
        <v>-1.6518716476906339</v>
      </c>
      <c r="Z28" s="139">
        <f>IF(Y27&lt;AA27,2,IF(Y27&lt;AA27,1,0))</f>
        <v>2</v>
      </c>
      <c r="AA28" s="37">
        <f>(AA27-Y27)/Y27</f>
        <v>-1.8902579326506745</v>
      </c>
      <c r="AB28" s="139">
        <f>IF(AA27&lt;AC27,2,IF(AA27&lt;AC27,1,0))</f>
        <v>2</v>
      </c>
      <c r="AC28" s="37">
        <f>(AC27-AA27)/AA27</f>
        <v>0.53824945832677151</v>
      </c>
      <c r="AD28" s="139">
        <f>IF(AC27&lt;AE27,2,IF(AC27&lt;AE27,1,0))</f>
        <v>2</v>
      </c>
      <c r="AE28" s="37">
        <f>(AE27-AC27)/AC27</f>
        <v>109.68474091220918</v>
      </c>
      <c r="AF28" s="131"/>
      <c r="AG28" s="6"/>
    </row>
    <row r="29" spans="1:33" s="43" customFormat="1" ht="17" customHeight="1" x14ac:dyDescent="0.2">
      <c r="A29" s="18" t="s">
        <v>27</v>
      </c>
      <c r="B29" s="42">
        <f>365/(B6/B40)</f>
        <v>5.3465272149639826</v>
      </c>
      <c r="C29" s="141"/>
      <c r="D29" s="42">
        <f t="shared" ref="D29:N29" si="8">365/(D6/D40)</f>
        <v>5.6965408059247675</v>
      </c>
      <c r="E29" s="141"/>
      <c r="F29" s="42">
        <f t="shared" si="8"/>
        <v>4.9944923839507309</v>
      </c>
      <c r="G29" s="141"/>
      <c r="H29" s="42">
        <f>365/(H6/H40)</f>
        <v>11.066742266492756</v>
      </c>
      <c r="I29" s="141"/>
      <c r="J29" s="42">
        <f t="shared" si="8"/>
        <v>8.1241103275966928</v>
      </c>
      <c r="K29" s="141"/>
      <c r="L29" s="42">
        <f t="shared" si="8"/>
        <v>608.85094428888021</v>
      </c>
      <c r="M29" s="141"/>
      <c r="N29" s="42">
        <f t="shared" si="8"/>
        <v>643.64258846979988</v>
      </c>
      <c r="O29" s="1"/>
      <c r="P29" s="132"/>
      <c r="Q29" s="174"/>
      <c r="R29" s="18" t="s">
        <v>27</v>
      </c>
      <c r="S29" s="42">
        <f>365/(S6/S40)</f>
        <v>9.7391340671035156</v>
      </c>
      <c r="T29" s="141"/>
      <c r="U29" s="42">
        <f t="shared" ref="U29:AE29" si="9">365/(U6/U40)</f>
        <v>9.6106939683203976</v>
      </c>
      <c r="V29" s="141"/>
      <c r="W29" s="42">
        <f t="shared" si="9"/>
        <v>11.917580508415682</v>
      </c>
      <c r="X29" s="141"/>
      <c r="Y29" s="42">
        <f>365/(Y6/Y40)</f>
        <v>9.8768572280741953</v>
      </c>
      <c r="Z29" s="141"/>
      <c r="AA29" s="42">
        <f t="shared" si="9"/>
        <v>14.28263227023621</v>
      </c>
      <c r="AB29" s="141"/>
      <c r="AC29" s="42">
        <f t="shared" si="9"/>
        <v>941.22072055178978</v>
      </c>
      <c r="AD29" s="141"/>
      <c r="AE29" s="42">
        <f t="shared" si="9"/>
        <v>983.85791514014193</v>
      </c>
      <c r="AF29" s="1"/>
      <c r="AG29" s="132"/>
    </row>
    <row r="30" spans="1:33" s="5" customFormat="1" ht="17" customHeight="1" x14ac:dyDescent="0.2">
      <c r="A30" s="5" t="s">
        <v>28</v>
      </c>
      <c r="B30" s="40"/>
      <c r="C30" s="139">
        <f>IF(B29&lt;D29,2,IF(B29&lt;D29,1,0))</f>
        <v>2</v>
      </c>
      <c r="D30" s="38">
        <f>(D29-B29)/B29</f>
        <v>6.5465596056662509E-2</v>
      </c>
      <c r="E30" s="139">
        <f>IF(D29&lt;F29,2,IF(D29&lt;F29,1,0))</f>
        <v>0</v>
      </c>
      <c r="F30" s="38">
        <f>(F29-D29)/D29</f>
        <v>-0.12324118195446986</v>
      </c>
      <c r="G30" s="139">
        <f>IF(F29&lt;H29,2,IF(F29&lt;H29,1,0))</f>
        <v>2</v>
      </c>
      <c r="H30" s="38">
        <f>(H29-F29)/F29</f>
        <v>1.2157891965266687</v>
      </c>
      <c r="I30" s="139">
        <f>IF(H29&lt;J29,2,IF(H29&lt;J29,1,0))</f>
        <v>0</v>
      </c>
      <c r="J30" s="38">
        <f>(J29-H29)/H29</f>
        <v>-0.26589865997020595</v>
      </c>
      <c r="K30" s="139">
        <f>IF(J29&lt;L29,2,IF(J29&lt;L29,1,0))</f>
        <v>2</v>
      </c>
      <c r="L30" s="38">
        <f>(L29-J29)/J29</f>
        <v>73.943707032225021</v>
      </c>
      <c r="M30" s="139">
        <f>IF(L29&lt;N29,2,IF(L29&lt;N29,1,0))</f>
        <v>2</v>
      </c>
      <c r="N30" s="38">
        <f>(N29-L29)/L29</f>
        <v>5.7143122643186939E-2</v>
      </c>
      <c r="O30" s="131"/>
      <c r="P30" s="6"/>
      <c r="Q30" s="172"/>
      <c r="R30" s="5" t="s">
        <v>28</v>
      </c>
      <c r="S30" s="41"/>
      <c r="T30" s="139">
        <f>IF(S29&lt;U29,2,IF(S29&lt;U29,1,0))</f>
        <v>0</v>
      </c>
      <c r="U30" s="37">
        <f>(U29-S29)/S29</f>
        <v>-1.3188040938563336E-2</v>
      </c>
      <c r="V30" s="139">
        <f>IF(U29&lt;W29,2,IF(U29&lt;W29,1,0))</f>
        <v>2</v>
      </c>
      <c r="W30" s="37">
        <f>(W29-U29)/U29</f>
        <v>0.24003329496282411</v>
      </c>
      <c r="X30" s="139">
        <f>IF(W29&lt;Y29,2,IF(W29&lt;Y29,1,0))</f>
        <v>0</v>
      </c>
      <c r="Y30" s="37">
        <f>(Y29-W29)/W29</f>
        <v>-0.17123637460644095</v>
      </c>
      <c r="Z30" s="139">
        <f>IF(Y29&lt;AA29,2,IF(Y29&lt;AA29,1,0))</f>
        <v>2</v>
      </c>
      <c r="AA30" s="37">
        <f>(AA29-Y29)/Y29</f>
        <v>0.44607054049935468</v>
      </c>
      <c r="AB30" s="139">
        <f>IF(AA29&lt;AC29,2,IF(AA29&lt;AC29,1,0))</f>
        <v>2</v>
      </c>
      <c r="AC30" s="37">
        <f>(AC29-AA29)/AA29</f>
        <v>64.899667704335812</v>
      </c>
      <c r="AD30" s="139">
        <f>IF(AC29&lt;AE29,2,IF(AC29&lt;AE29,1,0))</f>
        <v>2</v>
      </c>
      <c r="AE30" s="37">
        <f>(AE29-AC29)/AC29</f>
        <v>4.5299889449263428E-2</v>
      </c>
      <c r="AF30" s="131"/>
      <c r="AG30" s="6"/>
    </row>
    <row r="31" spans="1:33" s="43" customFormat="1" ht="17" customHeight="1" x14ac:dyDescent="0.2">
      <c r="A31" s="18" t="s">
        <v>29</v>
      </c>
      <c r="B31" s="42">
        <f>B25-B21</f>
        <v>11.111269587758107</v>
      </c>
      <c r="C31" s="141"/>
      <c r="D31" s="42">
        <f t="shared" ref="D31:L31" si="10">D25-D21</f>
        <v>9.6790014536458706</v>
      </c>
      <c r="E31" s="141"/>
      <c r="F31" s="42">
        <f t="shared" si="10"/>
        <v>14.815881123376178</v>
      </c>
      <c r="G31" s="141"/>
      <c r="H31" s="42">
        <f t="shared" si="10"/>
        <v>21.38764194627619</v>
      </c>
      <c r="I31" s="141"/>
      <c r="J31" s="42">
        <f t="shared" si="10"/>
        <v>23.743685669432427</v>
      </c>
      <c r="K31" s="141"/>
      <c r="L31" s="42">
        <f t="shared" si="10"/>
        <v>-0.30253748547610115</v>
      </c>
      <c r="M31" s="141"/>
      <c r="N31" s="42">
        <f>N25-N21</f>
        <v>-22.225616385518819</v>
      </c>
      <c r="O31" s="1"/>
      <c r="P31" s="132"/>
      <c r="Q31" s="174"/>
      <c r="R31" s="18" t="s">
        <v>29</v>
      </c>
      <c r="S31" s="42">
        <f>S25-S21</f>
        <v>3.2810047967157998</v>
      </c>
      <c r="T31" s="141"/>
      <c r="U31" s="42">
        <f t="shared" ref="U31:AE31" si="11">U25-U21</f>
        <v>0.13296462974650414</v>
      </c>
      <c r="V31" s="141"/>
      <c r="W31" s="42">
        <f t="shared" si="11"/>
        <v>3.3924189889813343</v>
      </c>
      <c r="X31" s="141"/>
      <c r="Y31" s="42">
        <f t="shared" si="11"/>
        <v>13.915560549926218</v>
      </c>
      <c r="Z31" s="141"/>
      <c r="AA31" s="42">
        <f t="shared" si="11"/>
        <v>5.799004265821659</v>
      </c>
      <c r="AB31" s="141"/>
      <c r="AC31" s="42">
        <f t="shared" si="11"/>
        <v>12.054578380200898</v>
      </c>
      <c r="AD31" s="141"/>
      <c r="AE31" s="42">
        <f t="shared" si="11"/>
        <v>-604.69209219699394</v>
      </c>
      <c r="AF31" s="1"/>
      <c r="AG31" s="132"/>
    </row>
    <row r="32" spans="1:33" s="5" customFormat="1" x14ac:dyDescent="0.2">
      <c r="A32" s="5" t="s">
        <v>30</v>
      </c>
      <c r="B32" s="40"/>
      <c r="C32" s="139">
        <f>IF(B31&lt;D31,2,IF(B31&lt;D31,1,0))</f>
        <v>0</v>
      </c>
      <c r="D32" s="38">
        <f>(D31-B31)/B31</f>
        <v>-0.12890229354980681</v>
      </c>
      <c r="E32" s="139">
        <f>IF(D31&lt;F31,2,IF(D31&lt;F31,1,0))</f>
        <v>2</v>
      </c>
      <c r="F32" s="38">
        <f>(F31-D31)/D31</f>
        <v>0.53072413454337852</v>
      </c>
      <c r="G32" s="139">
        <f>IF(F31&lt;H31,2,IF(F31&lt;H31,1,0))</f>
        <v>2</v>
      </c>
      <c r="H32" s="38">
        <f>(H31-F31)/F31</f>
        <v>0.44356192980863146</v>
      </c>
      <c r="I32" s="139">
        <f>IF(H31&lt;J31,2,IF(H31&lt;J31,1,0))</f>
        <v>2</v>
      </c>
      <c r="J32" s="38">
        <f>(J31-H31)/H31</f>
        <v>0.1101591156741077</v>
      </c>
      <c r="K32" s="139">
        <f>IF(J31&lt;L31,2,IF(J31&lt;L31,1,0))</f>
        <v>0</v>
      </c>
      <c r="L32" s="38">
        <f>(L31-J31)/J31</f>
        <v>-1.0127418080616519</v>
      </c>
      <c r="M32" s="139">
        <f>IF(L31&lt;N31,2,IF(L31&lt;N31,1,0))</f>
        <v>0</v>
      </c>
      <c r="N32" s="38">
        <f>(N31-L31)/L31</f>
        <v>72.46400843697937</v>
      </c>
      <c r="O32" s="131"/>
      <c r="P32" s="6"/>
      <c r="Q32" s="172"/>
      <c r="R32" s="5" t="s">
        <v>30</v>
      </c>
      <c r="S32" s="41"/>
      <c r="T32" s="139">
        <f>IF(S31&lt;U31,2,IF(S31&lt;U31,1,0))</f>
        <v>0</v>
      </c>
      <c r="U32" s="37">
        <f>(U31-S31)/S31</f>
        <v>-0.95947441775165998</v>
      </c>
      <c r="V32" s="139">
        <f>IF(U31&lt;W31,2,IF(U31&lt;W31,1,0))</f>
        <v>2</v>
      </c>
      <c r="W32" s="37">
        <f>(W31-U31)/U31</f>
        <v>24.513694848389008</v>
      </c>
      <c r="X32" s="139">
        <f>IF(W31&lt;Y31,2,IF(W31&lt;Y31,1,0))</f>
        <v>2</v>
      </c>
      <c r="Y32" s="37">
        <f>(Y31-W31)/W31</f>
        <v>3.1019580998468412</v>
      </c>
      <c r="Z32" s="139">
        <f>IF(Y31&lt;AA31,2,IF(Y31&lt;AA31,1,0))</f>
        <v>0</v>
      </c>
      <c r="AA32" s="37">
        <f>(AA31-Y31)/Y31</f>
        <v>-0.58327196054977415</v>
      </c>
      <c r="AB32" s="139">
        <f>IF(AA31&lt;AC31,2,IF(AA31&lt;AC31,1,0))</f>
        <v>2</v>
      </c>
      <c r="AC32" s="37">
        <f>(AC31-AA31)/AA31</f>
        <v>1.078732456061211</v>
      </c>
      <c r="AD32" s="139">
        <f>IF(AC31&lt;AE31,2,IF(AC31&lt;AE31,1,0))</f>
        <v>0</v>
      </c>
      <c r="AE32" s="37">
        <f>(AE31-AC31)/AC31</f>
        <v>-51.162857059370367</v>
      </c>
      <c r="AF32" s="131"/>
      <c r="AG32" s="6"/>
    </row>
    <row r="33" spans="1:33" ht="29.5" customHeight="1" x14ac:dyDescent="0.2">
      <c r="A33" s="10" t="s">
        <v>31</v>
      </c>
      <c r="B33" s="15"/>
      <c r="C33" s="142"/>
      <c r="D33" s="15"/>
      <c r="E33" s="142"/>
      <c r="F33" s="15"/>
      <c r="G33" s="142"/>
      <c r="H33" s="15"/>
      <c r="I33" s="142"/>
      <c r="J33" s="15"/>
      <c r="K33" s="142"/>
      <c r="L33" s="15"/>
      <c r="M33" s="142"/>
      <c r="N33" s="15"/>
      <c r="O33" s="133"/>
      <c r="P33" s="133"/>
      <c r="R33" s="10" t="s">
        <v>31</v>
      </c>
      <c r="S33" s="26"/>
      <c r="T33" s="142"/>
      <c r="U33" s="26"/>
      <c r="V33" s="142"/>
      <c r="W33" s="26"/>
      <c r="X33" s="142"/>
      <c r="Y33" s="26"/>
      <c r="Z33" s="142"/>
      <c r="AA33" s="15"/>
      <c r="AB33" s="142"/>
      <c r="AC33" s="15"/>
      <c r="AD33" s="142"/>
      <c r="AE33" s="15"/>
      <c r="AF33" s="133"/>
      <c r="AG33" s="133"/>
    </row>
    <row r="34" spans="1:33" x14ac:dyDescent="0.2">
      <c r="A34" t="s">
        <v>11</v>
      </c>
      <c r="B34" s="14">
        <v>121.33199999999999</v>
      </c>
      <c r="C34" s="138"/>
      <c r="D34" s="14">
        <v>114.087</v>
      </c>
      <c r="E34" s="138"/>
      <c r="F34" s="14">
        <v>111.393</v>
      </c>
      <c r="G34" s="138"/>
      <c r="H34" s="14">
        <v>153.57300000000001</v>
      </c>
      <c r="I34" s="138"/>
      <c r="J34" s="14">
        <v>162.107</v>
      </c>
      <c r="K34" s="138"/>
      <c r="L34" s="14">
        <v>118.703</v>
      </c>
      <c r="M34" s="138"/>
      <c r="N34" s="14">
        <v>150.22399999999999</v>
      </c>
      <c r="P34" s="134"/>
      <c r="Q34" s="173"/>
      <c r="R34" t="s">
        <v>11</v>
      </c>
      <c r="S34" s="16">
        <v>58.173000000000002</v>
      </c>
      <c r="T34" s="138"/>
      <c r="U34" s="16">
        <v>66.254999999999995</v>
      </c>
      <c r="V34" s="138"/>
      <c r="W34" s="16">
        <v>82.120999999999995</v>
      </c>
      <c r="X34" s="138"/>
      <c r="Y34" s="16">
        <v>90.201999999999998</v>
      </c>
      <c r="Z34" s="138"/>
      <c r="AA34" s="14">
        <v>95.427000000000007</v>
      </c>
      <c r="AB34" s="138"/>
      <c r="AC34" s="14">
        <v>82.381</v>
      </c>
      <c r="AD34" s="138"/>
      <c r="AE34" s="14">
        <v>118.205</v>
      </c>
      <c r="AG34" s="134"/>
    </row>
    <row r="35" spans="1:33" s="5" customFormat="1" x14ac:dyDescent="0.2">
      <c r="A35" s="5" t="s">
        <v>12</v>
      </c>
      <c r="B35" s="13"/>
      <c r="C35" s="139">
        <f>IF(B34&lt;D34,2,IF(B34&lt;D34,1,0))</f>
        <v>0</v>
      </c>
      <c r="D35" s="38">
        <f>(D34-B34)/B34</f>
        <v>-5.9712194639501455E-2</v>
      </c>
      <c r="E35" s="139">
        <f>IF(D34&lt;F34,2,IF(D34&lt;F34,1,0))</f>
        <v>0</v>
      </c>
      <c r="F35" s="38">
        <f>(F34-D34)/D34</f>
        <v>-2.3613558074101367E-2</v>
      </c>
      <c r="G35" s="139">
        <f>IF(F34&lt;H34,2,IF(F34&lt;H34,1,0))</f>
        <v>2</v>
      </c>
      <c r="H35" s="38">
        <f>(H34-F34)/F34</f>
        <v>0.37865934125124567</v>
      </c>
      <c r="I35" s="139">
        <f>IF(H34&lt;J34,2,IF(H34&lt;J34,1,0))</f>
        <v>2</v>
      </c>
      <c r="J35" s="38">
        <f>(J34-H34)/H34</f>
        <v>5.5569663938322439E-2</v>
      </c>
      <c r="K35" s="139">
        <f>IF(J34&lt;L34,2,IF(J34&lt;L34,1,0))</f>
        <v>0</v>
      </c>
      <c r="L35" s="38">
        <f>(L34-J34)/J34</f>
        <v>-0.26774907931181252</v>
      </c>
      <c r="M35" s="139">
        <f>IF(L34&lt;N34,2,IF(L34&lt;N34,1,0))</f>
        <v>2</v>
      </c>
      <c r="N35" s="38">
        <f>(N34-L34)/L34</f>
        <v>0.26554509995535064</v>
      </c>
      <c r="O35" s="131"/>
      <c r="P35" s="6"/>
      <c r="Q35" s="171"/>
      <c r="R35" s="5" t="s">
        <v>12</v>
      </c>
      <c r="S35" s="25"/>
      <c r="T35" s="139">
        <f>IF(S34&lt;U34,2,IF(S34&lt;U34,1,0))</f>
        <v>2</v>
      </c>
      <c r="U35" s="37">
        <f>(U34-S34)/S34</f>
        <v>0.13893043164354585</v>
      </c>
      <c r="V35" s="139">
        <f>IF(U34&lt;W34,2,IF(U34&lt;W34,1,0))</f>
        <v>2</v>
      </c>
      <c r="W35" s="37">
        <f>(W34-U34)/U34</f>
        <v>0.23946871934193648</v>
      </c>
      <c r="X35" s="139">
        <f>IF(W34&lt;Y34,2,IF(W34&lt;Y34,1,0))</f>
        <v>2</v>
      </c>
      <c r="Y35" s="37">
        <f>(Y34-W34)/W34</f>
        <v>9.8403575212186942E-2</v>
      </c>
      <c r="Z35" s="139">
        <f>IF(Y34&lt;AA34,2,IF(Y34&lt;AA34,1,0))</f>
        <v>2</v>
      </c>
      <c r="AA35" s="37">
        <f>(AA34-Y34)/Y34</f>
        <v>5.792554488814005E-2</v>
      </c>
      <c r="AB35" s="139">
        <f>IF(AA34&lt;AC34,2,IF(AA34&lt;AC34,1,0))</f>
        <v>0</v>
      </c>
      <c r="AC35" s="37">
        <f>(AC34-AA34)/AA34</f>
        <v>-0.13671183208106727</v>
      </c>
      <c r="AD35" s="139">
        <f>IF(AC34&lt;AE34,2,IF(AC34&lt;AE34,1,0))</f>
        <v>2</v>
      </c>
      <c r="AE35" s="37">
        <f>(AE34-AC34)/AC34</f>
        <v>0.43485755210546118</v>
      </c>
      <c r="AF35" s="131"/>
      <c r="AG35" s="6"/>
    </row>
    <row r="36" spans="1:33" ht="15.5" customHeight="1" x14ac:dyDescent="0.2">
      <c r="A36" t="s">
        <v>17</v>
      </c>
      <c r="B36" s="14">
        <v>238.97200000000001</v>
      </c>
      <c r="C36" s="138"/>
      <c r="D36" s="14">
        <v>291.899</v>
      </c>
      <c r="E36" s="138"/>
      <c r="F36" s="14">
        <v>318.64100000000002</v>
      </c>
      <c r="G36" s="138"/>
      <c r="H36" s="14">
        <v>324.50700000000001</v>
      </c>
      <c r="I36" s="138"/>
      <c r="J36" s="14">
        <v>305.82100000000003</v>
      </c>
      <c r="K36" s="138"/>
      <c r="L36" s="14">
        <v>284.149</v>
      </c>
      <c r="M36" s="138"/>
      <c r="N36" s="14">
        <v>408.06700000000001</v>
      </c>
      <c r="P36" s="134"/>
      <c r="R36" t="s">
        <v>17</v>
      </c>
      <c r="S36" s="16">
        <v>44.996000000000002</v>
      </c>
      <c r="T36" s="138"/>
      <c r="U36" s="16">
        <v>63.215000000000003</v>
      </c>
      <c r="V36" s="138"/>
      <c r="W36" s="16">
        <v>43.960999999999999</v>
      </c>
      <c r="X36" s="138"/>
      <c r="Y36" s="16">
        <v>55.249000000000002</v>
      </c>
      <c r="Z36" s="138"/>
      <c r="AA36" s="14">
        <v>75.108999999999995</v>
      </c>
      <c r="AB36" s="138"/>
      <c r="AC36" s="14">
        <v>20.577999999999999</v>
      </c>
      <c r="AD36" s="138"/>
      <c r="AE36" s="14">
        <v>1167.473</v>
      </c>
      <c r="AG36" s="134"/>
    </row>
    <row r="37" spans="1:33" s="5" customFormat="1" ht="15.5" customHeight="1" x14ac:dyDescent="0.2">
      <c r="A37" s="5" t="s">
        <v>18</v>
      </c>
      <c r="B37" s="13"/>
      <c r="C37" s="139">
        <f>IF(B36&lt;D36,2,IF(B36&lt;D36,1,0))</f>
        <v>2</v>
      </c>
      <c r="D37" s="38">
        <f>(D36-B36)/B36</f>
        <v>0.22147783003866559</v>
      </c>
      <c r="E37" s="139">
        <f>IF(D36&lt;F36,2,IF(D36&lt;F36,1,0))</f>
        <v>2</v>
      </c>
      <c r="F37" s="38">
        <f>(F36-D36)/D36</f>
        <v>9.1613880143474352E-2</v>
      </c>
      <c r="G37" s="139">
        <f>IF(F36&lt;H36,2,IF(F36&lt;H36,1,0))</f>
        <v>2</v>
      </c>
      <c r="H37" s="38">
        <f>(H36-F36)/F36</f>
        <v>1.8409432558898525E-2</v>
      </c>
      <c r="I37" s="139">
        <f>IF(H36&lt;J36,2,IF(H36&lt;J36,1,0))</f>
        <v>0</v>
      </c>
      <c r="J37" s="38">
        <f>(J36-H36)/H36</f>
        <v>-5.7582733192196096E-2</v>
      </c>
      <c r="K37" s="139">
        <f>IF(J36&lt;L36,2,IF(J36&lt;L36,1,0))</f>
        <v>0</v>
      </c>
      <c r="L37" s="38">
        <f>(L36-J36)/J36</f>
        <v>-7.0864983111035618E-2</v>
      </c>
      <c r="M37" s="139">
        <f>IF(L36&lt;N36,2,IF(L36&lt;N36,1,0))</f>
        <v>2</v>
      </c>
      <c r="N37" s="38">
        <f>(N36-L36)/L36</f>
        <v>0.43610218582504251</v>
      </c>
      <c r="O37" s="131"/>
      <c r="P37" s="6"/>
      <c r="Q37" s="171"/>
      <c r="R37" s="5" t="s">
        <v>18</v>
      </c>
      <c r="S37" s="25"/>
      <c r="T37" s="139">
        <f>IF(S36&lt;U36,2,IF(S36&lt;U36,1,0))</f>
        <v>2</v>
      </c>
      <c r="U37" s="37">
        <f>(U36-S36)/S36</f>
        <v>0.40490265801404568</v>
      </c>
      <c r="V37" s="139">
        <f>IF(U36&lt;W36,2,IF(U36&lt;W36,1,0))</f>
        <v>0</v>
      </c>
      <c r="W37" s="37">
        <f>(W36-U36)/U36</f>
        <v>-0.30457960926995181</v>
      </c>
      <c r="X37" s="139">
        <f>IF(W36&lt;Y36,2,IF(W36&lt;Y36,1,0))</f>
        <v>2</v>
      </c>
      <c r="Y37" s="37">
        <f>(Y36-W36)/W36</f>
        <v>0.25677304883874352</v>
      </c>
      <c r="Z37" s="139">
        <f>IF(Y36&lt;AA36,2,IF(Y36&lt;AA36,1,0))</f>
        <v>2</v>
      </c>
      <c r="AA37" s="37">
        <f>(AA36-Y36)/Y36</f>
        <v>0.35946351970171392</v>
      </c>
      <c r="AB37" s="139">
        <f>IF(AA36&lt;AC36,2,IF(AA36&lt;AC36,1,0))</f>
        <v>0</v>
      </c>
      <c r="AC37" s="37">
        <f>(AC36-AA36)/AA36</f>
        <v>-0.72602484389354138</v>
      </c>
      <c r="AD37" s="139">
        <f>IF(AC36&lt;AE36,2,IF(AC36&lt;AE36,1,0))</f>
        <v>2</v>
      </c>
      <c r="AE37" s="37">
        <f>(AE36-AC36)/AC36</f>
        <v>55.734036349499469</v>
      </c>
      <c r="AF37" s="131"/>
      <c r="AG37" s="6"/>
    </row>
    <row r="38" spans="1:33" x14ac:dyDescent="0.2">
      <c r="A38" t="s">
        <v>32</v>
      </c>
      <c r="B38" s="14">
        <v>220.57900000000001</v>
      </c>
      <c r="C38" s="138"/>
      <c r="D38" s="14">
        <v>209.71600000000001</v>
      </c>
      <c r="E38" s="138"/>
      <c r="F38" s="14">
        <v>258.17099999999999</v>
      </c>
      <c r="G38" s="138"/>
      <c r="H38" s="14">
        <v>456.54700000000003</v>
      </c>
      <c r="I38" s="138"/>
      <c r="J38" s="14">
        <v>429.21100000000001</v>
      </c>
      <c r="K38" s="138"/>
      <c r="L38" s="14">
        <v>154.339</v>
      </c>
      <c r="M38" s="138"/>
      <c r="N38" s="14">
        <v>286.02600000000001</v>
      </c>
      <c r="P38" s="134"/>
      <c r="Q38" s="173"/>
      <c r="R38" t="s">
        <v>32</v>
      </c>
      <c r="S38" s="16">
        <v>121.30500000000001</v>
      </c>
      <c r="T38" s="138"/>
      <c r="U38" s="16">
        <v>153.27600000000001</v>
      </c>
      <c r="V38" s="138"/>
      <c r="W38" s="16">
        <v>216.065</v>
      </c>
      <c r="X38" s="138"/>
      <c r="Y38" s="16">
        <v>241.011</v>
      </c>
      <c r="Z38" s="138"/>
      <c r="AA38" s="14">
        <v>306.733</v>
      </c>
      <c r="AB38" s="138"/>
      <c r="AC38" s="14">
        <v>154.10300000000001</v>
      </c>
      <c r="AD38" s="138"/>
      <c r="AE38" s="14">
        <v>269.24299999999999</v>
      </c>
      <c r="AG38" s="134"/>
    </row>
    <row r="39" spans="1:33" s="5" customFormat="1" x14ac:dyDescent="0.2">
      <c r="A39" s="5" t="s">
        <v>33</v>
      </c>
      <c r="B39" s="13"/>
      <c r="C39" s="139">
        <f>IF(B38&lt;D38,2,IF(B38&lt;D38,1,0))</f>
        <v>0</v>
      </c>
      <c r="D39" s="38">
        <f>(D38-B38)/B38</f>
        <v>-4.9247661835442172E-2</v>
      </c>
      <c r="E39" s="139">
        <f>IF(D38&lt;F38,2,IF(D38&lt;F38,1,0))</f>
        <v>2</v>
      </c>
      <c r="F39" s="38">
        <f>(F38-D38)/D38</f>
        <v>0.23105056361937087</v>
      </c>
      <c r="G39" s="139">
        <f>IF(F38&lt;H38,2,IF(F38&lt;H38,1,0))</f>
        <v>2</v>
      </c>
      <c r="H39" s="38">
        <f>(H38-F38)/F38</f>
        <v>0.76838994309972863</v>
      </c>
      <c r="I39" s="139">
        <f>IF(H38&lt;J38,2,IF(H38&lt;J38,1,0))</f>
        <v>0</v>
      </c>
      <c r="J39" s="38">
        <f>(J38-H38)/H38</f>
        <v>-5.9875544029420871E-2</v>
      </c>
      <c r="K39" s="139">
        <f>IF(J38&lt;L38,2,IF(J38&lt;L38,1,0))</f>
        <v>0</v>
      </c>
      <c r="L39" s="38">
        <f>(L38-J38)/J38</f>
        <v>-0.64041229139048161</v>
      </c>
      <c r="M39" s="139">
        <f>IF(L38&lt;N38,2,IF(L38&lt;N38,1,0))</f>
        <v>2</v>
      </c>
      <c r="N39" s="38">
        <f>(N38-L38)/L38</f>
        <v>0.85323217074103119</v>
      </c>
      <c r="O39" s="131"/>
      <c r="P39" s="6"/>
      <c r="Q39" s="171"/>
      <c r="R39" s="5" t="s">
        <v>33</v>
      </c>
      <c r="S39" s="25"/>
      <c r="T39" s="139">
        <f>IF(S38&lt;U38,2,IF(S38&lt;U38,1,0))</f>
        <v>2</v>
      </c>
      <c r="U39" s="37">
        <f>(U38-S38)/S38</f>
        <v>0.26355879807097815</v>
      </c>
      <c r="V39" s="139">
        <f>IF(U38&lt;W38,2,IF(U38&lt;W38,1,0))</f>
        <v>2</v>
      </c>
      <c r="W39" s="37">
        <f>(W38-U38)/U38</f>
        <v>0.40964665048670362</v>
      </c>
      <c r="X39" s="139">
        <f>IF(W38&lt;Y38,2,IF(W38&lt;Y38,1,0))</f>
        <v>2</v>
      </c>
      <c r="Y39" s="37">
        <f>(Y38-W38)/W38</f>
        <v>0.11545599703792839</v>
      </c>
      <c r="Z39" s="139">
        <f>IF(Y38&lt;AA38,2,IF(Y38&lt;AA38,1,0))</f>
        <v>2</v>
      </c>
      <c r="AA39" s="37">
        <f>(AA38-Y38)/Y38</f>
        <v>0.27269294762479723</v>
      </c>
      <c r="AB39" s="139">
        <f>IF(AA38&lt;AC38,2,IF(AA38&lt;AC38,1,0))</f>
        <v>0</v>
      </c>
      <c r="AC39" s="37">
        <f>(AC38-AA38)/AA38</f>
        <v>-0.49759888893598014</v>
      </c>
      <c r="AD39" s="139">
        <f>IF(AC38&lt;AE38,2,IF(AC38&lt;AE38,1,0))</f>
        <v>2</v>
      </c>
      <c r="AE39" s="37">
        <f>(AE38-AC38)/AC38</f>
        <v>0.74716261201923373</v>
      </c>
      <c r="AF39" s="131"/>
      <c r="AG39" s="6"/>
    </row>
    <row r="40" spans="1:33" x14ac:dyDescent="0.2">
      <c r="A40" t="s">
        <v>34</v>
      </c>
      <c r="B40" s="14">
        <v>121.565</v>
      </c>
      <c r="C40" s="138"/>
      <c r="D40" s="14">
        <v>132.60300000000001</v>
      </c>
      <c r="E40" s="138"/>
      <c r="F40" s="14">
        <v>120.11199999999999</v>
      </c>
      <c r="G40" s="138"/>
      <c r="H40" s="14">
        <v>287.85199999999998</v>
      </c>
      <c r="I40" s="138"/>
      <c r="J40" s="14">
        <v>243.738</v>
      </c>
      <c r="K40" s="138"/>
      <c r="L40" s="14">
        <v>3684.4740000000002</v>
      </c>
      <c r="M40" s="138"/>
      <c r="N40" s="14">
        <v>2701.77</v>
      </c>
      <c r="P40" s="133"/>
      <c r="Q40" s="173"/>
      <c r="R40" t="s">
        <v>34</v>
      </c>
      <c r="S40" s="16">
        <v>115.937</v>
      </c>
      <c r="T40" s="138"/>
      <c r="U40" s="16">
        <v>128.34700000000001</v>
      </c>
      <c r="V40" s="138"/>
      <c r="W40" s="16">
        <v>176.19</v>
      </c>
      <c r="X40" s="138"/>
      <c r="Y40" s="16">
        <v>163.851</v>
      </c>
      <c r="Z40" s="138"/>
      <c r="AA40" s="14">
        <v>252.876</v>
      </c>
      <c r="AB40" s="138"/>
      <c r="AC40" s="14">
        <v>3300.482</v>
      </c>
      <c r="AD40" s="138"/>
      <c r="AE40" s="14">
        <v>1746.6469999999999</v>
      </c>
      <c r="AG40" s="133"/>
    </row>
    <row r="41" spans="1:33" s="5" customFormat="1" x14ac:dyDescent="0.2">
      <c r="A41" s="5" t="s">
        <v>35</v>
      </c>
      <c r="B41" s="39"/>
      <c r="C41" s="139">
        <f>IF(B40&lt;D40,2,IF(B40&lt;D40,1,0))</f>
        <v>2</v>
      </c>
      <c r="D41" s="38">
        <f>(D40-B40)/B40</f>
        <v>9.079916094270564E-2</v>
      </c>
      <c r="E41" s="139">
        <f>IF(D40&lt;F40,2,IF(D40&lt;F40,1,0))</f>
        <v>0</v>
      </c>
      <c r="F41" s="38">
        <f>(F40-D40)/D40</f>
        <v>-9.4198472131098193E-2</v>
      </c>
      <c r="G41" s="139">
        <f>IF(F40&lt;H40,2,IF(F40&lt;H40,1,0))</f>
        <v>2</v>
      </c>
      <c r="H41" s="38">
        <f>(H40-F40)/F40</f>
        <v>1.3965299054216065</v>
      </c>
      <c r="I41" s="139">
        <f>IF(H40&lt;J40,2,IF(H40&lt;J40,1,0))</f>
        <v>0</v>
      </c>
      <c r="J41" s="38">
        <f>(J40-H40)/H40</f>
        <v>-0.15325236579909113</v>
      </c>
      <c r="K41" s="139">
        <f>IF(J40&lt;L40,2,IF(J40&lt;L40,1,0))</f>
        <v>2</v>
      </c>
      <c r="L41" s="38">
        <f>(L40-J40)/J40</f>
        <v>14.116534967875342</v>
      </c>
      <c r="M41" s="139">
        <f>IF(L40&lt;N40,2,IF(L40&lt;N40,1,0))</f>
        <v>0</v>
      </c>
      <c r="N41" s="38">
        <f>(N40-L40)/L40</f>
        <v>-0.2667148689338017</v>
      </c>
      <c r="O41" s="131"/>
      <c r="P41" s="6"/>
      <c r="Q41" s="171"/>
      <c r="R41" s="5" t="s">
        <v>35</v>
      </c>
      <c r="S41" s="25"/>
      <c r="T41" s="139">
        <f>IF(S40&lt;U40,2,IF(S40&lt;U40,1,0))</f>
        <v>2</v>
      </c>
      <c r="U41" s="37">
        <f>(U40-S40)/S40</f>
        <v>0.10704089289872958</v>
      </c>
      <c r="V41" s="139">
        <f>IF(U40&lt;W40,2,IF(U40&lt;W40,1,0))</f>
        <v>2</v>
      </c>
      <c r="W41" s="37">
        <f>(W40-U40)/U40</f>
        <v>0.37276290057422445</v>
      </c>
      <c r="X41" s="139">
        <f>IF(W40&lt;Y40,2,IF(W40&lt;Y40,1,0))</f>
        <v>0</v>
      </c>
      <c r="Y41" s="37">
        <f>(Y40-W40)/W40</f>
        <v>-7.0032351438787666E-2</v>
      </c>
      <c r="Z41" s="139">
        <f>IF(Y40&lt;AA40,2,IF(Y40&lt;AA40,1,0))</f>
        <v>2</v>
      </c>
      <c r="AA41" s="37">
        <f>(AA40-Y40)/Y40</f>
        <v>0.54332900012816521</v>
      </c>
      <c r="AB41" s="139">
        <f>IF(AA40&lt;AC40,2,IF(AA40&lt;AC40,1,0))</f>
        <v>2</v>
      </c>
      <c r="AC41" s="37">
        <f>(AC40-AA40)/AA40</f>
        <v>12.051780319207833</v>
      </c>
      <c r="AD41" s="139">
        <f>IF(AC40&lt;AE40,2,IF(AC40&lt;AE40,1,0))</f>
        <v>0</v>
      </c>
      <c r="AE41" s="37">
        <f>(AE40-AC40)/AC40</f>
        <v>-0.47079032698860351</v>
      </c>
      <c r="AF41" s="131"/>
      <c r="AG41" s="6"/>
    </row>
    <row r="42" spans="1:33" x14ac:dyDescent="0.2">
      <c r="A42" s="28" t="s">
        <v>36</v>
      </c>
      <c r="B42" s="29">
        <v>837.02200000000005</v>
      </c>
      <c r="C42" s="143"/>
      <c r="D42" s="29">
        <v>748.30499999999995</v>
      </c>
      <c r="E42" s="143"/>
      <c r="F42" s="29">
        <v>907.63699999999994</v>
      </c>
      <c r="G42" s="143"/>
      <c r="H42" s="29">
        <v>1242.0440000000001</v>
      </c>
      <c r="I42" s="143"/>
      <c r="J42" s="29">
        <v>1162.6279999999999</v>
      </c>
      <c r="K42" s="143"/>
      <c r="L42" s="29">
        <v>4311.7470000000003</v>
      </c>
      <c r="M42" s="143"/>
      <c r="N42" s="29">
        <v>3600.2710000000002</v>
      </c>
      <c r="P42" s="134"/>
      <c r="Q42" s="173"/>
      <c r="R42" t="s">
        <v>36</v>
      </c>
      <c r="S42" s="16">
        <v>340.411</v>
      </c>
      <c r="T42" s="143"/>
      <c r="U42" s="16">
        <v>411.09300000000002</v>
      </c>
      <c r="V42" s="143"/>
      <c r="W42" s="16">
        <v>518.33699999999999</v>
      </c>
      <c r="X42" s="143"/>
      <c r="Y42" s="16">
        <v>550.31299999999999</v>
      </c>
      <c r="Z42" s="143"/>
      <c r="AA42" s="14">
        <v>730.14499999999998</v>
      </c>
      <c r="AB42" s="143"/>
      <c r="AC42" s="14">
        <v>3557.5439999999999</v>
      </c>
      <c r="AD42" s="143"/>
      <c r="AE42" s="14">
        <v>3301.5680000000002</v>
      </c>
      <c r="AG42" s="134"/>
    </row>
    <row r="43" spans="1:33" s="5" customFormat="1" x14ac:dyDescent="0.2">
      <c r="A43" s="5" t="s">
        <v>37</v>
      </c>
      <c r="B43" s="13"/>
      <c r="C43" s="139">
        <f>IF(B42&lt;D42,2,IF(B42&lt;D42,1,0))</f>
        <v>0</v>
      </c>
      <c r="D43" s="38">
        <f>(D42-B42)/B42</f>
        <v>-0.10599124037361037</v>
      </c>
      <c r="E43" s="139">
        <f>IF(D42&lt;F42,2,IF(D42&lt;F42,1,0))</f>
        <v>2</v>
      </c>
      <c r="F43" s="38">
        <f>(F42-D42)/D42</f>
        <v>0.21292387462331536</v>
      </c>
      <c r="G43" s="139">
        <f>IF(F42&lt;H42,2,IF(F42&lt;H42,1,0))</f>
        <v>2</v>
      </c>
      <c r="H43" s="38">
        <f>(H42-F42)/F42</f>
        <v>0.36843694120006143</v>
      </c>
      <c r="I43" s="139">
        <f>IF(H42&lt;J42,2,IF(H42&lt;J42,1,0))</f>
        <v>0</v>
      </c>
      <c r="J43" s="38">
        <f>(J42-H42)/H42</f>
        <v>-6.3939763808689681E-2</v>
      </c>
      <c r="K43" s="139">
        <f>IF(J42&lt;L42,2,IF(J42&lt;L42,1,0))</f>
        <v>2</v>
      </c>
      <c r="L43" s="38">
        <f>(L42-J42)/J42</f>
        <v>2.7086213302965358</v>
      </c>
      <c r="M43" s="139">
        <f>IF(L42&lt;N42,2,IF(L42&lt;N42,1,0))</f>
        <v>0</v>
      </c>
      <c r="N43" s="38">
        <f>(N42-L42)/L42</f>
        <v>-0.16500875399229131</v>
      </c>
      <c r="O43" s="131"/>
      <c r="P43" s="6"/>
      <c r="Q43" s="171"/>
      <c r="R43" s="5" t="s">
        <v>37</v>
      </c>
      <c r="S43" s="25"/>
      <c r="T43" s="139">
        <f>IF(S42&lt;U42,2,IF(S42&lt;U42,1,0))</f>
        <v>2</v>
      </c>
      <c r="U43" s="37">
        <f>(U42-S42)/S42</f>
        <v>0.20763723851461913</v>
      </c>
      <c r="V43" s="139">
        <f>IF(U42&lt;W42,2,IF(U42&lt;W42,1,0))</f>
        <v>2</v>
      </c>
      <c r="W43" s="37">
        <f>(W42-U42)/U42</f>
        <v>0.26087527639731145</v>
      </c>
      <c r="X43" s="139">
        <f>IF(W42&lt;Y42,2,IF(W42&lt;Y42,1,0))</f>
        <v>2</v>
      </c>
      <c r="Y43" s="37">
        <f>(Y42-W42)/W42</f>
        <v>6.1689595764917421E-2</v>
      </c>
      <c r="Z43" s="139">
        <f>IF(Y42&lt;AA42,2,IF(Y42&lt;AA42,1,0))</f>
        <v>2</v>
      </c>
      <c r="AA43" s="37">
        <f>(AA42-Y42)/Y42</f>
        <v>0.32678130445764503</v>
      </c>
      <c r="AB43" s="139">
        <f>IF(AA42&lt;AC42,2,IF(AA42&lt;AC42,1,0))</f>
        <v>2</v>
      </c>
      <c r="AC43" s="37">
        <f>(AC42-AA42)/AA42</f>
        <v>3.8723801436700929</v>
      </c>
      <c r="AD43" s="139">
        <f>IF(AC42&lt;AE42,2,IF(AC42&lt;AE42,1,0))</f>
        <v>0</v>
      </c>
      <c r="AE43" s="37">
        <f>(AE42-AC42)/AC42</f>
        <v>-7.1953010279001375E-2</v>
      </c>
      <c r="AF43" s="131"/>
      <c r="AG43" s="6"/>
    </row>
    <row r="44" spans="1:33" x14ac:dyDescent="0.2">
      <c r="A44" t="s">
        <v>38</v>
      </c>
      <c r="B44" s="14">
        <v>4292.692</v>
      </c>
      <c r="C44" s="138"/>
      <c r="D44" s="14">
        <v>4441.6009999999997</v>
      </c>
      <c r="E44" s="138"/>
      <c r="F44" s="14">
        <v>4854.8729999999996</v>
      </c>
      <c r="G44" s="138"/>
      <c r="H44" s="14">
        <v>7112.165</v>
      </c>
      <c r="I44" s="138"/>
      <c r="J44" s="14">
        <v>7592.8959999999997</v>
      </c>
      <c r="K44" s="138"/>
      <c r="L44" s="14">
        <v>4537.1210000000001</v>
      </c>
      <c r="M44" s="138"/>
      <c r="N44" s="14">
        <v>7285.683</v>
      </c>
      <c r="P44" s="134"/>
      <c r="Q44" s="173"/>
      <c r="R44" t="s">
        <v>38</v>
      </c>
      <c r="S44" s="16">
        <v>2366.5189999999998</v>
      </c>
      <c r="T44" s="138"/>
      <c r="U44" s="16">
        <v>2312.8180000000002</v>
      </c>
      <c r="V44" s="138"/>
      <c r="W44" s="16">
        <v>2490.0210000000002</v>
      </c>
      <c r="X44" s="138"/>
      <c r="Y44" s="16">
        <v>3150.5</v>
      </c>
      <c r="Z44" s="138"/>
      <c r="AA44" s="14">
        <v>3584.39</v>
      </c>
      <c r="AB44" s="138"/>
      <c r="AC44" s="14">
        <v>1913.903</v>
      </c>
      <c r="AD44" s="138"/>
      <c r="AE44" s="14">
        <v>3730.4319999999998</v>
      </c>
      <c r="AG44" s="134"/>
    </row>
    <row r="45" spans="1:33" s="5" customFormat="1" x14ac:dyDescent="0.2">
      <c r="A45" s="5" t="s">
        <v>39</v>
      </c>
      <c r="B45" s="13"/>
      <c r="C45" s="139">
        <f>IF(B44&lt;D44,2,IF(B44&lt;D44,1,0))</f>
        <v>2</v>
      </c>
      <c r="D45" s="38">
        <f>(D44-B44)/B44</f>
        <v>3.4688955089253931E-2</v>
      </c>
      <c r="E45" s="139">
        <f>IF(D44&lt;F44,2,IF(D44&lt;F44,1,0))</f>
        <v>2</v>
      </c>
      <c r="F45" s="38">
        <f>(F44-D44)/D44</f>
        <v>9.3045728330842861E-2</v>
      </c>
      <c r="G45" s="139">
        <f>IF(F44&lt;H44,2,IF(F44&lt;H44,1,0))</f>
        <v>2</v>
      </c>
      <c r="H45" s="38">
        <f>(H44-F44)/F44</f>
        <v>0.46495387211982692</v>
      </c>
      <c r="I45" s="139">
        <f>IF(H44&lt;J44,2,IF(H44&lt;J44,1,0))</f>
        <v>2</v>
      </c>
      <c r="J45" s="38">
        <f>(J44-H44)/H44</f>
        <v>6.7592779413863394E-2</v>
      </c>
      <c r="K45" s="139">
        <f>IF(J44&lt;L44,2,IF(J44&lt;L44,1,0))</f>
        <v>0</v>
      </c>
      <c r="L45" s="38">
        <f>(L44-J44)/J44</f>
        <v>-0.40245184446092763</v>
      </c>
      <c r="M45" s="139">
        <f>IF(L44&lt;N44,2,IF(L44&lt;N44,1,0))</f>
        <v>2</v>
      </c>
      <c r="N45" s="38">
        <f>(N44-L44)/L44</f>
        <v>0.60579429113748562</v>
      </c>
      <c r="O45" s="131"/>
      <c r="P45" s="6"/>
      <c r="Q45" s="171"/>
      <c r="R45" s="5" t="s">
        <v>39</v>
      </c>
      <c r="S45" s="25"/>
      <c r="T45" s="139">
        <f>IF(S44&lt;U44,2,IF(S44&lt;U44,1,0))</f>
        <v>0</v>
      </c>
      <c r="U45" s="37">
        <f>(U44-S44)/S44</f>
        <v>-2.2691979231943445E-2</v>
      </c>
      <c r="V45" s="139">
        <f>IF(U44&lt;W44,2,IF(U44&lt;W44,1,0))</f>
        <v>2</v>
      </c>
      <c r="W45" s="37">
        <f>(W44-U44)/U44</f>
        <v>7.6617788343051621E-2</v>
      </c>
      <c r="X45" s="139">
        <f>IF(W44&lt;Y44,2,IF(W44&lt;Y44,1,0))</f>
        <v>2</v>
      </c>
      <c r="Y45" s="37">
        <f>(Y44-W44)/W44</f>
        <v>0.26525037339042512</v>
      </c>
      <c r="Z45" s="139">
        <f>IF(Y44&lt;AA44,2,IF(Y44&lt;AA44,1,0))</f>
        <v>2</v>
      </c>
      <c r="AA45" s="37">
        <f>(AA44-Y44)/Y44</f>
        <v>0.13772099666719564</v>
      </c>
      <c r="AB45" s="139">
        <f>IF(AA44&lt;AC44,2,IF(AA44&lt;AC44,1,0))</f>
        <v>0</v>
      </c>
      <c r="AC45" s="37">
        <f>(AC44-AA44)/AA44</f>
        <v>-0.4660449895240194</v>
      </c>
      <c r="AD45" s="139">
        <f>IF(AC44&lt;AE44,2,IF(AC44&lt;AE44,1,0))</f>
        <v>2</v>
      </c>
      <c r="AE45" s="37">
        <f>(AE44-AC44)/AC44</f>
        <v>0.94912281343411853</v>
      </c>
      <c r="AF45" s="131"/>
      <c r="AG45" s="6"/>
    </row>
    <row r="46" spans="1:33" s="43" customFormat="1" x14ac:dyDescent="0.2">
      <c r="A46" s="18" t="s">
        <v>40</v>
      </c>
      <c r="B46" s="45">
        <f>B42/B44</f>
        <v>0.19498766741243026</v>
      </c>
      <c r="C46"/>
      <c r="D46" s="45">
        <f t="shared" ref="D46:N46" si="12">D42/D44</f>
        <v>0.16847641199648505</v>
      </c>
      <c r="E46"/>
      <c r="F46" s="45">
        <f t="shared" si="12"/>
        <v>0.18695380909037168</v>
      </c>
      <c r="G46"/>
      <c r="H46" s="45">
        <f t="shared" si="12"/>
        <v>0.17463655581668874</v>
      </c>
      <c r="I46"/>
      <c r="J46" s="45">
        <f t="shared" si="12"/>
        <v>0.15312049578974873</v>
      </c>
      <c r="K46"/>
      <c r="L46" s="45">
        <f>L42/L44</f>
        <v>0.95032664987334481</v>
      </c>
      <c r="M46"/>
      <c r="N46" s="45">
        <f t="shared" si="12"/>
        <v>0.49415696510539919</v>
      </c>
      <c r="O46" s="1"/>
      <c r="P46" s="132"/>
      <c r="Q46" s="171"/>
      <c r="R46" s="18" t="s">
        <v>40</v>
      </c>
      <c r="S46" s="45">
        <f>S42/S44</f>
        <v>0.14384460889601985</v>
      </c>
      <c r="T46"/>
      <c r="U46" s="45">
        <f t="shared" ref="U46:AE46" si="13">U42/U44</f>
        <v>0.1777455035372433</v>
      </c>
      <c r="V46"/>
      <c r="W46" s="45">
        <f t="shared" si="13"/>
        <v>0.20816571426506039</v>
      </c>
      <c r="X46"/>
      <c r="Y46" s="45">
        <f t="shared" si="13"/>
        <v>0.17467481352166322</v>
      </c>
      <c r="Z46"/>
      <c r="AA46" s="45">
        <f t="shared" si="13"/>
        <v>0.2037013271435307</v>
      </c>
      <c r="AB46"/>
      <c r="AC46" s="45">
        <f>AC42/AC44</f>
        <v>1.8587901267723599</v>
      </c>
      <c r="AD46"/>
      <c r="AE46" s="45">
        <f t="shared" si="13"/>
        <v>0.88503637112270117</v>
      </c>
      <c r="AF46" s="1"/>
      <c r="AG46" s="132"/>
    </row>
    <row r="47" spans="1:33" s="5" customFormat="1" x14ac:dyDescent="0.2">
      <c r="A47" s="5" t="s">
        <v>41</v>
      </c>
      <c r="B47" s="13"/>
      <c r="C47" s="139">
        <f>IF(B46&lt;D46,2,IF(B46&lt;D46,1,0))</f>
        <v>0</v>
      </c>
      <c r="D47" s="38">
        <f>(D46-B46)/B46</f>
        <v>-0.13596375487619758</v>
      </c>
      <c r="E47" s="139">
        <f>IF(D46&lt;F46,2,IF(D46&lt;F46,1,0))</f>
        <v>2</v>
      </c>
      <c r="F47" s="38">
        <f>(F46-D46)/D46</f>
        <v>0.10967349598038759</v>
      </c>
      <c r="G47" s="139">
        <f>IF(F46&lt;H46,2,IF(F46&lt;H46,1,0))</f>
        <v>0</v>
      </c>
      <c r="H47" s="38">
        <f>(H46-F46)/F46</f>
        <v>-6.5883938570777636E-2</v>
      </c>
      <c r="I47" s="139">
        <f>IF(H46&lt;J46,2,IF(H46&lt;J46,1,0))</f>
        <v>0</v>
      </c>
      <c r="J47" s="38">
        <f>(J46-H46)/H46</f>
        <v>-0.12320478909080659</v>
      </c>
      <c r="K47" s="139">
        <f>IF(J46&lt;L46,2,IF(J46&lt;L46,1,0))</f>
        <v>2</v>
      </c>
      <c r="L47" s="38">
        <f>(L46-J46)/J46</f>
        <v>5.2063974190512532</v>
      </c>
      <c r="M47" s="139">
        <f>IF(L46&lt;N46,2,IF(L46&lt;N46,1,0))</f>
        <v>0</v>
      </c>
      <c r="N47" s="38">
        <f>(N46-L46)/L46</f>
        <v>-0.48001356673386125</v>
      </c>
      <c r="O47" s="131"/>
      <c r="P47" s="6"/>
      <c r="Q47" s="171"/>
      <c r="R47" s="5" t="s">
        <v>41</v>
      </c>
      <c r="S47" s="25"/>
      <c r="T47" s="139">
        <f>IF(S46&lt;U46,2,IF(S46&lt;U46,1,0))</f>
        <v>2</v>
      </c>
      <c r="U47" s="37">
        <f>(U46-S46)/S46</f>
        <v>0.23567719987148911</v>
      </c>
      <c r="V47" s="139">
        <f>IF(U46&lt;W46,2,IF(U46&lt;W46,1,0))</f>
        <v>2</v>
      </c>
      <c r="W47" s="37">
        <f>(W46-U46)/U46</f>
        <v>0.17114475540835886</v>
      </c>
      <c r="X47" s="139">
        <f>IF(W46&lt;Y46,2,IF(W46&lt;Y46,1,0))</f>
        <v>0</v>
      </c>
      <c r="Y47" s="37">
        <f>(Y46-W46)/W46</f>
        <v>-0.16088576767619245</v>
      </c>
      <c r="Z47" s="139">
        <f>IF(Y46&lt;AA46,2,IF(Y46&lt;AA46,1,0))</f>
        <v>2</v>
      </c>
      <c r="AA47" s="37">
        <f>(AA46-Y46)/Y46</f>
        <v>0.16617457913168232</v>
      </c>
      <c r="AB47" s="139">
        <f>IF(AA46&lt;AC46,2,IF(AA46&lt;AC46,1,0))</f>
        <v>2</v>
      </c>
      <c r="AC47" s="37">
        <f>(AC46-AA46)/AA46</f>
        <v>8.1250761732280292</v>
      </c>
      <c r="AD47" s="139">
        <f>IF(AC46&lt;AE46,2,IF(AC46&lt;AE46,1,0))</f>
        <v>0</v>
      </c>
      <c r="AE47" s="37">
        <f>(AE46-AC46)/AC46</f>
        <v>-0.52386428226865189</v>
      </c>
      <c r="AF47" s="131"/>
      <c r="AG47" s="6"/>
    </row>
    <row r="48" spans="1:33" s="43" customFormat="1" x14ac:dyDescent="0.2">
      <c r="A48" s="18" t="s">
        <v>42</v>
      </c>
      <c r="B48" s="45">
        <f>(B42-B34)/B44</f>
        <v>0.16672288624480863</v>
      </c>
      <c r="C48"/>
      <c r="D48" s="45">
        <f t="shared" ref="D48:N48" si="14">(D42-D34)/D44</f>
        <v>0.14279040373054672</v>
      </c>
      <c r="E48"/>
      <c r="F48" s="45">
        <f t="shared" si="14"/>
        <v>0.16400923360920047</v>
      </c>
      <c r="G48"/>
      <c r="H48" s="45">
        <f t="shared" si="14"/>
        <v>0.15304355284220769</v>
      </c>
      <c r="I48"/>
      <c r="J48" s="45">
        <f t="shared" si="14"/>
        <v>0.13177067090079991</v>
      </c>
      <c r="K48"/>
      <c r="L48" s="45">
        <f t="shared" si="14"/>
        <v>0.9241640238380241</v>
      </c>
      <c r="M48"/>
      <c r="N48" s="45">
        <f t="shared" si="14"/>
        <v>0.47353789617253456</v>
      </c>
      <c r="O48" s="1"/>
      <c r="P48" s="132"/>
      <c r="Q48" s="171"/>
      <c r="R48" s="18" t="s">
        <v>42</v>
      </c>
      <c r="S48" s="45">
        <f>(S42-S34)/S44</f>
        <v>0.11926293429294252</v>
      </c>
      <c r="T48"/>
      <c r="U48" s="45">
        <f t="shared" ref="U48:AE48" si="15">(U42-U34)/U44</f>
        <v>0.14909863205838073</v>
      </c>
      <c r="V48"/>
      <c r="W48" s="45">
        <f t="shared" si="15"/>
        <v>0.175185671124862</v>
      </c>
      <c r="X48"/>
      <c r="Y48" s="45">
        <f t="shared" si="15"/>
        <v>0.14604380257102048</v>
      </c>
      <c r="Z48"/>
      <c r="AA48" s="45">
        <f t="shared" si="15"/>
        <v>0.17707838711747326</v>
      </c>
      <c r="AB48"/>
      <c r="AC48" s="45">
        <f t="shared" si="15"/>
        <v>1.8157466705470444</v>
      </c>
      <c r="AD48"/>
      <c r="AE48" s="45">
        <f t="shared" si="15"/>
        <v>0.85334969247529524</v>
      </c>
      <c r="AF48" s="1"/>
      <c r="AG48" s="132"/>
    </row>
    <row r="49" spans="1:33" s="5" customFormat="1" x14ac:dyDescent="0.2">
      <c r="A49" s="5" t="s">
        <v>43</v>
      </c>
      <c r="B49" s="13"/>
      <c r="C49" s="139">
        <f>IF(B48&lt;D48,2,IF(B48&lt;D48,1,0))</f>
        <v>0</v>
      </c>
      <c r="D49" s="38">
        <f>(D48-B48)/B48</f>
        <v>-0.14354647435218043</v>
      </c>
      <c r="E49" s="139">
        <f>IF(D48&lt;F48,2,IF(D48&lt;F48,1,0))</f>
        <v>2</v>
      </c>
      <c r="F49" s="38">
        <f>(F48-D48)/D48</f>
        <v>0.14860123176551027</v>
      </c>
      <c r="G49" s="139">
        <f>IF(F48&lt;H48,2,IF(F48&lt;H48,1,0))</f>
        <v>0</v>
      </c>
      <c r="H49" s="38">
        <f>(H48-F48)/F48</f>
        <v>-6.6860142722949933E-2</v>
      </c>
      <c r="I49" s="139">
        <f>IF(H48&lt;J48,2,IF(H48&lt;J48,1,0))</f>
        <v>0</v>
      </c>
      <c r="J49" s="38">
        <f>(J48-H48)/H48</f>
        <v>-0.13899887676641126</v>
      </c>
      <c r="K49" s="139">
        <f>IF(J48&lt;L48,2,IF(J48&lt;L48,1,0))</f>
        <v>2</v>
      </c>
      <c r="L49" s="38">
        <f>(L48-J48)/J48</f>
        <v>6.0134273243076732</v>
      </c>
      <c r="M49" s="139">
        <f>IF(L48&lt;N48,2,IF(L48&lt;N48,1,0))</f>
        <v>0</v>
      </c>
      <c r="N49" s="38">
        <f>(N48-L48)/L48</f>
        <v>-0.48760405733394968</v>
      </c>
      <c r="O49" s="131"/>
      <c r="P49" s="6"/>
      <c r="Q49" s="171"/>
      <c r="R49" s="5" t="s">
        <v>43</v>
      </c>
      <c r="S49" s="25"/>
      <c r="T49" s="139">
        <f>IF(S48&lt;U48,2,IF(S48&lt;U48,1,0))</f>
        <v>2</v>
      </c>
      <c r="U49" s="37">
        <f>(U48-S48)/S48</f>
        <v>0.25016739645323116</v>
      </c>
      <c r="V49" s="139">
        <f>IF(U48&lt;W48,2,IF(U48&lt;W48,1,0))</f>
        <v>2</v>
      </c>
      <c r="W49" s="37">
        <f>(W48-U48)/U48</f>
        <v>0.17496497926464336</v>
      </c>
      <c r="X49" s="139">
        <f>IF(W48&lt;Y48,2,IF(W48&lt;Y48,1,0))</f>
        <v>0</v>
      </c>
      <c r="Y49" s="37">
        <f>(Y48-W48)/W48</f>
        <v>-0.1663484711205114</v>
      </c>
      <c r="Z49" s="139">
        <f>IF(Y48&lt;AA48,2,IF(Y48&lt;AA48,1,0))</f>
        <v>2</v>
      </c>
      <c r="AA49" s="37">
        <f>(AA48-Y48)/Y48</f>
        <v>0.21250189326836233</v>
      </c>
      <c r="AB49" s="139">
        <f>IF(AA48&lt;AC48,2,IF(AA48&lt;AC48,1,0))</f>
        <v>2</v>
      </c>
      <c r="AC49" s="37">
        <f>(AC48-AA48)/AA48</f>
        <v>9.2539146651617266</v>
      </c>
      <c r="AD49" s="139">
        <f>IF(AC48&lt;AE48,2,IF(AC48&lt;AE48,1,0))</f>
        <v>0</v>
      </c>
      <c r="AE49" s="37">
        <f>(AE48-AC48)/AC48</f>
        <v>-0.5300282212726295</v>
      </c>
      <c r="AF49" s="131"/>
      <c r="AG49" s="6"/>
    </row>
    <row r="50" spans="1:33" s="43" customFormat="1" x14ac:dyDescent="0.2">
      <c r="A50" s="18" t="s">
        <v>44</v>
      </c>
      <c r="B50" s="45">
        <f>B40/B44</f>
        <v>2.8319059461987955E-2</v>
      </c>
      <c r="C50"/>
      <c r="D50" s="45">
        <f t="shared" ref="D50:N50" si="16">D40/D44</f>
        <v>2.9854775338892445E-2</v>
      </c>
      <c r="E50"/>
      <c r="F50" s="45">
        <f t="shared" si="16"/>
        <v>2.4740502995649939E-2</v>
      </c>
      <c r="G50"/>
      <c r="H50" s="45">
        <f t="shared" si="16"/>
        <v>4.0473189246874895E-2</v>
      </c>
      <c r="I50"/>
      <c r="J50" s="45">
        <f t="shared" si="16"/>
        <v>3.2100795269683666E-2</v>
      </c>
      <c r="K50"/>
      <c r="L50" s="45">
        <f t="shared" si="16"/>
        <v>0.81207311861420495</v>
      </c>
      <c r="M50"/>
      <c r="N50" s="45">
        <f t="shared" si="16"/>
        <v>0.37083276887012517</v>
      </c>
      <c r="O50" s="1"/>
      <c r="P50" s="132"/>
      <c r="Q50" s="171"/>
      <c r="R50" s="18" t="s">
        <v>44</v>
      </c>
      <c r="S50" s="45">
        <f>S40/S44</f>
        <v>4.8990521521272389E-2</v>
      </c>
      <c r="T50"/>
      <c r="U50" s="45">
        <f t="shared" ref="U50:AE50" si="17">U40/U44</f>
        <v>5.5493774261528572E-2</v>
      </c>
      <c r="V50"/>
      <c r="W50" s="45">
        <f t="shared" si="17"/>
        <v>7.0758439386655769E-2</v>
      </c>
      <c r="X50"/>
      <c r="Y50" s="45">
        <f t="shared" si="17"/>
        <v>5.2007935248373272E-2</v>
      </c>
      <c r="Z50"/>
      <c r="AA50" s="45">
        <f t="shared" si="17"/>
        <v>7.054924268843514E-2</v>
      </c>
      <c r="AB50"/>
      <c r="AC50" s="45">
        <f t="shared" si="17"/>
        <v>1.7244771547983362</v>
      </c>
      <c r="AD50"/>
      <c r="AE50" s="45">
        <f t="shared" si="17"/>
        <v>0.46821574552223444</v>
      </c>
      <c r="AF50" s="1"/>
      <c r="AG50" s="132"/>
    </row>
    <row r="51" spans="1:33" s="5" customFormat="1" x14ac:dyDescent="0.2">
      <c r="A51" s="5" t="s">
        <v>45</v>
      </c>
      <c r="B51" s="13"/>
      <c r="C51" s="139">
        <f>IF(B50&lt;D50,2,IF(B50&lt;D50,1,0))</f>
        <v>2</v>
      </c>
      <c r="D51" s="38">
        <f>(D50-B50)/B50</f>
        <v>5.4229056546381681E-2</v>
      </c>
      <c r="E51" s="139">
        <f>IF(D50&lt;F50,2,IF(D50&lt;F50,1,0))</f>
        <v>0</v>
      </c>
      <c r="F51" s="38">
        <f>(F50-D50)/D50</f>
        <v>-0.17130500180251018</v>
      </c>
      <c r="G51" s="139">
        <f>IF(F50&lt;H50,2,IF(F50&lt;H50,1,0))</f>
        <v>2</v>
      </c>
      <c r="H51" s="38">
        <f>(H50-F50)/F50</f>
        <v>0.63590809992792774</v>
      </c>
      <c r="I51" s="139">
        <f>IF(H50&lt;J50,2,IF(H50&lt;J50,1,0))</f>
        <v>0</v>
      </c>
      <c r="J51" s="38">
        <f>(J50-H50)/H50</f>
        <v>-0.20686271907365683</v>
      </c>
      <c r="K51" s="139">
        <f>IF(J50&lt;L50,2,IF(J50&lt;L50,1,0))</f>
        <v>2</v>
      </c>
      <c r="L51" s="38">
        <f>(L50-J50)/J50</f>
        <v>24.297601252300918</v>
      </c>
      <c r="M51" s="139">
        <f>IF(L50&lt;N50,2,IF(L50&lt;N50,1,0))</f>
        <v>0</v>
      </c>
      <c r="N51" s="38">
        <f>(N50-L50)/L50</f>
        <v>-0.54335051811227575</v>
      </c>
      <c r="O51" s="131"/>
      <c r="P51" s="6"/>
      <c r="Q51" s="171"/>
      <c r="R51" s="5" t="s">
        <v>45</v>
      </c>
      <c r="S51" s="25"/>
      <c r="T51" s="139">
        <f>IF(S50&lt;U50,2,IF(S50&lt;U50,1,0))</f>
        <v>2</v>
      </c>
      <c r="U51" s="37">
        <f>(U50-S50)/S50</f>
        <v>0.13274512167486069</v>
      </c>
      <c r="V51" s="139">
        <f>IF(U50&lt;W50,2,IF(U50&lt;W50,1,0))</f>
        <v>2</v>
      </c>
      <c r="W51" s="37">
        <f>(W50-U50)/U50</f>
        <v>0.27506986735464356</v>
      </c>
      <c r="X51" s="139">
        <f>IF(W50&lt;Y50,2,IF(W50&lt;Y50,1,0))</f>
        <v>0</v>
      </c>
      <c r="Y51" s="37">
        <f>(Y50-W50)/W50</f>
        <v>-0.26499318386350151</v>
      </c>
      <c r="Z51" s="139">
        <f>IF(Y50&lt;AA50,2,IF(Y50&lt;AA50,1,0))</f>
        <v>2</v>
      </c>
      <c r="AA51" s="37">
        <f>(AA50-Y50)/Y50</f>
        <v>0.3565092009808602</v>
      </c>
      <c r="AB51" s="139">
        <f>IF(AA50&lt;AC50,2,IF(AA50&lt;AC50,1,0))</f>
        <v>2</v>
      </c>
      <c r="AC51" s="37">
        <f>(AC50-AA50)/AA50</f>
        <v>23.44359555231658</v>
      </c>
      <c r="AD51" s="139">
        <f>IF(AC50&lt;AE50,2,IF(AC50&lt;AE50,1,0))</f>
        <v>0</v>
      </c>
      <c r="AE51" s="37">
        <f>(AE50-AC50)/AC50</f>
        <v>-0.72848828746763628</v>
      </c>
      <c r="AF51" s="131"/>
      <c r="AG51" s="6"/>
    </row>
    <row r="52" spans="1:33" ht="30" customHeight="1" x14ac:dyDescent="0.2">
      <c r="A52" s="9" t="s">
        <v>46</v>
      </c>
      <c r="B52" s="15"/>
      <c r="C52" s="142"/>
      <c r="D52" s="15"/>
      <c r="E52" s="142"/>
      <c r="F52" s="15"/>
      <c r="G52" s="142"/>
      <c r="H52" s="15"/>
      <c r="I52" s="142"/>
      <c r="J52" s="15"/>
      <c r="K52" s="142"/>
      <c r="L52" s="15"/>
      <c r="M52" s="142"/>
      <c r="N52" s="15"/>
      <c r="O52" s="133"/>
      <c r="P52" s="133"/>
      <c r="R52" s="9" t="s">
        <v>46</v>
      </c>
      <c r="S52" s="26"/>
      <c r="T52" s="142"/>
      <c r="U52" s="26"/>
      <c r="V52" s="142"/>
      <c r="W52" s="26"/>
      <c r="X52" s="142"/>
      <c r="Y52" s="26"/>
      <c r="Z52" s="142"/>
      <c r="AA52" s="15"/>
      <c r="AB52" s="142"/>
      <c r="AC52" s="15"/>
      <c r="AD52" s="142"/>
      <c r="AE52" s="15"/>
      <c r="AF52" s="133"/>
      <c r="AG52" s="133"/>
    </row>
    <row r="53" spans="1:33" x14ac:dyDescent="0.2">
      <c r="A53" t="s">
        <v>47</v>
      </c>
      <c r="B53" s="14">
        <f>B4-B44</f>
        <v>16489.348000000002</v>
      </c>
      <c r="C53" s="138"/>
      <c r="D53" s="14">
        <f t="shared" ref="D53:N53" si="18">D4-D44</f>
        <v>17868.719000000001</v>
      </c>
      <c r="E53" s="138"/>
      <c r="F53" s="14">
        <f t="shared" si="18"/>
        <v>17506.057000000001</v>
      </c>
      <c r="G53" s="138"/>
      <c r="H53" s="14">
        <f t="shared" si="18"/>
        <v>20586.105</v>
      </c>
      <c r="I53" s="138"/>
      <c r="J53" s="14">
        <f t="shared" si="18"/>
        <v>22727.383999999998</v>
      </c>
      <c r="K53" s="138"/>
      <c r="L53" s="14">
        <f t="shared" si="18"/>
        <v>27928.069</v>
      </c>
      <c r="M53" s="138"/>
      <c r="N53" s="14">
        <f t="shared" si="18"/>
        <v>24972.677</v>
      </c>
      <c r="P53" s="134"/>
      <c r="Q53" s="173"/>
      <c r="R53" t="s">
        <v>47</v>
      </c>
      <c r="S53" s="14">
        <f>S4-S44</f>
        <v>9898.241</v>
      </c>
      <c r="T53" s="138"/>
      <c r="U53" s="14">
        <f t="shared" ref="U53:AE53" si="19">U4-U44</f>
        <v>10661.092000000001</v>
      </c>
      <c r="V53" s="138"/>
      <c r="W53" s="14">
        <f t="shared" si="19"/>
        <v>11604.849</v>
      </c>
      <c r="X53" s="138"/>
      <c r="Y53" s="14">
        <f t="shared" si="19"/>
        <v>12055.47</v>
      </c>
      <c r="Z53" s="138"/>
      <c r="AA53" s="14">
        <f t="shared" si="19"/>
        <v>13100.21</v>
      </c>
      <c r="AB53" s="138"/>
      <c r="AC53" s="14">
        <f t="shared" si="19"/>
        <v>16485.417000000001</v>
      </c>
      <c r="AD53" s="138"/>
      <c r="AE53" s="14">
        <f t="shared" si="19"/>
        <v>14999.407999999999</v>
      </c>
      <c r="AG53" s="134"/>
    </row>
    <row r="54" spans="1:33" s="5" customFormat="1" x14ac:dyDescent="0.2">
      <c r="A54" s="5" t="s">
        <v>48</v>
      </c>
      <c r="B54" s="13"/>
      <c r="C54" s="139">
        <f>IF(B53&lt;D53,2,IF(B53&lt;D53,1,0))</f>
        <v>2</v>
      </c>
      <c r="D54" s="38">
        <f>(D53-B53)/B53</f>
        <v>8.3652246286511689E-2</v>
      </c>
      <c r="E54" s="139">
        <f>IF(D53&lt;F53,2,IF(D53&lt;F53,1,0))</f>
        <v>0</v>
      </c>
      <c r="F54" s="38">
        <f>(F53-D53)/D53</f>
        <v>-2.0295914889030393E-2</v>
      </c>
      <c r="G54" s="139">
        <f>IF(F53&lt;H53,2,IF(F53&lt;H53,1,0))</f>
        <v>2</v>
      </c>
      <c r="H54" s="38">
        <f>(H53-F53)/F53</f>
        <v>0.17594184687048595</v>
      </c>
      <c r="I54" s="139">
        <f>IF(H53&lt;J53,2,IF(H53&lt;J53,1,0))</f>
        <v>2</v>
      </c>
      <c r="J54" s="38">
        <f>(J53-H53)/H53</f>
        <v>0.10401574265748663</v>
      </c>
      <c r="K54" s="139">
        <f>IF(J53&lt;L53,2,IF(J53&lt;L53,1,0))</f>
        <v>2</v>
      </c>
      <c r="L54" s="38">
        <f>(L53-J53)/J53</f>
        <v>0.22882901965311986</v>
      </c>
      <c r="M54" s="139">
        <f>IF(L53&lt;N53,2,IF(L53&lt;N53,1,0))</f>
        <v>0</v>
      </c>
      <c r="N54" s="38">
        <f>(N53-L53)/L53</f>
        <v>-0.10582156610970847</v>
      </c>
      <c r="O54" s="131"/>
      <c r="P54" s="6"/>
      <c r="Q54" s="171"/>
      <c r="R54" s="5" t="s">
        <v>48</v>
      </c>
      <c r="S54" s="25"/>
      <c r="T54" s="139">
        <f>IF(S53&lt;U53,2,IF(S53&lt;U53,1,0))</f>
        <v>2</v>
      </c>
      <c r="U54" s="37">
        <f>(U53-S53)/S53</f>
        <v>7.7069349998651338E-2</v>
      </c>
      <c r="V54" s="139">
        <f>IF(U53&lt;W53,2,IF(U53&lt;W53,1,0))</f>
        <v>2</v>
      </c>
      <c r="W54" s="37">
        <f>(W53-U53)/U53</f>
        <v>8.8523483335478159E-2</v>
      </c>
      <c r="X54" s="139">
        <f>IF(W53&lt;Y53,2,IF(W53&lt;Y53,1,0))</f>
        <v>2</v>
      </c>
      <c r="Y54" s="37">
        <f>(Y53-W53)/W53</f>
        <v>3.883040615177321E-2</v>
      </c>
      <c r="Z54" s="139">
        <f>IF(Y53&lt;AA53,2,IF(Y53&lt;AA53,1,0))</f>
        <v>2</v>
      </c>
      <c r="AA54" s="37">
        <f>(AA53-Y53)/Y53</f>
        <v>8.666107584357971E-2</v>
      </c>
      <c r="AB54" s="139">
        <f>IF(AA53&lt;AC53,2,IF(AA53&lt;AC53,1,0))</f>
        <v>2</v>
      </c>
      <c r="AC54" s="37">
        <f>(AC53-AA53)/AA53</f>
        <v>0.25840860566357349</v>
      </c>
      <c r="AD54" s="139">
        <f>IF(AC53&lt;AE53,2,IF(AC53&lt;AE53,1,0))</f>
        <v>0</v>
      </c>
      <c r="AE54" s="37">
        <f>(AE53-AC53)/AC53</f>
        <v>-9.0140819610447329E-2</v>
      </c>
      <c r="AF54" s="131"/>
      <c r="AG54" s="6"/>
    </row>
    <row r="55" spans="1:33" x14ac:dyDescent="0.2">
      <c r="A55" t="s">
        <v>49</v>
      </c>
      <c r="B55" s="14">
        <v>8426.3130000000001</v>
      </c>
      <c r="C55" s="138"/>
      <c r="D55" s="14">
        <v>8747.3119999999999</v>
      </c>
      <c r="E55" s="138"/>
      <c r="F55" s="14">
        <v>6803.75</v>
      </c>
      <c r="G55" s="138"/>
      <c r="H55" s="14">
        <v>9480.6450000000004</v>
      </c>
      <c r="I55" s="138"/>
      <c r="J55" s="14">
        <v>10203.540000000001</v>
      </c>
      <c r="K55" s="138"/>
      <c r="L55" s="14">
        <v>19167.400000000001</v>
      </c>
      <c r="M55" s="138"/>
      <c r="N55" s="14">
        <v>19887.12</v>
      </c>
      <c r="P55" s="134"/>
      <c r="Q55" s="173"/>
      <c r="R55" t="s">
        <v>49</v>
      </c>
      <c r="S55" s="16">
        <v>6117.3580000000002</v>
      </c>
      <c r="T55" s="138"/>
      <c r="U55" s="16">
        <v>6123.3670000000002</v>
      </c>
      <c r="V55" s="138"/>
      <c r="W55" s="16">
        <v>5855.0820000000003</v>
      </c>
      <c r="X55" s="138"/>
      <c r="Y55" s="16">
        <v>6092.4690000000001</v>
      </c>
      <c r="Z55" s="138"/>
      <c r="AA55" s="14">
        <v>6584.63</v>
      </c>
      <c r="AB55" s="138"/>
      <c r="AC55" s="14">
        <v>12131.31</v>
      </c>
      <c r="AD55" s="138"/>
      <c r="AE55" s="14">
        <v>12566.75</v>
      </c>
      <c r="AG55" s="134"/>
    </row>
    <row r="56" spans="1:33" s="5" customFormat="1" x14ac:dyDescent="0.2">
      <c r="A56" s="5" t="s">
        <v>50</v>
      </c>
      <c r="B56" s="13"/>
      <c r="C56" s="139">
        <f>IF(B55&lt;D55,2,IF(B55&lt;D55,1,0))</f>
        <v>2</v>
      </c>
      <c r="D56" s="38">
        <f>(D55-B55)/B55</f>
        <v>3.8094834597290628E-2</v>
      </c>
      <c r="E56" s="139">
        <f>IF(D55&lt;F55,2,IF(D55&lt;F55,1,0))</f>
        <v>0</v>
      </c>
      <c r="F56" s="38">
        <f>(F55-D55)/D55</f>
        <v>-0.22218962808231832</v>
      </c>
      <c r="G56" s="139">
        <f>IF(F55&lt;H55,2,IF(F55&lt;H55,1,0))</f>
        <v>2</v>
      </c>
      <c r="H56" s="38">
        <f>(H55-F55)/F55</f>
        <v>0.39344405658644138</v>
      </c>
      <c r="I56" s="139">
        <f>IF(H55&lt;J55,2,IF(H55&lt;J55,1,0))</f>
        <v>2</v>
      </c>
      <c r="J56" s="38">
        <f>(J55-H55)/H55</f>
        <v>7.6249558969880254E-2</v>
      </c>
      <c r="K56" s="139">
        <f>IF(J55&lt;L55,2,IF(J55&lt;L55,1,0))</f>
        <v>2</v>
      </c>
      <c r="L56" s="38">
        <f>(L55-J55)/J55</f>
        <v>0.87850491104067807</v>
      </c>
      <c r="M56" s="139">
        <f>IF(L55&lt;N55,2,IF(L55&lt;N55,1,0))</f>
        <v>2</v>
      </c>
      <c r="N56" s="38">
        <f>(N55-L55)/L55</f>
        <v>3.7549172031678658E-2</v>
      </c>
      <c r="O56" s="131"/>
      <c r="P56" s="6"/>
      <c r="Q56" s="171"/>
      <c r="R56" s="5" t="s">
        <v>50</v>
      </c>
      <c r="S56" s="25"/>
      <c r="T56" s="139">
        <f>IF(S55&lt;U55,2,IF(S55&lt;U55,1,0))</f>
        <v>2</v>
      </c>
      <c r="U56" s="37">
        <f>(U55-S55)/S55</f>
        <v>9.8228679766657664E-4</v>
      </c>
      <c r="V56" s="139">
        <f>IF(U55&lt;W55,2,IF(U55&lt;W55,1,0))</f>
        <v>0</v>
      </c>
      <c r="W56" s="37">
        <f>(W55-U55)/U55</f>
        <v>-4.3813313819014904E-2</v>
      </c>
      <c r="X56" s="139">
        <f>IF(W55&lt;Y55,2,IF(W55&lt;Y55,1,0))</f>
        <v>2</v>
      </c>
      <c r="Y56" s="37">
        <f>(Y55-W55)/W55</f>
        <v>4.0543753272797835E-2</v>
      </c>
      <c r="Z56" s="139">
        <f>IF(Y55&lt;AA55,2,IF(Y55&lt;AA55,1,0))</f>
        <v>2</v>
      </c>
      <c r="AA56" s="37">
        <f>(AA55-Y55)/Y55</f>
        <v>8.078186364181747E-2</v>
      </c>
      <c r="AB56" s="139">
        <f>IF(AA55&lt;AC55,2,IF(AA55&lt;AC55,1,0))</f>
        <v>2</v>
      </c>
      <c r="AC56" s="37">
        <f>(AC55-AA55)/AA55</f>
        <v>0.8423677564267088</v>
      </c>
      <c r="AD56" s="139">
        <f>IF(AC55&lt;AE55,2,IF(AC55&lt;AE55,1,0))</f>
        <v>2</v>
      </c>
      <c r="AE56" s="37">
        <f>(AE55-AC55)/AC55</f>
        <v>3.5893897691180961E-2</v>
      </c>
      <c r="AF56" s="131"/>
      <c r="AG56" s="6"/>
    </row>
    <row r="57" spans="1:33" s="43" customFormat="1" x14ac:dyDescent="0.2">
      <c r="A57" s="18" t="s">
        <v>51</v>
      </c>
      <c r="B57" s="45">
        <f>B53/B55</f>
        <v>1.9568876684262739</v>
      </c>
      <c r="C57"/>
      <c r="D57" s="45">
        <f t="shared" ref="D57:L57" si="20">D53/D55</f>
        <v>2.0427668522627296</v>
      </c>
      <c r="E57"/>
      <c r="F57" s="45">
        <f t="shared" si="20"/>
        <v>2.5730012125665995</v>
      </c>
      <c r="G57"/>
      <c r="H57" s="45">
        <f t="shared" si="20"/>
        <v>2.1713823268353574</v>
      </c>
      <c r="I57"/>
      <c r="J57" s="45">
        <f t="shared" si="20"/>
        <v>2.2274018624908605</v>
      </c>
      <c r="K57"/>
      <c r="L57" s="45">
        <f t="shared" si="20"/>
        <v>1.4570608950614061</v>
      </c>
      <c r="M57"/>
      <c r="N57" s="45">
        <f>N53/N55</f>
        <v>1.2557211401148081</v>
      </c>
      <c r="O57" s="1"/>
      <c r="P57" s="132"/>
      <c r="Q57" s="171"/>
      <c r="R57" s="18" t="s">
        <v>51</v>
      </c>
      <c r="S57" s="45">
        <f>S53/S55</f>
        <v>1.6180581551709088</v>
      </c>
      <c r="T57"/>
      <c r="U57" s="45">
        <f t="shared" ref="U57:AC57" si="21">U53/U55</f>
        <v>1.7410506343977097</v>
      </c>
      <c r="V57"/>
      <c r="W57" s="45">
        <f t="shared" si="21"/>
        <v>1.9820130614737761</v>
      </c>
      <c r="X57"/>
      <c r="Y57" s="45">
        <f t="shared" si="21"/>
        <v>1.978749502049169</v>
      </c>
      <c r="Z57"/>
      <c r="AA57" s="45">
        <f t="shared" si="21"/>
        <v>1.9895134578556424</v>
      </c>
      <c r="AB57"/>
      <c r="AC57" s="45">
        <f t="shared" si="21"/>
        <v>1.3589148245325526</v>
      </c>
      <c r="AD57"/>
      <c r="AE57" s="45">
        <f>AE53/AE55</f>
        <v>1.193578928521694</v>
      </c>
      <c r="AF57" s="1"/>
      <c r="AG57" s="132"/>
    </row>
    <row r="58" spans="1:33" s="5" customFormat="1" x14ac:dyDescent="0.2">
      <c r="A58" s="5" t="s">
        <v>52</v>
      </c>
      <c r="B58" s="13"/>
      <c r="C58" s="139">
        <f>IF(B57&lt;D57,2,IF(B57&lt;D57,1,0))</f>
        <v>2</v>
      </c>
      <c r="D58" s="38">
        <f>(D57-B57)/B57</f>
        <v>4.3885597125521036E-2</v>
      </c>
      <c r="E58" s="139">
        <f>IF(D57&lt;F57,2,IF(D57&lt;F57,1,0))</f>
        <v>2</v>
      </c>
      <c r="F58" s="38">
        <f>(F57-D57)/D57</f>
        <v>0.25956675364912085</v>
      </c>
      <c r="G58" s="139">
        <f>IF(F57&lt;H57,2,IF(F57&lt;H57,1,0))</f>
        <v>0</v>
      </c>
      <c r="H58" s="38">
        <f>(H57-F57)/F57</f>
        <v>-0.15608966049830289</v>
      </c>
      <c r="I58" s="139">
        <f>IF(H57&lt;J57,2,IF(H57&lt;J57,1,0))</f>
        <v>2</v>
      </c>
      <c r="J58" s="38">
        <f>(J57-H57)/H57</f>
        <v>2.5799019805576012E-2</v>
      </c>
      <c r="K58" s="139">
        <f>IF(J57&lt;L57,2,IF(J57&lt;L57,1,0))</f>
        <v>0</v>
      </c>
      <c r="L58" s="38">
        <f>(L57-J57)/J57</f>
        <v>-0.34584732122294132</v>
      </c>
      <c r="M58" s="139">
        <f>IF(L57&lt;N57,2,IF(L57&lt;N57,1,0))</f>
        <v>0</v>
      </c>
      <c r="N58" s="38">
        <f>(N57-L57)/L57</f>
        <v>-0.13818211416490786</v>
      </c>
      <c r="O58"/>
      <c r="P58" s="6"/>
      <c r="Q58" s="171"/>
      <c r="R58" s="5" t="s">
        <v>52</v>
      </c>
      <c r="S58" s="25"/>
      <c r="T58" s="139">
        <f>IF(S57&lt;U57,2,IF(S57&lt;U57,1,0))</f>
        <v>2</v>
      </c>
      <c r="U58" s="37">
        <f>(U57-S57)/S57</f>
        <v>7.6012397226729908E-2</v>
      </c>
      <c r="V58" s="139">
        <f>IF(U57&lt;W57,2,IF(U57&lt;W57,1,0))</f>
        <v>2</v>
      </c>
      <c r="W58" s="37">
        <f>(W57-U57)/U57</f>
        <v>0.13840058543697883</v>
      </c>
      <c r="X58" s="139">
        <f>IF(W57&lt;Y57,2,IF(W57&lt;Y57,1,0))</f>
        <v>0</v>
      </c>
      <c r="Y58" s="37">
        <f>(Y57-W57)/W57</f>
        <v>-1.6465882531472302E-3</v>
      </c>
      <c r="Z58" s="139">
        <f>IF(Y57&lt;AA57,2,IF(Y57&lt;AA57,1,0))</f>
        <v>2</v>
      </c>
      <c r="AA58" s="37">
        <f>(AA57-Y57)/Y57</f>
        <v>5.4397768870321165E-3</v>
      </c>
      <c r="AB58" s="139">
        <f>IF(AA57&lt;AC57,2,IF(AA57&lt;AC57,1,0))</f>
        <v>0</v>
      </c>
      <c r="AC58" s="37">
        <f>(AC57-AA57)/AA57</f>
        <v>-0.31696123031143902</v>
      </c>
      <c r="AD58" s="139">
        <f>IF(AC57&lt;AE57,2,IF(AC57&lt;AE57,1,0))</f>
        <v>0</v>
      </c>
      <c r="AE58" s="37">
        <f>(AE57-AC57)/AC57</f>
        <v>-0.12166759316039681</v>
      </c>
      <c r="AF58"/>
      <c r="AG58" s="6"/>
    </row>
    <row r="59" spans="1:33" s="43" customFormat="1" x14ac:dyDescent="0.2">
      <c r="A59" s="18" t="s">
        <v>53</v>
      </c>
      <c r="B59" s="45">
        <f>B8/B4</f>
        <v>0.61201883934397194</v>
      </c>
      <c r="C59"/>
      <c r="D59" s="45">
        <f t="shared" ref="D59:N59" si="22">D8/D4</f>
        <v>0.59115736573926325</v>
      </c>
      <c r="E59"/>
      <c r="F59" s="45">
        <f t="shared" si="22"/>
        <v>0.52138350238563425</v>
      </c>
      <c r="G59"/>
      <c r="H59" s="45">
        <f t="shared" si="22"/>
        <v>0.61205302713851806</v>
      </c>
      <c r="I59"/>
      <c r="J59" s="45">
        <f t="shared" si="22"/>
        <v>0.59882164676579497</v>
      </c>
      <c r="K59"/>
      <c r="L59" s="45">
        <f>L8/L4</f>
        <v>0.73015189499892041</v>
      </c>
      <c r="M59"/>
      <c r="N59" s="45">
        <f t="shared" si="22"/>
        <v>0.84234908408238973</v>
      </c>
      <c r="O59" s="1"/>
      <c r="P59" s="132"/>
      <c r="Q59" s="171"/>
      <c r="R59" s="18" t="s">
        <v>53</v>
      </c>
      <c r="S59" s="45">
        <f>S8/S4</f>
        <v>0.69172792618852719</v>
      </c>
      <c r="T59"/>
      <c r="U59" s="45">
        <f t="shared" ref="U59:AE59" si="23">U8/U4</f>
        <v>0.65024229395764266</v>
      </c>
      <c r="V59"/>
      <c r="W59" s="45"/>
      <c r="X59"/>
      <c r="Y59" s="45">
        <f>Y8/Y4</f>
        <v>0.60785132418385668</v>
      </c>
      <c r="Z59"/>
      <c r="AA59" s="45">
        <f t="shared" si="23"/>
        <v>0.60948539371636123</v>
      </c>
      <c r="AB59"/>
      <c r="AC59" s="45">
        <f t="shared" si="23"/>
        <v>0.76335484137457255</v>
      </c>
      <c r="AD59"/>
      <c r="AE59" s="45">
        <f t="shared" si="23"/>
        <v>0.87011901863550356</v>
      </c>
      <c r="AF59" s="1"/>
      <c r="AG59" s="132"/>
    </row>
    <row r="60" spans="1:33" s="5" customFormat="1" x14ac:dyDescent="0.2">
      <c r="A60" s="5" t="s">
        <v>54</v>
      </c>
      <c r="B60" s="13"/>
      <c r="C60" s="139">
        <f>IF(B59&lt;D59,2,IF(B59&lt;D59,1,0))</f>
        <v>0</v>
      </c>
      <c r="D60" s="38">
        <f>(D59-B59)/B59</f>
        <v>-3.4086325883481428E-2</v>
      </c>
      <c r="E60" s="139">
        <f>IF(D59&lt;F59,2,IF(D59&lt;F59,1,0))</f>
        <v>0</v>
      </c>
      <c r="F60" s="38">
        <f>(F59-D59)/D59</f>
        <v>-0.11802925480996809</v>
      </c>
      <c r="G60" s="139">
        <f>IF(F59&lt;H59,2,IF(F59&lt;H59,1,0))</f>
        <v>2</v>
      </c>
      <c r="H60" s="38">
        <f>(H59-F59)/F59</f>
        <v>0.17390179078934748</v>
      </c>
      <c r="I60" s="139">
        <f>IF(H59&lt;J59,2,IF(H59&lt;J59,1,0))</f>
        <v>0</v>
      </c>
      <c r="J60" s="38">
        <f>(J59-H59)/H59</f>
        <v>-2.161802946156919E-2</v>
      </c>
      <c r="K60" s="139">
        <f>IF(J59&lt;L59,2,IF(J59&lt;L59,1,0))</f>
        <v>2</v>
      </c>
      <c r="L60" s="38">
        <f>(L59-J59)/J59</f>
        <v>0.21931446356763051</v>
      </c>
      <c r="M60" s="139">
        <f>IF(L59&lt;N59,2,IF(L59&lt;N59,1,0))</f>
        <v>2</v>
      </c>
      <c r="N60" s="38">
        <f>(N59-L59)/L59</f>
        <v>0.15366280612561473</v>
      </c>
      <c r="O60" s="131"/>
      <c r="P60" s="6"/>
      <c r="Q60" s="171"/>
      <c r="R60" s="5" t="s">
        <v>54</v>
      </c>
      <c r="S60" s="25"/>
      <c r="T60" s="139">
        <f>IF(S59&lt;U59,2,IF(S59&lt;U59,1,0))</f>
        <v>0</v>
      </c>
      <c r="U60" s="37">
        <f>(U59-S59)/S59</f>
        <v>-5.9973915553002861E-2</v>
      </c>
      <c r="V60" s="139">
        <f>IF(U59&lt;W59,2,IF(U59&lt;W59,1,0))</f>
        <v>0</v>
      </c>
      <c r="W60" s="37">
        <f>(W59-U59)/U59</f>
        <v>-1</v>
      </c>
      <c r="X60" s="139">
        <f>IF(W59&lt;Y59,2,IF(W59&lt;Y59,1,0))</f>
        <v>2</v>
      </c>
      <c r="Y60" s="37" t="e">
        <f>(Y59-W59)/W59</f>
        <v>#DIV/0!</v>
      </c>
      <c r="Z60" s="139">
        <f>IF(Y59&lt;AA59,2,IF(Y59&lt;AA59,1,0))</f>
        <v>2</v>
      </c>
      <c r="AA60" s="37">
        <f>(AA59-Y59)/Y59</f>
        <v>2.6882717327276883E-3</v>
      </c>
      <c r="AB60" s="139">
        <f>IF(AA59&lt;AC59,2,IF(AA59&lt;AC59,1,0))</f>
        <v>2</v>
      </c>
      <c r="AC60" s="37">
        <f>(AC59-AA59)/AA59</f>
        <v>0.2524579739638817</v>
      </c>
      <c r="AD60" s="139">
        <f>IF(AC59&lt;AE59,2,IF(AC59&lt;AE59,1,0))</f>
        <v>2</v>
      </c>
      <c r="AE60" s="37">
        <f>(AE59-AC59)/AC59</f>
        <v>0.13986179359088211</v>
      </c>
      <c r="AF60" s="131"/>
      <c r="AG60" s="6"/>
    </row>
    <row r="61" spans="1:33" s="43" customFormat="1" x14ac:dyDescent="0.2">
      <c r="A61" s="18" t="s">
        <v>55</v>
      </c>
      <c r="B61" s="45">
        <f>B8/B2</f>
        <v>1.5774449311233643</v>
      </c>
      <c r="C61"/>
      <c r="D61" s="45">
        <f t="shared" ref="D61:N61" si="24">D8/D2</f>
        <v>1.4459285470275873</v>
      </c>
      <c r="E61"/>
      <c r="F61" s="45">
        <f t="shared" si="24"/>
        <v>1.0893564934640219</v>
      </c>
      <c r="G61"/>
      <c r="H61" s="45">
        <f t="shared" si="24"/>
        <v>1.5265292927983174</v>
      </c>
      <c r="I61"/>
      <c r="J61" s="45">
        <f t="shared" si="24"/>
        <v>1.4926556970038267</v>
      </c>
      <c r="K61"/>
      <c r="L61" s="45">
        <f t="shared" si="24"/>
        <v>2.7057887930704836</v>
      </c>
      <c r="M61"/>
      <c r="N61" s="45">
        <f t="shared" si="24"/>
        <v>5.3431325896322841</v>
      </c>
      <c r="O61" s="1"/>
      <c r="P61" s="132"/>
      <c r="Q61" s="171"/>
      <c r="R61" s="18" t="s">
        <v>55</v>
      </c>
      <c r="S61" s="45">
        <f>S8/S2</f>
        <v>2.2438895177842197</v>
      </c>
      <c r="T61"/>
      <c r="U61" s="45">
        <f t="shared" ref="U61:AE61" si="25">U8/U2</f>
        <v>1.8591217274908181</v>
      </c>
      <c r="V61"/>
      <c r="W61" s="45">
        <f t="shared" si="25"/>
        <v>1.4513813257791708</v>
      </c>
      <c r="X61"/>
      <c r="Y61" s="45">
        <f t="shared" si="25"/>
        <v>1.5500532366169315</v>
      </c>
      <c r="Z61"/>
      <c r="AA61" s="45">
        <f t="shared" si="25"/>
        <v>1.5607239203146797</v>
      </c>
      <c r="AB61"/>
      <c r="AC61" s="45">
        <f t="shared" si="25"/>
        <v>3.2257398477988013</v>
      </c>
      <c r="AD61"/>
      <c r="AE61" s="45">
        <f t="shared" si="25"/>
        <v>6.6993566686535262</v>
      </c>
      <c r="AF61" s="1"/>
      <c r="AG61" s="132"/>
    </row>
    <row r="62" spans="1:33" s="5" customFormat="1" x14ac:dyDescent="0.2">
      <c r="A62" s="5" t="s">
        <v>56</v>
      </c>
      <c r="B62" s="13"/>
      <c r="C62" s="139">
        <f>IF(B61&lt;D61,2,IF(B61&lt;D61,1,0))</f>
        <v>0</v>
      </c>
      <c r="D62" s="38">
        <f>(D61-B61)/B61</f>
        <v>-8.3373043014641809E-2</v>
      </c>
      <c r="E62" s="139">
        <f>IF(D61&lt;F61,2,IF(D61&lt;F61,1,0))</f>
        <v>0</v>
      </c>
      <c r="F62" s="38">
        <f>(F61-D61)/D61</f>
        <v>-0.24660420066854266</v>
      </c>
      <c r="G62" s="139">
        <f>IF(F61&lt;H61,2,IF(F61&lt;H61,1,0))</f>
        <v>2</v>
      </c>
      <c r="H62" s="38">
        <f>(H61-F61)/F61</f>
        <v>0.40131288697250883</v>
      </c>
      <c r="I62" s="139">
        <f>IF(H61&lt;J61,2,IF(H61&lt;J61,1,0))</f>
        <v>0</v>
      </c>
      <c r="J62" s="38">
        <f>(J61-H61)/H61</f>
        <v>-2.2189941558472273E-2</v>
      </c>
      <c r="K62" s="139">
        <f>IF(J61&lt;L61,2,IF(J61&lt;L61,1,0))</f>
        <v>2</v>
      </c>
      <c r="L62" s="38">
        <f>(L61-J61)/J61</f>
        <v>0.8127347106916557</v>
      </c>
      <c r="M62" s="139">
        <f>IF(L61&lt;N61,2,IF(L61&lt;N61,1,0))</f>
        <v>2</v>
      </c>
      <c r="N62" s="38">
        <f>(N61-L61)/L61</f>
        <v>0.97470423534757389</v>
      </c>
      <c r="O62" s="131"/>
      <c r="P62" s="6"/>
      <c r="Q62" s="171"/>
      <c r="R62" s="5" t="s">
        <v>56</v>
      </c>
      <c r="S62" s="25"/>
      <c r="T62" s="139">
        <f>IF(S61&lt;U61,2,IF(S61&lt;U61,1,0))</f>
        <v>0</v>
      </c>
      <c r="U62" s="37">
        <f>(U61-S61)/S61</f>
        <v>-0.17147358960585077</v>
      </c>
      <c r="V62" s="139">
        <f>IF(U61&lt;W61,2,IF(U61&lt;W61,1,0))</f>
        <v>0</v>
      </c>
      <c r="W62" s="37">
        <f>(W61-U61)/U61</f>
        <v>-0.21931882979064427</v>
      </c>
      <c r="X62" s="139">
        <f>IF(W61&lt;Y61,2,IF(W61&lt;Y61,1,0))</f>
        <v>2</v>
      </c>
      <c r="Y62" s="37">
        <f>(Y61-W61)/W61</f>
        <v>6.7984828718110263E-2</v>
      </c>
      <c r="Z62" s="139">
        <f>IF(Y61&lt;AA61,2,IF(Y61&lt;AA61,1,0))</f>
        <v>2</v>
      </c>
      <c r="AA62" s="37">
        <f>(AA61-Y61)/Y61</f>
        <v>6.8840756211944378E-3</v>
      </c>
      <c r="AB62" s="139">
        <f>IF(AA61&lt;AC61,2,IF(AA61&lt;AC61,1,0))</f>
        <v>2</v>
      </c>
      <c r="AC62" s="37">
        <f>(AC61-AA61)/AA61</f>
        <v>1.0668228415108896</v>
      </c>
      <c r="AD62" s="139">
        <f>IF(AC61&lt;AE61,2,IF(AC61&lt;AE61,1,0))</f>
        <v>2</v>
      </c>
      <c r="AE62" s="37">
        <f>(AE61-AC61)/AC61</f>
        <v>1.0768434482480262</v>
      </c>
      <c r="AF62" s="131"/>
      <c r="AG62" s="6"/>
    </row>
    <row r="63" spans="1:33" s="43" customFormat="1" ht="17" customHeight="1" x14ac:dyDescent="0.2">
      <c r="A63" s="18" t="s">
        <v>57</v>
      </c>
      <c r="B63" s="45">
        <f>B2/B4</f>
        <v>0.38798111253755646</v>
      </c>
      <c r="C63"/>
      <c r="D63" s="45">
        <f t="shared" ref="D63:N63" si="26">D2/D4</f>
        <v>0.40884272390534965</v>
      </c>
      <c r="E63"/>
      <c r="F63" s="45">
        <f t="shared" si="26"/>
        <v>0.47861605040577465</v>
      </c>
      <c r="G63"/>
      <c r="H63" s="45">
        <f t="shared" si="26"/>
        <v>0.40094417449176423</v>
      </c>
      <c r="I63"/>
      <c r="J63" s="45">
        <f t="shared" si="26"/>
        <v>0.40117868304646265</v>
      </c>
      <c r="K63"/>
      <c r="L63" s="45">
        <f t="shared" si="26"/>
        <v>0.26984807419885731</v>
      </c>
      <c r="M63"/>
      <c r="N63" s="45">
        <f t="shared" si="26"/>
        <v>0.15765079191874601</v>
      </c>
      <c r="O63" s="1"/>
      <c r="P63" s="132"/>
      <c r="Q63" s="171"/>
      <c r="R63" s="18" t="s">
        <v>57</v>
      </c>
      <c r="S63" s="45">
        <f>S2/S4</f>
        <v>0.30827182920823565</v>
      </c>
      <c r="T63"/>
      <c r="U63" s="45">
        <f t="shared" ref="U63:AE63" si="27">U2/U4</f>
        <v>0.34975778312012334</v>
      </c>
      <c r="V63"/>
      <c r="W63" s="45">
        <f t="shared" si="27"/>
        <v>0.40793324095929934</v>
      </c>
      <c r="X63"/>
      <c r="Y63" s="45">
        <f t="shared" si="27"/>
        <v>0.39214867581614332</v>
      </c>
      <c r="Z63"/>
      <c r="AA63" s="45">
        <f t="shared" si="27"/>
        <v>0.39051454634812943</v>
      </c>
      <c r="AB63"/>
      <c r="AC63" s="45">
        <f t="shared" si="27"/>
        <v>0.2366448868762541</v>
      </c>
      <c r="AD63"/>
      <c r="AE63" s="45">
        <f t="shared" si="27"/>
        <v>0.12988098136449644</v>
      </c>
      <c r="AF63" s="1"/>
      <c r="AG63" s="132"/>
    </row>
    <row r="64" spans="1:33" s="5" customFormat="1" x14ac:dyDescent="0.2">
      <c r="A64" s="5" t="s">
        <v>58</v>
      </c>
      <c r="B64" s="13"/>
      <c r="C64" s="139">
        <f>IF(B63&lt;D63,2,IF(B63&lt;D63,1,0))</f>
        <v>2</v>
      </c>
      <c r="D64" s="38">
        <f>(D63-B63)/B63</f>
        <v>5.3769657062297818E-2</v>
      </c>
      <c r="E64" s="139">
        <f>IF(D63&lt;F63,2,IF(D63&lt;F63,1,0))</f>
        <v>2</v>
      </c>
      <c r="F64" s="38">
        <f>(F63-D63)/D63</f>
        <v>0.17066055580966652</v>
      </c>
      <c r="G64" s="139">
        <f>IF(F63&lt;H63,2,IF(F63&lt;H63,1,0))</f>
        <v>0</v>
      </c>
      <c r="H64" s="38">
        <f>(H63-F63)/F63</f>
        <v>-0.16228431087540746</v>
      </c>
      <c r="I64" s="139">
        <f>IF(H63&lt;J63,2,IF(H63&lt;J63,1,0))</f>
        <v>2</v>
      </c>
      <c r="J64" s="38">
        <f>(J63-H63)/H63</f>
        <v>5.8489078933665237E-4</v>
      </c>
      <c r="K64" s="139">
        <f>IF(J63&lt;L63,2,IF(J63&lt;L63,1,0))</f>
        <v>0</v>
      </c>
      <c r="L64" s="38">
        <f>(L63-J63)/J63</f>
        <v>-0.32736188236700314</v>
      </c>
      <c r="M64" s="139">
        <f>IF(L63&lt;N63,2,IF(L63&lt;N63,1,0))</f>
        <v>0</v>
      </c>
      <c r="N64" s="38">
        <f>(N63-L63)/L63</f>
        <v>-0.41577944409353285</v>
      </c>
      <c r="O64" s="131"/>
      <c r="P64" s="6"/>
      <c r="Q64" s="171"/>
      <c r="R64" s="5" t="s">
        <v>58</v>
      </c>
      <c r="S64" s="25"/>
      <c r="T64" s="139">
        <f>IF(S63&lt;U63,2,IF(S63&lt;U63,1,0))</f>
        <v>2</v>
      </c>
      <c r="U64" s="37">
        <f>(U63-S63)/S63</f>
        <v>0.13457588394774861</v>
      </c>
      <c r="V64" s="139">
        <f>IF(U63&lt;W63,2,IF(U63&lt;W63,1,0))</f>
        <v>2</v>
      </c>
      <c r="W64" s="37">
        <f>(W63-U63)/U63</f>
        <v>0.16633070269431516</v>
      </c>
      <c r="X64" s="139">
        <f>IF(W63&lt;Y63,2,IF(W63&lt;Y63,1,0))</f>
        <v>0</v>
      </c>
      <c r="Y64" s="37">
        <f>(Y63-W63)/W63</f>
        <v>-3.869399097273097E-2</v>
      </c>
      <c r="Z64" s="139">
        <f>IF(Y63&lt;AA63,2,IF(Y63&lt;AA63,1,0))</f>
        <v>0</v>
      </c>
      <c r="AA64" s="37">
        <f>(AA63-Y63)/Y63</f>
        <v>-4.1671171389599231E-3</v>
      </c>
      <c r="AB64" s="139">
        <f>IF(AA63&lt;AC63,2,IF(AA63&lt;AC63,1,0))</f>
        <v>0</v>
      </c>
      <c r="AC64" s="37">
        <f>(AC63-AA63)/AA63</f>
        <v>-0.3940177412359594</v>
      </c>
      <c r="AD64" s="139">
        <f>IF(AC63&lt;AE63,2,IF(AC63&lt;AE63,1,0))</f>
        <v>0</v>
      </c>
      <c r="AE64" s="37">
        <f>(AE63-AC63)/AC63</f>
        <v>-0.45115661242909694</v>
      </c>
      <c r="AF64" s="131"/>
      <c r="AG64" s="6"/>
    </row>
    <row r="65" spans="1:33" ht="43.25" customHeight="1" x14ac:dyDescent="0.2">
      <c r="A65" s="9" t="s">
        <v>59</v>
      </c>
      <c r="B65" s="14"/>
      <c r="C65" s="138"/>
      <c r="D65" s="14"/>
      <c r="E65" s="138"/>
      <c r="F65" s="14"/>
      <c r="G65" s="138"/>
      <c r="H65" s="14"/>
      <c r="I65" s="138"/>
      <c r="J65" s="14"/>
      <c r="K65" s="138"/>
      <c r="L65" s="14"/>
      <c r="M65" s="138"/>
      <c r="N65" s="14"/>
      <c r="O65" s="134"/>
      <c r="P65" s="134"/>
      <c r="Q65" s="171"/>
      <c r="R65" s="9" t="s">
        <v>59</v>
      </c>
      <c r="S65" s="16"/>
      <c r="T65" s="138"/>
      <c r="U65" s="16"/>
      <c r="V65" s="138"/>
      <c r="W65" s="16"/>
      <c r="X65" s="138"/>
      <c r="Y65" s="16"/>
      <c r="Z65" s="138"/>
      <c r="AA65" s="14"/>
      <c r="AB65" s="138"/>
      <c r="AC65" s="14"/>
      <c r="AD65" s="138"/>
      <c r="AE65" s="14"/>
      <c r="AF65" s="134"/>
      <c r="AG65" s="134"/>
    </row>
    <row r="66" spans="1:33" s="43" customFormat="1" x14ac:dyDescent="0.2">
      <c r="A66" s="18" t="s">
        <v>60</v>
      </c>
      <c r="B66" s="45">
        <f>B10/B4</f>
        <v>3.2036460328244962E-2</v>
      </c>
      <c r="C66" s="144"/>
      <c r="D66" s="45">
        <f t="shared" ref="D66:N66" si="28">D10/D4</f>
        <v>5.7524410228091752E-2</v>
      </c>
      <c r="E66" s="144"/>
      <c r="F66" s="45">
        <f t="shared" si="28"/>
        <v>7.2677343920847653E-2</v>
      </c>
      <c r="G66" s="144"/>
      <c r="H66" s="45">
        <f t="shared" si="28"/>
        <v>6.5384661208082673E-2</v>
      </c>
      <c r="I66" s="144"/>
      <c r="J66" s="45">
        <f t="shared" si="28"/>
        <v>6.1967996337764689E-2</v>
      </c>
      <c r="K66" s="144"/>
      <c r="L66" s="45">
        <f t="shared" si="28"/>
        <v>-0.17857471340842301</v>
      </c>
      <c r="M66" s="144"/>
      <c r="N66" s="45">
        <f t="shared" si="28"/>
        <v>-0.16307397524238676</v>
      </c>
      <c r="O66" s="1"/>
      <c r="P66" s="132"/>
      <c r="Q66" s="171"/>
      <c r="R66" s="18" t="s">
        <v>60</v>
      </c>
      <c r="S66" s="45">
        <f>S10/S4</f>
        <v>3.4826364315322926E-2</v>
      </c>
      <c r="T66" s="144"/>
      <c r="U66" s="45">
        <f t="shared" ref="U66:AE66" si="29">U10/U4</f>
        <v>4.879677753275613E-2</v>
      </c>
      <c r="V66" s="144"/>
      <c r="W66" s="45">
        <f t="shared" si="29"/>
        <v>5.3911245722734577E-2</v>
      </c>
      <c r="X66" s="144"/>
      <c r="Y66" s="45">
        <f t="shared" si="29"/>
        <v>6.2793955268884524E-2</v>
      </c>
      <c r="Z66" s="144"/>
      <c r="AA66" s="45">
        <f t="shared" si="29"/>
        <v>5.5753689030603071E-2</v>
      </c>
      <c r="AB66" s="144"/>
      <c r="AC66" s="45">
        <f t="shared" si="29"/>
        <v>-0.21807947250224466</v>
      </c>
      <c r="AD66" s="144"/>
      <c r="AE66" s="45">
        <f t="shared" si="29"/>
        <v>-0.24061001055001005</v>
      </c>
      <c r="AF66" s="1"/>
      <c r="AG66" s="132"/>
    </row>
    <row r="67" spans="1:33" s="5" customFormat="1" x14ac:dyDescent="0.2">
      <c r="A67" s="5" t="s">
        <v>61</v>
      </c>
      <c r="B67" s="13"/>
      <c r="C67" s="139">
        <f>IF(B66&lt;D66,2,IF(B66&lt;D66,1,0))</f>
        <v>2</v>
      </c>
      <c r="D67" s="38">
        <f>(D66-B66)/B66</f>
        <v>0.79559194863283089</v>
      </c>
      <c r="E67" s="139">
        <f>IF(D66&lt;F66,2,IF(D66&lt;F66,1,0))</f>
        <v>2</v>
      </c>
      <c r="F67" s="38">
        <f>(F66-D66)/D66</f>
        <v>0.26341745413247269</v>
      </c>
      <c r="G67" s="139">
        <f>IF(F66&lt;H66,2,IF(F66&lt;H66,1,0))</f>
        <v>0</v>
      </c>
      <c r="H67" s="38">
        <f>(H66-F66)/F66</f>
        <v>-0.100343275074931</v>
      </c>
      <c r="I67" s="139">
        <f>IF(H66&lt;J66,2,IF(H66&lt;J66,1,0))</f>
        <v>0</v>
      </c>
      <c r="J67" s="38">
        <f>(J66-H66)/H66</f>
        <v>-5.2254837865484349E-2</v>
      </c>
      <c r="K67" s="139">
        <f>IF(J66&lt;L66,2,IF(J66&lt;L66,1,0))</f>
        <v>0</v>
      </c>
      <c r="L67" s="38">
        <f>(L66-J66)/J66</f>
        <v>-3.8817248251029146</v>
      </c>
      <c r="M67" s="139">
        <f>IF(L66&lt;N66,2,IF(L66&lt;N66,1,0))</f>
        <v>2</v>
      </c>
      <c r="N67" s="38">
        <f>(N66-L66)/L66</f>
        <v>-8.6802536989568621E-2</v>
      </c>
      <c r="O67" s="131"/>
      <c r="P67" s="6"/>
      <c r="Q67" s="171"/>
      <c r="R67" s="5" t="s">
        <v>61</v>
      </c>
      <c r="S67" s="25"/>
      <c r="T67" s="139">
        <f>IF(S66&lt;U66,2,IF(S66&lt;U66,1,0))</f>
        <v>2</v>
      </c>
      <c r="U67" s="37">
        <f>(U66-S66)/S66</f>
        <v>0.40114475030879099</v>
      </c>
      <c r="V67" s="139">
        <f>IF(U66&lt;W66,2,IF(U66&lt;W66,1,0))</f>
        <v>2</v>
      </c>
      <c r="W67" s="37">
        <f>(W66-U66)/U66</f>
        <v>0.10481159717043249</v>
      </c>
      <c r="X67" s="139">
        <f>IF(W66&lt;Y66,2,IF(W66&lt;Y66,1,0))</f>
        <v>2</v>
      </c>
      <c r="Y67" s="37">
        <f>(Y66-W66)/W66</f>
        <v>0.16476542931012397</v>
      </c>
      <c r="Z67" s="139">
        <f>IF(Y66&lt;AA66,2,IF(Y66&lt;AA66,1,0))</f>
        <v>0</v>
      </c>
      <c r="AA67" s="37">
        <f>(AA66-Y66)/Y66</f>
        <v>-0.11211694195938038</v>
      </c>
      <c r="AB67" s="139">
        <f>IF(AA66&lt;AC66,2,IF(AA66&lt;AC66,1,0))</f>
        <v>0</v>
      </c>
      <c r="AC67" s="37">
        <f>(AC66-AA66)/AA66</f>
        <v>-4.9114805906841674</v>
      </c>
      <c r="AD67" s="139">
        <f>IF(AC66&lt;AE66,2,IF(AC66&lt;AE66,1,0))</f>
        <v>0</v>
      </c>
      <c r="AE67" s="37">
        <f>(AE66-AC66)/AC66</f>
        <v>0.10331342876635713</v>
      </c>
      <c r="AF67" s="131"/>
      <c r="AG67" s="6"/>
    </row>
    <row r="68" spans="1:33" s="43" customFormat="1" x14ac:dyDescent="0.2">
      <c r="A68" s="18" t="s">
        <v>62</v>
      </c>
      <c r="B68" s="45">
        <f>B10/B2</f>
        <v>8.2572216257418576E-2</v>
      </c>
      <c r="C68" s="144"/>
      <c r="D68" s="45">
        <f t="shared" ref="D68:N68" si="30">D10/D2</f>
        <v>0.14070058451476591</v>
      </c>
      <c r="E68" s="144"/>
      <c r="F68" s="45">
        <f t="shared" si="30"/>
        <v>0.15184894835689525</v>
      </c>
      <c r="G68" s="144"/>
      <c r="H68" s="45">
        <f t="shared" si="30"/>
        <v>0.16307672082020916</v>
      </c>
      <c r="I68" s="144"/>
      <c r="J68" s="45">
        <f t="shared" si="30"/>
        <v>0.15446482815884771</v>
      </c>
      <c r="K68" s="144"/>
      <c r="L68" s="45">
        <f>L10/L2</f>
        <v>-0.66176019205839198</v>
      </c>
      <c r="M68" s="144"/>
      <c r="N68" s="45">
        <f t="shared" si="30"/>
        <v>-1.0343999751452939</v>
      </c>
      <c r="O68" s="1"/>
      <c r="P68" s="6"/>
      <c r="Q68" s="171"/>
      <c r="R68" s="18" t="s">
        <v>62</v>
      </c>
      <c r="S68" s="45">
        <f>S10/S2</f>
        <v>0.1129729057785489</v>
      </c>
      <c r="T68" s="144"/>
      <c r="U68" s="45">
        <f t="shared" ref="U68:AE68" si="31">U10/U2</f>
        <v>0.1395159161218637</v>
      </c>
      <c r="V68" s="144"/>
      <c r="W68" s="45">
        <f t="shared" si="31"/>
        <v>0.13215703039045415</v>
      </c>
      <c r="X68" s="144"/>
      <c r="Y68" s="45">
        <f t="shared" si="31"/>
        <v>0.1601279288733978</v>
      </c>
      <c r="Z68" s="144"/>
      <c r="AA68" s="45">
        <f t="shared" si="31"/>
        <v>0.14276981370343295</v>
      </c>
      <c r="AB68" s="144"/>
      <c r="AC68" s="45">
        <f>AC10/AC2</f>
        <v>-0.92154736736941356</v>
      </c>
      <c r="AD68" s="144"/>
      <c r="AE68" s="45">
        <f t="shared" si="31"/>
        <v>-1.8525422892730152</v>
      </c>
      <c r="AF68" s="1"/>
      <c r="AG68" s="6"/>
    </row>
    <row r="69" spans="1:33" s="5" customFormat="1" x14ac:dyDescent="0.2">
      <c r="A69" s="5" t="s">
        <v>63</v>
      </c>
      <c r="B69" s="13"/>
      <c r="C69" s="139">
        <f>IF(B68&lt;D68,2,IF(B68&lt;D68,1,0))</f>
        <v>2</v>
      </c>
      <c r="D69" s="38">
        <f>(D68-B68)/B68</f>
        <v>0.70397006271616069</v>
      </c>
      <c r="E69" s="139">
        <f>IF(D68&lt;F68,2,IF(D68&lt;F68,1,0))</f>
        <v>2</v>
      </c>
      <c r="F69" s="38">
        <f>(F68-D68)/D68</f>
        <v>7.923466615705041E-2</v>
      </c>
      <c r="G69" s="139">
        <f>IF(F68&lt;H68,2,IF(F68&lt;H68,1,0))</f>
        <v>2</v>
      </c>
      <c r="H69" s="38">
        <f>(H68-F68)/F68</f>
        <v>7.3940403175693614E-2</v>
      </c>
      <c r="I69" s="139">
        <f>IF(H68&lt;J68,2,IF(H68&lt;J68,1,0))</f>
        <v>0</v>
      </c>
      <c r="J69" s="38">
        <f>(J68-H68)/H68</f>
        <v>-5.2808841249978249E-2</v>
      </c>
      <c r="K69" s="139">
        <f>IF(J68&lt;L68,2,IF(J68&lt;L68,1,0))</f>
        <v>0</v>
      </c>
      <c r="L69" s="38">
        <f>(L68-J68)/J68</f>
        <v>-5.2842127877671574</v>
      </c>
      <c r="M69" s="139">
        <f>IF(L68&lt;N68,2,IF(L68&lt;N68,1,0))</f>
        <v>0</v>
      </c>
      <c r="N69" s="38">
        <f>(N68-L68)/L68</f>
        <v>0.56310395753454623</v>
      </c>
      <c r="O69" s="131"/>
      <c r="P69" s="131"/>
      <c r="Q69" s="171"/>
      <c r="R69" s="5" t="s">
        <v>63</v>
      </c>
      <c r="S69" s="25"/>
      <c r="T69" s="139">
        <f>IF(S68&lt;U68,2,IF(S68&lt;U68,1,0))</f>
        <v>2</v>
      </c>
      <c r="U69" s="37">
        <f>(U68-S68)/S68</f>
        <v>0.23495023130010292</v>
      </c>
      <c r="V69" s="139">
        <f>IF(U68&lt;W68,2,IF(U68&lt;W68,1,0))</f>
        <v>0</v>
      </c>
      <c r="W69" s="37">
        <f>(W68-U68)/U68</f>
        <v>-5.2745851053880827E-2</v>
      </c>
      <c r="X69" s="139">
        <f>IF(W68&lt;Y68,2,IF(W68&lt;Y68,1,0))</f>
        <v>2</v>
      </c>
      <c r="Y69" s="37">
        <f>(Y68-W68)/W68</f>
        <v>0.21164896336051464</v>
      </c>
      <c r="Z69" s="139">
        <f>IF(Y68&lt;AA68,2,IF(Y68&lt;AA68,1,0))</f>
        <v>0</v>
      </c>
      <c r="AA69" s="37">
        <f>(AA68-Y68)/Y68</f>
        <v>-0.10840154676382988</v>
      </c>
      <c r="AB69" s="139">
        <f>IF(AA68&lt;AC68,2,IF(AA68&lt;AC68,1,0))</f>
        <v>0</v>
      </c>
      <c r="AC69" s="37">
        <f>(AC68-AA68)/AA68</f>
        <v>-7.4547774033220202</v>
      </c>
      <c r="AD69" s="139">
        <f>IF(AC68&lt;AE68,2,IF(AC68&lt;AE68,1,0))</f>
        <v>0</v>
      </c>
      <c r="AE69" s="37">
        <f>(AE68-AC68)/AC68</f>
        <v>1.0102518382328587</v>
      </c>
      <c r="AF69" s="131"/>
      <c r="AG69" s="131"/>
    </row>
    <row r="70" spans="1:33" s="43" customFormat="1" ht="32" x14ac:dyDescent="0.2">
      <c r="A70" s="17" t="s">
        <v>64</v>
      </c>
      <c r="B70" s="45">
        <f>B10/B6</f>
        <v>8.0223769543445442E-2</v>
      </c>
      <c r="C70" s="144"/>
      <c r="D70" s="45">
        <f t="shared" ref="D70:N70" si="32">D10/D6</f>
        <v>0.15105078020681934</v>
      </c>
      <c r="E70" s="144"/>
      <c r="F70" s="45">
        <f t="shared" si="32"/>
        <v>0.18514031633048889</v>
      </c>
      <c r="G70" s="144"/>
      <c r="H70" s="45">
        <f t="shared" si="32"/>
        <v>0.19075951176387995</v>
      </c>
      <c r="I70" s="144"/>
      <c r="J70" s="45">
        <f t="shared" si="32"/>
        <v>0.17157751222300757</v>
      </c>
      <c r="K70" s="144"/>
      <c r="L70" s="45">
        <f t="shared" si="32"/>
        <v>-2.6247052139052567</v>
      </c>
      <c r="M70" s="144"/>
      <c r="N70" s="45">
        <f t="shared" si="32"/>
        <v>-3.4334480100617895</v>
      </c>
      <c r="O70" s="1"/>
      <c r="P70" s="132"/>
      <c r="Q70" s="171"/>
      <c r="R70" s="17" t="s">
        <v>64</v>
      </c>
      <c r="S70" s="48">
        <f>S10/S6</f>
        <v>9.8304322529923729E-2</v>
      </c>
      <c r="T70" s="144"/>
      <c r="U70" s="48">
        <f t="shared" ref="U70:AE70" si="33">U10/U6</f>
        <v>0.12987877556965635</v>
      </c>
      <c r="V70" s="144"/>
      <c r="W70" s="48">
        <f t="shared" si="33"/>
        <v>0.14081678225780297</v>
      </c>
      <c r="X70" s="144"/>
      <c r="Y70" s="48">
        <f t="shared" si="33"/>
        <v>0.15769168139523437</v>
      </c>
      <c r="Z70" s="144"/>
      <c r="AA70" s="48">
        <f t="shared" si="33"/>
        <v>0.14394519910324002</v>
      </c>
      <c r="AB70" s="144"/>
      <c r="AC70" s="48">
        <f t="shared" si="33"/>
        <v>-3.1350018907608987</v>
      </c>
      <c r="AD70" s="144"/>
      <c r="AE70" s="48">
        <f t="shared" si="33"/>
        <v>-6.9547598250579492</v>
      </c>
      <c r="AF70" s="1"/>
      <c r="AG70" s="132"/>
    </row>
    <row r="71" spans="1:33" s="5" customFormat="1" x14ac:dyDescent="0.2">
      <c r="A71" s="5" t="s">
        <v>65</v>
      </c>
      <c r="B71" s="13"/>
      <c r="C71" s="139">
        <f>IF(B70&lt;D70,2,IF(B70&lt;D70,1,0))</f>
        <v>2</v>
      </c>
      <c r="D71" s="38">
        <f>(D70-B70)/B70</f>
        <v>0.88286814576840966</v>
      </c>
      <c r="E71" s="139">
        <f>IF(D70&lt;F70,2,IF(D70&lt;F70,1,0))</f>
        <v>2</v>
      </c>
      <c r="F71" s="38">
        <f>(F70-D70)/D70</f>
        <v>0.22568262194338898</v>
      </c>
      <c r="G71" s="139">
        <f>IF(F70&lt;H70,2,IF(F70&lt;H70,1,0))</f>
        <v>2</v>
      </c>
      <c r="H71" s="38">
        <f>(H70-F70)/F70</f>
        <v>3.0351009141414642E-2</v>
      </c>
      <c r="I71" s="139">
        <f>IF(H70&lt;J70,2,IF(H70&lt;J70,1,0))</f>
        <v>0</v>
      </c>
      <c r="J71" s="38">
        <f>(J70-H70)/H70</f>
        <v>-0.10055592700727631</v>
      </c>
      <c r="K71" s="139">
        <f>IF(J70&lt;L70,2,IF(J70&lt;L70,1,0))</f>
        <v>0</v>
      </c>
      <c r="L71" s="38">
        <f>(L70-J70)/J70</f>
        <v>-16.297489629607174</v>
      </c>
      <c r="M71" s="139">
        <f>IF(L70&lt;N70,2,IF(L70&lt;N70,1,0))</f>
        <v>0</v>
      </c>
      <c r="N71" s="38">
        <f>(N70-L70)/L70</f>
        <v>0.30812709628187823</v>
      </c>
      <c r="O71" s="131"/>
      <c r="P71" s="6"/>
      <c r="Q71" s="171"/>
      <c r="R71" s="5" t="s">
        <v>65</v>
      </c>
      <c r="S71" s="25"/>
      <c r="T71" s="139">
        <f>IF(S70&lt;U70,2,IF(S70&lt;U70,1,0))</f>
        <v>2</v>
      </c>
      <c r="U71" s="37">
        <f>(U70-S70)/S70</f>
        <v>0.32119089198871587</v>
      </c>
      <c r="V71" s="139">
        <f>IF(U70&lt;W70,2,IF(U70&lt;W70,1,0))</f>
        <v>2</v>
      </c>
      <c r="W71" s="37">
        <f>(W70-U70)/U70</f>
        <v>8.4217045011179451E-2</v>
      </c>
      <c r="X71" s="139">
        <f>IF(W70&lt;Y70,2,IF(W70&lt;Y70,1,0))</f>
        <v>2</v>
      </c>
      <c r="Y71" s="37">
        <f>(Y70-W70)/W70</f>
        <v>0.11983585242373568</v>
      </c>
      <c r="Z71" s="139">
        <f>IF(Y70&lt;AA70,2,IF(Y70&lt;AA70,1,0))</f>
        <v>0</v>
      </c>
      <c r="AA71" s="37">
        <f>(AA70-Y70)/Y70</f>
        <v>-8.71731607550085E-2</v>
      </c>
      <c r="AB71" s="139">
        <f>IF(AA70&lt;AC70,2,IF(AA70&lt;AC70,1,0))</f>
        <v>0</v>
      </c>
      <c r="AC71" s="37">
        <f>(AC70-AA70)/AA70</f>
        <v>-22.779134769978821</v>
      </c>
      <c r="AD71" s="139">
        <f>IF(AC70&lt;AE70,2,IF(AC70&lt;AE70,1,0))</f>
        <v>0</v>
      </c>
      <c r="AE71" s="37">
        <f>(AE70-AC70)/AC70</f>
        <v>1.2184228486605326</v>
      </c>
      <c r="AF71" s="131"/>
      <c r="AG71" s="6"/>
    </row>
    <row r="72" spans="1:33" s="43" customFormat="1" x14ac:dyDescent="0.2">
      <c r="A72" s="18" t="s">
        <v>100</v>
      </c>
      <c r="B72" s="45">
        <f>B83/B53</f>
        <v>5.3058616993224957E-2</v>
      </c>
      <c r="C72" s="144"/>
      <c r="D72" s="45">
        <f t="shared" ref="D72:N72" si="34">D83/D53</f>
        <v>8.266988808766873E-2</v>
      </c>
      <c r="E72" s="144"/>
      <c r="F72" s="45">
        <f t="shared" si="34"/>
        <v>9.962586092345066E-2</v>
      </c>
      <c r="G72" s="144"/>
      <c r="H72" s="45">
        <f t="shared" si="34"/>
        <v>9.2042666643349966E-2</v>
      </c>
      <c r="I72" s="144"/>
      <c r="J72" s="45">
        <f t="shared" si="34"/>
        <v>9.1638395338416431E-2</v>
      </c>
      <c r="K72" s="144"/>
      <c r="L72" s="45">
        <f t="shared" si="34"/>
        <v>-0.16476463159697866</v>
      </c>
      <c r="M72" s="144"/>
      <c r="N72" s="45">
        <f t="shared" si="34"/>
        <v>-0.15498274374028864</v>
      </c>
      <c r="O72" s="1"/>
      <c r="P72" s="132"/>
      <c r="Q72" s="171"/>
      <c r="R72" s="18" t="s">
        <v>100</v>
      </c>
      <c r="S72" s="45">
        <f>S83/S53</f>
        <v>7.097079167904681E-2</v>
      </c>
      <c r="T72" s="144"/>
      <c r="U72" s="45">
        <f t="shared" ref="U72:AE72" si="35">U83/U53</f>
        <v>8.6807617831269071E-2</v>
      </c>
      <c r="V72" s="144"/>
      <c r="W72" s="45">
        <f t="shared" si="35"/>
        <v>9.0377651617871105E-2</v>
      </c>
      <c r="X72" s="144"/>
      <c r="Y72" s="45">
        <f t="shared" si="35"/>
        <v>0.10112098491390216</v>
      </c>
      <c r="Z72" s="144"/>
      <c r="AA72" s="45">
        <f t="shared" si="35"/>
        <v>8.9928100389230409E-2</v>
      </c>
      <c r="AB72" s="144"/>
      <c r="AC72" s="45">
        <f t="shared" si="35"/>
        <v>-0.21134648883919649</v>
      </c>
      <c r="AD72" s="144"/>
      <c r="AE72" s="45">
        <f t="shared" si="35"/>
        <v>-0.17016324910956487</v>
      </c>
      <c r="AF72" s="1"/>
      <c r="AG72" s="132"/>
    </row>
    <row r="73" spans="1:33" s="5" customFormat="1" x14ac:dyDescent="0.2">
      <c r="A73" s="5" t="s">
        <v>101</v>
      </c>
      <c r="B73" s="13"/>
      <c r="C73" s="139">
        <f>IF(B72&lt;D72,2,IF(B72&lt;D72,1,0))</f>
        <v>2</v>
      </c>
      <c r="D73" s="38">
        <f>(D72-B72)/B72</f>
        <v>0.55808599568708761</v>
      </c>
      <c r="E73" s="139">
        <f>IF(D72&lt;F72,2,IF(D72&lt;F72,1,0))</f>
        <v>2</v>
      </c>
      <c r="F73" s="38">
        <f>(F72-D72)/D72</f>
        <v>0.20510458194646</v>
      </c>
      <c r="G73" s="139">
        <f>IF(F72&lt;H72,2,IF(F72&lt;H72,1,0))</f>
        <v>0</v>
      </c>
      <c r="H73" s="38">
        <f>(H72-F72)/F72</f>
        <v>-7.6116725213821526E-2</v>
      </c>
      <c r="I73" s="139">
        <f>IF(H72&lt;J72,2,IF(H72&lt;J72,1,0))</f>
        <v>0</v>
      </c>
      <c r="J73" s="38">
        <f>(J72-H72)/H72</f>
        <v>-4.3922163457086544E-3</v>
      </c>
      <c r="K73" s="139">
        <f>IF(J72&lt;L72,2,IF(J72&lt;L72,1,0))</f>
        <v>0</v>
      </c>
      <c r="L73" s="38">
        <f>(L72-J72)/J72</f>
        <v>-2.7979868698978234</v>
      </c>
      <c r="M73" s="139">
        <f>IF(L72&lt;N72,2,IF(L72&lt;N72,1,0))</f>
        <v>2</v>
      </c>
      <c r="N73" s="38">
        <f>(N72-L72)/L72</f>
        <v>-5.936885702883693E-2</v>
      </c>
      <c r="O73" s="131"/>
      <c r="P73" s="6"/>
      <c r="Q73" s="171"/>
      <c r="R73" s="5" t="s">
        <v>101</v>
      </c>
      <c r="S73" s="25"/>
      <c r="T73" s="139">
        <f>IF(S72&lt;U72,2,IF(S72&lt;U72,1,0))</f>
        <v>2</v>
      </c>
      <c r="U73" s="38">
        <f>(U72-S72)/S72</f>
        <v>0.22314568821271688</v>
      </c>
      <c r="V73" s="139">
        <f>IF(U72&lt;W72,2,IF(U72&lt;W72,1,0))</f>
        <v>2</v>
      </c>
      <c r="W73" s="38">
        <f>(W72-U72)/U72</f>
        <v>4.1125812178618125E-2</v>
      </c>
      <c r="X73" s="139">
        <f>IF(W72&lt;Y72,2,IF(W72&lt;Y72,1,0))</f>
        <v>2</v>
      </c>
      <c r="Y73" s="38">
        <f>(Y72-W72)/W72</f>
        <v>0.11887156950542725</v>
      </c>
      <c r="Z73" s="139">
        <f>IF(Y72&lt;AA72,2,IF(Y72&lt;AA72,1,0))</f>
        <v>0</v>
      </c>
      <c r="AA73" s="38">
        <f>(AA72-Y72)/Y72</f>
        <v>-0.11068804891686679</v>
      </c>
      <c r="AB73" s="139">
        <f>IF(AA72&lt;AC72,2,IF(AA72&lt;AC72,1,0))</f>
        <v>0</v>
      </c>
      <c r="AC73" s="38">
        <f>(AC72-AA72)/AA72</f>
        <v>-3.350171836438645</v>
      </c>
      <c r="AD73" s="139">
        <f>IF(AC72&lt;AE72,2,IF(AC72&lt;AE72,1,0))</f>
        <v>2</v>
      </c>
      <c r="AE73" s="38">
        <f>(AE72-AC72)/AC72</f>
        <v>-0.19486124399713112</v>
      </c>
      <c r="AF73" s="131"/>
      <c r="AG73" s="6"/>
    </row>
    <row r="74" spans="1:33" s="43" customFormat="1" x14ac:dyDescent="0.2">
      <c r="A74" s="18" t="s">
        <v>66</v>
      </c>
      <c r="B74" s="44">
        <f>B6/B4</f>
        <v>0.39933875596428453</v>
      </c>
      <c r="C74" s="140"/>
      <c r="D74" s="44">
        <f>D6/D4</f>
        <v>0.38082828932978102</v>
      </c>
      <c r="E74" s="140"/>
      <c r="F74" s="44">
        <f>F6/F4</f>
        <v>0.3925527694957231</v>
      </c>
      <c r="G74" s="140"/>
      <c r="H74" s="44">
        <f>H6/H4</f>
        <v>0.34275963805681725</v>
      </c>
      <c r="I74" s="140"/>
      <c r="J74" s="44">
        <f>J6/J4</f>
        <v>0.36116618975814208</v>
      </c>
      <c r="K74" s="140"/>
      <c r="L74" s="44">
        <f>L6/L4</f>
        <v>6.8036102668735346E-2</v>
      </c>
      <c r="M74" s="140"/>
      <c r="N74" s="44">
        <f>N6/N4</f>
        <v>4.7495687939498474E-2</v>
      </c>
      <c r="O74" s="1"/>
      <c r="P74" s="132"/>
      <c r="Q74" s="171"/>
      <c r="R74" s="18" t="s">
        <v>66</v>
      </c>
      <c r="S74" s="44">
        <f>S6/S4</f>
        <v>0.35427093559107553</v>
      </c>
      <c r="T74" s="140"/>
      <c r="U74" s="44">
        <f>U6/U4</f>
        <v>0.3757101752671323</v>
      </c>
      <c r="V74" s="140"/>
      <c r="W74" s="44">
        <f>W6/W4</f>
        <v>0.3828467378556879</v>
      </c>
      <c r="X74" s="140"/>
      <c r="Y74" s="44">
        <f>Y6/Y4</f>
        <v>0.39820715153324654</v>
      </c>
      <c r="Z74" s="140"/>
      <c r="AA74" s="44">
        <f>AA6/AA4</f>
        <v>0.3873257974419525</v>
      </c>
      <c r="AB74" s="140"/>
      <c r="AC74" s="44">
        <f>AC6/AC4</f>
        <v>6.9562788189998323E-2</v>
      </c>
      <c r="AD74" s="140"/>
      <c r="AE74" s="44">
        <f>AE6/AE4</f>
        <v>3.4596451437919382E-2</v>
      </c>
      <c r="AF74" s="1"/>
      <c r="AG74" s="132"/>
    </row>
    <row r="75" spans="1:33" s="5" customFormat="1" x14ac:dyDescent="0.2">
      <c r="A75" s="5" t="s">
        <v>67</v>
      </c>
      <c r="B75" s="13"/>
      <c r="C75" s="139">
        <f>IF(B74&lt;D74,2,IF(B74&lt;D74,1,0))</f>
        <v>0</v>
      </c>
      <c r="D75" s="38">
        <f>(D74-B74)/B74</f>
        <v>-4.6352792855795397E-2</v>
      </c>
      <c r="E75" s="139">
        <f>IF(D74&lt;F74,2,IF(D74&lt;F74,1,0))</f>
        <v>2</v>
      </c>
      <c r="F75" s="38">
        <f>(F74-D74)/D74</f>
        <v>3.078678893990771E-2</v>
      </c>
      <c r="G75" s="139">
        <f>IF(F74&lt;H74,2,IF(F74&lt;H74,1,0))</f>
        <v>0</v>
      </c>
      <c r="H75" s="38">
        <f>(H74-F74)/F74</f>
        <v>-0.12684442782780658</v>
      </c>
      <c r="I75" s="139">
        <f>IF(H74&lt;J74,2,IF(H74&lt;J74,1,0))</f>
        <v>2</v>
      </c>
      <c r="J75" s="38">
        <f>(J74-H74)/H74</f>
        <v>5.3701047782859661E-2</v>
      </c>
      <c r="K75" s="139">
        <f>IF(J74&lt;L74,2,IF(J74&lt;L74,1,0))</f>
        <v>0</v>
      </c>
      <c r="L75" s="38">
        <f>(L74-J74)/J74</f>
        <v>-0.81162106365965137</v>
      </c>
      <c r="M75" s="139">
        <f>IF(L74&lt;N74,2,IF(L74&lt;N74,1,0))</f>
        <v>0</v>
      </c>
      <c r="N75" s="38">
        <f>(N74-L74)/L74</f>
        <v>-0.30190463479731056</v>
      </c>
      <c r="O75" s="131"/>
      <c r="P75" s="6"/>
      <c r="Q75" s="171"/>
      <c r="R75" s="5" t="s">
        <v>67</v>
      </c>
      <c r="S75" s="25"/>
      <c r="T75" s="139">
        <f>IF(S74&lt;U74,2,IF(S74&lt;U74,1,0))</f>
        <v>2</v>
      </c>
      <c r="U75" s="37">
        <f>(U74-S74)/S74</f>
        <v>6.0516507345675812E-2</v>
      </c>
      <c r="V75" s="139">
        <f>IF(U74&lt;W74,2,IF(U74&lt;W74,1,0))</f>
        <v>2</v>
      </c>
      <c r="W75" s="37">
        <f>(W74-U74)/U74</f>
        <v>1.8994861088022078E-2</v>
      </c>
      <c r="X75" s="139">
        <f>IF(W74&lt;Y74,2,IF(W74&lt;Y74,1,0))</f>
        <v>2</v>
      </c>
      <c r="Y75" s="37">
        <f>(Y74-W74)/W74</f>
        <v>4.0121573879907696E-2</v>
      </c>
      <c r="Z75" s="139">
        <f>IF(Y74&lt;AA74,2,IF(Y74&lt;AA74,1,0))</f>
        <v>0</v>
      </c>
      <c r="AA75" s="37">
        <f>(AA74-Y74)/Y74</f>
        <v>-2.7325863057448246E-2</v>
      </c>
      <c r="AB75" s="139">
        <f>IF(AA74&lt;AC74,2,IF(AA74&lt;AC74,1,0))</f>
        <v>0</v>
      </c>
      <c r="AC75" s="37">
        <f>(AC74-AA74)/AA74</f>
        <v>-0.82040238824933021</v>
      </c>
      <c r="AD75" s="139">
        <f>IF(AC74&lt;AE74,2,IF(AC74&lt;AE74,1,0))</f>
        <v>0</v>
      </c>
      <c r="AE75" s="37">
        <f>(AE74-AC74)/AC74</f>
        <v>-0.50265864353473932</v>
      </c>
      <c r="AF75" s="131"/>
      <c r="AG75" s="6"/>
    </row>
    <row r="76" spans="1:33" s="43" customFormat="1" x14ac:dyDescent="0.2">
      <c r="A76" s="18" t="s">
        <v>68</v>
      </c>
      <c r="B76" s="44">
        <f>B4/B2</f>
        <v>2.577445055146081</v>
      </c>
      <c r="C76" s="140"/>
      <c r="D76" s="44">
        <f>D4/D2</f>
        <v>2.4459283277632893</v>
      </c>
      <c r="E76" s="140"/>
      <c r="F76" s="44">
        <f>F4/F2</f>
        <v>2.0893574278426135</v>
      </c>
      <c r="G76" s="140"/>
      <c r="H76" s="44">
        <f>H4/H2</f>
        <v>2.4941128057730162</v>
      </c>
      <c r="I76" s="140"/>
      <c r="J76" s="44">
        <f>J4/J2</f>
        <v>2.4926548748956949</v>
      </c>
      <c r="K76" s="140"/>
      <c r="L76" s="44">
        <f>L4/L2</f>
        <v>3.7057889072170171</v>
      </c>
      <c r="M76" s="140"/>
      <c r="N76" s="44">
        <f>N4/N2</f>
        <v>6.3431333761736184</v>
      </c>
      <c r="O76" s="1"/>
      <c r="P76" s="132"/>
      <c r="Q76" s="171"/>
      <c r="R76" s="18" t="s">
        <v>68</v>
      </c>
      <c r="S76" s="44">
        <f>S4/S2</f>
        <v>3.2438903112502908</v>
      </c>
      <c r="T76" s="140"/>
      <c r="U76" s="44">
        <f>U4/U2</f>
        <v>2.8591215071161198</v>
      </c>
      <c r="V76" s="140"/>
      <c r="W76" s="44">
        <f>W4/W2</f>
        <v>2.4513814996992922</v>
      </c>
      <c r="X76" s="140"/>
      <c r="Y76" s="44">
        <f>Y4/Y2</f>
        <v>2.5500532366169315</v>
      </c>
      <c r="Z76" s="140"/>
      <c r="AA76" s="44">
        <f>AA4/AA2</f>
        <v>2.5607240737929815</v>
      </c>
      <c r="AB76" s="140"/>
      <c r="AC76" s="44">
        <f>AC4/AC2</f>
        <v>4.2257409961404244</v>
      </c>
      <c r="AD76" s="140"/>
      <c r="AE76" s="44">
        <f>AE4/AE2</f>
        <v>7.6993566686535262</v>
      </c>
      <c r="AF76" s="1"/>
      <c r="AG76" s="132"/>
    </row>
    <row r="77" spans="1:33" s="5" customFormat="1" x14ac:dyDescent="0.2">
      <c r="A77" s="5" t="s">
        <v>69</v>
      </c>
      <c r="B77" s="13"/>
      <c r="C77" s="139">
        <f>IF(B76&lt;D76,2,IF(B76&lt;D76,1,0))</f>
        <v>0</v>
      </c>
      <c r="D77" s="38">
        <f>(D76-B76)/B76</f>
        <v>-5.1026006207274051E-2</v>
      </c>
      <c r="E77" s="139">
        <f>IF(D76&lt;F76,2,IF(D76&lt;F76,1,0))</f>
        <v>0</v>
      </c>
      <c r="F77" s="38">
        <f>(F76-D76)/D76</f>
        <v>-0.14578141798895092</v>
      </c>
      <c r="G77" s="139">
        <f>IF(F76&lt;H76,2,IF(F76&lt;H76,1,0))</f>
        <v>2</v>
      </c>
      <c r="H77" s="38">
        <f>(H76-F76)/F76</f>
        <v>0.19372242036554602</v>
      </c>
      <c r="I77" s="139">
        <f>IF(H76&lt;J76,2,IF(H76&lt;J76,1,0))</f>
        <v>0</v>
      </c>
      <c r="J77" s="38">
        <f>(J76-H76)/H76</f>
        <v>-5.8454889207362921E-4</v>
      </c>
      <c r="K77" s="139">
        <f>IF(J76&lt;L76,2,IF(J76&lt;L76,1,0))</f>
        <v>2</v>
      </c>
      <c r="L77" s="38">
        <f>(L76-J76)/J76</f>
        <v>0.48668351344551292</v>
      </c>
      <c r="M77" s="139">
        <f>IF(L76&lt;N76,2,IF(L76&lt;N76,1,0))</f>
        <v>2</v>
      </c>
      <c r="N77" s="38">
        <f>(N76-L76)/L76</f>
        <v>0.71168232594694691</v>
      </c>
      <c r="O77" s="131"/>
      <c r="P77" s="6"/>
      <c r="Q77" s="171"/>
      <c r="R77" s="5" t="s">
        <v>69</v>
      </c>
      <c r="S77" s="25"/>
      <c r="T77" s="139">
        <f>IF(S76&lt;U76,2,IF(S76&lt;U76,1,0))</f>
        <v>0</v>
      </c>
      <c r="U77" s="37">
        <f>(U76-S76)/S76</f>
        <v>-0.11861338307270625</v>
      </c>
      <c r="V77" s="139">
        <f>IF(U76&lt;W76,2,IF(U76&lt;W76,1,0))</f>
        <v>0</v>
      </c>
      <c r="W77" s="37">
        <f>(W76-U76)/U76</f>
        <v>-0.14261024108349227</v>
      </c>
      <c r="X77" s="139">
        <f>IF(W76&lt;Y76,2,IF(W76&lt;Y76,1,0))</f>
        <v>2</v>
      </c>
      <c r="Y77" s="37">
        <f>(Y76-W76)/W76</f>
        <v>4.0251481431895948E-2</v>
      </c>
      <c r="Z77" s="139">
        <f>IF(Y76&lt;AA76,2,IF(Y76&lt;AA76,1,0))</f>
        <v>2</v>
      </c>
      <c r="AA77" s="37">
        <f>(AA76-Y76)/Y76</f>
        <v>4.1845546684376803E-3</v>
      </c>
      <c r="AB77" s="139">
        <f>IF(AA76&lt;AC76,2,IF(AA76&lt;AC76,1,0))</f>
        <v>2</v>
      </c>
      <c r="AC77" s="37">
        <f>(AC76-AA76)/AA76</f>
        <v>0.65021332809247023</v>
      </c>
      <c r="AD77" s="139">
        <f>IF(AC76&lt;AE76,2,IF(AC76&lt;AE76,1,0))</f>
        <v>2</v>
      </c>
      <c r="AE77" s="37">
        <f>(AE76-AC76)/AC76</f>
        <v>0.82201338787344624</v>
      </c>
      <c r="AF77" s="131"/>
      <c r="AG77" s="6"/>
    </row>
    <row r="78" spans="1:33" ht="29.5" customHeight="1" x14ac:dyDescent="0.2">
      <c r="A78" s="10" t="s">
        <v>70</v>
      </c>
      <c r="B78" s="14"/>
      <c r="C78" s="138"/>
      <c r="D78" s="14"/>
      <c r="E78" s="138"/>
      <c r="F78" s="14"/>
      <c r="G78" s="138"/>
      <c r="H78" s="14"/>
      <c r="I78" s="138"/>
      <c r="J78" s="14"/>
      <c r="K78" s="138"/>
      <c r="L78" s="14"/>
      <c r="M78" s="138"/>
      <c r="N78" s="14"/>
      <c r="O78" s="134"/>
      <c r="P78" s="134"/>
      <c r="Q78" s="171"/>
      <c r="R78" s="10" t="s">
        <v>70</v>
      </c>
      <c r="S78" s="16"/>
      <c r="T78" s="138"/>
      <c r="U78" s="16"/>
      <c r="V78" s="138"/>
      <c r="W78" s="16"/>
      <c r="X78" s="138"/>
      <c r="Y78" s="16"/>
      <c r="Z78" s="138"/>
      <c r="AA78" s="14"/>
      <c r="AB78" s="138"/>
      <c r="AC78" s="14"/>
      <c r="AD78" s="138"/>
      <c r="AE78" s="14"/>
      <c r="AF78" s="134"/>
      <c r="AG78" s="134"/>
    </row>
    <row r="79" spans="1:33" x14ac:dyDescent="0.2">
      <c r="A79" s="7" t="s">
        <v>71</v>
      </c>
      <c r="B79" s="14">
        <f>B42-B44</f>
        <v>-3455.67</v>
      </c>
      <c r="C79" s="138"/>
      <c r="D79" s="14">
        <f>D42-D44</f>
        <v>-3693.2959999999998</v>
      </c>
      <c r="E79" s="138"/>
      <c r="F79" s="14">
        <f>F42-F44</f>
        <v>-3947.2359999999999</v>
      </c>
      <c r="G79" s="138"/>
      <c r="H79" s="14">
        <f>H42-H44</f>
        <v>-5870.1210000000001</v>
      </c>
      <c r="I79" s="138"/>
      <c r="J79" s="14">
        <f>J42-J44</f>
        <v>-6430.268</v>
      </c>
      <c r="K79" s="138"/>
      <c r="L79" s="14">
        <f>L42-L44</f>
        <v>-225.3739999999998</v>
      </c>
      <c r="M79" s="138"/>
      <c r="N79" s="14">
        <f>N42-N44</f>
        <v>-3685.4119999999998</v>
      </c>
      <c r="Q79" s="171"/>
      <c r="R79" s="7" t="s">
        <v>71</v>
      </c>
      <c r="S79" s="14">
        <f>S42-S44</f>
        <v>-2026.1079999999997</v>
      </c>
      <c r="T79" s="138"/>
      <c r="U79" s="14">
        <f>U42-U44</f>
        <v>-1901.7250000000001</v>
      </c>
      <c r="V79" s="138"/>
      <c r="W79" s="14">
        <f>W42-W44</f>
        <v>-1971.6840000000002</v>
      </c>
      <c r="X79" s="138"/>
      <c r="Y79" s="14">
        <f>Y42-Y44</f>
        <v>-2600.1869999999999</v>
      </c>
      <c r="Z79" s="138"/>
      <c r="AA79" s="14">
        <f>AA42-AA44</f>
        <v>-2854.2449999999999</v>
      </c>
      <c r="AB79" s="138"/>
      <c r="AC79" s="14">
        <f>AC42-AC44</f>
        <v>1643.6409999999998</v>
      </c>
      <c r="AD79" s="138"/>
      <c r="AE79" s="14">
        <f>AE42-AE44</f>
        <v>-428.86399999999958</v>
      </c>
    </row>
    <row r="80" spans="1:33" s="22" customFormat="1" x14ac:dyDescent="0.2">
      <c r="A80" s="11" t="s">
        <v>72</v>
      </c>
      <c r="B80" s="15">
        <f>B79/B4</f>
        <v>-0.16628155849955056</v>
      </c>
      <c r="C80" s="142"/>
      <c r="D80" s="15">
        <f>D79/D4</f>
        <v>-0.16554204511634077</v>
      </c>
      <c r="E80" s="142"/>
      <c r="F80" s="15">
        <f>F79/F4</f>
        <v>-0.17652378501251959</v>
      </c>
      <c r="G80" s="142"/>
      <c r="H80" s="15">
        <f>H79/H4</f>
        <v>-0.21193096175320697</v>
      </c>
      <c r="I80" s="142"/>
      <c r="J80" s="15">
        <f>J79/J4</f>
        <v>-0.21207812065060086</v>
      </c>
      <c r="K80" s="142"/>
      <c r="L80" s="15">
        <f>L79/L4</f>
        <v>-6.9420200528627681E-3</v>
      </c>
      <c r="M80" s="142"/>
      <c r="N80" s="15">
        <f>N79/N4</f>
        <v>-0.11424672549999441</v>
      </c>
      <c r="O80" s="47"/>
      <c r="P80" s="47"/>
      <c r="Q80" s="174"/>
      <c r="R80" s="11" t="s">
        <v>72</v>
      </c>
      <c r="S80" s="15">
        <f>S79/S4</f>
        <v>-0.16519752526751438</v>
      </c>
      <c r="T80" s="142"/>
      <c r="U80" s="15">
        <f>U79/U4</f>
        <v>-0.14658071468046258</v>
      </c>
      <c r="V80" s="142"/>
      <c r="W80" s="15">
        <f>W79/W4</f>
        <v>-0.13988663960717623</v>
      </c>
      <c r="X80" s="142"/>
      <c r="Y80" s="15">
        <f>Y79/Y4</f>
        <v>-0.17099777258537271</v>
      </c>
      <c r="Z80" s="142"/>
      <c r="AA80" s="15">
        <f>AA79/AA4</f>
        <v>-0.17107062800426742</v>
      </c>
      <c r="AB80" s="142"/>
      <c r="AC80" s="15">
        <f>AC79/AC4</f>
        <v>8.933161660322228E-2</v>
      </c>
      <c r="AD80" s="142"/>
      <c r="AE80" s="15">
        <f>AE79/AE4</f>
        <v>-2.2897365914497911E-2</v>
      </c>
      <c r="AF80" s="47"/>
      <c r="AG80" s="47"/>
    </row>
    <row r="81" spans="1:34" x14ac:dyDescent="0.2">
      <c r="A81" s="7" t="s">
        <v>73</v>
      </c>
      <c r="B81" s="14">
        <v>6944.8620000000001</v>
      </c>
      <c r="C81" s="138"/>
      <c r="D81" s="14">
        <v>7860.3410000000003</v>
      </c>
      <c r="E81" s="138"/>
      <c r="F81" s="14">
        <v>9022.4050000000007</v>
      </c>
      <c r="G81" s="138"/>
      <c r="H81" s="14">
        <v>10263.280000000001</v>
      </c>
      <c r="I81" s="138"/>
      <c r="J81" s="14">
        <v>11523.33</v>
      </c>
      <c r="K81" s="138"/>
      <c r="L81" s="14">
        <v>5562.7749999999996</v>
      </c>
      <c r="M81" s="138"/>
      <c r="N81" s="14">
        <v>302.27600000000001</v>
      </c>
      <c r="Q81" s="171"/>
      <c r="R81" s="7" t="s">
        <v>73</v>
      </c>
      <c r="S81" s="16">
        <v>568.01800000000003</v>
      </c>
      <c r="T81" s="138"/>
      <c r="U81" s="16">
        <v>1201.1030000000001</v>
      </c>
      <c r="V81" s="138"/>
      <c r="W81" s="16">
        <v>1963.1279999999999</v>
      </c>
      <c r="X81" s="138"/>
      <c r="Y81" s="16">
        <v>2898.84</v>
      </c>
      <c r="Z81" s="138"/>
      <c r="AA81" s="14">
        <v>3829.0680000000002</v>
      </c>
      <c r="AB81" s="138"/>
      <c r="AC81" s="14">
        <v>-295.44900000000001</v>
      </c>
      <c r="AD81" s="138"/>
      <c r="AE81" s="14">
        <v>-4796.4059999999999</v>
      </c>
    </row>
    <row r="82" spans="1:34" s="22" customFormat="1" x14ac:dyDescent="0.2">
      <c r="A82" s="11" t="s">
        <v>74</v>
      </c>
      <c r="B82" s="15">
        <f>B81/B4</f>
        <v>0.33417614440160831</v>
      </c>
      <c r="C82" s="142"/>
      <c r="D82" s="15">
        <f>D81/D4</f>
        <v>0.35231861309026496</v>
      </c>
      <c r="E82" s="142"/>
      <c r="F82" s="15">
        <f>F81/F4</f>
        <v>0.40348970279858665</v>
      </c>
      <c r="G82" s="142"/>
      <c r="H82" s="15">
        <f>H81/H4</f>
        <v>0.37053866541123326</v>
      </c>
      <c r="I82" s="142"/>
      <c r="J82" s="15">
        <f>J81/J4</f>
        <v>0.38005354831815541</v>
      </c>
      <c r="K82" s="142"/>
      <c r="L82" s="15">
        <f>L81/L4</f>
        <v>0.17134583225910582</v>
      </c>
      <c r="M82" s="142"/>
      <c r="N82" s="15">
        <f>N81/N4</f>
        <v>9.3704701664932746E-3</v>
      </c>
      <c r="O82" s="47"/>
      <c r="P82" s="47"/>
      <c r="Q82" s="174"/>
      <c r="R82" s="11" t="s">
        <v>74</v>
      </c>
      <c r="S82" s="26">
        <f>S81/S4</f>
        <v>4.6313013870634238E-2</v>
      </c>
      <c r="T82" s="142"/>
      <c r="U82" s="26">
        <f>U81/U4</f>
        <v>9.2578336060601632E-2</v>
      </c>
      <c r="V82" s="142"/>
      <c r="W82" s="26">
        <f>W81/W4</f>
        <v>0.13927961024117283</v>
      </c>
      <c r="X82" s="142"/>
      <c r="Y82" s="26">
        <f>Y81/Y4</f>
        <v>0.19063828220100396</v>
      </c>
      <c r="Z82" s="142"/>
      <c r="AA82" s="26">
        <f>AA81/AA4</f>
        <v>0.22949714107620203</v>
      </c>
      <c r="AB82" s="142"/>
      <c r="AC82" s="26">
        <f>AC81/AC4</f>
        <v>-1.6057604302767713E-2</v>
      </c>
      <c r="AD82" s="142"/>
      <c r="AE82" s="26">
        <f>AE81/AE4</f>
        <v>-0.25608366115247111</v>
      </c>
      <c r="AF82" s="47"/>
      <c r="AG82" s="47"/>
    </row>
    <row r="83" spans="1:34" x14ac:dyDescent="0.2">
      <c r="A83" s="7" t="s">
        <v>75</v>
      </c>
      <c r="B83" s="14">
        <v>874.90200000000004</v>
      </c>
      <c r="C83" s="138"/>
      <c r="D83" s="14">
        <v>1477.2049999999999</v>
      </c>
      <c r="E83" s="138"/>
      <c r="F83" s="14">
        <v>1744.056</v>
      </c>
      <c r="G83" s="138"/>
      <c r="H83" s="14">
        <v>1894.8</v>
      </c>
      <c r="I83" s="138"/>
      <c r="J83" s="14">
        <v>2082.701</v>
      </c>
      <c r="K83" s="138"/>
      <c r="L83" s="14">
        <v>-4601.558</v>
      </c>
      <c r="M83" s="138"/>
      <c r="N83" s="14">
        <v>-3870.3339999999998</v>
      </c>
      <c r="Q83" s="171"/>
      <c r="R83" s="7" t="s">
        <v>75</v>
      </c>
      <c r="S83" s="16">
        <v>702.48599999999999</v>
      </c>
      <c r="T83" s="138"/>
      <c r="U83" s="16">
        <v>925.46400000000006</v>
      </c>
      <c r="V83" s="138"/>
      <c r="W83" s="16">
        <v>1048.819</v>
      </c>
      <c r="X83" s="138"/>
      <c r="Y83" s="16">
        <v>1219.0609999999999</v>
      </c>
      <c r="Z83" s="138"/>
      <c r="AA83" s="14">
        <v>1178.077</v>
      </c>
      <c r="AB83" s="138"/>
      <c r="AC83" s="14">
        <v>-3484.1350000000002</v>
      </c>
      <c r="AD83" s="138"/>
      <c r="AE83" s="14">
        <v>-2552.348</v>
      </c>
    </row>
    <row r="84" spans="1:34" s="22" customFormat="1" x14ac:dyDescent="0.2">
      <c r="A84" s="11" t="s">
        <v>76</v>
      </c>
      <c r="B84" s="15">
        <f>B83/B4</f>
        <v>4.2098946975369117E-2</v>
      </c>
      <c r="C84" s="142"/>
      <c r="D84" s="15">
        <f>D83/D4</f>
        <v>6.6211735196985075E-2</v>
      </c>
      <c r="E84" s="142"/>
      <c r="F84" s="15">
        <f>F83/F4</f>
        <v>7.7995682648261941E-2</v>
      </c>
      <c r="G84" s="142"/>
      <c r="H84" s="15">
        <f>H83/H4</f>
        <v>6.8408604580719304E-2</v>
      </c>
      <c r="I84" s="142"/>
      <c r="J84" s="15">
        <f>J83/J4</f>
        <v>6.8690031886249073E-2</v>
      </c>
      <c r="K84" s="142"/>
      <c r="L84" s="15">
        <f>L83/L4</f>
        <v>-0.14173821252855751</v>
      </c>
      <c r="M84" s="142"/>
      <c r="N84" s="15">
        <f>N83/N4</f>
        <v>-0.11997925499002428</v>
      </c>
      <c r="O84" s="47"/>
      <c r="P84" s="47"/>
      <c r="Q84" s="174"/>
      <c r="R84" s="11" t="s">
        <v>76</v>
      </c>
      <c r="S84" s="26">
        <f>S83/S4</f>
        <v>5.7276783239133905E-2</v>
      </c>
      <c r="T84" s="142"/>
      <c r="U84" s="26">
        <f>U83/U4</f>
        <v>7.1332697698689149E-2</v>
      </c>
      <c r="V84" s="142"/>
      <c r="W84" s="26">
        <f>W83/W4</f>
        <v>7.4411399324718838E-2</v>
      </c>
      <c r="X84" s="142"/>
      <c r="Y84" s="26">
        <f>Y83/Y4</f>
        <v>8.0169893798291064E-2</v>
      </c>
      <c r="Z84" s="142"/>
      <c r="AA84" s="26">
        <f>AA83/AA4</f>
        <v>7.0608645097874692E-2</v>
      </c>
      <c r="AB84" s="142"/>
      <c r="AC84" s="26">
        <f>AC83/AC4</f>
        <v>-0.18936216121030561</v>
      </c>
      <c r="AD84" s="142"/>
      <c r="AE84" s="26">
        <f>AE83/AE4</f>
        <v>-0.13627174604801748</v>
      </c>
      <c r="AF84" s="47"/>
      <c r="AG84" s="47"/>
    </row>
    <row r="85" spans="1:34" s="22" customFormat="1" x14ac:dyDescent="0.2">
      <c r="A85" s="11" t="s">
        <v>77</v>
      </c>
      <c r="B85" s="15">
        <f>B2/B8</f>
        <v>0.63393655161569307</v>
      </c>
      <c r="C85" s="142"/>
      <c r="D85" s="15">
        <f>D2/D8</f>
        <v>0.69159710696335031</v>
      </c>
      <c r="E85" s="142"/>
      <c r="F85" s="15">
        <f>F2/F8</f>
        <v>0.91797313918799983</v>
      </c>
      <c r="G85" s="142"/>
      <c r="H85" s="15">
        <f>H2/H8</f>
        <v>0.65508078011845816</v>
      </c>
      <c r="I85" s="142"/>
      <c r="J85" s="15">
        <f>J2/J8</f>
        <v>0.66994686182974206</v>
      </c>
      <c r="K85" s="142"/>
      <c r="L85" s="15">
        <f>L2/L8</f>
        <v>0.36957799609525943</v>
      </c>
      <c r="M85" s="142"/>
      <c r="N85" s="15">
        <f>N2/N8</f>
        <v>0.18715612671495024</v>
      </c>
      <c r="O85" s="47"/>
      <c r="P85" s="47"/>
      <c r="Q85" s="174"/>
      <c r="R85" s="11" t="s">
        <v>77</v>
      </c>
      <c r="S85" s="26">
        <f>S2/S8</f>
        <v>0.44565474016183876</v>
      </c>
      <c r="T85" s="142"/>
      <c r="U85" s="26">
        <f>U2/U8</f>
        <v>0.53788839386523646</v>
      </c>
      <c r="V85" s="142"/>
      <c r="W85" s="26">
        <f>W2/W8</f>
        <v>0.68899880564685667</v>
      </c>
      <c r="X85" s="142"/>
      <c r="Y85" s="26">
        <f>Y2/Y8</f>
        <v>0.64513913224203179</v>
      </c>
      <c r="Z85" s="142"/>
      <c r="AA85" s="26">
        <f>AA2/AA8</f>
        <v>0.64072831010264508</v>
      </c>
      <c r="AB85" s="142"/>
      <c r="AC85" s="26">
        <f>AC2/AC8</f>
        <v>0.31000640075869279</v>
      </c>
      <c r="AD85" s="142"/>
      <c r="AE85" s="26">
        <f>AE2/AE8</f>
        <v>0.14926806400367179</v>
      </c>
      <c r="AF85" s="47"/>
      <c r="AG85" s="47"/>
    </row>
    <row r="86" spans="1:34" s="22" customFormat="1" x14ac:dyDescent="0.2">
      <c r="A86" s="11" t="s">
        <v>78</v>
      </c>
      <c r="B86" s="15">
        <f>B6/B4</f>
        <v>0.39933875596428453</v>
      </c>
      <c r="C86" s="142"/>
      <c r="D86" s="15">
        <f>D6/D4</f>
        <v>0.38082828932978102</v>
      </c>
      <c r="E86" s="142"/>
      <c r="F86" s="15">
        <f>F6/F4</f>
        <v>0.3925527694957231</v>
      </c>
      <c r="G86" s="142"/>
      <c r="H86" s="15">
        <f>H6/H4</f>
        <v>0.34275963805681725</v>
      </c>
      <c r="I86" s="142"/>
      <c r="J86" s="15">
        <f>J6/J4</f>
        <v>0.36116618975814208</v>
      </c>
      <c r="K86" s="142"/>
      <c r="L86" s="15">
        <f>L6/L4</f>
        <v>6.8036102668735346E-2</v>
      </c>
      <c r="M86" s="142"/>
      <c r="N86" s="15">
        <f>N6/N4</f>
        <v>4.7495687939498474E-2</v>
      </c>
      <c r="O86" s="47"/>
      <c r="P86" s="47"/>
      <c r="Q86" s="174"/>
      <c r="R86" s="11" t="s">
        <v>78</v>
      </c>
      <c r="S86" s="26">
        <f>S6/S4</f>
        <v>0.35427093559107553</v>
      </c>
      <c r="T86" s="142"/>
      <c r="U86" s="26">
        <f>U6/U4</f>
        <v>0.3757101752671323</v>
      </c>
      <c r="V86" s="142"/>
      <c r="W86" s="26">
        <f>W6/W4</f>
        <v>0.3828467378556879</v>
      </c>
      <c r="X86" s="142"/>
      <c r="Y86" s="26">
        <f>Y6/Y4</f>
        <v>0.39820715153324654</v>
      </c>
      <c r="Z86" s="142"/>
      <c r="AA86" s="26">
        <f>AA6/AA4</f>
        <v>0.3873257974419525</v>
      </c>
      <c r="AB86" s="142"/>
      <c r="AC86" s="26">
        <f>AC6/AC4</f>
        <v>6.9562788189998323E-2</v>
      </c>
      <c r="AD86" s="142"/>
      <c r="AE86" s="26">
        <f>AE6/AE4</f>
        <v>3.4596451437919382E-2</v>
      </c>
      <c r="AF86" s="47"/>
      <c r="AG86" s="47"/>
      <c r="AH86" s="81"/>
    </row>
    <row r="87" spans="1:34" s="18" customFormat="1" x14ac:dyDescent="0.2">
      <c r="A87" s="18" t="s">
        <v>79</v>
      </c>
      <c r="B87" s="42">
        <f>0.717*B80+0.847*B82+3.107*B84+0.42*B85+0.998*B86</f>
        <v>0.95941817524740336</v>
      </c>
      <c r="C87"/>
      <c r="D87" s="42">
        <f t="shared" ref="D87:N87" si="36">0.717*D80+0.847*D82+3.107*D84+0.42*D85+0.998*D86</f>
        <v>1.0559774978717993</v>
      </c>
      <c r="E87"/>
      <c r="F87" s="42">
        <f t="shared" si="36"/>
        <v>1.2348371928202677</v>
      </c>
      <c r="G87"/>
      <c r="H87" s="42">
        <f t="shared" si="36"/>
        <v>0.99164533088901607</v>
      </c>
      <c r="I87"/>
      <c r="J87" s="42">
        <f t="shared" si="36"/>
        <v>1.02508681133669</v>
      </c>
      <c r="K87"/>
      <c r="L87" s="42">
        <f t="shared" si="36"/>
        <v>-7.7105345957261345E-2</v>
      </c>
      <c r="M87"/>
      <c r="N87" s="42">
        <f t="shared" si="36"/>
        <v>-0.32074738942258307</v>
      </c>
      <c r="O87" s="1"/>
      <c r="P87" s="135"/>
      <c r="Q87" s="174"/>
      <c r="R87" s="18" t="s">
        <v>79</v>
      </c>
      <c r="S87" s="42">
        <f>0.717*S80+0.847*S82+3.107*S84+0.42*S85+0.998*S86</f>
        <v>0.63947684724347409</v>
      </c>
      <c r="T87"/>
      <c r="U87" s="42">
        <f t="shared" ref="U87" si="37">0.717*U80+0.847*U82+3.107*U84+0.42*U85+0.998*U86</f>
        <v>0.79581805030726249</v>
      </c>
      <c r="V87"/>
      <c r="W87" s="42">
        <f t="shared" ref="W87" si="38">0.717*W80+0.847*W82+3.107*W84+0.42*W85+0.998*W86</f>
        <v>0.92032786972948588</v>
      </c>
      <c r="X87"/>
      <c r="Y87" s="42">
        <f t="shared" ref="Y87" si="39">0.717*Y80+0.847*Y82+3.107*Y84+0.42*Y85+0.998*Y86</f>
        <v>0.95632225488366185</v>
      </c>
      <c r="Z87"/>
      <c r="AA87" s="42">
        <f t="shared" ref="AA87" si="40">0.717*AA80+0.847*AA82+3.107*AA84+0.42*AA85+0.998*AA86</f>
        <v>0.94676453462175958</v>
      </c>
      <c r="AB87"/>
      <c r="AC87" s="42">
        <f t="shared" ref="AC87" si="41">0.717*AC80+0.847*AC82+3.107*AC84+0.42*AC85+0.998*AC86</f>
        <v>-0.33827190568808407</v>
      </c>
      <c r="AD87"/>
      <c r="AE87" s="42">
        <f t="shared" ref="AE87" si="42">0.717*AE80+0.847*AE82+3.107*AE84+0.42*AE85+0.998*AE86</f>
        <v>-0.55949674191144272</v>
      </c>
      <c r="AF87" s="1"/>
      <c r="AG87" s="135"/>
      <c r="AH87" s="137"/>
    </row>
    <row r="88" spans="1:34" s="5" customFormat="1" x14ac:dyDescent="0.2">
      <c r="A88" s="5" t="s">
        <v>80</v>
      </c>
      <c r="B88" s="13"/>
      <c r="C88" s="139">
        <f>IF(B87&lt;D87,2,IF(B87&lt;D87,1,0))</f>
        <v>2</v>
      </c>
      <c r="D88" s="38">
        <f>(D87-B87)/B87</f>
        <v>0.10064362455870336</v>
      </c>
      <c r="E88" s="139">
        <f>IF(D87&lt;F87,2,IF(D87&lt;F87,1,0))</f>
        <v>2</v>
      </c>
      <c r="F88" s="38">
        <f>(F87-D87)/D87</f>
        <v>0.16937832037987505</v>
      </c>
      <c r="G88" s="139">
        <f>IF(F87&lt;H87,2,IF(F87&lt;H87,1,0))</f>
        <v>0</v>
      </c>
      <c r="H88" s="38">
        <f>(H87-F87)/F87</f>
        <v>-0.19694244985917633</v>
      </c>
      <c r="I88" s="139">
        <f>IF(H87&lt;J87,2,IF(H87&lt;J87,1,0))</f>
        <v>2</v>
      </c>
      <c r="J88" s="38">
        <f>(J87-H87)/H87</f>
        <v>3.3723226849354929E-2</v>
      </c>
      <c r="K88" s="139">
        <f>IF(J87&lt;L87,2,IF(J87&lt;L87,1,0))</f>
        <v>0</v>
      </c>
      <c r="L88" s="38">
        <f>(L87-J87)/J87</f>
        <v>-1.075218357220612</v>
      </c>
      <c r="M88" s="139">
        <f>IF(L87&lt;N87,2,IF(L87&lt;N87,1,0))</f>
        <v>0</v>
      </c>
      <c r="N88" s="38">
        <f>(N87-L87)/L87</f>
        <v>3.1598592865450583</v>
      </c>
      <c r="O88" s="6"/>
      <c r="P88" s="6"/>
      <c r="Q88" s="171"/>
      <c r="R88" s="5" t="s">
        <v>80</v>
      </c>
      <c r="S88" s="25"/>
      <c r="T88" s="139">
        <f>IF(S87&lt;U87,2,IF(S87&lt;U87,1,0))</f>
        <v>2</v>
      </c>
      <c r="U88" s="37">
        <f>(U87-S87)/S87</f>
        <v>0.24448297657329121</v>
      </c>
      <c r="V88" s="139">
        <f>IF(U87&lt;W87,2,IF(U87&lt;W87,1,0))</f>
        <v>2</v>
      </c>
      <c r="W88" s="37">
        <f>(W87-U87)/U87</f>
        <v>0.15645513365039987</v>
      </c>
      <c r="X88" s="139">
        <f>IF(W87&lt;Y87,2,IF(W87&lt;Y87,1,0))</f>
        <v>2</v>
      </c>
      <c r="Y88" s="37">
        <f>(Y87-W87)/W87</f>
        <v>3.9110393521773798E-2</v>
      </c>
      <c r="Z88" s="139">
        <f>IF(Y87&lt;AA87,2,IF(Y87&lt;AA87,1,0))</f>
        <v>0</v>
      </c>
      <c r="AA88" s="37">
        <f>(AA87-Y87)/Y87</f>
        <v>-9.9942464091928741E-3</v>
      </c>
      <c r="AB88" s="139">
        <f>IF(AA87&lt;AC87,2,IF(AA87&lt;AC87,1,0))</f>
        <v>0</v>
      </c>
      <c r="AC88" s="37">
        <f>(AC87-AA87)/AA87</f>
        <v>-1.3572925403497782</v>
      </c>
      <c r="AD88" s="139">
        <f>IF(AC87&lt;AE87,2,IF(AC87&lt;AE87,1,0))</f>
        <v>0</v>
      </c>
      <c r="AE88" s="37">
        <f>(AE87-AC87)/AC87</f>
        <v>0.65398524826754922</v>
      </c>
      <c r="AF88" s="6"/>
      <c r="AG88" s="6"/>
      <c r="AH88" s="94"/>
    </row>
    <row r="89" spans="1:34" ht="29" customHeight="1" x14ac:dyDescent="0.2">
      <c r="A89" s="23" t="s">
        <v>81</v>
      </c>
      <c r="B89" s="14"/>
      <c r="C89" s="138"/>
      <c r="D89" s="14"/>
      <c r="E89" s="138"/>
      <c r="F89" s="14"/>
      <c r="G89" s="138"/>
      <c r="H89" s="16"/>
      <c r="I89" s="138"/>
      <c r="J89" s="16"/>
      <c r="K89" s="138"/>
      <c r="L89" s="16"/>
      <c r="M89" s="138"/>
      <c r="N89" s="16"/>
      <c r="Q89" s="171"/>
      <c r="R89" s="23" t="s">
        <v>82</v>
      </c>
      <c r="S89" s="16"/>
      <c r="T89" s="138"/>
      <c r="U89" s="16"/>
      <c r="V89" s="138"/>
      <c r="W89" s="16"/>
      <c r="X89" s="138"/>
      <c r="Y89" s="16"/>
      <c r="Z89" s="138"/>
      <c r="AA89" s="16"/>
      <c r="AB89" s="138"/>
      <c r="AC89" s="16"/>
      <c r="AD89" s="138"/>
      <c r="AE89" s="16"/>
      <c r="AH89" s="78"/>
    </row>
    <row r="90" spans="1:34" ht="16" x14ac:dyDescent="0.2">
      <c r="A90" s="21" t="s">
        <v>83</v>
      </c>
      <c r="B90" s="14">
        <v>665.78300000000002</v>
      </c>
      <c r="C90" s="138"/>
      <c r="D90" s="14">
        <v>1283.3879999999999</v>
      </c>
      <c r="E90" s="138"/>
      <c r="F90" s="14">
        <v>1625.133</v>
      </c>
      <c r="G90" s="138"/>
      <c r="H90" s="16">
        <v>1815.7909999999999</v>
      </c>
      <c r="I90" s="138"/>
      <c r="J90" s="16">
        <v>1907.6</v>
      </c>
      <c r="K90" s="138"/>
      <c r="L90" s="16">
        <v>-5775.13</v>
      </c>
      <c r="M90" s="138"/>
      <c r="N90" s="16">
        <v>-5260.4989999999998</v>
      </c>
      <c r="Q90" s="171"/>
      <c r="R90" s="21" t="s">
        <v>83</v>
      </c>
      <c r="S90" s="16">
        <v>433.90899999999999</v>
      </c>
      <c r="T90" s="138"/>
      <c r="U90" s="16">
        <v>640.303</v>
      </c>
      <c r="V90" s="138"/>
      <c r="W90" s="16">
        <v>770.61400000000003</v>
      </c>
      <c r="X90" s="138"/>
      <c r="Y90" s="16">
        <v>969.31</v>
      </c>
      <c r="Z90" s="138"/>
      <c r="AA90" s="16">
        <v>911.36500000000001</v>
      </c>
      <c r="AB90" s="138"/>
      <c r="AC90" s="16">
        <v>-4000.047</v>
      </c>
      <c r="AD90" s="138"/>
      <c r="AE90" s="16">
        <v>-4501.32</v>
      </c>
      <c r="AH90" s="78"/>
    </row>
    <row r="91" spans="1:34" s="22" customFormat="1" x14ac:dyDescent="0.2">
      <c r="A91" s="22" t="s">
        <v>84</v>
      </c>
      <c r="B91" s="15">
        <f>B90/B44</f>
        <v>0.15509684831802514</v>
      </c>
      <c r="C91" s="142"/>
      <c r="D91" s="15">
        <f>D90/D44</f>
        <v>0.28894716117003755</v>
      </c>
      <c r="E91" s="142"/>
      <c r="F91" s="15">
        <f>F90/F44</f>
        <v>0.3347426389938522</v>
      </c>
      <c r="G91" s="142"/>
      <c r="H91" s="15">
        <f>H90/H44</f>
        <v>0.25530777196535792</v>
      </c>
      <c r="I91" s="142"/>
      <c r="J91" s="15">
        <f>J90/J44</f>
        <v>0.25123483845952849</v>
      </c>
      <c r="K91" s="142"/>
      <c r="L91" s="15">
        <f>L90/L44</f>
        <v>-1.27286224017389</v>
      </c>
      <c r="M91" s="142"/>
      <c r="N91" s="15">
        <f>N90/N44</f>
        <v>-0.72203237500176709</v>
      </c>
      <c r="O91" s="47"/>
      <c r="P91" s="47"/>
      <c r="Q91" s="174"/>
      <c r="R91" s="22" t="s">
        <v>84</v>
      </c>
      <c r="S91" s="15">
        <f>S90/S44</f>
        <v>0.18335327119706202</v>
      </c>
      <c r="T91" s="142"/>
      <c r="U91" s="15">
        <f>U90/U44</f>
        <v>0.27684971320700547</v>
      </c>
      <c r="V91" s="142"/>
      <c r="W91" s="15">
        <f>W90/W44</f>
        <v>0.30948092405646377</v>
      </c>
      <c r="X91" s="142"/>
      <c r="Y91" s="15">
        <f>Y90/Y44</f>
        <v>0.30766862402793205</v>
      </c>
      <c r="Z91" s="142"/>
      <c r="AA91" s="15">
        <f>AA90/AA44</f>
        <v>0.25425944163442038</v>
      </c>
      <c r="AB91" s="142"/>
      <c r="AC91" s="15">
        <f>AC90/AC44</f>
        <v>-2.0899946340018278</v>
      </c>
      <c r="AD91" s="142"/>
      <c r="AE91" s="15">
        <f>AE90/AE44</f>
        <v>-1.2066484525116663</v>
      </c>
      <c r="AF91" s="47"/>
      <c r="AG91" s="47"/>
      <c r="AH91" s="81"/>
    </row>
    <row r="92" spans="1:34" s="22" customFormat="1" x14ac:dyDescent="0.2">
      <c r="A92" s="22" t="s">
        <v>85</v>
      </c>
      <c r="B92" s="15">
        <f>B42/B8</f>
        <v>6.5808789999213774E-2</v>
      </c>
      <c r="C92" s="142"/>
      <c r="D92" s="15">
        <f t="shared" ref="D92:N92" si="43">D42/D8</f>
        <v>5.6737440774104905E-2</v>
      </c>
      <c r="E92" s="142"/>
      <c r="F92" s="15">
        <f t="shared" si="43"/>
        <v>7.7851152194685122E-2</v>
      </c>
      <c r="G92" s="142"/>
      <c r="H92" s="15">
        <f t="shared" si="43"/>
        <v>7.3264786191787667E-2</v>
      </c>
      <c r="I92" s="142"/>
      <c r="J92" s="15">
        <f t="shared" si="43"/>
        <v>6.4033918543503016E-2</v>
      </c>
      <c r="K92" s="142"/>
      <c r="L92" s="15">
        <f t="shared" si="43"/>
        <v>0.18189556253406525</v>
      </c>
      <c r="M92" s="142"/>
      <c r="N92" s="15">
        <f t="shared" si="43"/>
        <v>0.13249539981157629</v>
      </c>
      <c r="O92" s="47"/>
      <c r="P92" s="47"/>
      <c r="Q92" s="174"/>
      <c r="R92" s="22" t="s">
        <v>85</v>
      </c>
      <c r="S92" s="15">
        <f>S42/S8</f>
        <v>4.0124461964736166E-2</v>
      </c>
      <c r="T92" s="142"/>
      <c r="U92" s="15">
        <f t="shared" ref="U92:AE92" si="44">U42/U8</f>
        <v>4.8729727951674844E-2</v>
      </c>
      <c r="V92" s="142"/>
      <c r="W92" s="15">
        <f t="shared" si="44"/>
        <v>6.2112714486567758E-2</v>
      </c>
      <c r="X92" s="142"/>
      <c r="Y92" s="15">
        <f t="shared" si="44"/>
        <v>5.9538553034203627E-2</v>
      </c>
      <c r="Z92" s="142"/>
      <c r="AA92" s="15">
        <f t="shared" si="44"/>
        <v>7.180092083602943E-2</v>
      </c>
      <c r="AB92" s="142"/>
      <c r="AC92" s="15">
        <f t="shared" si="44"/>
        <v>0.25329233240371629</v>
      </c>
      <c r="AD92" s="142"/>
      <c r="AE92" s="15">
        <f t="shared" si="44"/>
        <v>0.20258510823031456</v>
      </c>
      <c r="AF92" s="47"/>
      <c r="AG92" s="47"/>
      <c r="AH92" s="81"/>
    </row>
    <row r="93" spans="1:34" s="22" customFormat="1" x14ac:dyDescent="0.2">
      <c r="A93" s="22" t="s">
        <v>86</v>
      </c>
      <c r="B93" s="15">
        <f>B44/B4</f>
        <v>0.20655777777350057</v>
      </c>
      <c r="C93" s="142"/>
      <c r="D93" s="15">
        <f t="shared" ref="D93:N93" si="45">D44/D4</f>
        <v>0.19908280114314808</v>
      </c>
      <c r="E93" s="142"/>
      <c r="F93" s="15">
        <f t="shared" si="45"/>
        <v>0.21711409140854157</v>
      </c>
      <c r="G93" s="142"/>
      <c r="H93" s="15">
        <f t="shared" si="45"/>
        <v>0.25677289592454688</v>
      </c>
      <c r="I93" s="142"/>
      <c r="J93" s="15">
        <f t="shared" si="45"/>
        <v>0.25042301720168814</v>
      </c>
      <c r="K93" s="142"/>
      <c r="L93" s="15">
        <f t="shared" si="45"/>
        <v>0.13975340972900513</v>
      </c>
      <c r="M93" s="142"/>
      <c r="N93" s="15">
        <f t="shared" si="45"/>
        <v>0.22585410417640575</v>
      </c>
      <c r="O93" s="47"/>
      <c r="P93" s="47"/>
      <c r="Q93" s="174"/>
      <c r="R93" s="22" t="s">
        <v>86</v>
      </c>
      <c r="S93" s="15">
        <f>S44/S4</f>
        <v>0.19295273613181177</v>
      </c>
      <c r="T93" s="142"/>
      <c r="U93" s="15">
        <f t="shared" ref="U93:AE93" si="46">U44/U4</f>
        <v>0.17826684476769147</v>
      </c>
      <c r="V93" s="142"/>
      <c r="W93" s="15">
        <f t="shared" si="46"/>
        <v>0.17666150876169842</v>
      </c>
      <c r="X93" s="142"/>
      <c r="Y93" s="15">
        <f t="shared" si="46"/>
        <v>0.20718836088720419</v>
      </c>
      <c r="Z93" s="142"/>
      <c r="AA93" s="15">
        <f t="shared" si="46"/>
        <v>0.2148322405092121</v>
      </c>
      <c r="AB93" s="142"/>
      <c r="AC93" s="15">
        <f t="shared" si="46"/>
        <v>0.10402031162021205</v>
      </c>
      <c r="AD93" s="142"/>
      <c r="AE93" s="15">
        <f t="shared" si="46"/>
        <v>0.1991705214780265</v>
      </c>
      <c r="AF93" s="47"/>
      <c r="AG93" s="47"/>
      <c r="AH93" s="81"/>
    </row>
    <row r="94" spans="1:34" x14ac:dyDescent="0.2">
      <c r="A94" t="s">
        <v>87</v>
      </c>
      <c r="B94" s="14">
        <v>879.16099999999994</v>
      </c>
      <c r="C94" s="138"/>
      <c r="D94" s="14">
        <v>947.71</v>
      </c>
      <c r="E94" s="138"/>
      <c r="F94" s="14">
        <v>997.13699999999994</v>
      </c>
      <c r="G94" s="138"/>
      <c r="H94" s="16">
        <v>1086.6790000000001</v>
      </c>
      <c r="I94" s="138"/>
      <c r="J94" s="16">
        <v>1309.549</v>
      </c>
      <c r="K94" s="138"/>
      <c r="L94" s="16">
        <v>1435.472</v>
      </c>
      <c r="M94" s="138"/>
      <c r="N94" s="16">
        <v>1541.433</v>
      </c>
      <c r="Q94" s="171"/>
      <c r="R94" t="s">
        <v>87</v>
      </c>
      <c r="S94" s="16">
        <v>450.33499999999998</v>
      </c>
      <c r="T94" s="138"/>
      <c r="U94" s="16">
        <v>445.63499999999999</v>
      </c>
      <c r="V94" s="138"/>
      <c r="W94" s="16">
        <v>521.48400000000004</v>
      </c>
      <c r="X94" s="138"/>
      <c r="Y94" s="16">
        <v>556.97199999999998</v>
      </c>
      <c r="Z94" s="138"/>
      <c r="AA94" s="16">
        <v>647.10199999999998</v>
      </c>
      <c r="AB94" s="138"/>
      <c r="AC94" s="16">
        <v>739.61900000000003</v>
      </c>
      <c r="AD94" s="138"/>
      <c r="AE94" s="16">
        <v>758.60400000000004</v>
      </c>
      <c r="AH94" s="78"/>
    </row>
    <row r="95" spans="1:34" s="22" customFormat="1" ht="32" x14ac:dyDescent="0.2">
      <c r="A95" s="24" t="s">
        <v>88</v>
      </c>
      <c r="B95" s="15">
        <f>((B42-B34-B44)/(B6-B90-B94))*365</f>
        <v>-193.30479721296453</v>
      </c>
      <c r="C95" s="142"/>
      <c r="D95" s="15">
        <f>((D42-D34-D44)/(D6-D90-D94))*365</f>
        <v>-221.80807456558765</v>
      </c>
      <c r="E95" s="142"/>
      <c r="F95" s="15">
        <f>((F42-F34-F44)/(F6-F90-F94))*365</f>
        <v>-240.65982219370247</v>
      </c>
      <c r="G95" s="142"/>
      <c r="H95" s="15">
        <f>((H42-H34-H44)/(H6-H90-H94))*365</f>
        <v>-333.56423746836583</v>
      </c>
      <c r="I95" s="142"/>
      <c r="J95" s="15">
        <f>((J42-J34-J44)/(J6-J90-J94))*365</f>
        <v>-311.14158562650266</v>
      </c>
      <c r="K95" s="142"/>
      <c r="L95" s="15">
        <f>((L42-L34-L44)/(L6-L90-L94))*365</f>
        <v>-19.178256790944697</v>
      </c>
      <c r="M95" s="142"/>
      <c r="N95" s="15">
        <f>((N42-N34-N44)/(N6-N90-N94))*365</f>
        <v>-266.60713867442468</v>
      </c>
      <c r="O95" s="47"/>
      <c r="P95" s="136"/>
      <c r="Q95" s="174"/>
      <c r="R95" s="24" t="s">
        <v>88</v>
      </c>
      <c r="S95" s="15">
        <f>((S42-S34-S44)/(S6-S90-S94))*365</f>
        <v>-219.82249355930011</v>
      </c>
      <c r="T95" s="142"/>
      <c r="U95" s="15">
        <f>((U42-U34-U44)/(U6-U90-U94))*365</f>
        <v>-189.603858210602</v>
      </c>
      <c r="V95" s="142"/>
      <c r="W95" s="15">
        <f>((W42-W34-W44)/(W6-W90-W94))*365</f>
        <v>-182.65710536132735</v>
      </c>
      <c r="X95" s="142"/>
      <c r="Y95" s="15">
        <f>((Y42-Y34-Y44)/(Y6-Y90-Y94))*365</f>
        <v>-216.83060511689075</v>
      </c>
      <c r="Z95" s="142"/>
      <c r="AA95" s="15">
        <f>((AA42-AA34-AA44)/(AA6-AA90-AA94))*365</f>
        <v>-219.54532190544319</v>
      </c>
      <c r="AB95" s="142"/>
      <c r="AC95" s="15">
        <f>((AC42-AC34-AC44)/(AC6-AC90-AC94))*365</f>
        <v>125.51051287834204</v>
      </c>
      <c r="AD95" s="142"/>
      <c r="AE95" s="15">
        <f>((AE42-AE34-AE44)/(AE6-AE90-AE94))*365</f>
        <v>-45.477963432726668</v>
      </c>
      <c r="AF95" s="47"/>
      <c r="AG95" s="136"/>
      <c r="AH95" s="81"/>
    </row>
    <row r="96" spans="1:34" s="18" customFormat="1" x14ac:dyDescent="0.2">
      <c r="A96" s="18" t="s">
        <v>89</v>
      </c>
      <c r="B96" s="42">
        <f>3.2+12.18*B91+2.5*B92-10.68*B93+0.029*B95</f>
        <v>-2.5582745982853772</v>
      </c>
      <c r="C96" s="141"/>
      <c r="D96" s="42">
        <f t="shared" ref="D96:N96" si="47">3.2+12.18*D91+2.5*D92-10.68*D93+0.029*D95</f>
        <v>-1.6974184536245431</v>
      </c>
      <c r="E96" s="141"/>
      <c r="F96" s="42">
        <f t="shared" si="47"/>
        <v>-1.826120116428763</v>
      </c>
      <c r="G96" s="141"/>
      <c r="H96" s="42">
        <f t="shared" si="47"/>
        <v>-5.922886787039241</v>
      </c>
      <c r="I96" s="141"/>
      <c r="J96" s="42">
        <f t="shared" si="47"/>
        <v>-5.2774986780867907</v>
      </c>
      <c r="K96" s="141"/>
      <c r="L96" s="42">
        <f t="shared" si="47"/>
        <v>-13.897459041825989</v>
      </c>
      <c r="M96" s="141"/>
      <c r="N96" s="42">
        <f t="shared" si="47"/>
        <v>-15.406844682154912</v>
      </c>
      <c r="O96" s="1"/>
      <c r="P96" s="136"/>
      <c r="Q96" s="174"/>
      <c r="R96" s="18" t="s">
        <v>89</v>
      </c>
      <c r="S96" s="42">
        <f>3.2+12.18*S91+2.5*S92-10.68*S93+0.029*S95</f>
        <v>-2.9020335370153973</v>
      </c>
      <c r="T96" s="141"/>
      <c r="U96" s="42">
        <f t="shared" ref="U96" si="48">3.2+12.18*U91+2.5*U92-10.68*U93+0.029*U95</f>
        <v>-0.70854796348588955</v>
      </c>
      <c r="V96" s="141"/>
      <c r="W96" s="42">
        <f t="shared" ref="W96" si="49">3.2+12.18*W91+2.5*W92-10.68*W93+0.029*W95</f>
        <v>-5.9041527829283957E-2</v>
      </c>
      <c r="X96" s="141"/>
      <c r="Y96" s="42">
        <f t="shared" ref="Y96" si="50">3.2+12.18*Y91+2.5*Y92-10.68*Y93+0.029*Y95</f>
        <v>-1.4046090194194516</v>
      </c>
      <c r="Z96" s="141"/>
      <c r="AA96" s="42">
        <f t="shared" ref="AA96" si="51">3.2+12.18*AA91+2.5*AA92-10.68*AA93+0.029*AA95</f>
        <v>-2.1848403626989237</v>
      </c>
      <c r="AB96" s="141"/>
      <c r="AC96" s="42">
        <f t="shared" ref="AC96" si="52">3.2+12.18*AC91+2.5*AC92-10.68*AC93+0.029*AC95</f>
        <v>-19.094035865764919</v>
      </c>
      <c r="AD96" s="141"/>
      <c r="AE96" s="42">
        <f t="shared" ref="AE96" si="53">3.2+12.18*AE91+2.5*AE92-10.68*AE93+0.029*AE95</f>
        <v>-14.436517489950706</v>
      </c>
      <c r="AF96" s="1"/>
      <c r="AG96" s="136"/>
      <c r="AH96" s="137"/>
    </row>
    <row r="97" spans="1:34" s="5" customFormat="1" x14ac:dyDescent="0.2">
      <c r="A97" s="5" t="s">
        <v>90</v>
      </c>
      <c r="B97" s="13"/>
      <c r="C97" s="139">
        <f>IF(B96&lt;D96,2,IF(B96&lt;D96,1,0))</f>
        <v>2</v>
      </c>
      <c r="D97" s="38">
        <f>(D96-B96)/B96</f>
        <v>-0.33649872661746416</v>
      </c>
      <c r="E97" s="139">
        <f>IF(D96&lt;F96,2,IF(D96&lt;F96,1,0))</f>
        <v>0</v>
      </c>
      <c r="F97" s="38">
        <f>(F96-D96)/D96</f>
        <v>7.5822000479257065E-2</v>
      </c>
      <c r="G97" s="139">
        <f>IF(F96&lt;H96,2,IF(F96&lt;H96,1,0))</f>
        <v>0</v>
      </c>
      <c r="H97" s="38">
        <f>(H96-F96)/F96</f>
        <v>2.2434267240986787</v>
      </c>
      <c r="I97" s="139">
        <f>IF(H96&lt;J96,2,IF(H96&lt;J96,1,0))</f>
        <v>2</v>
      </c>
      <c r="J97" s="38">
        <f>(J96-H96)/H96</f>
        <v>-0.10896512666166792</v>
      </c>
      <c r="K97" s="139">
        <f>IF(J96&lt;L96,2,IF(J96&lt;L96,1,0))</f>
        <v>0</v>
      </c>
      <c r="L97" s="38">
        <f>(L96-J96)/J96</f>
        <v>1.6333420223354986</v>
      </c>
      <c r="M97" s="139">
        <f>IF(L96&lt;N96,2,IF(L96&lt;N96,1,0))</f>
        <v>0</v>
      </c>
      <c r="N97" s="38">
        <f>(N96-L96)/L96</f>
        <v>0.10860874896527875</v>
      </c>
      <c r="O97" s="6"/>
      <c r="P97" s="6"/>
      <c r="Q97" s="171"/>
      <c r="R97" s="5" t="s">
        <v>90</v>
      </c>
      <c r="S97" s="25"/>
      <c r="T97" s="139">
        <f>IF(S96&lt;U96,2,IF(S96&lt;U96,1,0))</f>
        <v>2</v>
      </c>
      <c r="U97" s="37">
        <f>(U96-S96)/S96</f>
        <v>-0.75584432280041902</v>
      </c>
      <c r="V97" s="139">
        <f>IF(U96&lt;W96,2,IF(U96&lt;W96,1,0))</f>
        <v>2</v>
      </c>
      <c r="W97" s="37">
        <f>(W96-U96)/U96</f>
        <v>-0.91667250366677577</v>
      </c>
      <c r="X97" s="139">
        <f>IF(W96&lt;Y96,2,IF(W96&lt;Y96,1,0))</f>
        <v>0</v>
      </c>
      <c r="Y97" s="37">
        <f>(Y96-W96)/W96</f>
        <v>22.790187535133207</v>
      </c>
      <c r="Z97" s="139">
        <f>IF(Y96&lt;AA96,2,IF(Y96&lt;AA96,1,0))</f>
        <v>0</v>
      </c>
      <c r="AA97" s="37">
        <f>(AA96-Y96)/Y96</f>
        <v>0.55547937717355311</v>
      </c>
      <c r="AB97" s="139">
        <f>IF(AA96&lt;AC96,2,IF(AA96&lt;AC96,1,0))</f>
        <v>0</v>
      </c>
      <c r="AC97" s="37">
        <f>(AC96-AA96)/AA96</f>
        <v>7.7393276835009308</v>
      </c>
      <c r="AD97" s="139">
        <f>IF(AC96&lt;AE96,2,IF(AC96&lt;AE96,1,0))</f>
        <v>2</v>
      </c>
      <c r="AE97" s="37">
        <f>(AE96-AC96)/AC96</f>
        <v>-0.24392529733145707</v>
      </c>
      <c r="AF97" s="6"/>
      <c r="AG97" s="6"/>
      <c r="AH97" s="94"/>
    </row>
    <row r="98" spans="1:34" ht="14" customHeight="1" x14ac:dyDescent="0.2">
      <c r="A98" s="11"/>
      <c r="B98" s="14"/>
      <c r="C98" s="138"/>
      <c r="D98" s="14"/>
      <c r="E98" s="138"/>
      <c r="F98" s="14"/>
      <c r="G98" s="138"/>
      <c r="H98" s="14"/>
      <c r="I98" s="138"/>
      <c r="J98" s="14"/>
      <c r="K98" s="138"/>
      <c r="L98" s="14"/>
      <c r="M98" s="138"/>
      <c r="N98" s="14"/>
      <c r="Q98" s="171"/>
      <c r="R98" s="11"/>
      <c r="S98" s="16"/>
      <c r="T98" s="138"/>
      <c r="U98" s="16"/>
      <c r="V98" s="138"/>
      <c r="W98" s="16"/>
      <c r="X98" s="138"/>
      <c r="Y98" s="16"/>
      <c r="Z98" s="138"/>
      <c r="AA98" s="16"/>
      <c r="AB98" s="138"/>
      <c r="AC98" s="16"/>
      <c r="AD98" s="138"/>
      <c r="AE98" s="16"/>
      <c r="AH98" s="78"/>
    </row>
    <row r="99" spans="1:34" x14ac:dyDescent="0.2">
      <c r="A99" s="11"/>
      <c r="B99" s="14"/>
      <c r="C99" s="138"/>
      <c r="D99" s="14"/>
      <c r="E99" s="138"/>
      <c r="F99" s="14"/>
      <c r="G99" s="138"/>
      <c r="H99" s="14"/>
      <c r="I99" s="138"/>
      <c r="J99" s="14"/>
      <c r="K99" s="138"/>
      <c r="L99" s="14"/>
      <c r="M99" s="138"/>
      <c r="N99" s="14"/>
      <c r="Q99" s="171"/>
      <c r="R99" s="11"/>
      <c r="S99" s="16"/>
      <c r="T99" s="146"/>
      <c r="U99" s="16"/>
      <c r="V99" s="146"/>
      <c r="W99" s="16"/>
      <c r="X99" s="146"/>
      <c r="Y99" s="16"/>
      <c r="Z99" s="146"/>
      <c r="AA99" s="16"/>
      <c r="AB99" s="146"/>
      <c r="AC99" s="16"/>
      <c r="AD99" s="146"/>
      <c r="AE99" s="16"/>
      <c r="AH99" s="78"/>
    </row>
    <row r="100" spans="1:34" ht="19" customHeight="1" x14ac:dyDescent="0.2">
      <c r="A100" s="11"/>
      <c r="B100" s="14"/>
      <c r="C100" s="138"/>
      <c r="D100" s="14"/>
      <c r="E100" s="138"/>
      <c r="F100" s="14"/>
      <c r="G100" s="138"/>
      <c r="H100" s="14"/>
      <c r="I100" s="138"/>
      <c r="J100" s="14"/>
      <c r="K100" s="138"/>
      <c r="L100" s="14"/>
      <c r="M100" s="138"/>
      <c r="N100" s="14"/>
      <c r="Q100" s="171"/>
      <c r="R100" s="11"/>
      <c r="S100" s="16"/>
      <c r="T100" s="146"/>
      <c r="U100" s="16"/>
      <c r="V100" s="146"/>
      <c r="W100" s="16"/>
      <c r="X100" s="146"/>
      <c r="Y100" s="16"/>
      <c r="Z100" s="146"/>
      <c r="AA100" s="16"/>
      <c r="AB100" s="146"/>
      <c r="AC100" s="16"/>
      <c r="AD100" s="146"/>
      <c r="AE100" s="16"/>
      <c r="AH100" s="78"/>
    </row>
    <row r="101" spans="1:34" x14ac:dyDescent="0.2">
      <c r="A101" s="11" t="s">
        <v>91</v>
      </c>
      <c r="B101" s="14"/>
      <c r="C101" s="138"/>
      <c r="D101" s="14"/>
      <c r="E101" s="138"/>
      <c r="F101" s="14"/>
      <c r="G101" s="138"/>
      <c r="H101" s="14"/>
      <c r="I101" s="138"/>
      <c r="J101" s="14"/>
      <c r="K101" s="138"/>
      <c r="L101" s="14"/>
      <c r="M101" s="138"/>
      <c r="N101" s="14"/>
      <c r="O101" s="2"/>
      <c r="P101" s="2"/>
      <c r="R101" s="2"/>
      <c r="S101" s="16"/>
      <c r="T101" s="146"/>
      <c r="U101" s="16"/>
      <c r="V101" s="146"/>
      <c r="W101" s="16"/>
      <c r="X101" s="146"/>
      <c r="Y101" s="16"/>
      <c r="Z101" s="146"/>
      <c r="AA101" s="16"/>
      <c r="AB101" s="146"/>
      <c r="AC101" s="16"/>
      <c r="AD101" s="146"/>
      <c r="AE101" s="16"/>
      <c r="AF101" s="2"/>
      <c r="AG101" s="2"/>
      <c r="AH101" s="78"/>
    </row>
    <row r="102" spans="1:34" ht="30" customHeight="1" x14ac:dyDescent="0.2">
      <c r="A102" s="190" t="s">
        <v>92</v>
      </c>
      <c r="B102" s="190"/>
      <c r="C102" s="190"/>
      <c r="D102" s="190"/>
      <c r="E102" s="190"/>
      <c r="F102" s="190"/>
      <c r="G102" s="190"/>
      <c r="H102" s="190"/>
      <c r="I102" s="147"/>
      <c r="J102" s="20"/>
      <c r="K102" s="147"/>
      <c r="L102" s="20"/>
      <c r="M102" s="147"/>
      <c r="N102" s="20"/>
      <c r="S102" s="16"/>
      <c r="T102" s="146"/>
      <c r="U102" s="16"/>
      <c r="V102" s="146"/>
      <c r="W102" s="16"/>
      <c r="X102" s="146"/>
      <c r="Y102" s="16"/>
      <c r="Z102" s="146"/>
      <c r="AA102" s="16"/>
      <c r="AB102" s="146"/>
      <c r="AC102" s="16"/>
      <c r="AD102" s="146"/>
      <c r="AE102" s="16"/>
      <c r="AH102" s="78"/>
    </row>
    <row r="103" spans="1:34" x14ac:dyDescent="0.2">
      <c r="A103" s="189" t="s">
        <v>93</v>
      </c>
      <c r="B103" s="189"/>
      <c r="C103" s="189"/>
      <c r="D103" s="189"/>
      <c r="E103" s="189"/>
      <c r="F103" s="189"/>
      <c r="G103" s="189"/>
      <c r="H103" s="189"/>
      <c r="I103" s="148"/>
      <c r="J103" s="19"/>
      <c r="K103" s="148"/>
      <c r="L103" s="19"/>
      <c r="M103" s="148"/>
      <c r="N103" s="19"/>
      <c r="S103" s="16"/>
      <c r="T103" s="146"/>
      <c r="U103" s="16"/>
      <c r="V103" s="146"/>
      <c r="W103" s="16"/>
      <c r="X103" s="146"/>
      <c r="Y103" s="16"/>
      <c r="Z103" s="146"/>
      <c r="AA103" s="16"/>
      <c r="AB103" s="146"/>
      <c r="AC103" s="16"/>
      <c r="AD103" s="146"/>
      <c r="AE103" s="16"/>
    </row>
    <row r="104" spans="1:34" x14ac:dyDescent="0.2">
      <c r="A104" s="189"/>
      <c r="B104" s="189"/>
      <c r="C104" s="189"/>
      <c r="D104" s="189"/>
      <c r="E104" s="189"/>
      <c r="F104" s="189"/>
      <c r="G104" s="189"/>
      <c r="H104" s="189"/>
      <c r="I104" s="148"/>
      <c r="J104" s="19"/>
      <c r="K104" s="148"/>
      <c r="L104" s="19"/>
      <c r="M104" s="148"/>
      <c r="N104" s="19"/>
      <c r="S104" s="16"/>
      <c r="T104" s="146"/>
      <c r="U104" s="16"/>
      <c r="V104" s="146"/>
      <c r="W104" s="16"/>
      <c r="X104" s="146"/>
      <c r="Y104" s="16"/>
      <c r="Z104" s="146"/>
      <c r="AA104" s="16"/>
      <c r="AB104" s="146"/>
      <c r="AC104" s="16"/>
      <c r="AD104" s="146"/>
      <c r="AE104" s="16"/>
    </row>
    <row r="105" spans="1:34" x14ac:dyDescent="0.2">
      <c r="A105" s="189"/>
      <c r="B105" s="189"/>
      <c r="C105" s="189"/>
      <c r="D105" s="189"/>
      <c r="E105" s="189"/>
      <c r="F105" s="189"/>
      <c r="G105" s="189"/>
      <c r="H105" s="189"/>
      <c r="I105" s="148"/>
      <c r="J105" s="19"/>
      <c r="K105" s="148"/>
      <c r="L105" s="19"/>
      <c r="M105" s="148"/>
      <c r="N105" s="19"/>
      <c r="S105" s="16"/>
      <c r="T105" s="146"/>
      <c r="U105" s="16"/>
      <c r="V105" s="146"/>
      <c r="W105" s="16"/>
      <c r="X105" s="146"/>
      <c r="Y105" s="16"/>
      <c r="Z105" s="146"/>
      <c r="AA105" s="16"/>
      <c r="AB105" s="146"/>
      <c r="AC105" s="16"/>
      <c r="AD105" s="146"/>
      <c r="AE105" s="16"/>
    </row>
    <row r="106" spans="1:34" x14ac:dyDescent="0.2">
      <c r="A106" s="189"/>
      <c r="B106" s="189"/>
      <c r="C106" s="189"/>
      <c r="D106" s="189"/>
      <c r="E106" s="189"/>
      <c r="F106" s="189"/>
      <c r="G106" s="189"/>
      <c r="H106" s="189"/>
      <c r="I106" s="148"/>
      <c r="J106" s="19"/>
      <c r="K106" s="148"/>
      <c r="L106" s="19"/>
      <c r="M106" s="148"/>
      <c r="N106" s="19"/>
      <c r="S106" s="16"/>
      <c r="T106" s="146"/>
      <c r="U106" s="16"/>
      <c r="V106" s="146"/>
      <c r="W106" s="16"/>
      <c r="X106" s="146"/>
      <c r="Y106" s="16"/>
      <c r="Z106" s="146"/>
      <c r="AA106" s="16"/>
      <c r="AB106" s="146"/>
      <c r="AC106" s="16"/>
      <c r="AD106" s="146"/>
      <c r="AE106" s="16"/>
    </row>
    <row r="107" spans="1:34" x14ac:dyDescent="0.2">
      <c r="A107" s="189"/>
      <c r="B107" s="189"/>
      <c r="C107" s="189"/>
      <c r="D107" s="189"/>
      <c r="E107" s="189"/>
      <c r="F107" s="189"/>
      <c r="G107" s="189"/>
      <c r="H107" s="189"/>
      <c r="I107" s="148"/>
      <c r="J107" s="19"/>
      <c r="K107" s="148"/>
      <c r="L107" s="19"/>
      <c r="M107" s="148"/>
      <c r="N107" s="19"/>
      <c r="S107" s="16"/>
      <c r="T107" s="146"/>
      <c r="U107" s="16"/>
      <c r="V107" s="146"/>
      <c r="W107" s="16"/>
      <c r="X107" s="146"/>
      <c r="Y107" s="16"/>
      <c r="Z107" s="146"/>
      <c r="AA107" s="14"/>
      <c r="AB107" s="138"/>
      <c r="AC107" s="14"/>
      <c r="AD107" s="138"/>
      <c r="AE107" s="14"/>
    </row>
    <row r="108" spans="1:34" x14ac:dyDescent="0.2">
      <c r="S108" s="16"/>
      <c r="T108" s="146"/>
      <c r="U108" s="16"/>
      <c r="V108" s="146"/>
      <c r="W108" s="16"/>
      <c r="X108" s="146"/>
      <c r="Y108" s="16"/>
      <c r="Z108" s="146"/>
      <c r="AA108" s="14"/>
      <c r="AB108" s="138"/>
      <c r="AC108" s="14"/>
      <c r="AD108" s="138"/>
      <c r="AE108" s="14"/>
    </row>
    <row r="109" spans="1:34" x14ac:dyDescent="0.2">
      <c r="S109" s="16"/>
      <c r="T109" s="146"/>
      <c r="U109" s="16"/>
      <c r="V109" s="146"/>
      <c r="W109" s="16"/>
      <c r="X109" s="146"/>
      <c r="Y109" s="16"/>
      <c r="Z109" s="146"/>
      <c r="AA109" s="14"/>
      <c r="AB109" s="138"/>
      <c r="AC109" s="14"/>
      <c r="AD109" s="138"/>
      <c r="AE109" s="14"/>
    </row>
    <row r="110" spans="1:34" x14ac:dyDescent="0.2">
      <c r="S110" s="27"/>
      <c r="T110" s="149"/>
      <c r="U110" s="27"/>
      <c r="V110" s="149"/>
      <c r="W110" s="27"/>
      <c r="X110" s="149"/>
      <c r="Y110" s="27"/>
      <c r="Z110" s="149"/>
      <c r="AA110" s="8"/>
      <c r="AB110" s="88"/>
      <c r="AC110" s="8"/>
      <c r="AD110" s="88"/>
      <c r="AE110" s="8"/>
    </row>
    <row r="111" spans="1:34" ht="74.5" customHeight="1" x14ac:dyDescent="0.2"/>
    <row r="112" spans="1:34" ht="101.5" customHeight="1" x14ac:dyDescent="0.2"/>
    <row r="113" ht="61.25" customHeight="1" x14ac:dyDescent="0.2"/>
    <row r="114" ht="20" customHeight="1" x14ac:dyDescent="0.2"/>
    <row r="115" ht="86" customHeight="1" x14ac:dyDescent="0.2"/>
    <row r="116" ht="101" customHeight="1" x14ac:dyDescent="0.2"/>
  </sheetData>
  <mergeCells count="6">
    <mergeCell ref="A107:H107"/>
    <mergeCell ref="A102:H102"/>
    <mergeCell ref="A103:H103"/>
    <mergeCell ref="A104:H104"/>
    <mergeCell ref="A105:H105"/>
    <mergeCell ref="A106:H106"/>
  </mergeCells>
  <conditionalFormatting sqref="B46 S46 F46 D46 N46 L46 J46 H46 AE46 AC46 AA46 Y46 U46 W46">
    <cfRule type="cellIs" dxfId="64" priority="45" operator="between">
      <formula>1.5</formula>
      <formula>2.5</formula>
    </cfRule>
    <cfRule type="cellIs" dxfId="63" priority="46" operator="lessThan">
      <formula>1</formula>
    </cfRule>
  </conditionalFormatting>
  <conditionalFormatting sqref="B48 B50 S48 S50 D50 D48 N48 N50 L48 L50 J48 J50 H48 H50 F50 F48 AE50 AE48 AC50 AC48 AA50 AA48 Y48 U50 U48 W48 W50 Y50">
    <cfRule type="cellIs" dxfId="62" priority="41" operator="greaterThan">
      <formula>1</formula>
    </cfRule>
    <cfRule type="cellIs" dxfId="61" priority="42" operator="between">
      <formula>0.5</formula>
      <formula>1</formula>
    </cfRule>
    <cfRule type="cellIs" dxfId="60" priority="43" operator="between">
      <formula>0.25</formula>
      <formula>0.5</formula>
    </cfRule>
    <cfRule type="cellIs" dxfId="59" priority="44" operator="lessThan">
      <formula>0.25</formula>
    </cfRule>
  </conditionalFormatting>
  <conditionalFormatting sqref="B57 S57 D57 U57 N57 F57 L57 H57 AE57 AC57 AA57 Y57 J57 W57">
    <cfRule type="cellIs" dxfId="58" priority="37" operator="greaterThan">
      <formula>1.8</formula>
    </cfRule>
    <cfRule type="cellIs" dxfId="57" priority="38" operator="between">
      <formula>0.8</formula>
      <formula>1.8</formula>
    </cfRule>
    <cfRule type="cellIs" dxfId="56" priority="39" operator="between">
      <formula>0.4</formula>
      <formula>0.8</formula>
    </cfRule>
    <cfRule type="cellIs" dxfId="55" priority="40" operator="lessThan">
      <formula>0.4</formula>
    </cfRule>
  </conditionalFormatting>
  <conditionalFormatting sqref="B59 B61 S59 S61 D59 D61 U61 U59 N61 N59 F61 F59 AC61 W59 W61 L59 L61 J59 J61 H59 H61 AE59 AE61 AC59 AA61 AA59 Y61 Y59">
    <cfRule type="cellIs" dxfId="54" priority="33" operator="greaterThan">
      <formula>0.65</formula>
    </cfRule>
    <cfRule type="cellIs" dxfId="53" priority="34" operator="between">
      <formula>0.5</formula>
      <formula>0.65</formula>
    </cfRule>
    <cfRule type="cellIs" dxfId="52" priority="35" operator="between">
      <formula>0.35</formula>
      <formula>0.5</formula>
    </cfRule>
    <cfRule type="cellIs" dxfId="51" priority="36" operator="between">
      <formula>0</formula>
      <formula>0.35</formula>
    </cfRule>
  </conditionalFormatting>
  <conditionalFormatting sqref="B63 S63 D63 U63 N63 F63 AC63 W63 L63 J63 H63 AE63 AA63 Y63">
    <cfRule type="cellIs" dxfId="50" priority="29" operator="greaterThan">
      <formula>0.65</formula>
    </cfRule>
    <cfRule type="cellIs" dxfId="49" priority="30" operator="between">
      <formula>0.5</formula>
      <formula>0.65</formula>
    </cfRule>
    <cfRule type="cellIs" dxfId="48" priority="31" operator="between">
      <formula>0.35</formula>
      <formula>0.5</formula>
    </cfRule>
    <cfRule type="cellIs" dxfId="47" priority="32" operator="lessThan">
      <formula>0.35</formula>
    </cfRule>
  </conditionalFormatting>
  <conditionalFormatting sqref="B87 S87 D87 N87 L87 J87 H87 F87 AE87 AC87 AA87 Y87 W87 U87">
    <cfRule type="cellIs" dxfId="46" priority="26" operator="lessThan">
      <formula>1.2</formula>
    </cfRule>
    <cfRule type="cellIs" dxfId="45" priority="27" operator="between">
      <formula>1.2</formula>
      <formula>2.9</formula>
    </cfRule>
    <cfRule type="cellIs" dxfId="44" priority="28" operator="greaterThan">
      <formula>2.9</formula>
    </cfRule>
  </conditionalFormatting>
  <conditionalFormatting sqref="B96:D96 S96 F96 H96 J96 L96 N96 U96 W96 Y96 AA96 AC96 AE96">
    <cfRule type="cellIs" dxfId="43" priority="24" operator="lessThan">
      <formula>0</formula>
    </cfRule>
    <cfRule type="cellIs" dxfId="42" priority="25" operator="greaterThan">
      <formula>0</formula>
    </cfRule>
  </conditionalFormatting>
  <conditionalFormatting sqref="M96 K96 I96 G96 E96">
    <cfRule type="cellIs" dxfId="41" priority="14" operator="lessThan">
      <formula>0</formula>
    </cfRule>
    <cfRule type="cellIs" dxfId="40" priority="15" operator="greaterThan">
      <formula>0</formula>
    </cfRule>
  </conditionalFormatting>
  <conditionalFormatting sqref="AD96 AB96 Z96 X96 V96 T96">
    <cfRule type="cellIs" dxfId="39" priority="2" operator="lessThan">
      <formula>0</formula>
    </cfRule>
    <cfRule type="cellIs" dxfId="38" priority="3" operator="greaterThan">
      <formula>0</formula>
    </cfRule>
  </conditionalFormatting>
  <pageMargins left="0.7" right="0.7" top="0.75" bottom="0.75" header="0.3" footer="0.3"/>
  <pageSetup orientation="portrait" horizontalDpi="4294967293" verticalDpi="4294967293" r:id="rId1"/>
  <extLst>
    <ext xmlns:x14="http://schemas.microsoft.com/office/spreadsheetml/2009/9/main" uri="{78C0D931-6437-407d-A8EE-F0AAD7539E65}">
      <x14:conditionalFormattings>
        <x14:conditionalFormatting xmlns:xm="http://schemas.microsoft.com/office/excel/2006/main">
          <x14:cfRule type="iconSet" priority="1" id="{1AEDFF38-C9CE-4840-B9FB-AB9EA3020A79}">
            <x14:iconSet iconSet="3Arrows" showValue="0" custom="1">
              <x14:cfvo type="percent">
                <xm:f>0</xm:f>
              </x14:cfvo>
              <x14:cfvo type="num">
                <xm:f>0</xm:f>
              </x14:cfvo>
              <x14:cfvo type="num">
                <xm:f>2</xm:f>
              </x14:cfvo>
              <x14:cfIcon iconSet="3Arrows" iconId="1"/>
              <x14:cfIcon iconSet="3Arrows" iconId="0"/>
              <x14:cfIcon iconSet="3Arrows" iconId="2"/>
            </x14:iconSet>
          </x14:cfRule>
          <xm:sqref>C1:C1048576 E1:E1048576 G1:G1048576 I1:I1048576 K1:K1048576 M1:M1048576 T1:T1048576 V1:V1048576 X1:X1048576 Z1:Z1048576 AB1:AB1048576 AD1:AD1048576</xm:sqref>
        </x14:conditionalFormatting>
      </x14:conditionalFormattings>
    </ext>
    <ext xmlns:x14="http://schemas.microsoft.com/office/spreadsheetml/2009/9/main" uri="{05C60535-1F16-4fd2-B633-F4F36F0B64E0}">
      <x14:sparklineGroups xmlns:xm="http://schemas.microsoft.com/office/excel/2006/main">
        <x14:sparklineGroup type="stacked" displayEmptyCellsAs="gap" negative="1" xr2:uid="{BFA92D39-A38F-AD40-9123-B3B890300628}">
          <x14:colorSeries rgb="FF376092"/>
          <x14:colorNegative rgb="FFD00000"/>
          <x14:colorAxis rgb="FF000000"/>
          <x14:colorMarkers rgb="FFD00000"/>
          <x14:colorFirst rgb="FFD00000"/>
          <x14:colorLast rgb="FFD00000"/>
          <x14:colorHigh rgb="FFD00000"/>
          <x14:colorLow rgb="FFD00000"/>
          <x14:sparklines>
            <x14:sparkline>
              <xm:f>'RCG vs NCLH'!U97:AE97</xm:f>
              <xm:sqref>AG97</xm:sqref>
            </x14:sparkline>
            <x14:sparkline>
              <xm:f>'RCG vs NCLH'!U88:AE88</xm:f>
              <xm:sqref>AG88</xm:sqref>
            </x14:sparkline>
            <x14:sparkline>
              <xm:f>'RCG vs NCLH'!U77:AE77</xm:f>
              <xm:sqref>AG77</xm:sqref>
            </x14:sparkline>
            <x14:sparkline>
              <xm:f>'RCG vs NCLH'!U75:AE75</xm:f>
              <xm:sqref>AG75</xm:sqref>
            </x14:sparkline>
            <x14:sparkline>
              <xm:f>'RCG vs NCLH'!U73:AE73</xm:f>
              <xm:sqref>AG73</xm:sqref>
            </x14:sparkline>
            <x14:sparkline>
              <xm:f>'RCG vs NCLH'!U71:AE71</xm:f>
              <xm:sqref>AG71</xm:sqref>
            </x14:sparkline>
          </x14:sparklines>
        </x14:sparklineGroup>
        <x14:sparklineGroup type="column" displayEmptyCellsAs="gap" xr2:uid="{039453CE-19C4-6940-9392-2B20B80BE3B4}">
          <x14:colorSeries rgb="FF376092"/>
          <x14:colorNegative rgb="FFD00000"/>
          <x14:colorAxis rgb="FF000000"/>
          <x14:colorMarkers rgb="FFD00000"/>
          <x14:colorFirst rgb="FFD00000"/>
          <x14:colorLast rgb="FFD00000"/>
          <x14:colorHigh rgb="FFD00000"/>
          <x14:colorLow rgb="FFD00000"/>
          <x14:sparklines>
            <x14:sparkline>
              <xm:f>'RCG vs NCLH'!B57:N57</xm:f>
              <xm:sqref>O57</xm:sqref>
            </x14:sparkline>
            <x14:sparkline>
              <xm:f>'RCG vs NCLH'!B55:N55</xm:f>
              <xm:sqref>O55</xm:sqref>
            </x14:sparkline>
            <x14:sparkline>
              <xm:f>'RCG vs NCLH'!B53:N53</xm:f>
              <xm:sqref>O53</xm:sqref>
            </x14:sparkline>
            <x14:sparkline>
              <xm:f>'RCG vs NCLH'!B50:N50</xm:f>
              <xm:sqref>O50</xm:sqref>
            </x14:sparkline>
            <x14:sparkline>
              <xm:f>'RCG vs NCLH'!B48:N48</xm:f>
              <xm:sqref>O48</xm:sqref>
            </x14:sparkline>
            <x14:sparkline>
              <xm:f>'RCG vs NCLH'!B46:N46</xm:f>
              <xm:sqref>O46</xm:sqref>
            </x14:sparkline>
            <x14:sparkline>
              <xm:f>'RCG vs NCLH'!B44:N44</xm:f>
              <xm:sqref>O44</xm:sqref>
            </x14:sparkline>
            <x14:sparkline>
              <xm:f>'RCG vs NCLH'!B42:N42</xm:f>
              <xm:sqref>O42</xm:sqref>
            </x14:sparkline>
            <x14:sparkline>
              <xm:f>'RCG vs NCLH'!B40:N40</xm:f>
              <xm:sqref>O40</xm:sqref>
            </x14:sparkline>
            <x14:sparkline>
              <xm:f>'RCG vs NCLH'!B38:N38</xm:f>
              <xm:sqref>O38</xm:sqref>
            </x14:sparkline>
            <x14:sparkline>
              <xm:f>'RCG vs NCLH'!B36:N36</xm:f>
              <xm:sqref>O36</xm:sqref>
            </x14:sparkline>
            <x14:sparkline>
              <xm:f>'RCG vs NCLH'!B34:N34</xm:f>
              <xm:sqref>O34</xm:sqref>
            </x14:sparkline>
            <x14:sparkline>
              <xm:f>'RCG vs NCLH'!B31:N31</xm:f>
              <xm:sqref>O31</xm:sqref>
            </x14:sparkline>
            <x14:sparkline>
              <xm:f>'RCG vs NCLH'!B29:N29</xm:f>
              <xm:sqref>O29</xm:sqref>
            </x14:sparkline>
            <x14:sparkline>
              <xm:f>'RCG vs NCLH'!B27:N27</xm:f>
              <xm:sqref>O27</xm:sqref>
            </x14:sparkline>
            <x14:sparkline>
              <xm:f>'RCG vs NCLH'!B25:N25</xm:f>
              <xm:sqref>O25</xm:sqref>
            </x14:sparkline>
            <x14:sparkline>
              <xm:f>'RCG vs NCLH'!B21:N21</xm:f>
              <xm:sqref>O21</xm:sqref>
            </x14:sparkline>
            <x14:sparkline>
              <xm:f>'RCG vs NCLH'!B19:N19</xm:f>
              <xm:sqref>O19</xm:sqref>
            </x14:sparkline>
            <x14:sparkline>
              <xm:f>'RCG vs NCLH'!B15:N15</xm:f>
              <xm:sqref>O15</xm:sqref>
            </x14:sparkline>
            <x14:sparkline>
              <xm:f>'RCG vs NCLH'!B13:N13</xm:f>
              <xm:sqref>O13</xm:sqref>
            </x14:sparkline>
            <x14:sparkline>
              <xm:f>'RCG vs NCLH'!B10:N10</xm:f>
              <xm:sqref>O10</xm:sqref>
            </x14:sparkline>
            <x14:sparkline>
              <xm:f>'RCG vs NCLH'!B8:N8</xm:f>
              <xm:sqref>O8</xm:sqref>
            </x14:sparkline>
            <x14:sparkline>
              <xm:f>'RCG vs NCLH'!B6:N6</xm:f>
              <xm:sqref>O6</xm:sqref>
            </x14:sparkline>
          </x14:sparklines>
        </x14:sparklineGroup>
        <x14:sparklineGroup type="stacked" displayEmptyCellsAs="gap" negative="1" xr2:uid="{95A11725-D5E8-6B4D-B99A-42263995087F}">
          <x14:colorSeries rgb="FF376092"/>
          <x14:colorNegative rgb="FFD00000"/>
          <x14:colorAxis rgb="FF000000"/>
          <x14:colorMarkers rgb="FFD00000"/>
          <x14:colorFirst rgb="FFD00000"/>
          <x14:colorLast rgb="FFD00000"/>
          <x14:colorHigh rgb="FFD00000"/>
          <x14:colorLow rgb="FFD00000"/>
          <x14:sparklines>
            <x14:sparkline>
              <xm:f>'RCG vs NCLH'!U3:AE3</xm:f>
              <xm:sqref>AG3</xm:sqref>
            </x14:sparkline>
          </x14:sparklines>
        </x14:sparklineGroup>
        <x14:sparklineGroup type="stacked" displayEmptyCellsAs="gap" negative="1" xr2:uid="{FCBEC1B1-0E15-A64D-A239-EDB71CE05A62}">
          <x14:colorSeries rgb="FF376092"/>
          <x14:colorNegative rgb="FFD00000"/>
          <x14:colorAxis rgb="FF000000"/>
          <x14:colorMarkers rgb="FFD00000"/>
          <x14:colorFirst rgb="FFD00000"/>
          <x14:colorLast rgb="FFD00000"/>
          <x14:colorHigh rgb="FFD00000"/>
          <x14:colorLow rgb="FFD00000"/>
          <x14:sparklines>
            <x14:sparkline>
              <xm:f>'RCG vs NCLH'!U67:AE67</xm:f>
              <xm:sqref>AG67</xm:sqref>
            </x14:sparkline>
            <x14:sparkline>
              <xm:f>'RCG vs NCLH'!U68:AE68</xm:f>
              <xm:sqref>AG68</xm:sqref>
            </x14:sparkline>
            <x14:sparkline>
              <xm:f>'RCG vs NCLH'!U64:AE64</xm:f>
              <xm:sqref>AG64</xm:sqref>
            </x14:sparkline>
            <x14:sparkline>
              <xm:f>'RCG vs NCLH'!U62:AE62</xm:f>
              <xm:sqref>AG62</xm:sqref>
            </x14:sparkline>
            <x14:sparkline>
              <xm:f>'RCG vs NCLH'!U60:AE60</xm:f>
              <xm:sqref>AG60</xm:sqref>
            </x14:sparkline>
            <x14:sparkline>
              <xm:f>'RCG vs NCLH'!U58:AE58</xm:f>
              <xm:sqref>AG58</xm:sqref>
            </x14:sparkline>
            <x14:sparkline>
              <xm:f>'RCG vs NCLH'!U56:AE56</xm:f>
              <xm:sqref>AG56</xm:sqref>
            </x14:sparkline>
            <x14:sparkline>
              <xm:f>'RCG vs NCLH'!U54:AE54</xm:f>
              <xm:sqref>AG54</xm:sqref>
            </x14:sparkline>
            <x14:sparkline>
              <xm:f>'RCG vs NCLH'!U51:AE51</xm:f>
              <xm:sqref>AG51</xm:sqref>
            </x14:sparkline>
            <x14:sparkline>
              <xm:f>'RCG vs NCLH'!U49:AE49</xm:f>
              <xm:sqref>AG49</xm:sqref>
            </x14:sparkline>
            <x14:sparkline>
              <xm:f>'RCG vs NCLH'!U47:AE47</xm:f>
              <xm:sqref>AG47</xm:sqref>
            </x14:sparkline>
            <x14:sparkline>
              <xm:f>'RCG vs NCLH'!U45:AE45</xm:f>
              <xm:sqref>AG45</xm:sqref>
            </x14:sparkline>
            <x14:sparkline>
              <xm:f>'RCG vs NCLH'!U43:AE43</xm:f>
              <xm:sqref>AG43</xm:sqref>
            </x14:sparkline>
            <x14:sparkline>
              <xm:f>'RCG vs NCLH'!U41:AE41</xm:f>
              <xm:sqref>AG41</xm:sqref>
            </x14:sparkline>
            <x14:sparkline>
              <xm:f>'RCG vs NCLH'!U39:AE39</xm:f>
              <xm:sqref>AG39</xm:sqref>
            </x14:sparkline>
            <x14:sparkline>
              <xm:f>'RCG vs NCLH'!U37:AE37</xm:f>
              <xm:sqref>AG37</xm:sqref>
            </x14:sparkline>
            <x14:sparkline>
              <xm:f>'RCG vs NCLH'!U35:AE35</xm:f>
              <xm:sqref>AG35</xm:sqref>
            </x14:sparkline>
            <x14:sparkline>
              <xm:f>'RCG vs NCLH'!U32:AE32</xm:f>
              <xm:sqref>AG32</xm:sqref>
            </x14:sparkline>
            <x14:sparkline>
              <xm:f>'RCG vs NCLH'!U30:AE30</xm:f>
              <xm:sqref>AG30</xm:sqref>
            </x14:sparkline>
            <x14:sparkline>
              <xm:f>'RCG vs NCLH'!U28:AE28</xm:f>
              <xm:sqref>AG28</xm:sqref>
            </x14:sparkline>
            <x14:sparkline>
              <xm:f>'RCG vs NCLH'!U26:AE26</xm:f>
              <xm:sqref>AG26</xm:sqref>
            </x14:sparkline>
            <x14:sparkline>
              <xm:f>'RCG vs NCLH'!U24:AE24</xm:f>
              <xm:sqref>AG24</xm:sqref>
            </x14:sparkline>
            <x14:sparkline>
              <xm:f>'RCG vs NCLH'!U22:AE22</xm:f>
              <xm:sqref>AG22</xm:sqref>
            </x14:sparkline>
            <x14:sparkline>
              <xm:f>'RCG vs NCLH'!U20:AE20</xm:f>
              <xm:sqref>AG20</xm:sqref>
            </x14:sparkline>
            <x14:sparkline>
              <xm:f>'RCG vs NCLH'!U18:AE18</xm:f>
              <xm:sqref>AG18</xm:sqref>
            </x14:sparkline>
            <x14:sparkline>
              <xm:f>'RCG vs NCLH'!U16:AE16</xm:f>
              <xm:sqref>AG16</xm:sqref>
            </x14:sparkline>
            <x14:sparkline>
              <xm:f>'RCG vs NCLH'!U14:AE14</xm:f>
              <xm:sqref>AG14</xm:sqref>
            </x14:sparkline>
            <x14:sparkline>
              <xm:f>'RCG vs NCLH'!U11:AE11</xm:f>
              <xm:sqref>AG11</xm:sqref>
            </x14:sparkline>
            <x14:sparkline>
              <xm:f>'RCG vs NCLH'!U9:AE9</xm:f>
              <xm:sqref>AG9</xm:sqref>
            </x14:sparkline>
            <x14:sparkline>
              <xm:f>'RCG vs NCLH'!U7:AE7</xm:f>
              <xm:sqref>AG7</xm:sqref>
            </x14:sparkline>
            <x14:sparkline>
              <xm:f>'RCG vs NCLH'!U5:AE5</xm:f>
              <xm:sqref>AG5</xm:sqref>
            </x14:sparkline>
          </x14:sparklines>
        </x14:sparklineGroup>
        <x14:sparklineGroup type="stacked" displayEmptyCellsAs="gap" negative="1" xr2:uid="{3C3AE70F-A89F-9345-B005-8D1526B26759}">
          <x14:colorSeries rgb="FF376092"/>
          <x14:colorNegative rgb="FFD00000"/>
          <x14:colorAxis rgb="FF000000"/>
          <x14:colorMarkers rgb="FFD00000"/>
          <x14:colorFirst rgb="FFD00000"/>
          <x14:colorLast rgb="FFD00000"/>
          <x14:colorHigh rgb="FFD00000"/>
          <x14:colorLow rgb="FFD00000"/>
          <x14:sparklines>
            <x14:sparkline>
              <xm:f>'RCG vs NCLH'!D97:N97</xm:f>
              <xm:sqref>P97</xm:sqref>
            </x14:sparkline>
            <x14:sparkline>
              <xm:f>'RCG vs NCLH'!D88:N88</xm:f>
              <xm:sqref>P88</xm:sqref>
            </x14:sparkline>
            <x14:sparkline>
              <xm:f>'RCG vs NCLH'!D77:N77</xm:f>
              <xm:sqref>P77</xm:sqref>
            </x14:sparkline>
            <x14:sparkline>
              <xm:f>'RCG vs NCLH'!D75:N75</xm:f>
              <xm:sqref>P75</xm:sqref>
            </x14:sparkline>
            <x14:sparkline>
              <xm:f>'RCG vs NCLH'!D73:N73</xm:f>
              <xm:sqref>P73</xm:sqref>
            </x14:sparkline>
            <x14:sparkline>
              <xm:f>'RCG vs NCLH'!D71:N71</xm:f>
              <xm:sqref>P71</xm:sqref>
            </x14:sparkline>
          </x14:sparklines>
        </x14:sparklineGroup>
        <x14:sparklineGroup type="column" displayEmptyCellsAs="gap" xr2:uid="{A8EC2A5C-F96D-954F-9D9C-8F4BD9EDA23A}">
          <x14:colorSeries rgb="FF376092"/>
          <x14:colorNegative rgb="FFD00000"/>
          <x14:colorAxis rgb="FF000000"/>
          <x14:colorMarkers rgb="FFD00000"/>
          <x14:colorFirst rgb="FFD00000"/>
          <x14:colorLast rgb="FFD00000"/>
          <x14:colorHigh rgb="FFD00000"/>
          <x14:colorLow rgb="FFD00000"/>
          <x14:sparklines>
            <x14:sparkline>
              <xm:f>'RCG vs NCLH'!B96:N96</xm:f>
              <xm:sqref>O96</xm:sqref>
            </x14:sparkline>
            <x14:sparkline>
              <xm:f>'RCG vs NCLH'!B87:N87</xm:f>
              <xm:sqref>O87</xm:sqref>
            </x14:sparkline>
            <x14:sparkline>
              <xm:f>'RCG vs NCLH'!B76:N76</xm:f>
              <xm:sqref>O76</xm:sqref>
            </x14:sparkline>
            <x14:sparkline>
              <xm:f>'RCG vs NCLH'!B74:N74</xm:f>
              <xm:sqref>O74</xm:sqref>
            </x14:sparkline>
            <x14:sparkline>
              <xm:f>'RCG vs NCLH'!B72:N72</xm:f>
              <xm:sqref>O72</xm:sqref>
            </x14:sparkline>
            <x14:sparkline>
              <xm:f>'RCG vs NCLH'!B70:N70</xm:f>
              <xm:sqref>O70</xm:sqref>
            </x14:sparkline>
            <x14:sparkline>
              <xm:f>'RCG vs NCLH'!B68:N68</xm:f>
              <xm:sqref>O68</xm:sqref>
            </x14:sparkline>
            <x14:sparkline>
              <xm:f>'RCG vs NCLH'!B66:N66</xm:f>
              <xm:sqref>O66</xm:sqref>
            </x14:sparkline>
            <x14:sparkline>
              <xm:f>'RCG vs NCLH'!B63:N63</xm:f>
              <xm:sqref>O63</xm:sqref>
            </x14:sparkline>
            <x14:sparkline>
              <xm:f>'RCG vs NCLH'!B61:N61</xm:f>
              <xm:sqref>O61</xm:sqref>
            </x14:sparkline>
            <x14:sparkline>
              <xm:f>'RCG vs NCLH'!B59:N59</xm:f>
              <xm:sqref>O59</xm:sqref>
            </x14:sparkline>
          </x14:sparklines>
        </x14:sparklineGroup>
        <x14:sparklineGroup type="column" displayEmptyCellsAs="gap" xr2:uid="{7525DD24-3CDC-0348-81C5-B5A0C29AEA62}">
          <x14:colorSeries rgb="FF376092"/>
          <x14:colorNegative rgb="FFD00000"/>
          <x14:colorAxis rgb="FF000000"/>
          <x14:colorMarkers rgb="FFD00000"/>
          <x14:colorFirst rgb="FFD00000"/>
          <x14:colorLast rgb="FFD00000"/>
          <x14:colorHigh rgb="FFD00000"/>
          <x14:colorLow rgb="FFD00000"/>
          <x14:sparklines>
            <x14:sparkline>
              <xm:f>'RCG vs NCLH'!S96:AE96</xm:f>
              <xm:sqref>AF96</xm:sqref>
            </x14:sparkline>
            <x14:sparkline>
              <xm:f>'RCG vs NCLH'!S87:AE87</xm:f>
              <xm:sqref>AF87</xm:sqref>
            </x14:sparkline>
            <x14:sparkline>
              <xm:f>'RCG vs NCLH'!S76:AE76</xm:f>
              <xm:sqref>AF76</xm:sqref>
            </x14:sparkline>
            <x14:sparkline>
              <xm:f>'RCG vs NCLH'!S74:AE74</xm:f>
              <xm:sqref>AF74</xm:sqref>
            </x14:sparkline>
            <x14:sparkline>
              <xm:f>'RCG vs NCLH'!S72:AE72</xm:f>
              <xm:sqref>AF72</xm:sqref>
            </x14:sparkline>
            <x14:sparkline>
              <xm:f>'RCG vs NCLH'!S70:AE70</xm:f>
              <xm:sqref>AF70</xm:sqref>
            </x14:sparkline>
            <x14:sparkline>
              <xm:f>'RCG vs NCLH'!S68:AE68</xm:f>
              <xm:sqref>AF68</xm:sqref>
            </x14:sparkline>
            <x14:sparkline>
              <xm:f>'RCG vs NCLH'!S66:AE66</xm:f>
              <xm:sqref>AF66</xm:sqref>
            </x14:sparkline>
            <x14:sparkline>
              <xm:f>'RCG vs NCLH'!S63:AE63</xm:f>
              <xm:sqref>AF63</xm:sqref>
            </x14:sparkline>
            <x14:sparkline>
              <xm:f>'RCG vs NCLH'!S61:AE61</xm:f>
              <xm:sqref>AF61</xm:sqref>
            </x14:sparkline>
            <x14:sparkline>
              <xm:f>'RCG vs NCLH'!S59:AE59</xm:f>
              <xm:sqref>AF59</xm:sqref>
            </x14:sparkline>
          </x14:sparklines>
        </x14:sparklineGroup>
        <x14:sparklineGroup type="column" displayEmptyCellsAs="gap" xr2:uid="{9CCDE983-B08F-724E-A895-C63F512381E7}">
          <x14:colorSeries rgb="FF376092"/>
          <x14:colorNegative rgb="FFD00000"/>
          <x14:colorAxis rgb="FF000000"/>
          <x14:colorMarkers rgb="FFD00000"/>
          <x14:colorFirst rgb="FFD00000"/>
          <x14:colorLast rgb="FFD00000"/>
          <x14:colorHigh rgb="FFD00000"/>
          <x14:colorLow rgb="FFD00000"/>
          <x14:sparklines>
            <x14:sparkline>
              <xm:f>'RCG vs NCLH'!S23:AE23</xm:f>
              <xm:sqref>AF23</xm:sqref>
            </x14:sparkline>
          </x14:sparklines>
        </x14:sparklineGroup>
        <x14:sparklineGroup type="column" displayEmptyCellsAs="gap" xr2:uid="{551BA764-FF8D-BA47-826D-3363C92339A8}">
          <x14:colorSeries rgb="FF376092"/>
          <x14:colorNegative rgb="FFD00000"/>
          <x14:colorAxis rgb="FF000000"/>
          <x14:colorMarkers rgb="FFD00000"/>
          <x14:colorFirst rgb="FFD00000"/>
          <x14:colorLast rgb="FFD00000"/>
          <x14:colorHigh rgb="FFD00000"/>
          <x14:colorLow rgb="FFD00000"/>
          <x14:sparklines>
            <x14:sparkline>
              <xm:f>'RCG vs NCLH'!S17:AE17</xm:f>
              <xm:sqref>AF17</xm:sqref>
            </x14:sparkline>
          </x14:sparklines>
        </x14:sparklineGroup>
        <x14:sparklineGroup type="column" displayEmptyCellsAs="gap" xr2:uid="{7E10B5E6-AF98-F444-928B-66FC58FD44C4}">
          <x14:colorSeries rgb="FF376092"/>
          <x14:colorNegative rgb="FFD00000"/>
          <x14:colorAxis rgb="FF000000"/>
          <x14:colorMarkers rgb="FFD00000"/>
          <x14:colorFirst rgb="FFD00000"/>
          <x14:colorLast rgb="FFD00000"/>
          <x14:colorHigh rgb="FFD00000"/>
          <x14:colorLow rgb="FFD00000"/>
          <x14:sparklines>
            <x14:sparkline>
              <xm:f>'RCG vs NCLH'!B17:N17</xm:f>
              <xm:sqref>O17</xm:sqref>
            </x14:sparkline>
          </x14:sparklines>
        </x14:sparklineGroup>
        <x14:sparklineGroup type="column" displayEmptyCellsAs="gap" xr2:uid="{B5F0431B-C6F6-684D-9458-8623016056C7}">
          <x14:colorSeries rgb="FF376092"/>
          <x14:colorNegative rgb="FFD00000"/>
          <x14:colorAxis rgb="FF000000"/>
          <x14:colorMarkers rgb="FFD00000"/>
          <x14:colorFirst rgb="FFD00000"/>
          <x14:colorLast rgb="FFD00000"/>
          <x14:colorHigh rgb="FFD00000"/>
          <x14:colorLow rgb="FFD00000"/>
          <x14:sparklines>
            <x14:sparkline>
              <xm:f>'RCG vs NCLH'!B23:N23</xm:f>
              <xm:sqref>O23</xm:sqref>
            </x14:sparkline>
          </x14:sparklines>
        </x14:sparklineGroup>
        <x14:sparklineGroup type="stacked" displayEmptyCellsAs="gap" negative="1" xr2:uid="{87EC086F-284B-C14D-B09D-9CC03F00B894}">
          <x14:colorSeries rgb="FF376092"/>
          <x14:colorNegative rgb="FFD00000"/>
          <x14:colorAxis rgb="FF000000"/>
          <x14:colorMarkers rgb="FFD00000"/>
          <x14:colorFirst rgb="FFD00000"/>
          <x14:colorLast rgb="FFD00000"/>
          <x14:colorHigh rgb="FFD00000"/>
          <x14:colorLow rgb="FFD00000"/>
          <x14:sparklines>
            <x14:sparkline>
              <xm:f>'RCG vs NCLH'!D3:N3</xm:f>
              <xm:sqref>P3</xm:sqref>
            </x14:sparkline>
          </x14:sparklines>
        </x14:sparklineGroup>
        <x14:sparklineGroup type="column" displayEmptyCellsAs="gap" xr2:uid="{9A19392D-7826-AC40-A280-527C80CC1019}">
          <x14:colorSeries rgb="FF376092"/>
          <x14:colorNegative rgb="FFD00000"/>
          <x14:colorAxis rgb="FF000000"/>
          <x14:colorMarkers rgb="FFD00000"/>
          <x14:colorFirst rgb="FFD00000"/>
          <x14:colorLast rgb="FFD00000"/>
          <x14:colorHigh rgb="FFD00000"/>
          <x14:colorLow rgb="FFD00000"/>
          <x14:sparklines>
            <x14:sparkline>
              <xm:f>'RCG vs NCLH'!S2:AE2</xm:f>
              <xm:sqref>AF2</xm:sqref>
            </x14:sparkline>
          </x14:sparklines>
        </x14:sparklineGroup>
        <x14:sparklineGroup type="column" displayEmptyCellsAs="gap" xr2:uid="{F3951F69-AB11-B048-B14B-9D1522474746}">
          <x14:colorSeries rgb="FF376092"/>
          <x14:colorNegative rgb="FFD00000"/>
          <x14:colorAxis rgb="FF000000"/>
          <x14:colorMarkers rgb="FFD00000"/>
          <x14:colorFirst rgb="FFD00000"/>
          <x14:colorLast rgb="FFD00000"/>
          <x14:colorHigh rgb="FFD00000"/>
          <x14:colorLow rgb="FFD00000"/>
          <x14:sparklines>
            <x14:sparkline>
              <xm:f>'RCG vs NCLH'!S4:AE4</xm:f>
              <xm:sqref>AF4</xm:sqref>
            </x14:sparkline>
          </x14:sparklines>
        </x14:sparklineGroup>
        <x14:sparklineGroup type="stacked" displayEmptyCellsAs="gap" negative="1" xr2:uid="{B51323FC-E0D5-4941-A176-830D02A63628}">
          <x14:colorSeries rgb="FF376092"/>
          <x14:colorNegative rgb="FFD00000"/>
          <x14:colorAxis rgb="FF000000"/>
          <x14:colorMarkers rgb="FFD00000"/>
          <x14:colorFirst rgb="FFD00000"/>
          <x14:colorLast rgb="FFD00000"/>
          <x14:colorHigh rgb="FFD00000"/>
          <x14:colorLow rgb="FFD00000"/>
          <x14:sparklines>
            <x14:sparkline>
              <xm:f>'RCG vs NCLH'!D67:N67</xm:f>
              <xm:sqref>P67</xm:sqref>
            </x14:sparkline>
            <x14:sparkline>
              <xm:f>'RCG vs NCLH'!D68:N68</xm:f>
              <xm:sqref>P68</xm:sqref>
            </x14:sparkline>
            <x14:sparkline>
              <xm:f>'RCG vs NCLH'!D64:N64</xm:f>
              <xm:sqref>P64</xm:sqref>
            </x14:sparkline>
            <x14:sparkline>
              <xm:f>'RCG vs NCLH'!D62:N62</xm:f>
              <xm:sqref>P62</xm:sqref>
            </x14:sparkline>
            <x14:sparkline>
              <xm:f>'RCG vs NCLH'!D60:N60</xm:f>
              <xm:sqref>P60</xm:sqref>
            </x14:sparkline>
            <x14:sparkline>
              <xm:f>'RCG vs NCLH'!D58:N58</xm:f>
              <xm:sqref>P58</xm:sqref>
            </x14:sparkline>
            <x14:sparkline>
              <xm:f>'RCG vs NCLH'!D56:N56</xm:f>
              <xm:sqref>P56</xm:sqref>
            </x14:sparkline>
            <x14:sparkline>
              <xm:f>'RCG vs NCLH'!D54:N54</xm:f>
              <xm:sqref>P54</xm:sqref>
            </x14:sparkline>
            <x14:sparkline>
              <xm:f>'RCG vs NCLH'!D51:N51</xm:f>
              <xm:sqref>P51</xm:sqref>
            </x14:sparkline>
            <x14:sparkline>
              <xm:f>'RCG vs NCLH'!D49:N49</xm:f>
              <xm:sqref>P49</xm:sqref>
            </x14:sparkline>
            <x14:sparkline>
              <xm:f>'RCG vs NCLH'!D47:N47</xm:f>
              <xm:sqref>P47</xm:sqref>
            </x14:sparkline>
            <x14:sparkline>
              <xm:f>'RCG vs NCLH'!D45:N45</xm:f>
              <xm:sqref>P45</xm:sqref>
            </x14:sparkline>
            <x14:sparkline>
              <xm:f>'RCG vs NCLH'!D43:N43</xm:f>
              <xm:sqref>P43</xm:sqref>
            </x14:sparkline>
            <x14:sparkline>
              <xm:f>'RCG vs NCLH'!D41:N41</xm:f>
              <xm:sqref>P41</xm:sqref>
            </x14:sparkline>
            <x14:sparkline>
              <xm:f>'RCG vs NCLH'!D39:N39</xm:f>
              <xm:sqref>P39</xm:sqref>
            </x14:sparkline>
            <x14:sparkline>
              <xm:f>'RCG vs NCLH'!D37:N37</xm:f>
              <xm:sqref>P37</xm:sqref>
            </x14:sparkline>
            <x14:sparkline>
              <xm:f>'RCG vs NCLH'!D35:N35</xm:f>
              <xm:sqref>P35</xm:sqref>
            </x14:sparkline>
            <x14:sparkline>
              <xm:f>'RCG vs NCLH'!D32:N32</xm:f>
              <xm:sqref>P32</xm:sqref>
            </x14:sparkline>
            <x14:sparkline>
              <xm:f>'RCG vs NCLH'!D30:N30</xm:f>
              <xm:sqref>P30</xm:sqref>
            </x14:sparkline>
            <x14:sparkline>
              <xm:f>'RCG vs NCLH'!D28:N28</xm:f>
              <xm:sqref>P28</xm:sqref>
            </x14:sparkline>
            <x14:sparkline>
              <xm:f>'RCG vs NCLH'!D26:N26</xm:f>
              <xm:sqref>P26</xm:sqref>
            </x14:sparkline>
            <x14:sparkline>
              <xm:f>'RCG vs NCLH'!D24:N24</xm:f>
              <xm:sqref>P24</xm:sqref>
            </x14:sparkline>
            <x14:sparkline>
              <xm:f>'RCG vs NCLH'!D22:N22</xm:f>
              <xm:sqref>P22</xm:sqref>
            </x14:sparkline>
            <x14:sparkline>
              <xm:f>'RCG vs NCLH'!D20:N20</xm:f>
              <xm:sqref>P20</xm:sqref>
            </x14:sparkline>
            <x14:sparkline>
              <xm:f>'RCG vs NCLH'!D18:N18</xm:f>
              <xm:sqref>P18</xm:sqref>
            </x14:sparkline>
            <x14:sparkline>
              <xm:f>'RCG vs NCLH'!D16:N16</xm:f>
              <xm:sqref>P16</xm:sqref>
            </x14:sparkline>
            <x14:sparkline>
              <xm:f>'RCG vs NCLH'!D14:N14</xm:f>
              <xm:sqref>P14</xm:sqref>
            </x14:sparkline>
            <x14:sparkline>
              <xm:f>'RCG vs NCLH'!D11:N11</xm:f>
              <xm:sqref>P11</xm:sqref>
            </x14:sparkline>
            <x14:sparkline>
              <xm:f>'RCG vs NCLH'!D9:N9</xm:f>
              <xm:sqref>P9</xm:sqref>
            </x14:sparkline>
            <x14:sparkline>
              <xm:f>'RCG vs NCLH'!D7:N7</xm:f>
              <xm:sqref>P7</xm:sqref>
            </x14:sparkline>
            <x14:sparkline>
              <xm:f>'RCG vs NCLH'!D5:N5</xm:f>
              <xm:sqref>P5</xm:sqref>
            </x14:sparkline>
          </x14:sparklines>
        </x14:sparklineGroup>
        <x14:sparklineGroup type="column" displayEmptyCellsAs="gap" xr2:uid="{BA813344-8E89-9E47-BE08-C6150C93C87F}">
          <x14:colorSeries rgb="FF376092"/>
          <x14:colorNegative rgb="FFD00000"/>
          <x14:colorAxis rgb="FF000000"/>
          <x14:colorMarkers rgb="FFD00000"/>
          <x14:colorFirst rgb="FFD00000"/>
          <x14:colorLast rgb="FFD00000"/>
          <x14:colorHigh rgb="FFD00000"/>
          <x14:colorLow rgb="FFD00000"/>
          <x14:sparklines>
            <x14:sparkline>
              <xm:f>'RCG vs NCLH'!S57:AE57</xm:f>
              <xm:sqref>AF57</xm:sqref>
            </x14:sparkline>
            <x14:sparkline>
              <xm:f>'RCG vs NCLH'!S55:AE55</xm:f>
              <xm:sqref>AF55</xm:sqref>
            </x14:sparkline>
            <x14:sparkline>
              <xm:f>'RCG vs NCLH'!S53:AE53</xm:f>
              <xm:sqref>AF53</xm:sqref>
            </x14:sparkline>
            <x14:sparkline>
              <xm:f>'RCG vs NCLH'!S50:AE50</xm:f>
              <xm:sqref>AF50</xm:sqref>
            </x14:sparkline>
            <x14:sparkline>
              <xm:f>'RCG vs NCLH'!S48:AE48</xm:f>
              <xm:sqref>AF48</xm:sqref>
            </x14:sparkline>
            <x14:sparkline>
              <xm:f>'RCG vs NCLH'!S46:AE46</xm:f>
              <xm:sqref>AF46</xm:sqref>
            </x14:sparkline>
            <x14:sparkline>
              <xm:f>'RCG vs NCLH'!S44:AE44</xm:f>
              <xm:sqref>AF44</xm:sqref>
            </x14:sparkline>
            <x14:sparkline>
              <xm:f>'RCG vs NCLH'!S42:AE42</xm:f>
              <xm:sqref>AF42</xm:sqref>
            </x14:sparkline>
            <x14:sparkline>
              <xm:f>'RCG vs NCLH'!S40:AE40</xm:f>
              <xm:sqref>AF40</xm:sqref>
            </x14:sparkline>
            <x14:sparkline>
              <xm:f>'RCG vs NCLH'!S38:AE38</xm:f>
              <xm:sqref>AF38</xm:sqref>
            </x14:sparkline>
            <x14:sparkline>
              <xm:f>'RCG vs NCLH'!S36:AE36</xm:f>
              <xm:sqref>AF36</xm:sqref>
            </x14:sparkline>
            <x14:sparkline>
              <xm:f>'RCG vs NCLH'!S34:AE34</xm:f>
              <xm:sqref>AF34</xm:sqref>
            </x14:sparkline>
            <x14:sparkline>
              <xm:f>'RCG vs NCLH'!S31:AE31</xm:f>
              <xm:sqref>AF31</xm:sqref>
            </x14:sparkline>
            <x14:sparkline>
              <xm:f>'RCG vs NCLH'!S29:AE29</xm:f>
              <xm:sqref>AF29</xm:sqref>
            </x14:sparkline>
            <x14:sparkline>
              <xm:f>'RCG vs NCLH'!S27:AE27</xm:f>
              <xm:sqref>AF27</xm:sqref>
            </x14:sparkline>
            <x14:sparkline>
              <xm:f>'RCG vs NCLH'!S25:AE25</xm:f>
              <xm:sqref>AF25</xm:sqref>
            </x14:sparkline>
            <x14:sparkline>
              <xm:f>'RCG vs NCLH'!S21:AE21</xm:f>
              <xm:sqref>AF21</xm:sqref>
            </x14:sparkline>
            <x14:sparkline>
              <xm:f>'RCG vs NCLH'!S19:AE19</xm:f>
              <xm:sqref>AF19</xm:sqref>
            </x14:sparkline>
            <x14:sparkline>
              <xm:f>'RCG vs NCLH'!S15:AE15</xm:f>
              <xm:sqref>AF15</xm:sqref>
            </x14:sparkline>
            <x14:sparkline>
              <xm:f>'RCG vs NCLH'!S13:AE13</xm:f>
              <xm:sqref>AF13</xm:sqref>
            </x14:sparkline>
            <x14:sparkline>
              <xm:f>'RCG vs NCLH'!S10:AE10</xm:f>
              <xm:sqref>AF10</xm:sqref>
            </x14:sparkline>
            <x14:sparkline>
              <xm:f>'RCG vs NCLH'!S8:AE8</xm:f>
              <xm:sqref>AF8</xm:sqref>
            </x14:sparkline>
            <x14:sparkline>
              <xm:f>'RCG vs NCLH'!S6:AE6</xm:f>
              <xm:sqref>AF6</xm:sqref>
            </x14:sparkline>
          </x14:sparklines>
        </x14:sparklineGroup>
        <x14:sparklineGroup type="column" displayEmptyCellsAs="gap" xr2:uid="{3DC2F849-9089-3441-AD0C-408235EF701D}">
          <x14:colorSeries rgb="FF376092"/>
          <x14:colorNegative rgb="FFD00000"/>
          <x14:colorAxis rgb="FF000000"/>
          <x14:colorMarkers rgb="FFD00000"/>
          <x14:colorFirst rgb="FFD00000"/>
          <x14:colorLast rgb="FFD00000"/>
          <x14:colorHigh rgb="FFD00000"/>
          <x14:colorLow rgb="FFD00000"/>
          <x14:sparklines>
            <x14:sparkline>
              <xm:f>'RCG vs NCLH'!B4:N4</xm:f>
              <xm:sqref>O4</xm:sqref>
            </x14:sparkline>
          </x14:sparklines>
        </x14:sparklineGroup>
        <x14:sparklineGroup type="column" displayEmptyCellsAs="gap" xr2:uid="{36A0B256-7F87-6E47-93AE-4BEB74431F6C}">
          <x14:colorSeries rgb="FF376092"/>
          <x14:colorNegative rgb="FFD00000"/>
          <x14:colorAxis rgb="FF000000"/>
          <x14:colorMarkers rgb="FFD00000"/>
          <x14:colorFirst rgb="FFD00000"/>
          <x14:colorLast rgb="FFD00000"/>
          <x14:colorHigh rgb="FFD00000"/>
          <x14:colorLow rgb="FFD00000"/>
          <x14:sparklines>
            <x14:sparkline>
              <xm:f>'RCG vs NCLH'!B2:N2</xm:f>
              <xm:sqref>O2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3B03-B971-9548-82EA-76E205DAA925}">
  <dimension ref="A1:Q58"/>
  <sheetViews>
    <sheetView topLeftCell="H5" zoomScale="93" zoomScaleNormal="125" workbookViewId="0">
      <selection activeCell="C3" sqref="C3"/>
    </sheetView>
  </sheetViews>
  <sheetFormatPr baseColWidth="10" defaultRowHeight="15" x14ac:dyDescent="0.2"/>
  <cols>
    <col min="1" max="1" width="15" customWidth="1"/>
    <col min="10" max="10" width="17.6640625" customWidth="1"/>
  </cols>
  <sheetData>
    <row r="1" spans="1:17" x14ac:dyDescent="0.2">
      <c r="A1" t="s">
        <v>96</v>
      </c>
      <c r="B1" s="121">
        <v>2015</v>
      </c>
      <c r="C1" s="121">
        <v>2016</v>
      </c>
      <c r="D1" s="121">
        <v>2017</v>
      </c>
      <c r="E1" s="121">
        <v>2018</v>
      </c>
      <c r="F1" s="121">
        <v>2019</v>
      </c>
      <c r="G1" s="121">
        <v>2020</v>
      </c>
      <c r="H1" s="121">
        <v>2021</v>
      </c>
      <c r="J1" t="s">
        <v>97</v>
      </c>
      <c r="K1" s="121">
        <v>2015</v>
      </c>
      <c r="L1" s="121">
        <v>2016</v>
      </c>
      <c r="M1" s="121">
        <v>2017</v>
      </c>
      <c r="N1" s="121">
        <v>2018</v>
      </c>
      <c r="O1" s="121">
        <v>2019</v>
      </c>
      <c r="P1" s="121">
        <v>2020</v>
      </c>
      <c r="Q1" s="121">
        <v>2021</v>
      </c>
    </row>
    <row r="2" spans="1:17" x14ac:dyDescent="0.2">
      <c r="A2" t="s">
        <v>173</v>
      </c>
      <c r="B2" s="8">
        <v>8.6845983433714551</v>
      </c>
      <c r="C2" s="8">
        <v>8.3025483402681157</v>
      </c>
      <c r="D2" s="8">
        <v>8.3034389928151882</v>
      </c>
      <c r="E2" s="8">
        <v>10.652212085157426</v>
      </c>
      <c r="F2" s="8">
        <v>9.7594175264916245</v>
      </c>
      <c r="G2" s="8">
        <v>15.669042583508492</v>
      </c>
      <c r="H2" s="8">
        <v>20.632742203986282</v>
      </c>
      <c r="J2" t="s">
        <v>173</v>
      </c>
      <c r="K2" s="8">
        <v>7.996065825402785</v>
      </c>
      <c r="L2" s="8">
        <v>8.484619635291951</v>
      </c>
      <c r="M2" s="8">
        <v>9.7838276901624344</v>
      </c>
      <c r="N2" s="8">
        <v>9.7491824288230404</v>
      </c>
      <c r="O2" s="8">
        <v>9.5081554385559759</v>
      </c>
      <c r="P2" s="8">
        <v>17.760178162511568</v>
      </c>
      <c r="Q2" s="8">
        <v>26.830741456819712</v>
      </c>
    </row>
    <row r="3" spans="1:17" x14ac:dyDescent="0.2">
      <c r="A3" t="s">
        <v>174</v>
      </c>
      <c r="B3" s="8">
        <v>10.510182220329641</v>
      </c>
      <c r="C3" s="8">
        <v>12.539795967727983</v>
      </c>
      <c r="D3" s="8">
        <v>13.249717328114135</v>
      </c>
      <c r="E3" s="8">
        <v>12.47597839401069</v>
      </c>
      <c r="F3" s="8">
        <v>10.193418935479688</v>
      </c>
      <c r="G3" s="8">
        <v>46.954975654256486</v>
      </c>
      <c r="H3" s="8">
        <v>97.21378953393733</v>
      </c>
      <c r="J3" t="s">
        <v>174</v>
      </c>
      <c r="K3" s="8">
        <v>3.7798293597677177</v>
      </c>
      <c r="L3" s="8">
        <v>4.7335739768547294</v>
      </c>
      <c r="M3" s="8">
        <v>2.9735442234545761</v>
      </c>
      <c r="N3" s="8">
        <v>3.3303823900609171</v>
      </c>
      <c r="O3" s="8">
        <v>4.2422144734382519</v>
      </c>
      <c r="P3" s="8">
        <v>5.8683671013854122</v>
      </c>
      <c r="Q3" s="8">
        <v>657.61859824132</v>
      </c>
    </row>
    <row r="4" spans="1:17" x14ac:dyDescent="0.2">
      <c r="A4" t="s">
        <v>175</v>
      </c>
      <c r="B4" s="8">
        <v>21.621451808087748</v>
      </c>
      <c r="C4" s="8">
        <v>22.218797421373853</v>
      </c>
      <c r="D4" s="8">
        <v>28.065598451490313</v>
      </c>
      <c r="E4" s="8">
        <v>33.863620340286879</v>
      </c>
      <c r="F4" s="8">
        <v>33.937104604912115</v>
      </c>
      <c r="G4" s="8">
        <v>46.652438168780385</v>
      </c>
      <c r="H4" s="8">
        <v>74.988173148418511</v>
      </c>
      <c r="J4" t="s">
        <v>175</v>
      </c>
      <c r="K4" s="8">
        <v>7.0608341564835175</v>
      </c>
      <c r="L4" s="8">
        <v>4.8665386066012335</v>
      </c>
      <c r="M4" s="8">
        <v>6.3659632124359105</v>
      </c>
      <c r="N4" s="8">
        <v>17.245942939987135</v>
      </c>
      <c r="O4" s="8">
        <v>10.041218739259911</v>
      </c>
      <c r="P4" s="8">
        <v>17.922945481586311</v>
      </c>
      <c r="Q4" s="8">
        <v>52.926506044326096</v>
      </c>
    </row>
    <row r="5" spans="1:17" x14ac:dyDescent="0.2">
      <c r="A5" t="s">
        <v>102</v>
      </c>
      <c r="B5" s="8">
        <v>-2.4266712443866538</v>
      </c>
      <c r="C5" s="8">
        <v>-1.3764531133777531</v>
      </c>
      <c r="D5" s="8">
        <v>-6.5124421305609879</v>
      </c>
      <c r="E5" s="8">
        <v>-10.73542986111876</v>
      </c>
      <c r="F5" s="8">
        <v>-13.984268142940802</v>
      </c>
      <c r="G5" s="8">
        <v>15.971580068984593</v>
      </c>
      <c r="H5" s="8">
        <v>42.858358589505102</v>
      </c>
      <c r="J5" t="s">
        <v>102</v>
      </c>
      <c r="K5" s="8">
        <v>4.7150610286869856</v>
      </c>
      <c r="L5" s="8">
        <v>8.3516550055454477</v>
      </c>
      <c r="M5" s="8">
        <v>6.3914087011811</v>
      </c>
      <c r="N5" s="8">
        <v>-4.1663781211031772</v>
      </c>
      <c r="O5" s="8">
        <v>3.709151172734316</v>
      </c>
      <c r="P5" s="8">
        <v>5.7055997823106708</v>
      </c>
      <c r="Q5" s="8">
        <v>631.52283365381368</v>
      </c>
    </row>
    <row r="6" spans="1:17" x14ac:dyDescent="0.2">
      <c r="A6" t="s">
        <v>177</v>
      </c>
      <c r="B6" s="8">
        <v>5.3465272149639826</v>
      </c>
      <c r="C6" s="8">
        <v>5.6965408059247675</v>
      </c>
      <c r="D6" s="8">
        <v>4.9944923839507309</v>
      </c>
      <c r="E6" s="8">
        <v>11.066742266492756</v>
      </c>
      <c r="F6" s="8">
        <v>8.1241103275966928</v>
      </c>
      <c r="G6" s="8">
        <v>608.85094428888021</v>
      </c>
      <c r="H6" s="8">
        <v>643.64258846979988</v>
      </c>
      <c r="J6" t="s">
        <v>177</v>
      </c>
      <c r="K6" s="8">
        <v>9.7391340671035156</v>
      </c>
      <c r="L6" s="8">
        <v>9.6106939683203976</v>
      </c>
      <c r="M6" s="8">
        <v>11.917580508415682</v>
      </c>
      <c r="N6" s="8">
        <v>9.8768572280741953</v>
      </c>
      <c r="O6" s="8">
        <v>14.28263227023621</v>
      </c>
      <c r="P6" s="8">
        <v>941.22072055178978</v>
      </c>
      <c r="Q6" s="8">
        <v>983.85791514014193</v>
      </c>
    </row>
    <row r="7" spans="1:17" x14ac:dyDescent="0.2">
      <c r="A7" t="s">
        <v>176</v>
      </c>
      <c r="B7" s="8">
        <v>11.111269587758107</v>
      </c>
      <c r="C7" s="8">
        <v>9.6790014536458706</v>
      </c>
      <c r="D7" s="8">
        <v>14.815881123376178</v>
      </c>
      <c r="E7" s="8">
        <v>21.38764194627619</v>
      </c>
      <c r="F7" s="8">
        <v>23.743685669432427</v>
      </c>
      <c r="G7" s="8">
        <v>-0.30253748547610115</v>
      </c>
      <c r="H7" s="8">
        <v>-22.225616385518819</v>
      </c>
      <c r="J7" t="s">
        <v>176</v>
      </c>
      <c r="K7" s="8">
        <v>3.2810047967157998</v>
      </c>
      <c r="L7" s="8">
        <v>0.13296462974650414</v>
      </c>
      <c r="M7" s="8">
        <v>3.3924189889813343</v>
      </c>
      <c r="N7" s="8">
        <v>13.915560549926218</v>
      </c>
      <c r="O7" s="8">
        <v>5.799004265821659</v>
      </c>
      <c r="P7" s="8">
        <v>12.054578380200898</v>
      </c>
      <c r="Q7" s="8">
        <v>-604.69209219699394</v>
      </c>
    </row>
    <row r="36" spans="1:17" x14ac:dyDescent="0.2">
      <c r="A36" t="s">
        <v>96</v>
      </c>
      <c r="B36" s="121">
        <v>2015</v>
      </c>
      <c r="C36" s="121">
        <v>2016</v>
      </c>
      <c r="D36" s="121">
        <v>2017</v>
      </c>
      <c r="E36" s="121">
        <v>2018</v>
      </c>
      <c r="F36" s="121">
        <v>2019</v>
      </c>
      <c r="G36" s="121">
        <v>2020</v>
      </c>
      <c r="H36" s="121">
        <v>2021</v>
      </c>
      <c r="J36" t="s">
        <v>97</v>
      </c>
      <c r="K36" s="121">
        <v>2015</v>
      </c>
      <c r="L36" s="121">
        <v>2016</v>
      </c>
      <c r="M36" s="121">
        <v>2017</v>
      </c>
      <c r="N36" s="121">
        <v>2018</v>
      </c>
      <c r="O36" s="121">
        <v>2019</v>
      </c>
      <c r="P36" s="121">
        <v>2020</v>
      </c>
      <c r="Q36" s="121">
        <v>2021</v>
      </c>
    </row>
    <row r="37" spans="1:17" x14ac:dyDescent="0.2">
      <c r="A37" s="18" t="s">
        <v>40</v>
      </c>
      <c r="B37" s="45">
        <v>0.19498766741243026</v>
      </c>
      <c r="C37" s="45">
        <v>0.16847641199648505</v>
      </c>
      <c r="D37" s="45">
        <v>0.18695380909037168</v>
      </c>
      <c r="E37" s="45">
        <v>0.17463655581668874</v>
      </c>
      <c r="F37" s="45">
        <v>0.15312049578974873</v>
      </c>
      <c r="G37" s="45">
        <v>0.95032664987334481</v>
      </c>
      <c r="H37" s="45">
        <v>0.49415696510539919</v>
      </c>
      <c r="J37" s="18" t="s">
        <v>40</v>
      </c>
      <c r="K37" s="45">
        <v>0.14384460889601985</v>
      </c>
      <c r="L37" s="45">
        <v>0.1777455035372433</v>
      </c>
      <c r="M37" s="45">
        <v>0.20816571426506039</v>
      </c>
      <c r="N37" s="45">
        <v>0.17467481352166322</v>
      </c>
      <c r="O37" s="45">
        <v>0.2037013271435307</v>
      </c>
      <c r="P37" s="45">
        <v>1.8587901267723599</v>
      </c>
      <c r="Q37" s="45">
        <v>0.88503637112270117</v>
      </c>
    </row>
    <row r="38" spans="1:17" x14ac:dyDescent="0.2">
      <c r="A38" s="18" t="s">
        <v>42</v>
      </c>
      <c r="B38" s="45">
        <v>0.16672288624480863</v>
      </c>
      <c r="C38" s="45">
        <v>0.14279040373054672</v>
      </c>
      <c r="D38" s="45">
        <v>0.16400923360920047</v>
      </c>
      <c r="E38" s="45">
        <v>0.15304355284220769</v>
      </c>
      <c r="F38" s="45">
        <v>0.13177067090079991</v>
      </c>
      <c r="G38" s="45">
        <v>0.9241640238380241</v>
      </c>
      <c r="H38" s="45">
        <v>0.47353789617253456</v>
      </c>
      <c r="J38" s="18" t="s">
        <v>42</v>
      </c>
      <c r="K38" s="45">
        <v>0.11926293429294252</v>
      </c>
      <c r="L38" s="45">
        <v>0.14909863205838073</v>
      </c>
      <c r="M38" s="45">
        <v>0.175185671124862</v>
      </c>
      <c r="N38" s="45">
        <v>0.14604380257102048</v>
      </c>
      <c r="O38" s="45">
        <v>0.17707838711747326</v>
      </c>
      <c r="P38" s="45">
        <v>1.8157466705470444</v>
      </c>
      <c r="Q38" s="45">
        <v>0.85334969247529524</v>
      </c>
    </row>
    <row r="39" spans="1:17" x14ac:dyDescent="0.2">
      <c r="A39" s="18" t="s">
        <v>44</v>
      </c>
      <c r="B39" s="45">
        <v>2.8319059461987955E-2</v>
      </c>
      <c r="C39" s="45">
        <v>2.9854775338892445E-2</v>
      </c>
      <c r="D39" s="45">
        <v>2.4740502995649939E-2</v>
      </c>
      <c r="E39" s="45">
        <v>4.0473189246874895E-2</v>
      </c>
      <c r="F39" s="45">
        <v>3.2100795269683666E-2</v>
      </c>
      <c r="G39" s="45">
        <v>0.81207311861420495</v>
      </c>
      <c r="H39" s="45">
        <v>0.37083276887012517</v>
      </c>
      <c r="J39" s="18" t="s">
        <v>44</v>
      </c>
      <c r="K39" s="45">
        <v>4.8990521521272389E-2</v>
      </c>
      <c r="L39" s="45">
        <v>5.5493774261528572E-2</v>
      </c>
      <c r="M39" s="45">
        <v>7.0758439386655769E-2</v>
      </c>
      <c r="N39" s="45">
        <v>5.2007935248373272E-2</v>
      </c>
      <c r="O39" s="45">
        <v>7.054924268843514E-2</v>
      </c>
      <c r="P39" s="45">
        <v>1.7244771547983362</v>
      </c>
      <c r="Q39" s="45">
        <v>0.46821574552223444</v>
      </c>
    </row>
    <row r="57" spans="1:8" x14ac:dyDescent="0.2">
      <c r="A57" t="s">
        <v>196</v>
      </c>
      <c r="B57" s="35">
        <v>1</v>
      </c>
      <c r="C57" s="35">
        <v>1</v>
      </c>
      <c r="D57" s="35">
        <v>1</v>
      </c>
      <c r="E57" s="35">
        <v>1</v>
      </c>
      <c r="F57" s="35">
        <v>1</v>
      </c>
      <c r="G57" s="35">
        <v>1</v>
      </c>
      <c r="H57" s="35">
        <v>1</v>
      </c>
    </row>
    <row r="58" spans="1:8" x14ac:dyDescent="0.2">
      <c r="A58" t="s">
        <v>197</v>
      </c>
      <c r="B58" s="35">
        <v>0.25</v>
      </c>
      <c r="C58" s="35">
        <v>0.25</v>
      </c>
      <c r="D58" s="35">
        <v>0.25</v>
      </c>
      <c r="E58" s="35">
        <v>0.25</v>
      </c>
      <c r="F58" s="35">
        <v>0.25</v>
      </c>
      <c r="G58" s="35">
        <v>0.25</v>
      </c>
      <c r="H58" s="35">
        <v>0.25</v>
      </c>
    </row>
  </sheetData>
  <conditionalFormatting sqref="K37:Q37 B37:H37">
    <cfRule type="cellIs" dxfId="37" priority="5" operator="between">
      <formula>1.5</formula>
      <formula>2.5</formula>
    </cfRule>
    <cfRule type="cellIs" dxfId="36" priority="6" operator="lessThan">
      <formula>1</formula>
    </cfRule>
  </conditionalFormatting>
  <conditionalFormatting sqref="K38:Q39 B38:H39">
    <cfRule type="cellIs" dxfId="35" priority="1" operator="greaterThan">
      <formula>1</formula>
    </cfRule>
    <cfRule type="cellIs" dxfId="34" priority="2" operator="between">
      <formula>0.5</formula>
      <formula>1</formula>
    </cfRule>
    <cfRule type="cellIs" dxfId="33" priority="3" operator="between">
      <formula>0.25</formula>
      <formula>0.5</formula>
    </cfRule>
    <cfRule type="cellIs" dxfId="32" priority="4" operator="lessThan">
      <formula>0.25</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D842C-89DF-414C-93AC-C14CD455573E}">
  <dimension ref="A1:AT44"/>
  <sheetViews>
    <sheetView topLeftCell="C1" zoomScale="56" workbookViewId="0">
      <selection activeCell="O47" sqref="O47"/>
    </sheetView>
  </sheetViews>
  <sheetFormatPr baseColWidth="10" defaultRowHeight="15" x14ac:dyDescent="0.2"/>
  <cols>
    <col min="1" max="1" width="35.83203125" customWidth="1"/>
    <col min="3" max="3" width="14.6640625" customWidth="1"/>
    <col min="4" max="5" width="15.6640625" customWidth="1"/>
    <col min="6" max="6" width="13.33203125" customWidth="1"/>
    <col min="7" max="7" width="14.33203125" customWidth="1"/>
    <col min="9" max="9" width="10.83203125" customWidth="1"/>
    <col min="10" max="10" width="36.1640625" customWidth="1"/>
  </cols>
  <sheetData>
    <row r="1" spans="1:17" ht="54" customHeight="1" x14ac:dyDescent="0.2">
      <c r="A1" s="192" t="s">
        <v>94</v>
      </c>
      <c r="B1" s="192"/>
      <c r="C1" s="192"/>
      <c r="D1" s="192"/>
      <c r="E1" s="192"/>
      <c r="F1" s="192"/>
      <c r="G1" s="192"/>
      <c r="H1" s="192"/>
      <c r="J1" s="192" t="s">
        <v>95</v>
      </c>
      <c r="K1" s="192"/>
      <c r="L1" s="192"/>
      <c r="M1" s="192"/>
      <c r="N1" s="192"/>
      <c r="O1" s="192"/>
      <c r="P1" s="192"/>
      <c r="Q1" s="192"/>
    </row>
    <row r="2" spans="1:17" ht="43" customHeight="1" x14ac:dyDescent="0.2">
      <c r="A2" s="122" t="s">
        <v>178</v>
      </c>
      <c r="B2" s="161">
        <v>2015</v>
      </c>
      <c r="C2" s="161">
        <v>2016</v>
      </c>
      <c r="D2" s="161">
        <v>2017</v>
      </c>
      <c r="E2" s="161">
        <v>2018</v>
      </c>
      <c r="F2" s="162">
        <v>2019</v>
      </c>
      <c r="G2" s="162">
        <v>2020</v>
      </c>
      <c r="H2" s="162">
        <v>2021</v>
      </c>
      <c r="J2" s="122" t="s">
        <v>178</v>
      </c>
      <c r="K2" s="161">
        <v>2015</v>
      </c>
      <c r="L2" s="161">
        <v>2016</v>
      </c>
      <c r="M2" s="161">
        <v>2017</v>
      </c>
      <c r="N2" s="161">
        <v>2018</v>
      </c>
      <c r="O2" s="162">
        <v>2019</v>
      </c>
      <c r="P2" s="162">
        <v>2020</v>
      </c>
      <c r="Q2" s="162">
        <v>2021</v>
      </c>
    </row>
    <row r="3" spans="1:17" ht="27" customHeight="1" x14ac:dyDescent="0.2">
      <c r="A3" s="191" t="s">
        <v>179</v>
      </c>
      <c r="B3" s="191"/>
      <c r="C3" s="191"/>
      <c r="D3" s="191"/>
      <c r="E3" s="191"/>
      <c r="F3" s="191"/>
      <c r="G3" s="191"/>
      <c r="H3" s="191"/>
      <c r="J3" s="191" t="s">
        <v>179</v>
      </c>
      <c r="K3" s="191"/>
      <c r="L3" s="191"/>
      <c r="M3" s="191"/>
      <c r="N3" s="191"/>
      <c r="O3" s="191"/>
      <c r="P3" s="191"/>
      <c r="Q3" s="191"/>
    </row>
    <row r="4" spans="1:17" x14ac:dyDescent="0.2">
      <c r="A4" s="153" t="s">
        <v>2</v>
      </c>
      <c r="B4" s="152">
        <v>8063.0389999999998</v>
      </c>
      <c r="C4" s="152">
        <v>9121.4120000000003</v>
      </c>
      <c r="D4" s="152">
        <v>10702.3</v>
      </c>
      <c r="E4" s="152">
        <v>11105.46</v>
      </c>
      <c r="F4" s="152">
        <v>12163.85</v>
      </c>
      <c r="G4" s="152">
        <v>8760.6689999999999</v>
      </c>
      <c r="H4" s="152">
        <v>5085.5559999999996</v>
      </c>
      <c r="J4" s="123" t="s">
        <v>2</v>
      </c>
      <c r="K4" s="157">
        <v>3780.88</v>
      </c>
      <c r="L4" s="157">
        <v>4537.7259999999997</v>
      </c>
      <c r="M4" s="157">
        <v>5749.7659999999996</v>
      </c>
      <c r="N4" s="157">
        <v>5963.0010000000002</v>
      </c>
      <c r="O4" s="152">
        <v>6515.5789999999997</v>
      </c>
      <c r="P4" s="152">
        <v>4354.1049999999996</v>
      </c>
      <c r="Q4" s="152">
        <v>2432.65</v>
      </c>
    </row>
    <row r="5" spans="1:17" x14ac:dyDescent="0.2">
      <c r="A5" s="53" t="s">
        <v>3</v>
      </c>
      <c r="B5" s="154"/>
      <c r="C5" s="155">
        <f t="shared" ref="C5:H5" si="0">(C4-B4)/B4</f>
        <v>0.13126229452691479</v>
      </c>
      <c r="D5" s="155">
        <f t="shared" si="0"/>
        <v>0.17331614885940894</v>
      </c>
      <c r="E5" s="155">
        <f t="shared" si="0"/>
        <v>3.7670407295628032E-2</v>
      </c>
      <c r="F5" s="155">
        <f t="shared" si="0"/>
        <v>9.5303571396412337E-2</v>
      </c>
      <c r="G5" s="155">
        <f t="shared" si="0"/>
        <v>-0.27977827743683131</v>
      </c>
      <c r="H5" s="155">
        <f t="shared" si="0"/>
        <v>-0.41950141022335169</v>
      </c>
      <c r="J5" s="53" t="s">
        <v>3</v>
      </c>
      <c r="K5" s="158"/>
      <c r="L5" s="159">
        <f t="shared" ref="L5:Q5" si="1">(L4-K4)/K4</f>
        <v>0.20017720742261047</v>
      </c>
      <c r="M5" s="159">
        <f t="shared" si="1"/>
        <v>0.26710294980349192</v>
      </c>
      <c r="N5" s="159">
        <f t="shared" si="1"/>
        <v>3.7085857059226512E-2</v>
      </c>
      <c r="O5" s="159">
        <f t="shared" si="1"/>
        <v>9.2667769131683772E-2</v>
      </c>
      <c r="P5" s="159">
        <f t="shared" si="1"/>
        <v>-0.33173935885053352</v>
      </c>
      <c r="Q5" s="159">
        <f t="shared" si="1"/>
        <v>-0.44129735043137447</v>
      </c>
    </row>
    <row r="6" spans="1:17" x14ac:dyDescent="0.2">
      <c r="A6" s="123" t="s">
        <v>4</v>
      </c>
      <c r="B6" s="152">
        <v>20782.04</v>
      </c>
      <c r="C6" s="152">
        <v>22310.32</v>
      </c>
      <c r="D6" s="152">
        <v>22360.93</v>
      </c>
      <c r="E6" s="152">
        <v>27698.27</v>
      </c>
      <c r="F6" s="152">
        <v>30320.28</v>
      </c>
      <c r="G6" s="152">
        <v>32465.19</v>
      </c>
      <c r="H6" s="152">
        <v>32258.36</v>
      </c>
      <c r="J6" s="123" t="s">
        <v>4</v>
      </c>
      <c r="K6" s="27">
        <v>12264.76</v>
      </c>
      <c r="L6" s="27">
        <v>12973.91</v>
      </c>
      <c r="M6" s="27">
        <v>14094.87</v>
      </c>
      <c r="N6" s="27">
        <v>15205.97</v>
      </c>
      <c r="O6" s="14">
        <v>16684.599999999999</v>
      </c>
      <c r="P6" s="14">
        <v>18399.32</v>
      </c>
      <c r="Q6" s="14">
        <v>18729.84</v>
      </c>
    </row>
    <row r="7" spans="1:17" x14ac:dyDescent="0.2">
      <c r="A7" s="53" t="s">
        <v>5</v>
      </c>
      <c r="B7" s="154"/>
      <c r="C7" s="155">
        <f t="shared" ref="C7:H7" si="2">(C6-B6)/B6</f>
        <v>7.3538497664329336E-2</v>
      </c>
      <c r="D7" s="155">
        <f t="shared" si="2"/>
        <v>2.2684569293493139E-3</v>
      </c>
      <c r="E7" s="155">
        <f t="shared" si="2"/>
        <v>0.23869043013863914</v>
      </c>
      <c r="F7" s="155">
        <f t="shared" si="2"/>
        <v>9.4663312907268163E-2</v>
      </c>
      <c r="G7" s="155">
        <f t="shared" si="2"/>
        <v>7.0741760959991129E-2</v>
      </c>
      <c r="H7" s="155">
        <f t="shared" si="2"/>
        <v>-6.3708236421840779E-3</v>
      </c>
      <c r="J7" s="53" t="s">
        <v>5</v>
      </c>
      <c r="K7" s="158"/>
      <c r="L7" s="159">
        <f t="shared" ref="L7:Q7" si="3">(L6-K6)/K6</f>
        <v>5.7820128563461463E-2</v>
      </c>
      <c r="M7" s="159">
        <f t="shared" si="3"/>
        <v>8.6401092654411885E-2</v>
      </c>
      <c r="N7" s="159">
        <f t="shared" si="3"/>
        <v>7.8830099177927743E-2</v>
      </c>
      <c r="O7" s="159">
        <f t="shared" si="3"/>
        <v>9.7240097146055082E-2</v>
      </c>
      <c r="P7" s="159">
        <f t="shared" si="3"/>
        <v>0.10277261666446912</v>
      </c>
      <c r="Q7" s="159">
        <f t="shared" si="3"/>
        <v>1.7963707354402253E-2</v>
      </c>
    </row>
    <row r="8" spans="1:17" x14ac:dyDescent="0.2">
      <c r="A8" s="123" t="s">
        <v>6</v>
      </c>
      <c r="B8" s="152">
        <v>8299.0740000000005</v>
      </c>
      <c r="C8" s="152">
        <v>8496.4009999999998</v>
      </c>
      <c r="D8" s="152">
        <v>8777.8449999999993</v>
      </c>
      <c r="E8" s="152">
        <v>9493.8490000000002</v>
      </c>
      <c r="F8" s="152">
        <v>10950.66</v>
      </c>
      <c r="G8" s="152">
        <v>2208.8049999999998</v>
      </c>
      <c r="H8" s="152">
        <v>1532.133</v>
      </c>
      <c r="J8" s="123" t="s">
        <v>6</v>
      </c>
      <c r="K8" s="160">
        <v>4345.0479999999998</v>
      </c>
      <c r="L8" s="160">
        <v>4874.43</v>
      </c>
      <c r="M8" s="160">
        <v>5396.1750000000002</v>
      </c>
      <c r="N8" s="160">
        <v>6055.1260000000002</v>
      </c>
      <c r="O8" s="152">
        <v>6462.3760000000002</v>
      </c>
      <c r="P8" s="152">
        <v>1279.9079999999999</v>
      </c>
      <c r="Q8" s="152">
        <v>647.98599999999999</v>
      </c>
    </row>
    <row r="9" spans="1:17" x14ac:dyDescent="0.2">
      <c r="A9" s="53" t="s">
        <v>7</v>
      </c>
      <c r="B9" s="154"/>
      <c r="C9" s="156">
        <f t="shared" ref="C9:H9" si="4">(C8-B8)/B8</f>
        <v>2.3776990059372807E-2</v>
      </c>
      <c r="D9" s="156">
        <f t="shared" si="4"/>
        <v>3.3125084373960161E-2</v>
      </c>
      <c r="E9" s="156">
        <f t="shared" si="4"/>
        <v>8.1569451271923901E-2</v>
      </c>
      <c r="F9" s="156">
        <f t="shared" si="4"/>
        <v>0.15344787977984478</v>
      </c>
      <c r="G9" s="156">
        <f t="shared" si="4"/>
        <v>-0.79829480597516489</v>
      </c>
      <c r="H9" s="156">
        <f t="shared" si="4"/>
        <v>-0.30635207725444297</v>
      </c>
      <c r="J9" s="53" t="s">
        <v>7</v>
      </c>
      <c r="K9" s="158"/>
      <c r="L9" s="159">
        <f t="shared" ref="L9:Q9" si="5">(L8-K8)/K8</f>
        <v>0.12183570814407586</v>
      </c>
      <c r="M9" s="159">
        <f t="shared" si="5"/>
        <v>0.10703713049525788</v>
      </c>
      <c r="N9" s="159">
        <f t="shared" si="5"/>
        <v>0.12211446070596302</v>
      </c>
      <c r="O9" s="159">
        <f t="shared" si="5"/>
        <v>6.7257064510300862E-2</v>
      </c>
      <c r="P9" s="159">
        <f t="shared" si="5"/>
        <v>-0.80194467174302464</v>
      </c>
      <c r="Q9" s="159">
        <f t="shared" si="5"/>
        <v>-0.49372454895195589</v>
      </c>
    </row>
    <row r="10" spans="1:17" x14ac:dyDescent="0.2">
      <c r="A10" s="123" t="s">
        <v>8</v>
      </c>
      <c r="B10" s="152">
        <v>12719</v>
      </c>
      <c r="C10" s="152">
        <v>13188.91</v>
      </c>
      <c r="D10" s="152">
        <v>11658.62</v>
      </c>
      <c r="E10" s="152">
        <v>16952.810000000001</v>
      </c>
      <c r="F10" s="152">
        <v>18156.439999999999</v>
      </c>
      <c r="G10" s="152">
        <v>23704.52</v>
      </c>
      <c r="H10" s="152">
        <v>27172.799999999999</v>
      </c>
      <c r="J10" s="123" t="s">
        <v>8</v>
      </c>
      <c r="K10" s="157">
        <v>8483.8770000000004</v>
      </c>
      <c r="L10" s="157">
        <v>8436.1849999999995</v>
      </c>
      <c r="M10" s="157">
        <v>8345.1029999999992</v>
      </c>
      <c r="N10" s="157">
        <v>9242.9689999999991</v>
      </c>
      <c r="O10" s="152">
        <v>10169.02</v>
      </c>
      <c r="P10" s="152">
        <v>14045.21</v>
      </c>
      <c r="Q10" s="152">
        <v>16297.19</v>
      </c>
    </row>
    <row r="11" spans="1:17" x14ac:dyDescent="0.2">
      <c r="A11" s="53" t="s">
        <v>9</v>
      </c>
      <c r="B11" s="154"/>
      <c r="C11" s="156">
        <f t="shared" ref="C11:H11" si="6">(C10-B10)/B10</f>
        <v>3.6945514584479901E-2</v>
      </c>
      <c r="D11" s="156">
        <f t="shared" si="6"/>
        <v>-0.11602854216155839</v>
      </c>
      <c r="E11" s="156">
        <f t="shared" si="6"/>
        <v>0.45410091417337561</v>
      </c>
      <c r="F11" s="156">
        <f t="shared" si="6"/>
        <v>7.0998849158339955E-2</v>
      </c>
      <c r="G11" s="156">
        <f t="shared" si="6"/>
        <v>0.30557091588439156</v>
      </c>
      <c r="H11" s="156">
        <f t="shared" si="6"/>
        <v>0.14631302384524128</v>
      </c>
      <c r="J11" s="53" t="s">
        <v>9</v>
      </c>
      <c r="K11" s="158"/>
      <c r="L11" s="159">
        <f t="shared" ref="L11:Q11" si="7">(L10-K10)/K10</f>
        <v>-5.6214864972701645E-3</v>
      </c>
      <c r="M11" s="159">
        <f t="shared" si="7"/>
        <v>-1.079658637168345E-2</v>
      </c>
      <c r="N11" s="159">
        <f t="shared" si="7"/>
        <v>0.10759196141737257</v>
      </c>
      <c r="O11" s="159">
        <f t="shared" si="7"/>
        <v>0.10018977668322823</v>
      </c>
      <c r="P11" s="159">
        <f t="shared" si="7"/>
        <v>0.3811763572104292</v>
      </c>
      <c r="Q11" s="159">
        <f t="shared" si="7"/>
        <v>0.16033793727541287</v>
      </c>
    </row>
    <row r="12" spans="1:17" x14ac:dyDescent="0.2">
      <c r="A12" s="123"/>
      <c r="B12" s="14"/>
      <c r="C12" s="14"/>
      <c r="D12" s="14"/>
      <c r="E12" s="14"/>
      <c r="F12" s="14"/>
      <c r="G12" s="14"/>
      <c r="H12" s="14"/>
      <c r="K12" s="16"/>
      <c r="L12" s="16"/>
      <c r="M12" s="16"/>
      <c r="N12" s="16"/>
      <c r="O12" s="14"/>
      <c r="P12" s="14"/>
      <c r="Q12" s="14"/>
    </row>
    <row r="13" spans="1:17" ht="25" customHeight="1" x14ac:dyDescent="0.2">
      <c r="A13" s="191" t="s">
        <v>180</v>
      </c>
      <c r="B13" s="191"/>
      <c r="C13" s="191"/>
      <c r="D13" s="191"/>
      <c r="E13" s="191"/>
      <c r="F13" s="191"/>
      <c r="G13" s="191"/>
      <c r="H13" s="191"/>
      <c r="J13" s="191" t="s">
        <v>180</v>
      </c>
      <c r="K13" s="191"/>
      <c r="L13" s="191"/>
      <c r="M13" s="191"/>
      <c r="N13" s="191"/>
      <c r="O13" s="191"/>
      <c r="P13" s="191"/>
      <c r="Q13" s="191"/>
    </row>
    <row r="14" spans="1:17" s="151" customFormat="1" x14ac:dyDescent="0.2">
      <c r="A14" s="114" t="s">
        <v>36</v>
      </c>
      <c r="B14" s="163">
        <v>837.02200000000005</v>
      </c>
      <c r="C14" s="163">
        <v>748.30499999999995</v>
      </c>
      <c r="D14" s="163">
        <v>907.63699999999994</v>
      </c>
      <c r="E14" s="163">
        <v>1242.0440000000001</v>
      </c>
      <c r="F14" s="163">
        <v>1162.6279999999999</v>
      </c>
      <c r="G14" s="163">
        <v>4311.7470000000003</v>
      </c>
      <c r="H14" s="163">
        <v>3600.2710000000002</v>
      </c>
      <c r="J14" s="114" t="s">
        <v>36</v>
      </c>
      <c r="K14" s="160">
        <v>340.411</v>
      </c>
      <c r="L14" s="160">
        <v>411.09300000000002</v>
      </c>
      <c r="M14" s="160">
        <v>518.33699999999999</v>
      </c>
      <c r="N14" s="160">
        <v>550.31299999999999</v>
      </c>
      <c r="O14" s="152">
        <v>730.14499999999998</v>
      </c>
      <c r="P14" s="152">
        <v>3557.5439999999999</v>
      </c>
      <c r="Q14" s="152">
        <v>3301.5680000000002</v>
      </c>
    </row>
    <row r="15" spans="1:17" s="151" customFormat="1" x14ac:dyDescent="0.2">
      <c r="A15" s="115" t="s">
        <v>181</v>
      </c>
      <c r="B15" s="154"/>
      <c r="C15" s="156">
        <v>-0.10599124037361037</v>
      </c>
      <c r="D15" s="156">
        <v>0.21292387462331536</v>
      </c>
      <c r="E15" s="156">
        <v>0.36843694120006143</v>
      </c>
      <c r="F15" s="156">
        <v>-6.3939763808689681E-2</v>
      </c>
      <c r="G15" s="156">
        <v>2.7086213302965358</v>
      </c>
      <c r="H15" s="156">
        <v>-0.16500875399229131</v>
      </c>
      <c r="J15" s="115" t="s">
        <v>181</v>
      </c>
      <c r="K15" s="158"/>
      <c r="L15" s="159">
        <v>0.20763723851461913</v>
      </c>
      <c r="M15" s="159">
        <v>0.26087527639731145</v>
      </c>
      <c r="N15" s="159">
        <v>6.1689595764917421E-2</v>
      </c>
      <c r="O15" s="159">
        <v>0.32678130445764503</v>
      </c>
      <c r="P15" s="159">
        <v>3.8723801436700929</v>
      </c>
      <c r="Q15" s="159">
        <v>-7.1953010279001375E-2</v>
      </c>
    </row>
    <row r="16" spans="1:17" x14ac:dyDescent="0.2">
      <c r="A16" s="59" t="s">
        <v>182</v>
      </c>
      <c r="B16" s="164">
        <f>B8/B14</f>
        <v>9.9150010393992041</v>
      </c>
      <c r="C16" s="164">
        <f t="shared" ref="C16:H16" si="8">C8/C14</f>
        <v>11.354195147700469</v>
      </c>
      <c r="D16" s="164">
        <f t="shared" si="8"/>
        <v>9.6710964846078333</v>
      </c>
      <c r="E16" s="164">
        <f t="shared" si="8"/>
        <v>7.643730012785376</v>
      </c>
      <c r="F16" s="164">
        <f t="shared" si="8"/>
        <v>9.418885490457825</v>
      </c>
      <c r="G16" s="164">
        <f t="shared" si="8"/>
        <v>0.51227611453083854</v>
      </c>
      <c r="H16" s="164">
        <f t="shared" si="8"/>
        <v>0.42556046475390324</v>
      </c>
      <c r="J16" s="59" t="s">
        <v>182</v>
      </c>
      <c r="K16" s="164">
        <f>K8/K14</f>
        <v>12.764123368516293</v>
      </c>
      <c r="L16" s="164">
        <f t="shared" ref="L16:Q16" si="9">L8/L14</f>
        <v>11.857243981288905</v>
      </c>
      <c r="M16" s="164">
        <f t="shared" si="9"/>
        <v>10.410553365860435</v>
      </c>
      <c r="N16" s="164">
        <f t="shared" si="9"/>
        <v>11.003058259572281</v>
      </c>
      <c r="O16" s="164">
        <f t="shared" si="9"/>
        <v>8.8508118250484493</v>
      </c>
      <c r="P16" s="164">
        <f t="shared" si="9"/>
        <v>0.35977292199337518</v>
      </c>
      <c r="Q16" s="164">
        <f t="shared" si="9"/>
        <v>0.19626613778665167</v>
      </c>
    </row>
    <row r="17" spans="1:46" s="5" customFormat="1" ht="31" x14ac:dyDescent="0.2">
      <c r="A17" s="61" t="s">
        <v>183</v>
      </c>
      <c r="B17" s="154"/>
      <c r="C17" s="155">
        <f>(C16-B16)/B16</f>
        <v>0.14515319792527959</v>
      </c>
      <c r="D17" s="155">
        <f t="shared" ref="D17:H17" si="10">(D16-C16)/C16</f>
        <v>-0.14823584069131565</v>
      </c>
      <c r="E17" s="155">
        <f t="shared" si="10"/>
        <v>-0.20963150094191907</v>
      </c>
      <c r="F17" s="155">
        <f t="shared" si="10"/>
        <v>0.23223681039272895</v>
      </c>
      <c r="G17" s="155">
        <f t="shared" si="10"/>
        <v>-0.94561181202916</v>
      </c>
      <c r="H17" s="155">
        <f t="shared" si="10"/>
        <v>-0.16927521568393386</v>
      </c>
      <c r="J17" s="61" t="s">
        <v>183</v>
      </c>
      <c r="K17" s="66"/>
      <c r="L17" s="155">
        <f>(L16-K16)/K16</f>
        <v>-7.1049092918067269E-2</v>
      </c>
      <c r="M17" s="155">
        <f t="shared" ref="M17" si="11">(M16-L16)/L16</f>
        <v>-0.1220090113445748</v>
      </c>
      <c r="N17" s="155">
        <f t="shared" ref="N17" si="12">(N16-M16)/M16</f>
        <v>5.6913871231366105E-2</v>
      </c>
      <c r="O17" s="155">
        <f t="shared" ref="O17" si="13">(O16-N16)/N16</f>
        <v>-0.19560438414033224</v>
      </c>
      <c r="P17" s="155">
        <f t="shared" ref="P17" si="14">(P16-O16)/O16</f>
        <v>-0.95935142119108308</v>
      </c>
      <c r="Q17" s="155">
        <f t="shared" ref="Q17" si="15">(Q16-P16)/P16</f>
        <v>-0.45447218012069934</v>
      </c>
    </row>
    <row r="18" spans="1:46" x14ac:dyDescent="0.2">
      <c r="A18" s="52" t="s">
        <v>184</v>
      </c>
      <c r="B18" s="165">
        <v>19945.02</v>
      </c>
      <c r="C18" s="166">
        <v>21562.02</v>
      </c>
      <c r="D18" s="166">
        <v>21453.29</v>
      </c>
      <c r="E18" s="166">
        <v>26456.23</v>
      </c>
      <c r="F18" s="166">
        <v>29157.66</v>
      </c>
      <c r="G18" s="166">
        <v>28153.439999999999</v>
      </c>
      <c r="H18" s="166">
        <v>28658.09</v>
      </c>
      <c r="J18" s="52" t="s">
        <v>184</v>
      </c>
      <c r="K18" s="166">
        <v>11924.35</v>
      </c>
      <c r="L18" s="166">
        <v>12562.82</v>
      </c>
      <c r="M18" s="166">
        <v>13576.53</v>
      </c>
      <c r="N18" s="166">
        <v>14655.66</v>
      </c>
      <c r="O18" s="166">
        <v>15954.45</v>
      </c>
      <c r="P18" s="166">
        <v>14841.77</v>
      </c>
      <c r="Q18" s="166">
        <v>15428.27</v>
      </c>
    </row>
    <row r="19" spans="1:46" x14ac:dyDescent="0.2">
      <c r="A19" s="53" t="s">
        <v>185</v>
      </c>
      <c r="B19" s="165"/>
      <c r="C19" s="155">
        <f>(C18-B18)/B18</f>
        <v>8.1072869317754509E-2</v>
      </c>
      <c r="D19" s="155">
        <f t="shared" ref="D19:H19" si="16">(D18-C18)/C18</f>
        <v>-5.0426629787004911E-3</v>
      </c>
      <c r="E19" s="155">
        <f t="shared" si="16"/>
        <v>0.23320152759786486</v>
      </c>
      <c r="F19" s="155">
        <f t="shared" si="16"/>
        <v>0.10210940863456359</v>
      </c>
      <c r="G19" s="155">
        <f t="shared" si="16"/>
        <v>-3.4441035391729005E-2</v>
      </c>
      <c r="H19" s="155">
        <f t="shared" si="16"/>
        <v>1.7924985365909158E-2</v>
      </c>
      <c r="J19" s="53" t="s">
        <v>185</v>
      </c>
      <c r="K19" s="3"/>
      <c r="L19" s="155">
        <f>(L18-K18)/K18</f>
        <v>5.3543379723003715E-2</v>
      </c>
      <c r="M19" s="155">
        <f t="shared" ref="M19:Q19" si="17">(M18-L18)/L18</f>
        <v>8.06912779137169E-2</v>
      </c>
      <c r="N19" s="155">
        <f t="shared" si="17"/>
        <v>7.9484964125590196E-2</v>
      </c>
      <c r="O19" s="155">
        <f t="shared" si="17"/>
        <v>8.8620369195246129E-2</v>
      </c>
      <c r="P19" s="155">
        <f t="shared" si="17"/>
        <v>-6.974104403473641E-2</v>
      </c>
      <c r="Q19" s="155">
        <f t="shared" si="17"/>
        <v>3.9516850079202144E-2</v>
      </c>
    </row>
    <row r="20" spans="1:46" x14ac:dyDescent="0.2">
      <c r="A20" s="52" t="s">
        <v>38</v>
      </c>
      <c r="B20" s="152">
        <v>4292.692</v>
      </c>
      <c r="C20" s="152">
        <v>4441.6009999999997</v>
      </c>
      <c r="D20" s="152">
        <v>4854.8729999999996</v>
      </c>
      <c r="E20" s="152">
        <v>7112.165</v>
      </c>
      <c r="F20" s="152">
        <v>7592.8959999999997</v>
      </c>
      <c r="G20" s="152">
        <v>4537.1210000000001</v>
      </c>
      <c r="H20" s="152">
        <v>7285.683</v>
      </c>
      <c r="J20" s="52" t="s">
        <v>38</v>
      </c>
      <c r="K20" s="160">
        <v>2366.5189999999998</v>
      </c>
      <c r="L20" s="160">
        <v>2312.8180000000002</v>
      </c>
      <c r="M20" s="160">
        <v>2490.0210000000002</v>
      </c>
      <c r="N20" s="160">
        <v>3150.5</v>
      </c>
      <c r="O20" s="152">
        <v>3584.39</v>
      </c>
      <c r="P20" s="152">
        <v>1913.903</v>
      </c>
      <c r="Q20" s="152">
        <v>3730.4319999999998</v>
      </c>
    </row>
    <row r="21" spans="1:46" x14ac:dyDescent="0.2">
      <c r="A21" s="53" t="s">
        <v>186</v>
      </c>
      <c r="B21" s="154"/>
      <c r="C21" s="156">
        <v>3.4688955089253931E-2</v>
      </c>
      <c r="D21" s="156">
        <v>9.3045728330842861E-2</v>
      </c>
      <c r="E21" s="156">
        <v>0.46495387211982692</v>
      </c>
      <c r="F21" s="156">
        <v>6.7592779413863394E-2</v>
      </c>
      <c r="G21" s="156">
        <v>-0.40245184446092763</v>
      </c>
      <c r="H21" s="156">
        <v>0.60579429113748562</v>
      </c>
      <c r="J21" s="53" t="s">
        <v>186</v>
      </c>
      <c r="K21" s="158"/>
      <c r="L21" s="159">
        <v>-2.2691979231943445E-2</v>
      </c>
      <c r="M21" s="159">
        <v>7.6617788343051621E-2</v>
      </c>
      <c r="N21" s="159">
        <v>0.26525037339042512</v>
      </c>
      <c r="O21" s="159">
        <v>0.13772099666719564</v>
      </c>
      <c r="P21" s="159">
        <v>-0.4660449895240194</v>
      </c>
      <c r="Q21" s="159">
        <v>0.94912281343411853</v>
      </c>
    </row>
    <row r="22" spans="1:46" x14ac:dyDescent="0.2">
      <c r="A22" s="52" t="s">
        <v>49</v>
      </c>
      <c r="B22" s="152">
        <v>8426.3130000000001</v>
      </c>
      <c r="C22" s="152">
        <v>8747.3119999999999</v>
      </c>
      <c r="D22" s="152">
        <v>6803.75</v>
      </c>
      <c r="E22" s="152">
        <v>9480.6450000000004</v>
      </c>
      <c r="F22" s="152">
        <v>10203.540000000001</v>
      </c>
      <c r="G22" s="152">
        <v>19167.400000000001</v>
      </c>
      <c r="H22" s="152">
        <v>19887.12</v>
      </c>
      <c r="J22" s="52" t="s">
        <v>49</v>
      </c>
      <c r="K22" s="160">
        <v>6117.3580000000002</v>
      </c>
      <c r="L22" s="160">
        <v>6123.3670000000002</v>
      </c>
      <c r="M22" s="160">
        <v>5855.0820000000003</v>
      </c>
      <c r="N22" s="160">
        <v>6092.4690000000001</v>
      </c>
      <c r="O22" s="152">
        <v>6584.63</v>
      </c>
      <c r="P22" s="152">
        <v>12131.31</v>
      </c>
      <c r="Q22" s="152">
        <v>12566.75</v>
      </c>
    </row>
    <row r="23" spans="1:46" x14ac:dyDescent="0.2">
      <c r="A23" s="53" t="s">
        <v>187</v>
      </c>
      <c r="B23" s="154"/>
      <c r="C23" s="156">
        <v>3.8094834597290628E-2</v>
      </c>
      <c r="D23" s="156">
        <v>-0.22218962808231832</v>
      </c>
      <c r="E23" s="156">
        <v>0.39344405658644138</v>
      </c>
      <c r="F23" s="156">
        <v>7.6249558969880254E-2</v>
      </c>
      <c r="G23" s="156">
        <v>0.87850491104067807</v>
      </c>
      <c r="H23" s="156">
        <v>3.7549172031678658E-2</v>
      </c>
      <c r="J23" s="53" t="s">
        <v>187</v>
      </c>
      <c r="K23" s="158"/>
      <c r="L23" s="159">
        <v>9.8228679766657664E-4</v>
      </c>
      <c r="M23" s="159">
        <v>-4.3813313819014904E-2</v>
      </c>
      <c r="N23" s="159">
        <v>4.0543753272797835E-2</v>
      </c>
      <c r="O23" s="159">
        <v>8.078186364181747E-2</v>
      </c>
      <c r="P23" s="159">
        <v>0.8423677564267088</v>
      </c>
      <c r="Q23" s="159">
        <v>3.5893897691180961E-2</v>
      </c>
    </row>
    <row r="24" spans="1:46" x14ac:dyDescent="0.2">
      <c r="A24" s="123"/>
      <c r="K24" s="3"/>
      <c r="L24" s="3"/>
      <c r="M24" s="3"/>
      <c r="N24" s="3"/>
      <c r="O24" s="3"/>
      <c r="P24" s="3"/>
      <c r="Q24" s="3"/>
    </row>
    <row r="25" spans="1:46" ht="30" x14ac:dyDescent="0.2">
      <c r="A25" s="124" t="s">
        <v>188</v>
      </c>
      <c r="J25" s="124" t="s">
        <v>188</v>
      </c>
    </row>
    <row r="26" spans="1:46" ht="25" customHeight="1" x14ac:dyDescent="0.2">
      <c r="A26" s="191" t="s">
        <v>179</v>
      </c>
      <c r="B26" s="191"/>
      <c r="C26" s="191"/>
      <c r="D26" s="191"/>
      <c r="E26" s="191"/>
      <c r="F26" s="191"/>
      <c r="G26" s="191"/>
      <c r="H26" s="191"/>
      <c r="J26" s="191" t="s">
        <v>179</v>
      </c>
      <c r="K26" s="191"/>
      <c r="L26" s="191"/>
      <c r="M26" s="191"/>
      <c r="N26" s="191"/>
      <c r="O26" s="191"/>
      <c r="P26" s="191"/>
      <c r="Q26" s="191"/>
    </row>
    <row r="27" spans="1:46" x14ac:dyDescent="0.2">
      <c r="A27" s="125" t="s">
        <v>189</v>
      </c>
      <c r="B27" s="167">
        <v>0.38798111253755646</v>
      </c>
      <c r="C27" s="167">
        <v>0.40884272390534965</v>
      </c>
      <c r="D27" s="167">
        <v>0.47861605040577465</v>
      </c>
      <c r="E27" s="167">
        <v>0.40094417449176423</v>
      </c>
      <c r="F27" s="167">
        <v>0.40117868304646265</v>
      </c>
      <c r="G27" s="167">
        <v>0.26984807419885731</v>
      </c>
      <c r="H27" s="167">
        <v>0.15765079191874601</v>
      </c>
      <c r="J27" s="125" t="s">
        <v>189</v>
      </c>
      <c r="K27" s="45">
        <v>0.30827182920823565</v>
      </c>
      <c r="L27" s="45">
        <v>0.34975778312012334</v>
      </c>
      <c r="M27" s="45">
        <v>0.40793324095929934</v>
      </c>
      <c r="N27" s="45">
        <v>0.39214867581614332</v>
      </c>
      <c r="O27" s="45">
        <v>0.39051454634812943</v>
      </c>
      <c r="P27" s="45">
        <v>0.2366448868762541</v>
      </c>
      <c r="Q27" s="45">
        <v>0.12988098136449644</v>
      </c>
      <c r="AM27" t="s">
        <v>199</v>
      </c>
      <c r="AN27" s="35">
        <v>0.4</v>
      </c>
      <c r="AO27" s="35">
        <v>0.4</v>
      </c>
      <c r="AP27" s="35">
        <v>0.4</v>
      </c>
      <c r="AQ27" s="35">
        <v>0.4</v>
      </c>
      <c r="AR27" s="35">
        <v>0.4</v>
      </c>
      <c r="AS27" s="35">
        <v>0.4</v>
      </c>
      <c r="AT27" s="35">
        <v>0.4</v>
      </c>
    </row>
    <row r="28" spans="1:46" x14ac:dyDescent="0.2">
      <c r="A28" s="125" t="s">
        <v>190</v>
      </c>
      <c r="B28" s="168">
        <v>0.61201883934397194</v>
      </c>
      <c r="C28" s="168">
        <v>0.59115736573926325</v>
      </c>
      <c r="D28" s="168">
        <v>0.52138350238563425</v>
      </c>
      <c r="E28" s="168">
        <v>0.61205302713851806</v>
      </c>
      <c r="F28" s="168">
        <v>0.59882164676579497</v>
      </c>
      <c r="G28" s="168">
        <v>0.73015189499892041</v>
      </c>
      <c r="H28" s="168">
        <v>0.84234908408238973</v>
      </c>
      <c r="J28" s="125" t="s">
        <v>190</v>
      </c>
      <c r="K28" s="45">
        <v>0.69172792618852719</v>
      </c>
      <c r="L28" s="45">
        <v>0.65024229395764266</v>
      </c>
      <c r="M28" s="45"/>
      <c r="N28" s="45">
        <v>0.60785132418385668</v>
      </c>
      <c r="O28" s="45">
        <v>0.60948539371636123</v>
      </c>
      <c r="P28" s="45">
        <v>0.76335484137457255</v>
      </c>
      <c r="Q28" s="45">
        <v>0.87011901863550356</v>
      </c>
      <c r="AM28" t="s">
        <v>200</v>
      </c>
      <c r="AN28" s="35">
        <v>0.65</v>
      </c>
      <c r="AO28" s="35">
        <v>0.65</v>
      </c>
      <c r="AP28" s="35">
        <v>0.65</v>
      </c>
      <c r="AQ28" s="35">
        <v>0.65</v>
      </c>
      <c r="AR28" s="35">
        <v>0.65</v>
      </c>
      <c r="AS28" s="35">
        <v>0.65</v>
      </c>
      <c r="AT28" s="35">
        <v>0.65</v>
      </c>
    </row>
    <row r="29" spans="1:46" x14ac:dyDescent="0.2">
      <c r="A29" s="125" t="s">
        <v>191</v>
      </c>
      <c r="B29" s="168">
        <v>1.5774449311233643</v>
      </c>
      <c r="C29" s="168">
        <v>1.4459285470275873</v>
      </c>
      <c r="D29" s="168">
        <v>1.0893564934640219</v>
      </c>
      <c r="E29" s="168">
        <v>1.5265292927983174</v>
      </c>
      <c r="F29" s="168">
        <v>1.4926556970038267</v>
      </c>
      <c r="G29" s="168">
        <v>2.7057887930704836</v>
      </c>
      <c r="H29" s="168">
        <v>5.3431325896322841</v>
      </c>
      <c r="J29" s="125" t="s">
        <v>191</v>
      </c>
      <c r="K29" s="168">
        <v>2.2438895177842197</v>
      </c>
      <c r="L29" s="168">
        <v>1.8591217274908181</v>
      </c>
      <c r="M29" s="168">
        <v>1.4513813257791708</v>
      </c>
      <c r="N29" s="168">
        <v>1.5500532366169315</v>
      </c>
      <c r="O29" s="168">
        <v>1.5607239203146797</v>
      </c>
      <c r="P29" s="168">
        <v>3.2257398477988013</v>
      </c>
      <c r="Q29" s="168">
        <v>6.6993566686535262</v>
      </c>
      <c r="AM29" t="s">
        <v>201</v>
      </c>
      <c r="AN29" s="35">
        <v>0.35</v>
      </c>
      <c r="AO29" s="35">
        <v>0.35</v>
      </c>
      <c r="AP29" s="35">
        <v>0.35</v>
      </c>
      <c r="AQ29" s="35">
        <v>0.35</v>
      </c>
      <c r="AR29" s="35">
        <v>0.35</v>
      </c>
      <c r="AS29" s="35">
        <v>0.35</v>
      </c>
      <c r="AT29" s="35">
        <v>0.35</v>
      </c>
    </row>
    <row r="30" spans="1:46" x14ac:dyDescent="0.2">
      <c r="A30" s="125" t="s">
        <v>198</v>
      </c>
      <c r="B30" s="168">
        <v>1.9568876684262739</v>
      </c>
      <c r="C30" s="168">
        <v>2.0427668522627296</v>
      </c>
      <c r="D30" s="168">
        <v>2.5730012125665995</v>
      </c>
      <c r="E30" s="168">
        <v>2.1713823268353574</v>
      </c>
      <c r="F30" s="168">
        <v>2.2274018624908605</v>
      </c>
      <c r="G30" s="168">
        <v>1.4570608950614061</v>
      </c>
      <c r="H30" s="168">
        <v>1.2557211401148081</v>
      </c>
      <c r="J30" s="125" t="s">
        <v>198</v>
      </c>
      <c r="K30" s="168">
        <v>1.6180581551709088</v>
      </c>
      <c r="L30" s="168">
        <v>1.7410506343977097</v>
      </c>
      <c r="M30" s="168">
        <v>1.9820130614737761</v>
      </c>
      <c r="N30" s="168">
        <v>1.978749502049169</v>
      </c>
      <c r="O30" s="168">
        <v>1.9895134578556424</v>
      </c>
      <c r="P30" s="168">
        <v>1.3589148245325526</v>
      </c>
      <c r="Q30" s="168">
        <v>1.193578928521694</v>
      </c>
    </row>
    <row r="31" spans="1:46" x14ac:dyDescent="0.2">
      <c r="A31" s="125"/>
      <c r="J31" s="125"/>
    </row>
    <row r="32" spans="1:46" ht="28" customHeight="1" x14ac:dyDescent="0.2">
      <c r="A32" s="191" t="s">
        <v>180</v>
      </c>
      <c r="B32" s="191"/>
      <c r="C32" s="191"/>
      <c r="D32" s="191"/>
      <c r="E32" s="191"/>
      <c r="F32" s="191"/>
      <c r="G32" s="191"/>
      <c r="H32" s="191"/>
      <c r="J32" s="191" t="s">
        <v>180</v>
      </c>
      <c r="K32" s="191"/>
      <c r="L32" s="191"/>
      <c r="M32" s="191"/>
      <c r="N32" s="191"/>
      <c r="O32" s="191"/>
      <c r="P32" s="191"/>
      <c r="Q32" s="191"/>
    </row>
    <row r="33" spans="1:17" x14ac:dyDescent="0.2">
      <c r="A33" s="126" t="s">
        <v>192</v>
      </c>
      <c r="B33" s="170">
        <f>B14/B6</f>
        <v>4.0276219273950011E-2</v>
      </c>
      <c r="C33" s="170">
        <f t="shared" ref="C33:H33" si="18">C14/C6</f>
        <v>3.3540756026807325E-2</v>
      </c>
      <c r="D33" s="170">
        <f t="shared" si="18"/>
        <v>4.0590306396021986E-2</v>
      </c>
      <c r="E33" s="170">
        <f t="shared" si="18"/>
        <v>4.4841934171339949E-2</v>
      </c>
      <c r="F33" s="170">
        <f t="shared" si="18"/>
        <v>3.8344896551087256E-2</v>
      </c>
      <c r="G33" s="170">
        <f t="shared" si="18"/>
        <v>0.13281138967614237</v>
      </c>
      <c r="H33" s="170">
        <f t="shared" si="18"/>
        <v>0.11160737867641132</v>
      </c>
      <c r="J33" s="126" t="s">
        <v>192</v>
      </c>
      <c r="K33" s="169">
        <f>K14/K6</f>
        <v>2.7755210864297386E-2</v>
      </c>
      <c r="L33" s="169">
        <f t="shared" ref="L33:Q33" si="19">L14/L6</f>
        <v>3.1686130087228911E-2</v>
      </c>
      <c r="M33" s="169">
        <f t="shared" si="19"/>
        <v>3.6774869154522175E-2</v>
      </c>
      <c r="N33" s="169">
        <f t="shared" si="19"/>
        <v>3.6190588301831451E-2</v>
      </c>
      <c r="O33" s="169">
        <f t="shared" si="19"/>
        <v>4.3761612504944682E-2</v>
      </c>
      <c r="P33" s="169">
        <f t="shared" si="19"/>
        <v>0.19335192822343433</v>
      </c>
      <c r="Q33" s="169">
        <f t="shared" si="19"/>
        <v>0.17627315556352857</v>
      </c>
    </row>
    <row r="34" spans="1:17" ht="25" customHeight="1" x14ac:dyDescent="0.2">
      <c r="A34" s="127" t="s">
        <v>193</v>
      </c>
      <c r="B34" s="170">
        <f>B18/B6</f>
        <v>0.95972387696299299</v>
      </c>
      <c r="C34" s="170">
        <f t="shared" ref="C34:H34" si="20">C18/C6</f>
        <v>0.96645946808472494</v>
      </c>
      <c r="D34" s="170">
        <f t="shared" si="20"/>
        <v>0.95940955944140072</v>
      </c>
      <c r="E34" s="170">
        <f t="shared" si="20"/>
        <v>0.95515821024201142</v>
      </c>
      <c r="F34" s="170">
        <f t="shared" si="20"/>
        <v>0.96165536729871892</v>
      </c>
      <c r="G34" s="170">
        <f t="shared" si="20"/>
        <v>0.86718851791719065</v>
      </c>
      <c r="H34" s="170">
        <f t="shared" si="20"/>
        <v>0.88839265232330467</v>
      </c>
      <c r="J34" s="127" t="s">
        <v>193</v>
      </c>
      <c r="K34" s="169">
        <f>K18/K6</f>
        <v>0.972244870670115</v>
      </c>
      <c r="L34" s="169">
        <f t="shared" ref="L34:Q34" si="21">L18/L6</f>
        <v>0.96831410114606931</v>
      </c>
      <c r="M34" s="169">
        <f t="shared" si="21"/>
        <v>0.96322491800208165</v>
      </c>
      <c r="N34" s="169">
        <f t="shared" si="21"/>
        <v>0.96380960898910106</v>
      </c>
      <c r="O34" s="169">
        <f t="shared" si="21"/>
        <v>0.95623808781750852</v>
      </c>
      <c r="P34" s="169">
        <f t="shared" si="21"/>
        <v>0.8066477456775577</v>
      </c>
      <c r="Q34" s="169">
        <f t="shared" si="21"/>
        <v>0.82372673765499338</v>
      </c>
    </row>
    <row r="35" spans="1:17" x14ac:dyDescent="0.2">
      <c r="B35" s="166"/>
      <c r="C35" s="166"/>
      <c r="D35" s="166"/>
      <c r="E35" s="166"/>
      <c r="F35" s="166"/>
      <c r="G35" s="166"/>
      <c r="H35" s="166"/>
    </row>
    <row r="36" spans="1:17" x14ac:dyDescent="0.2">
      <c r="B36" s="166"/>
      <c r="C36" s="166"/>
      <c r="D36" s="166"/>
      <c r="E36" s="166"/>
      <c r="F36" s="166"/>
      <c r="G36" s="166"/>
      <c r="H36" s="166"/>
    </row>
    <row r="37" spans="1:17" x14ac:dyDescent="0.2">
      <c r="B37" s="166"/>
      <c r="C37" s="166"/>
      <c r="D37" s="166"/>
      <c r="E37" s="166"/>
      <c r="F37" s="166"/>
      <c r="G37" s="166"/>
      <c r="H37" s="166"/>
    </row>
    <row r="38" spans="1:17" ht="54" customHeight="1" x14ac:dyDescent="0.2">
      <c r="B38" s="166"/>
      <c r="C38" s="166"/>
      <c r="D38" s="166"/>
      <c r="E38" s="166"/>
      <c r="F38" s="166"/>
      <c r="G38" s="166"/>
      <c r="H38" s="166"/>
    </row>
    <row r="39" spans="1:17" ht="54" customHeight="1" x14ac:dyDescent="0.2">
      <c r="B39" s="166"/>
      <c r="C39" s="166"/>
      <c r="D39" s="166"/>
      <c r="E39" s="166"/>
      <c r="F39" s="166"/>
      <c r="G39" s="166"/>
      <c r="H39" s="166"/>
    </row>
    <row r="40" spans="1:17" x14ac:dyDescent="0.2">
      <c r="B40" s="166"/>
      <c r="C40" s="166"/>
      <c r="D40" s="166"/>
      <c r="E40" s="166"/>
      <c r="F40" s="166"/>
      <c r="G40" s="166"/>
      <c r="H40" s="166"/>
    </row>
    <row r="41" spans="1:17" ht="57" customHeight="1" x14ac:dyDescent="0.2">
      <c r="B41" s="166"/>
      <c r="C41" s="166"/>
      <c r="D41" s="166"/>
      <c r="E41" s="166"/>
      <c r="F41" s="166"/>
      <c r="G41" s="166"/>
      <c r="H41" s="166"/>
    </row>
    <row r="42" spans="1:17" ht="58" customHeight="1" x14ac:dyDescent="0.2">
      <c r="B42" s="166"/>
      <c r="C42" s="166"/>
      <c r="D42" s="166"/>
      <c r="E42" s="166"/>
      <c r="F42" s="166"/>
      <c r="G42" s="166"/>
      <c r="H42" s="166"/>
    </row>
    <row r="43" spans="1:17" x14ac:dyDescent="0.2">
      <c r="A43" s="126" t="s">
        <v>194</v>
      </c>
      <c r="B43" s="170">
        <f>B20/B10</f>
        <v>0.33750231936472991</v>
      </c>
      <c r="C43" s="170">
        <f t="shared" ref="C43:H43" si="22">C20/C10</f>
        <v>0.33676786027048478</v>
      </c>
      <c r="D43" s="170">
        <f t="shared" si="22"/>
        <v>0.41641918168702635</v>
      </c>
      <c r="E43" s="170">
        <f t="shared" si="22"/>
        <v>0.41952720522438458</v>
      </c>
      <c r="F43" s="170">
        <f t="shared" si="22"/>
        <v>0.41819299378071917</v>
      </c>
      <c r="G43" s="170">
        <f t="shared" si="22"/>
        <v>0.19140320073977451</v>
      </c>
      <c r="H43" s="170">
        <f t="shared" si="22"/>
        <v>0.26812411676382264</v>
      </c>
      <c r="J43" s="126" t="s">
        <v>194</v>
      </c>
      <c r="K43" s="170">
        <f>K20/K10</f>
        <v>0.27894310584653687</v>
      </c>
      <c r="L43" s="170">
        <f t="shared" ref="L43:Q43" si="23">L20/L10</f>
        <v>0.27415449044799284</v>
      </c>
      <c r="M43" s="170">
        <f t="shared" si="23"/>
        <v>0.29838109847176247</v>
      </c>
      <c r="N43" s="170">
        <f t="shared" si="23"/>
        <v>0.34085368024062401</v>
      </c>
      <c r="O43" s="170">
        <f t="shared" si="23"/>
        <v>0.35248136005239439</v>
      </c>
      <c r="P43" s="170">
        <f t="shared" si="23"/>
        <v>0.13626731106192078</v>
      </c>
      <c r="Q43" s="170">
        <f t="shared" si="23"/>
        <v>0.22890031962565324</v>
      </c>
    </row>
    <row r="44" spans="1:17" ht="30" x14ac:dyDescent="0.2">
      <c r="A44" s="127" t="s">
        <v>195</v>
      </c>
      <c r="B44" s="170">
        <f>B22/B10</f>
        <v>0.66249807374793612</v>
      </c>
      <c r="C44" s="170">
        <f t="shared" ref="C44:H44" si="24">C22/C10</f>
        <v>0.66323236719334655</v>
      </c>
      <c r="D44" s="170">
        <f t="shared" si="24"/>
        <v>0.58358107563330819</v>
      </c>
      <c r="E44" s="170">
        <f t="shared" si="24"/>
        <v>0.55923737716638122</v>
      </c>
      <c r="F44" s="170">
        <f t="shared" si="24"/>
        <v>0.56197911044235549</v>
      </c>
      <c r="G44" s="170">
        <f t="shared" si="24"/>
        <v>0.80859684144627275</v>
      </c>
      <c r="H44" s="170">
        <f t="shared" si="24"/>
        <v>0.73187599364069955</v>
      </c>
      <c r="J44" s="127" t="s">
        <v>195</v>
      </c>
      <c r="K44" s="170">
        <f>K22/K10</f>
        <v>0.72105689415346308</v>
      </c>
      <c r="L44" s="170">
        <f t="shared" ref="L44:Q44" si="25">L22/L10</f>
        <v>0.72584550955200733</v>
      </c>
      <c r="M44" s="170">
        <f t="shared" si="25"/>
        <v>0.70161890152823769</v>
      </c>
      <c r="N44" s="170">
        <f t="shared" si="25"/>
        <v>0.6591463197593761</v>
      </c>
      <c r="O44" s="170">
        <f t="shared" si="25"/>
        <v>0.6475186399476055</v>
      </c>
      <c r="P44" s="170">
        <f t="shared" si="25"/>
        <v>0.86373290253403123</v>
      </c>
      <c r="Q44" s="170">
        <f t="shared" si="25"/>
        <v>0.77109918949217626</v>
      </c>
    </row>
  </sheetData>
  <mergeCells count="10">
    <mergeCell ref="A26:H26"/>
    <mergeCell ref="J26:Q26"/>
    <mergeCell ref="A32:H32"/>
    <mergeCell ref="J32:Q32"/>
    <mergeCell ref="A1:H1"/>
    <mergeCell ref="J1:Q1"/>
    <mergeCell ref="A3:H3"/>
    <mergeCell ref="J3:Q3"/>
    <mergeCell ref="J13:Q13"/>
    <mergeCell ref="A13:H13"/>
  </mergeCells>
  <conditionalFormatting sqref="B27:H27">
    <cfRule type="cellIs" dxfId="31" priority="37" operator="greaterThan">
      <formula>0.65</formula>
    </cfRule>
    <cfRule type="cellIs" dxfId="30" priority="38" operator="between">
      <formula>0.5</formula>
      <formula>0.65</formula>
    </cfRule>
    <cfRule type="cellIs" dxfId="29" priority="39" operator="between">
      <formula>0.35</formula>
      <formula>0.5</formula>
    </cfRule>
    <cfRule type="cellIs" dxfId="28" priority="40" operator="lessThan">
      <formula>0.35</formula>
    </cfRule>
  </conditionalFormatting>
  <conditionalFormatting sqref="B28:H28">
    <cfRule type="cellIs" dxfId="27" priority="33" operator="greaterThan">
      <formula>0.65</formula>
    </cfRule>
    <cfRule type="cellIs" dxfId="26" priority="34" operator="between">
      <formula>0.5</formula>
      <formula>0.65</formula>
    </cfRule>
    <cfRule type="cellIs" dxfId="25" priority="35" operator="between">
      <formula>0.35</formula>
      <formula>0.5</formula>
    </cfRule>
    <cfRule type="cellIs" dxfId="24" priority="36" operator="between">
      <formula>0</formula>
      <formula>0.35</formula>
    </cfRule>
  </conditionalFormatting>
  <conditionalFormatting sqref="B29:H29">
    <cfRule type="cellIs" dxfId="23" priority="29" operator="greaterThan">
      <formula>0.65</formula>
    </cfRule>
    <cfRule type="cellIs" dxfId="22" priority="30" operator="between">
      <formula>0.5</formula>
      <formula>0.65</formula>
    </cfRule>
    <cfRule type="cellIs" dxfId="21" priority="31" operator="between">
      <formula>0.35</formula>
      <formula>0.5</formula>
    </cfRule>
    <cfRule type="cellIs" dxfId="20" priority="32" operator="between">
      <formula>0</formula>
      <formula>0.35</formula>
    </cfRule>
  </conditionalFormatting>
  <conditionalFormatting sqref="K29:Q29">
    <cfRule type="cellIs" dxfId="19" priority="17" operator="greaterThan">
      <formula>0.65</formula>
    </cfRule>
    <cfRule type="cellIs" dxfId="18" priority="18" operator="between">
      <formula>0.5</formula>
      <formula>0.65</formula>
    </cfRule>
    <cfRule type="cellIs" dxfId="17" priority="19" operator="between">
      <formula>0.35</formula>
      <formula>0.5</formula>
    </cfRule>
    <cfRule type="cellIs" dxfId="16" priority="20" operator="between">
      <formula>0</formula>
      <formula>0.35</formula>
    </cfRule>
  </conditionalFormatting>
  <conditionalFormatting sqref="B30:H30">
    <cfRule type="cellIs" dxfId="15" priority="13" operator="greaterThan">
      <formula>1.8</formula>
    </cfRule>
    <cfRule type="cellIs" dxfId="14" priority="14" operator="between">
      <formula>0.8</formula>
      <formula>1.8</formula>
    </cfRule>
    <cfRule type="cellIs" dxfId="13" priority="15" operator="between">
      <formula>0.4</formula>
      <formula>0.8</formula>
    </cfRule>
    <cfRule type="cellIs" dxfId="12" priority="16" operator="lessThan">
      <formula>0.4</formula>
    </cfRule>
  </conditionalFormatting>
  <conditionalFormatting sqref="K30:Q30">
    <cfRule type="cellIs" dxfId="11" priority="9" operator="greaterThan">
      <formula>1.8</formula>
    </cfRule>
    <cfRule type="cellIs" dxfId="10" priority="10" operator="between">
      <formula>0.8</formula>
      <formula>1.8</formula>
    </cfRule>
    <cfRule type="cellIs" dxfId="9" priority="11" operator="between">
      <formula>0.4</formula>
      <formula>0.8</formula>
    </cfRule>
    <cfRule type="cellIs" dxfId="8" priority="12" operator="lessThan">
      <formula>0.4</formula>
    </cfRule>
  </conditionalFormatting>
  <conditionalFormatting sqref="K28:Q28">
    <cfRule type="cellIs" dxfId="7" priority="5" operator="greaterThan">
      <formula>0.65</formula>
    </cfRule>
    <cfRule type="cellIs" dxfId="6" priority="6" operator="between">
      <formula>0.5</formula>
      <formula>0.65</formula>
    </cfRule>
    <cfRule type="cellIs" dxfId="5" priority="7" operator="between">
      <formula>0.35</formula>
      <formula>0.5</formula>
    </cfRule>
    <cfRule type="cellIs" dxfId="4" priority="8" operator="between">
      <formula>0</formula>
      <formula>0.35</formula>
    </cfRule>
  </conditionalFormatting>
  <conditionalFormatting sqref="K27:Q27">
    <cfRule type="cellIs" dxfId="3" priority="1" operator="greaterThan">
      <formula>0.65</formula>
    </cfRule>
    <cfRule type="cellIs" dxfId="2" priority="2" operator="between">
      <formula>0.5</formula>
      <formula>0.65</formula>
    </cfRule>
    <cfRule type="cellIs" dxfId="1" priority="3" operator="between">
      <formula>0.35</formula>
      <formula>0.5</formula>
    </cfRule>
    <cfRule type="cellIs" dxfId="0" priority="4" operator="lessThan">
      <formula>0.35</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6AF11-777A-E14E-8C52-77AA48ACFC00}">
  <dimension ref="A1:Q14"/>
  <sheetViews>
    <sheetView topLeftCell="A15" workbookViewId="0">
      <selection activeCell="B11" sqref="B11"/>
    </sheetView>
  </sheetViews>
  <sheetFormatPr baseColWidth="10" defaultRowHeight="15" x14ac:dyDescent="0.2"/>
  <cols>
    <col min="1" max="1" width="32.1640625" customWidth="1"/>
    <col min="3" max="8" width="11.1640625" bestFit="1" customWidth="1"/>
    <col min="10" max="10" width="31" customWidth="1"/>
  </cols>
  <sheetData>
    <row r="1" spans="1:17" ht="30" customHeight="1" x14ac:dyDescent="0.2">
      <c r="A1" t="s">
        <v>96</v>
      </c>
      <c r="B1" s="121">
        <v>2015</v>
      </c>
      <c r="C1" s="121">
        <v>2016</v>
      </c>
      <c r="D1" s="121">
        <v>2017</v>
      </c>
      <c r="E1" s="121">
        <v>2018</v>
      </c>
      <c r="F1" s="121">
        <v>2019</v>
      </c>
      <c r="G1" s="121">
        <v>2020</v>
      </c>
      <c r="H1" s="121">
        <v>2021</v>
      </c>
      <c r="J1" t="s">
        <v>97</v>
      </c>
      <c r="K1" s="121">
        <v>2015</v>
      </c>
      <c r="L1" s="121">
        <v>2016</v>
      </c>
      <c r="M1" s="121">
        <v>2017</v>
      </c>
      <c r="N1" s="121">
        <v>2018</v>
      </c>
      <c r="O1" s="121">
        <v>2019</v>
      </c>
      <c r="P1" s="121">
        <v>2020</v>
      </c>
      <c r="Q1" s="121">
        <v>2021</v>
      </c>
    </row>
    <row r="2" spans="1:17" ht="33" customHeight="1" x14ac:dyDescent="0.2">
      <c r="A2" s="191" t="s">
        <v>59</v>
      </c>
      <c r="B2" s="191"/>
      <c r="C2" s="191"/>
      <c r="D2" s="191"/>
      <c r="E2" s="191"/>
      <c r="F2" s="191"/>
      <c r="G2" s="191"/>
      <c r="H2" s="191"/>
      <c r="J2" s="191" t="s">
        <v>59</v>
      </c>
      <c r="K2" s="191"/>
      <c r="L2" s="191"/>
      <c r="M2" s="191"/>
      <c r="N2" s="191"/>
      <c r="O2" s="191"/>
      <c r="P2" s="191"/>
      <c r="Q2" s="191"/>
    </row>
    <row r="3" spans="1:17" s="43" customFormat="1" x14ac:dyDescent="0.2">
      <c r="A3" s="43" t="s">
        <v>60</v>
      </c>
      <c r="B3" s="96">
        <v>3.2036460328244962E-2</v>
      </c>
      <c r="C3" s="96">
        <v>5.7524410228091752E-2</v>
      </c>
      <c r="D3" s="96">
        <v>7.2677343920847653E-2</v>
      </c>
      <c r="E3" s="96">
        <v>6.5384661208082673E-2</v>
      </c>
      <c r="F3" s="96">
        <v>6.1967996337764689E-2</v>
      </c>
      <c r="G3" s="96">
        <v>-0.17857471340842301</v>
      </c>
      <c r="H3" s="96">
        <v>-0.16307397524238676</v>
      </c>
      <c r="J3" s="43" t="s">
        <v>60</v>
      </c>
      <c r="K3" s="96">
        <v>3.4826364315322926E-2</v>
      </c>
      <c r="L3" s="96">
        <v>4.879677753275613E-2</v>
      </c>
      <c r="M3" s="96">
        <v>5.3911245722734577E-2</v>
      </c>
      <c r="N3" s="96">
        <v>6.2793955268884524E-2</v>
      </c>
      <c r="O3" s="96">
        <v>5.5753689030603071E-2</v>
      </c>
      <c r="P3" s="96">
        <v>-0.21807947250224466</v>
      </c>
      <c r="Q3" s="96">
        <v>-0.24061001055001005</v>
      </c>
    </row>
    <row r="4" spans="1:17" s="5" customFormat="1" x14ac:dyDescent="0.2">
      <c r="A4" s="5" t="s">
        <v>61</v>
      </c>
      <c r="B4" s="74"/>
      <c r="C4" s="74">
        <v>0.79559194863283089</v>
      </c>
      <c r="D4" s="74">
        <v>0.26341745413247269</v>
      </c>
      <c r="E4" s="74">
        <v>-0.100343275074931</v>
      </c>
      <c r="F4" s="74">
        <v>-5.2254837865484349E-2</v>
      </c>
      <c r="G4" s="74">
        <v>-3.8817248251029146</v>
      </c>
      <c r="H4" s="74">
        <v>-8.6802536989568621E-2</v>
      </c>
      <c r="J4" s="5" t="s">
        <v>61</v>
      </c>
      <c r="K4" s="74"/>
      <c r="L4" s="74">
        <v>0.40114475030879099</v>
      </c>
      <c r="M4" s="74">
        <v>0.10481159717043249</v>
      </c>
      <c r="N4" s="74">
        <v>0.16476542931012397</v>
      </c>
      <c r="O4" s="74">
        <v>-0.11211694195938038</v>
      </c>
      <c r="P4" s="74">
        <v>-4.9114805906841674</v>
      </c>
      <c r="Q4" s="74">
        <v>0.10331342876635713</v>
      </c>
    </row>
    <row r="5" spans="1:17" s="43" customFormat="1" x14ac:dyDescent="0.2">
      <c r="A5" s="43" t="s">
        <v>62</v>
      </c>
      <c r="B5" s="96">
        <v>8.2572216257418576E-2</v>
      </c>
      <c r="C5" s="96">
        <v>0.14070058451476591</v>
      </c>
      <c r="D5" s="96">
        <v>0.15184894835689525</v>
      </c>
      <c r="E5" s="96">
        <v>0.16307672082020916</v>
      </c>
      <c r="F5" s="96">
        <v>0.15446482815884771</v>
      </c>
      <c r="G5" s="96">
        <v>-0.66176019205839198</v>
      </c>
      <c r="H5" s="96">
        <v>-1.0343999751452939</v>
      </c>
      <c r="J5" s="43" t="s">
        <v>62</v>
      </c>
      <c r="K5" s="96">
        <v>0.1129729057785489</v>
      </c>
      <c r="L5" s="96">
        <v>0.1395159161218637</v>
      </c>
      <c r="M5" s="96">
        <v>0.13215703039045415</v>
      </c>
      <c r="N5" s="96">
        <v>0.1601279288733978</v>
      </c>
      <c r="O5" s="96">
        <v>0.14276981370343295</v>
      </c>
      <c r="P5" s="96">
        <v>-0.92154736736941356</v>
      </c>
      <c r="Q5" s="96">
        <v>-1.8525422892730152</v>
      </c>
    </row>
    <row r="6" spans="1:17" s="5" customFormat="1" x14ac:dyDescent="0.2">
      <c r="A6" s="5" t="s">
        <v>63</v>
      </c>
      <c r="B6" s="74"/>
      <c r="C6" s="74">
        <v>0.70397006271616069</v>
      </c>
      <c r="D6" s="74">
        <v>7.923466615705041E-2</v>
      </c>
      <c r="E6" s="74">
        <v>7.3940403175693614E-2</v>
      </c>
      <c r="F6" s="74">
        <v>-5.2808841249978249E-2</v>
      </c>
      <c r="G6" s="74">
        <v>-5.2842127877671574</v>
      </c>
      <c r="H6" s="74">
        <v>0.56310395753454623</v>
      </c>
      <c r="J6" s="5" t="s">
        <v>63</v>
      </c>
      <c r="K6" s="74"/>
      <c r="L6" s="74">
        <v>0.23495023130010292</v>
      </c>
      <c r="M6" s="74">
        <v>-5.2745851053880827E-2</v>
      </c>
      <c r="N6" s="74">
        <v>0.21164896336051464</v>
      </c>
      <c r="O6" s="74">
        <v>-0.10840154676382988</v>
      </c>
      <c r="P6" s="74">
        <v>-7.4547774033220202</v>
      </c>
      <c r="Q6" s="74">
        <v>1.0102518382328587</v>
      </c>
    </row>
    <row r="7" spans="1:17" s="43" customFormat="1" x14ac:dyDescent="0.2">
      <c r="A7" s="43" t="s">
        <v>64</v>
      </c>
      <c r="B7" s="96">
        <v>8.0223769543445442E-2</v>
      </c>
      <c r="C7" s="96">
        <v>0.15105078020681934</v>
      </c>
      <c r="D7" s="96">
        <v>0.18514031633048889</v>
      </c>
      <c r="E7" s="96">
        <v>0.19075951176387995</v>
      </c>
      <c r="F7" s="96">
        <v>0.17157751222300757</v>
      </c>
      <c r="G7" s="96">
        <v>-2.6247052139052567</v>
      </c>
      <c r="H7" s="96">
        <v>-3.4334480100617895</v>
      </c>
      <c r="J7" s="43" t="s">
        <v>64</v>
      </c>
      <c r="K7" s="96">
        <v>9.8304322529923729E-2</v>
      </c>
      <c r="L7" s="96">
        <v>0.12987877556965635</v>
      </c>
      <c r="M7" s="96">
        <v>0.14081678225780297</v>
      </c>
      <c r="N7" s="96">
        <v>0.15769168139523437</v>
      </c>
      <c r="O7" s="96">
        <v>0.14394519910324002</v>
      </c>
      <c r="P7" s="96">
        <v>-3.1350018907608987</v>
      </c>
      <c r="Q7" s="96">
        <v>-6.9547598250579492</v>
      </c>
    </row>
    <row r="8" spans="1:17" s="5" customFormat="1" x14ac:dyDescent="0.2">
      <c r="A8" s="5" t="s">
        <v>65</v>
      </c>
      <c r="B8" s="74"/>
      <c r="C8" s="74">
        <v>0.88286814576840966</v>
      </c>
      <c r="D8" s="74">
        <v>0.22568262194338898</v>
      </c>
      <c r="E8" s="74">
        <v>3.0351009141414642E-2</v>
      </c>
      <c r="F8" s="74">
        <v>-0.10055592700727631</v>
      </c>
      <c r="G8" s="74">
        <v>-16.297489629607174</v>
      </c>
      <c r="H8" s="74">
        <v>0.30812709628187823</v>
      </c>
      <c r="J8" s="5" t="s">
        <v>65</v>
      </c>
      <c r="K8" s="74"/>
      <c r="L8" s="74">
        <v>0.32119089198871587</v>
      </c>
      <c r="M8" s="74">
        <v>8.4217045011179451E-2</v>
      </c>
      <c r="N8" s="74">
        <v>0.11983585242373568</v>
      </c>
      <c r="O8" s="74">
        <v>-8.71731607550085E-2</v>
      </c>
      <c r="P8" s="74">
        <v>-22.779134769978821</v>
      </c>
      <c r="Q8" s="74">
        <v>1.2184228486605326</v>
      </c>
    </row>
    <row r="9" spans="1:17" s="43" customFormat="1" x14ac:dyDescent="0.2">
      <c r="A9" s="43" t="s">
        <v>100</v>
      </c>
      <c r="B9" s="96">
        <v>5.3058616993224957E-2</v>
      </c>
      <c r="C9" s="96">
        <v>8.266988808766873E-2</v>
      </c>
      <c r="D9" s="96">
        <v>9.962586092345066E-2</v>
      </c>
      <c r="E9" s="96">
        <v>9.2042666643349966E-2</v>
      </c>
      <c r="F9" s="96">
        <v>9.1638395338416431E-2</v>
      </c>
      <c r="G9" s="96">
        <v>-0.16476463159697866</v>
      </c>
      <c r="H9" s="96">
        <v>-0.15498274374028864</v>
      </c>
      <c r="J9" s="43" t="s">
        <v>100</v>
      </c>
      <c r="K9" s="96">
        <v>7.097079167904681E-2</v>
      </c>
      <c r="L9" s="96">
        <v>8.6807617831269071E-2</v>
      </c>
      <c r="M9" s="96">
        <v>9.0377651617871105E-2</v>
      </c>
      <c r="N9" s="96">
        <v>0.10112098491390216</v>
      </c>
      <c r="O9" s="96">
        <v>8.9928100389230409E-2</v>
      </c>
      <c r="P9" s="96">
        <v>-0.21134648883919649</v>
      </c>
      <c r="Q9" s="96">
        <v>-0.17016324910956487</v>
      </c>
    </row>
    <row r="10" spans="1:17" s="5" customFormat="1" x14ac:dyDescent="0.2">
      <c r="A10" s="5" t="s">
        <v>101</v>
      </c>
      <c r="B10" s="74"/>
      <c r="C10" s="74">
        <v>0.55808599568708761</v>
      </c>
      <c r="D10" s="74">
        <v>0.20510458194646</v>
      </c>
      <c r="E10" s="74">
        <v>-7.6116725213821526E-2</v>
      </c>
      <c r="F10" s="74">
        <v>-4.3922163457086544E-3</v>
      </c>
      <c r="G10" s="74">
        <v>-2.7979868698978234</v>
      </c>
      <c r="H10" s="74">
        <v>-5.936885702883693E-2</v>
      </c>
      <c r="J10" s="5" t="s">
        <v>101</v>
      </c>
      <c r="K10" s="74"/>
      <c r="L10" s="74">
        <v>0.22314568821271688</v>
      </c>
      <c r="M10" s="74">
        <v>4.1125812178618125E-2</v>
      </c>
      <c r="N10" s="74">
        <v>0.11887156950542725</v>
      </c>
      <c r="O10" s="74">
        <v>-0.11068804891686679</v>
      </c>
      <c r="P10" s="74">
        <v>-3.350171836438645</v>
      </c>
      <c r="Q10" s="74">
        <v>-0.19486124399713112</v>
      </c>
    </row>
    <row r="11" spans="1:17" s="43" customFormat="1" x14ac:dyDescent="0.2">
      <c r="A11" s="43" t="s">
        <v>66</v>
      </c>
      <c r="B11" s="181">
        <v>0.39933875596428453</v>
      </c>
      <c r="C11" s="181">
        <v>0.38082828932978102</v>
      </c>
      <c r="D11" s="181">
        <v>0.3925527694957231</v>
      </c>
      <c r="E11" s="181">
        <v>0.34275963805681725</v>
      </c>
      <c r="F11" s="181">
        <v>0.36116618975814208</v>
      </c>
      <c r="G11" s="181">
        <v>6.8036102668735346E-2</v>
      </c>
      <c r="H11" s="181">
        <v>4.7495687939498474E-2</v>
      </c>
      <c r="J11" s="43" t="s">
        <v>66</v>
      </c>
      <c r="K11" s="46">
        <v>0.35427093559107553</v>
      </c>
      <c r="L11" s="46">
        <v>0.3757101752671323</v>
      </c>
      <c r="M11" s="46">
        <v>0.3828467378556879</v>
      </c>
      <c r="N11" s="46">
        <v>0.39820715153324654</v>
      </c>
      <c r="O11" s="46">
        <v>0.3873257974419525</v>
      </c>
      <c r="P11" s="46">
        <v>6.9562788189998323E-2</v>
      </c>
      <c r="Q11" s="46">
        <v>3.4596451437919382E-2</v>
      </c>
    </row>
    <row r="12" spans="1:17" s="5" customFormat="1" x14ac:dyDescent="0.2">
      <c r="A12" s="5" t="s">
        <v>67</v>
      </c>
      <c r="C12" s="74">
        <v>-4.6352792855795397E-2</v>
      </c>
      <c r="D12" s="74">
        <v>3.078678893990771E-2</v>
      </c>
      <c r="E12" s="74">
        <v>-0.12684442782780658</v>
      </c>
      <c r="F12" s="74">
        <v>5.3701047782859661E-2</v>
      </c>
      <c r="G12" s="74">
        <v>-0.81162106365965137</v>
      </c>
      <c r="H12" s="74">
        <v>-0.30190463479731056</v>
      </c>
      <c r="J12" s="5" t="s">
        <v>67</v>
      </c>
      <c r="L12" s="74">
        <v>6.0516507345675812E-2</v>
      </c>
      <c r="M12" s="74">
        <v>1.8994861088022078E-2</v>
      </c>
      <c r="N12" s="74">
        <v>4.0121573879907696E-2</v>
      </c>
      <c r="O12" s="74">
        <v>-2.7325863057448246E-2</v>
      </c>
      <c r="P12" s="74">
        <v>-0.82040238824933021</v>
      </c>
      <c r="Q12" s="74">
        <v>-0.50265864353473932</v>
      </c>
    </row>
    <row r="13" spans="1:17" s="43" customFormat="1" x14ac:dyDescent="0.2">
      <c r="A13" s="43" t="s">
        <v>68</v>
      </c>
      <c r="B13" s="46">
        <v>2.577445055146081</v>
      </c>
      <c r="C13" s="46">
        <v>2.4459283277632893</v>
      </c>
      <c r="D13" s="46">
        <v>2.0893574278426135</v>
      </c>
      <c r="E13" s="46">
        <v>2.4941128057730162</v>
      </c>
      <c r="F13" s="46">
        <v>2.4926548748956949</v>
      </c>
      <c r="G13" s="46">
        <v>3.7057889072170171</v>
      </c>
      <c r="H13" s="46">
        <v>6.3431333761736184</v>
      </c>
      <c r="J13" s="43" t="s">
        <v>68</v>
      </c>
      <c r="K13" s="46">
        <v>3.2438903112502908</v>
      </c>
      <c r="L13" s="46">
        <v>2.8591215071161198</v>
      </c>
      <c r="M13" s="46">
        <v>2.4513814996992922</v>
      </c>
      <c r="N13" s="46">
        <v>2.5500532366169315</v>
      </c>
      <c r="O13" s="46">
        <v>2.5607240737929815</v>
      </c>
      <c r="P13" s="46">
        <v>4.2257409961404244</v>
      </c>
      <c r="Q13" s="46">
        <v>7.6993566686535262</v>
      </c>
    </row>
    <row r="14" spans="1:17" s="5" customFormat="1" x14ac:dyDescent="0.2">
      <c r="A14" s="5" t="s">
        <v>69</v>
      </c>
      <c r="C14" s="74">
        <v>-5.1026006207274051E-2</v>
      </c>
      <c r="D14" s="74">
        <v>-0.14578141798895092</v>
      </c>
      <c r="E14" s="74">
        <v>0.19372242036554602</v>
      </c>
      <c r="F14" s="74">
        <v>-5.8454889207362921E-4</v>
      </c>
      <c r="G14" s="74">
        <v>0.48668351344551292</v>
      </c>
      <c r="H14" s="74">
        <v>0.71168232594694691</v>
      </c>
      <c r="J14" s="5" t="s">
        <v>69</v>
      </c>
      <c r="L14" s="74">
        <v>-0.11861338307270625</v>
      </c>
      <c r="M14" s="74">
        <v>-0.14261024108349227</v>
      </c>
      <c r="N14" s="74">
        <v>4.0251481431895948E-2</v>
      </c>
      <c r="O14" s="74">
        <v>4.1845546684376803E-3</v>
      </c>
      <c r="P14" s="74">
        <v>0.65021332809247023</v>
      </c>
      <c r="Q14" s="74">
        <v>0.82201338787344624</v>
      </c>
    </row>
  </sheetData>
  <mergeCells count="2">
    <mergeCell ref="A2:H2"/>
    <mergeCell ref="J2:Q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4A18-9558-8C4F-B9FB-D364684D91D1}">
  <dimension ref="A1:P24"/>
  <sheetViews>
    <sheetView zoomScale="125" workbookViewId="0">
      <selection activeCell="H29" sqref="H29"/>
    </sheetView>
  </sheetViews>
  <sheetFormatPr baseColWidth="10" defaultRowHeight="15" x14ac:dyDescent="0.2"/>
  <cols>
    <col min="1" max="1" width="20.5" customWidth="1"/>
    <col min="9" max="9" width="32" customWidth="1"/>
    <col min="10" max="10" width="17" customWidth="1"/>
  </cols>
  <sheetData>
    <row r="1" spans="1:16" x14ac:dyDescent="0.2">
      <c r="A1" t="s">
        <v>96</v>
      </c>
      <c r="B1" s="121">
        <v>2015</v>
      </c>
      <c r="C1" s="121">
        <v>2016</v>
      </c>
      <c r="D1" s="121">
        <v>2017</v>
      </c>
      <c r="E1" s="121">
        <v>2018</v>
      </c>
      <c r="F1" s="121">
        <v>2019</v>
      </c>
      <c r="G1" s="121">
        <v>2020</v>
      </c>
      <c r="H1" s="121">
        <v>2021</v>
      </c>
      <c r="J1" s="121">
        <v>2015</v>
      </c>
      <c r="K1" s="121">
        <v>2016</v>
      </c>
      <c r="L1" s="121">
        <v>2017</v>
      </c>
      <c r="M1" s="121">
        <v>2018</v>
      </c>
      <c r="N1" s="121">
        <v>2019</v>
      </c>
      <c r="O1" s="121">
        <v>2020</v>
      </c>
      <c r="P1" s="121">
        <v>2021</v>
      </c>
    </row>
    <row r="2" spans="1:16" ht="23" customHeight="1" x14ac:dyDescent="0.2">
      <c r="A2" s="191" t="s">
        <v>70</v>
      </c>
      <c r="B2" s="191"/>
      <c r="C2" s="191"/>
      <c r="D2" s="191"/>
      <c r="E2" s="191"/>
      <c r="F2" s="191"/>
      <c r="G2" s="191"/>
      <c r="H2" s="191"/>
      <c r="I2" s="191" t="s">
        <v>70</v>
      </c>
      <c r="J2" s="191"/>
      <c r="K2" s="191"/>
      <c r="L2" s="191"/>
      <c r="M2" s="191"/>
      <c r="N2" s="191"/>
      <c r="O2" s="191"/>
      <c r="P2" s="191"/>
    </row>
    <row r="3" spans="1:16" x14ac:dyDescent="0.2">
      <c r="A3" s="7" t="s">
        <v>71</v>
      </c>
      <c r="B3" s="8">
        <v>-3455.67</v>
      </c>
      <c r="C3" s="8">
        <v>-3693.2959999999998</v>
      </c>
      <c r="D3" s="8">
        <v>-3947.2359999999999</v>
      </c>
      <c r="E3" s="8">
        <v>-5870.1210000000001</v>
      </c>
      <c r="F3" s="8">
        <v>-6430.268</v>
      </c>
      <c r="G3" s="8">
        <v>-225.3739999999998</v>
      </c>
      <c r="H3" s="8">
        <v>-3685.4119999999998</v>
      </c>
      <c r="I3" s="7" t="s">
        <v>71</v>
      </c>
      <c r="J3" s="8">
        <v>-2026.1079999999997</v>
      </c>
      <c r="K3" s="8">
        <v>-1901.7250000000001</v>
      </c>
      <c r="L3" s="8">
        <v>-1971.6840000000002</v>
      </c>
      <c r="M3" s="8">
        <v>-2600.1869999999999</v>
      </c>
      <c r="N3" s="8">
        <v>-2854.2449999999999</v>
      </c>
      <c r="O3" s="8">
        <v>1643.6409999999998</v>
      </c>
      <c r="P3" s="8">
        <v>-428.86399999999958</v>
      </c>
    </row>
    <row r="4" spans="1:16" x14ac:dyDescent="0.2">
      <c r="A4" s="11" t="s">
        <v>72</v>
      </c>
      <c r="B4" s="8">
        <v>-0.16628155849955056</v>
      </c>
      <c r="C4" s="8">
        <v>-0.16554204511634077</v>
      </c>
      <c r="D4" s="8">
        <v>-0.17652378501251959</v>
      </c>
      <c r="E4" s="8">
        <v>-0.21193096175320697</v>
      </c>
      <c r="F4" s="8">
        <v>-0.21207812065060086</v>
      </c>
      <c r="G4" s="8">
        <v>-6.9420200528627681E-3</v>
      </c>
      <c r="H4" s="8">
        <v>-0.11424672549999441</v>
      </c>
      <c r="I4" s="11" t="s">
        <v>72</v>
      </c>
      <c r="J4" s="8">
        <v>-0.16519752526751438</v>
      </c>
      <c r="K4" s="8">
        <v>-0.14658071468046258</v>
      </c>
      <c r="L4" s="8">
        <v>-0.13988663960717623</v>
      </c>
      <c r="M4" s="8">
        <v>-0.17099777258537271</v>
      </c>
      <c r="N4" s="8">
        <v>-0.17107062800426742</v>
      </c>
      <c r="O4" s="8">
        <v>8.933161660322228E-2</v>
      </c>
      <c r="P4" s="8">
        <v>-2.2897365914497911E-2</v>
      </c>
    </row>
    <row r="5" spans="1:16" x14ac:dyDescent="0.2">
      <c r="A5" s="7" t="s">
        <v>73</v>
      </c>
      <c r="B5" s="8">
        <v>6944.8620000000001</v>
      </c>
      <c r="C5" s="8">
        <v>7860.3410000000003</v>
      </c>
      <c r="D5" s="8">
        <v>9022.4050000000007</v>
      </c>
      <c r="E5" s="8">
        <v>10263.280000000001</v>
      </c>
      <c r="F5" s="8">
        <v>11523.33</v>
      </c>
      <c r="G5" s="8">
        <v>5562.7749999999996</v>
      </c>
      <c r="H5" s="8">
        <v>302.27600000000001</v>
      </c>
      <c r="I5" s="7" t="s">
        <v>73</v>
      </c>
      <c r="J5" s="8">
        <v>568.01800000000003</v>
      </c>
      <c r="K5" s="8">
        <v>1201.1030000000001</v>
      </c>
      <c r="L5" s="8">
        <v>1963.1279999999999</v>
      </c>
      <c r="M5" s="8">
        <v>2898.84</v>
      </c>
      <c r="N5" s="8">
        <v>3829.0680000000002</v>
      </c>
      <c r="O5" s="8">
        <v>-295.44900000000001</v>
      </c>
      <c r="P5" s="8">
        <v>-4796.4059999999999</v>
      </c>
    </row>
    <row r="6" spans="1:16" x14ac:dyDescent="0.2">
      <c r="A6" s="11" t="s">
        <v>74</v>
      </c>
      <c r="B6" s="8">
        <v>0.33417614440160831</v>
      </c>
      <c r="C6" s="8">
        <v>0.35231861309026496</v>
      </c>
      <c r="D6" s="8">
        <v>0.40348970279858665</v>
      </c>
      <c r="E6" s="8">
        <v>0.37053866541123326</v>
      </c>
      <c r="F6" s="8">
        <v>0.38005354831815541</v>
      </c>
      <c r="G6" s="8">
        <v>0.17134583225910582</v>
      </c>
      <c r="H6" s="8">
        <v>9.3704701664932746E-3</v>
      </c>
      <c r="I6" s="11" t="s">
        <v>74</v>
      </c>
      <c r="J6" s="8">
        <v>4.6313013870634238E-2</v>
      </c>
      <c r="K6" s="8">
        <v>9.2578336060601632E-2</v>
      </c>
      <c r="L6" s="8">
        <v>0.13927961024117283</v>
      </c>
      <c r="M6" s="8">
        <v>0.19063828220100396</v>
      </c>
      <c r="N6" s="8">
        <v>0.22949714107620203</v>
      </c>
      <c r="O6" s="8">
        <v>-1.6057604302767713E-2</v>
      </c>
      <c r="P6" s="8">
        <v>-0.25608366115247111</v>
      </c>
    </row>
    <row r="7" spans="1:16" x14ac:dyDescent="0.2">
      <c r="A7" s="7" t="s">
        <v>75</v>
      </c>
      <c r="B7" s="8">
        <v>874.90200000000004</v>
      </c>
      <c r="C7" s="8">
        <v>1477.2049999999999</v>
      </c>
      <c r="D7" s="8">
        <v>1744.056</v>
      </c>
      <c r="E7" s="8">
        <v>1894.8</v>
      </c>
      <c r="F7" s="8">
        <v>2082.701</v>
      </c>
      <c r="G7" s="8">
        <v>-4601.558</v>
      </c>
      <c r="H7" s="8">
        <v>-3870.3339999999998</v>
      </c>
      <c r="I7" s="7" t="s">
        <v>75</v>
      </c>
      <c r="J7" s="8">
        <v>702.48599999999999</v>
      </c>
      <c r="K7" s="8">
        <v>925.46400000000006</v>
      </c>
      <c r="L7" s="8">
        <v>1048.819</v>
      </c>
      <c r="M7" s="8">
        <v>1219.0609999999999</v>
      </c>
      <c r="N7" s="8">
        <v>1178.077</v>
      </c>
      <c r="O7" s="8">
        <v>-3484.1350000000002</v>
      </c>
      <c r="P7" s="8">
        <v>-2552.348</v>
      </c>
    </row>
    <row r="8" spans="1:16" x14ac:dyDescent="0.2">
      <c r="A8" s="11" t="s">
        <v>76</v>
      </c>
      <c r="B8" s="8">
        <v>4.2098946975369117E-2</v>
      </c>
      <c r="C8" s="8">
        <v>6.6211735196985075E-2</v>
      </c>
      <c r="D8" s="8">
        <v>7.7995682648261941E-2</v>
      </c>
      <c r="E8" s="8">
        <v>6.8408604580719304E-2</v>
      </c>
      <c r="F8" s="8">
        <v>6.8690031886249073E-2</v>
      </c>
      <c r="G8" s="8">
        <v>-0.14173821252855751</v>
      </c>
      <c r="H8" s="8">
        <v>-0.11997925499002428</v>
      </c>
      <c r="I8" s="11" t="s">
        <v>76</v>
      </c>
      <c r="J8" s="8">
        <v>5.7276783239133905E-2</v>
      </c>
      <c r="K8" s="8">
        <v>7.1332697698689149E-2</v>
      </c>
      <c r="L8" s="8">
        <v>7.4411399324718838E-2</v>
      </c>
      <c r="M8" s="8">
        <v>8.0169893798291064E-2</v>
      </c>
      <c r="N8" s="8">
        <v>7.0608645097874692E-2</v>
      </c>
      <c r="O8" s="8">
        <v>-0.18936216121030561</v>
      </c>
      <c r="P8" s="8">
        <v>-0.13627174604801748</v>
      </c>
    </row>
    <row r="9" spans="1:16" x14ac:dyDescent="0.2">
      <c r="A9" s="11" t="s">
        <v>77</v>
      </c>
      <c r="B9" s="8">
        <v>0.63393655161569307</v>
      </c>
      <c r="C9" s="8">
        <v>0.69159710696335031</v>
      </c>
      <c r="D9" s="8">
        <v>0.91797313918799983</v>
      </c>
      <c r="E9" s="8">
        <v>0.65508078011845816</v>
      </c>
      <c r="F9" s="8">
        <v>0.66994686182974206</v>
      </c>
      <c r="G9" s="8">
        <v>0.36957799609525943</v>
      </c>
      <c r="H9" s="8">
        <v>0.18715612671495024</v>
      </c>
      <c r="I9" s="11" t="s">
        <v>77</v>
      </c>
      <c r="J9" s="8">
        <v>0.44565474016183876</v>
      </c>
      <c r="K9" s="8">
        <v>0.53788839386523646</v>
      </c>
      <c r="L9" s="8">
        <v>0.68899880564685667</v>
      </c>
      <c r="M9" s="8">
        <v>0.64513913224203179</v>
      </c>
      <c r="N9" s="8">
        <v>0.64072831010264508</v>
      </c>
      <c r="O9" s="8">
        <v>0.31000640075869279</v>
      </c>
      <c r="P9" s="8">
        <v>0.14926806400367179</v>
      </c>
    </row>
    <row r="10" spans="1:16" x14ac:dyDescent="0.2">
      <c r="A10" s="11" t="s">
        <v>78</v>
      </c>
      <c r="B10" s="8">
        <v>0.39933875596428453</v>
      </c>
      <c r="C10" s="8">
        <v>0.38082828932978102</v>
      </c>
      <c r="D10" s="8">
        <v>0.3925527694957231</v>
      </c>
      <c r="E10" s="8">
        <v>0.34275963805681725</v>
      </c>
      <c r="F10" s="8">
        <v>0.36116618975814208</v>
      </c>
      <c r="G10" s="8">
        <v>6.8036102668735346E-2</v>
      </c>
      <c r="H10" s="8">
        <v>4.7495687939498474E-2</v>
      </c>
      <c r="I10" s="11" t="s">
        <v>78</v>
      </c>
      <c r="J10" s="8">
        <v>0.35427093559107553</v>
      </c>
      <c r="K10" s="8">
        <v>0.3757101752671323</v>
      </c>
      <c r="L10" s="8">
        <v>0.3828467378556879</v>
      </c>
      <c r="M10" s="8">
        <v>0.39820715153324654</v>
      </c>
      <c r="N10" s="8">
        <v>0.3873257974419525</v>
      </c>
      <c r="O10" s="8">
        <v>6.9562788189998323E-2</v>
      </c>
      <c r="P10" s="8">
        <v>3.4596451437919382E-2</v>
      </c>
    </row>
    <row r="11" spans="1:16" s="43" customFormat="1" x14ac:dyDescent="0.2">
      <c r="A11" s="18" t="s">
        <v>79</v>
      </c>
      <c r="B11" s="46">
        <v>0.95941817524740336</v>
      </c>
      <c r="C11" s="46">
        <v>1.0559774978717993</v>
      </c>
      <c r="D11" s="46">
        <v>1.2348371928202677</v>
      </c>
      <c r="E11" s="46">
        <v>0.99164533088901607</v>
      </c>
      <c r="F11" s="46">
        <v>1.02508681133669</v>
      </c>
      <c r="G11" s="46">
        <v>-7.7105345957261345E-2</v>
      </c>
      <c r="H11" s="46">
        <v>-0.32074738942258307</v>
      </c>
      <c r="I11" s="18" t="s">
        <v>79</v>
      </c>
      <c r="J11" s="46">
        <v>0.63947684724347409</v>
      </c>
      <c r="K11" s="46">
        <v>0.79581805030726249</v>
      </c>
      <c r="L11" s="46">
        <v>0.92032786972948588</v>
      </c>
      <c r="M11" s="46">
        <v>0.95632225488366185</v>
      </c>
      <c r="N11" s="46">
        <v>0.94676453462175958</v>
      </c>
      <c r="O11" s="46">
        <v>-0.33827190568808407</v>
      </c>
      <c r="P11" s="46">
        <v>-0.55949674191144272</v>
      </c>
    </row>
    <row r="12" spans="1:16" s="5" customFormat="1" x14ac:dyDescent="0.2">
      <c r="A12" s="5" t="s">
        <v>80</v>
      </c>
      <c r="B12" s="12"/>
      <c r="C12" s="92">
        <v>0.10064362455870336</v>
      </c>
      <c r="D12" s="92">
        <v>0.16937832037987505</v>
      </c>
      <c r="E12" s="92">
        <v>-0.19694244985917633</v>
      </c>
      <c r="F12" s="92">
        <v>3.3723226849354929E-2</v>
      </c>
      <c r="G12" s="92">
        <v>-1.075218357220612</v>
      </c>
      <c r="H12" s="92">
        <v>3.1598592865450583</v>
      </c>
      <c r="I12" s="5" t="s">
        <v>80</v>
      </c>
      <c r="J12" s="12"/>
      <c r="K12" s="92">
        <v>0.24448297657329121</v>
      </c>
      <c r="L12" s="92">
        <v>0.15645513365039987</v>
      </c>
      <c r="M12" s="92">
        <v>3.9110393521773798E-2</v>
      </c>
      <c r="N12" s="92">
        <v>-9.9942464091928741E-3</v>
      </c>
      <c r="O12" s="92">
        <v>-1.3572925403497782</v>
      </c>
      <c r="P12" s="92">
        <v>0.65398524826754922</v>
      </c>
    </row>
    <row r="13" spans="1:16" ht="22" customHeight="1" x14ac:dyDescent="0.2">
      <c r="A13" s="191" t="s">
        <v>81</v>
      </c>
      <c r="B13" s="191"/>
      <c r="C13" s="191"/>
      <c r="D13" s="191"/>
      <c r="E13" s="191"/>
      <c r="F13" s="191"/>
      <c r="G13" s="191"/>
      <c r="H13" s="191"/>
      <c r="I13" s="191" t="s">
        <v>82</v>
      </c>
      <c r="J13" s="191"/>
      <c r="K13" s="191"/>
      <c r="L13" s="191"/>
      <c r="M13" s="191"/>
      <c r="N13" s="191"/>
      <c r="O13" s="191"/>
      <c r="P13" s="191"/>
    </row>
    <row r="14" spans="1:16" x14ac:dyDescent="0.2">
      <c r="A14" s="7" t="s">
        <v>83</v>
      </c>
      <c r="B14" s="8">
        <v>665.78300000000002</v>
      </c>
      <c r="C14" s="8">
        <v>1283.3879999999999</v>
      </c>
      <c r="D14" s="8">
        <v>1625.133</v>
      </c>
      <c r="E14" s="8">
        <v>1815.7909999999999</v>
      </c>
      <c r="F14" s="8">
        <v>1907.6</v>
      </c>
      <c r="G14" s="8">
        <v>-5775.13</v>
      </c>
      <c r="H14" s="8">
        <v>-5260.4989999999998</v>
      </c>
      <c r="I14" s="7" t="s">
        <v>83</v>
      </c>
      <c r="J14" s="8">
        <v>433.90899999999999</v>
      </c>
      <c r="K14" s="8">
        <v>640.303</v>
      </c>
      <c r="L14" s="8">
        <v>770.61400000000003</v>
      </c>
      <c r="M14" s="8">
        <v>969.31</v>
      </c>
      <c r="N14" s="8">
        <v>911.36500000000001</v>
      </c>
      <c r="O14" s="8">
        <v>-4000.047</v>
      </c>
      <c r="P14" s="8">
        <v>-4501.32</v>
      </c>
    </row>
    <row r="15" spans="1:16" x14ac:dyDescent="0.2">
      <c r="A15" s="11" t="s">
        <v>84</v>
      </c>
      <c r="B15" s="8">
        <v>0.15509684831802514</v>
      </c>
      <c r="C15" s="8">
        <v>0.28894716117003755</v>
      </c>
      <c r="D15" s="8">
        <v>0.3347426389938522</v>
      </c>
      <c r="E15" s="8">
        <v>0.25530777196535792</v>
      </c>
      <c r="F15" s="8">
        <v>0.25123483845952849</v>
      </c>
      <c r="G15" s="8">
        <v>-1.27286224017389</v>
      </c>
      <c r="H15" s="8">
        <v>-0.72203237500176709</v>
      </c>
      <c r="I15" s="11" t="s">
        <v>84</v>
      </c>
      <c r="J15" s="8">
        <v>0.18335327119706202</v>
      </c>
      <c r="K15" s="8">
        <v>0.27684971320700547</v>
      </c>
      <c r="L15" s="8">
        <v>0.30948092405646377</v>
      </c>
      <c r="M15" s="8">
        <v>0.30766862402793205</v>
      </c>
      <c r="N15" s="8">
        <v>0.25425944163442038</v>
      </c>
      <c r="O15" s="8">
        <v>-2.0899946340018278</v>
      </c>
      <c r="P15" s="8">
        <v>-1.2066484525116663</v>
      </c>
    </row>
    <row r="16" spans="1:16" x14ac:dyDescent="0.2">
      <c r="A16" s="7" t="s">
        <v>85</v>
      </c>
      <c r="B16" s="8">
        <v>6.5808789999213774E-2</v>
      </c>
      <c r="C16" s="8">
        <v>5.6737440774104905E-2</v>
      </c>
      <c r="D16" s="8">
        <v>7.7851152194685122E-2</v>
      </c>
      <c r="E16" s="8">
        <v>7.3264786191787667E-2</v>
      </c>
      <c r="F16" s="8">
        <v>6.4033918543503016E-2</v>
      </c>
      <c r="G16" s="8">
        <v>0.18189556253406525</v>
      </c>
      <c r="H16" s="8">
        <v>0.13249539981157629</v>
      </c>
      <c r="I16" s="7" t="s">
        <v>85</v>
      </c>
      <c r="J16" s="8">
        <v>4.0124461964736166E-2</v>
      </c>
      <c r="K16" s="8">
        <v>4.8729727951674844E-2</v>
      </c>
      <c r="L16" s="8">
        <v>6.2112714486567758E-2</v>
      </c>
      <c r="M16" s="8">
        <v>5.9538553034203627E-2</v>
      </c>
      <c r="N16" s="8">
        <v>7.180092083602943E-2</v>
      </c>
      <c r="O16" s="8">
        <v>0.25329233240371629</v>
      </c>
      <c r="P16" s="8">
        <v>0.20258510823031456</v>
      </c>
    </row>
    <row r="17" spans="1:16" x14ac:dyDescent="0.2">
      <c r="A17" s="11" t="s">
        <v>86</v>
      </c>
      <c r="B17" s="8">
        <v>0.20655777777350057</v>
      </c>
      <c r="C17" s="8">
        <v>0.19908280114314808</v>
      </c>
      <c r="D17" s="8">
        <v>0.21711409140854157</v>
      </c>
      <c r="E17" s="8">
        <v>0.25677289592454688</v>
      </c>
      <c r="F17" s="8">
        <v>0.25042301720168814</v>
      </c>
      <c r="G17" s="8">
        <v>0.13975340972900513</v>
      </c>
      <c r="H17" s="8">
        <v>0.22585410417640575</v>
      </c>
      <c r="I17" s="11" t="s">
        <v>86</v>
      </c>
      <c r="J17" s="8">
        <v>0.19295273613181177</v>
      </c>
      <c r="K17" s="8">
        <v>0.17826684476769147</v>
      </c>
      <c r="L17" s="8">
        <v>0.17666150876169842</v>
      </c>
      <c r="M17" s="8">
        <v>0.20718836088720419</v>
      </c>
      <c r="N17" s="8">
        <v>0.2148322405092121</v>
      </c>
      <c r="O17" s="8">
        <v>0.10402031162021205</v>
      </c>
      <c r="P17" s="8">
        <v>0.1991705214780265</v>
      </c>
    </row>
    <row r="18" spans="1:16" x14ac:dyDescent="0.2">
      <c r="A18" s="7" t="s">
        <v>87</v>
      </c>
      <c r="B18" s="8">
        <v>879.16099999999994</v>
      </c>
      <c r="C18" s="8">
        <v>947.71</v>
      </c>
      <c r="D18" s="8">
        <v>997.13699999999994</v>
      </c>
      <c r="E18" s="8">
        <v>1086.6790000000001</v>
      </c>
      <c r="F18" s="8">
        <v>1309.549</v>
      </c>
      <c r="G18" s="8">
        <v>1435.472</v>
      </c>
      <c r="H18" s="8">
        <v>1541.433</v>
      </c>
      <c r="I18" s="7" t="s">
        <v>87</v>
      </c>
      <c r="J18" s="8">
        <v>450.33499999999998</v>
      </c>
      <c r="K18" s="8">
        <v>445.63499999999999</v>
      </c>
      <c r="L18" s="8">
        <v>521.48400000000004</v>
      </c>
      <c r="M18" s="8">
        <v>556.97199999999998</v>
      </c>
      <c r="N18" s="8">
        <v>647.10199999999998</v>
      </c>
      <c r="O18" s="8">
        <v>739.61900000000003</v>
      </c>
      <c r="P18" s="8">
        <v>758.60400000000004</v>
      </c>
    </row>
    <row r="19" spans="1:16" x14ac:dyDescent="0.2">
      <c r="A19" s="11" t="s">
        <v>88</v>
      </c>
      <c r="B19" s="8">
        <v>-193.30479721296453</v>
      </c>
      <c r="C19" s="8">
        <v>-221.80807456558765</v>
      </c>
      <c r="D19" s="8">
        <v>-240.65982219370247</v>
      </c>
      <c r="E19" s="8">
        <v>-333.56423746836583</v>
      </c>
      <c r="F19" s="8">
        <v>-311.14158562650266</v>
      </c>
      <c r="G19" s="8">
        <v>-19.178256790944697</v>
      </c>
      <c r="H19" s="8">
        <v>-266.60713867442468</v>
      </c>
      <c r="I19" s="11" t="s">
        <v>88</v>
      </c>
      <c r="J19" s="8">
        <v>-219.82249355930011</v>
      </c>
      <c r="K19" s="8">
        <v>-189.603858210602</v>
      </c>
      <c r="L19" s="8">
        <v>-182.65710536132735</v>
      </c>
      <c r="M19" s="8">
        <v>-216.83060511689075</v>
      </c>
      <c r="N19" s="8">
        <v>-219.54532190544319</v>
      </c>
      <c r="O19" s="8">
        <v>125.51051287834204</v>
      </c>
      <c r="P19" s="8">
        <v>-45.477963432726668</v>
      </c>
    </row>
    <row r="20" spans="1:16" s="43" customFormat="1" x14ac:dyDescent="0.2">
      <c r="A20" s="18" t="s">
        <v>89</v>
      </c>
      <c r="B20" s="46">
        <v>-2.5582745982853772</v>
      </c>
      <c r="C20" s="46">
        <v>-1.6974184536245431</v>
      </c>
      <c r="D20" s="46">
        <v>-1.826120116428763</v>
      </c>
      <c r="E20" s="46">
        <v>-5.922886787039241</v>
      </c>
      <c r="F20" s="46">
        <v>-5.2774986780867907</v>
      </c>
      <c r="G20" s="46">
        <v>-13.897459041825989</v>
      </c>
      <c r="H20" s="46">
        <v>-15.406844682154912</v>
      </c>
      <c r="I20" s="18" t="s">
        <v>89</v>
      </c>
      <c r="J20" s="46">
        <v>-2.9020335370153973</v>
      </c>
      <c r="K20" s="46">
        <v>-0.70854796348588955</v>
      </c>
      <c r="L20" s="46">
        <v>-5.9041527829283957E-2</v>
      </c>
      <c r="M20" s="46">
        <v>-1.4046090194194516</v>
      </c>
      <c r="N20" s="46">
        <v>-2.1848403626989237</v>
      </c>
      <c r="O20" s="46">
        <v>-19.094035865764919</v>
      </c>
      <c r="P20" s="46">
        <v>-14.436517489950706</v>
      </c>
    </row>
    <row r="21" spans="1:16" s="5" customFormat="1" x14ac:dyDescent="0.2">
      <c r="A21" s="5" t="s">
        <v>90</v>
      </c>
      <c r="B21" s="12"/>
      <c r="C21" s="92">
        <v>-0.33649872661746416</v>
      </c>
      <c r="D21" s="92">
        <v>7.5822000479257065E-2</v>
      </c>
      <c r="E21" s="92">
        <v>2.2434267240986787</v>
      </c>
      <c r="F21" s="92">
        <v>-0.10896512666166792</v>
      </c>
      <c r="G21" s="92">
        <v>1.6333420223354986</v>
      </c>
      <c r="H21" s="92">
        <v>0.10860874896527875</v>
      </c>
      <c r="I21" s="5" t="s">
        <v>90</v>
      </c>
      <c r="J21" s="12"/>
      <c r="K21" s="92">
        <v>-0.75584432280041902</v>
      </c>
      <c r="L21" s="92">
        <v>-0.91667250366677577</v>
      </c>
      <c r="M21" s="92">
        <v>22.790187535133207</v>
      </c>
      <c r="N21" s="92">
        <v>0.55547937717355311</v>
      </c>
      <c r="O21" s="92">
        <v>7.7393276835009308</v>
      </c>
      <c r="P21" s="92">
        <v>-0.24392529733145707</v>
      </c>
    </row>
    <row r="23" spans="1:16" x14ac:dyDescent="0.2">
      <c r="A23" t="s">
        <v>202</v>
      </c>
      <c r="B23">
        <v>1.2</v>
      </c>
      <c r="C23">
        <v>1.2</v>
      </c>
      <c r="D23">
        <v>1.2</v>
      </c>
      <c r="E23">
        <v>1.2</v>
      </c>
      <c r="F23">
        <v>1.2</v>
      </c>
      <c r="G23">
        <v>1.2</v>
      </c>
      <c r="H23">
        <v>1.2</v>
      </c>
      <c r="J23">
        <v>1.2</v>
      </c>
      <c r="K23">
        <v>1.2</v>
      </c>
      <c r="L23">
        <v>1.2</v>
      </c>
      <c r="M23">
        <v>1.2</v>
      </c>
      <c r="N23">
        <v>1.2</v>
      </c>
      <c r="O23">
        <v>1.2</v>
      </c>
      <c r="P23">
        <v>1.2</v>
      </c>
    </row>
    <row r="24" spans="1:16" x14ac:dyDescent="0.2">
      <c r="A24" t="s">
        <v>203</v>
      </c>
      <c r="B24">
        <v>0</v>
      </c>
      <c r="C24">
        <v>0</v>
      </c>
      <c r="D24">
        <v>0</v>
      </c>
      <c r="E24">
        <v>0</v>
      </c>
      <c r="F24">
        <v>0</v>
      </c>
      <c r="G24">
        <v>0</v>
      </c>
      <c r="H24">
        <v>0</v>
      </c>
      <c r="J24">
        <v>0</v>
      </c>
      <c r="K24">
        <v>0</v>
      </c>
      <c r="L24">
        <v>0</v>
      </c>
      <c r="M24">
        <v>0</v>
      </c>
      <c r="N24">
        <v>0</v>
      </c>
      <c r="O24">
        <v>0</v>
      </c>
      <c r="P24">
        <v>0</v>
      </c>
    </row>
  </sheetData>
  <mergeCells count="4">
    <mergeCell ref="A2:H2"/>
    <mergeCell ref="A13:H13"/>
    <mergeCell ref="I2:P2"/>
    <mergeCell ref="I13:P1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94312-07AB-734D-9E9E-E38658BD9504}">
  <dimension ref="A1:AH51"/>
  <sheetViews>
    <sheetView zoomScale="75" zoomScaleNormal="75" workbookViewId="0">
      <selection activeCell="R64" sqref="R64"/>
    </sheetView>
  </sheetViews>
  <sheetFormatPr baseColWidth="10" defaultRowHeight="15" x14ac:dyDescent="0.2"/>
  <cols>
    <col min="1" max="1" width="25.33203125" style="109" customWidth="1"/>
    <col min="2" max="2" width="10.83203125" customWidth="1"/>
    <col min="3" max="4" width="9.1640625" bestFit="1" customWidth="1"/>
    <col min="5" max="5" width="0.1640625" customWidth="1"/>
    <col min="6" max="6" width="8.6640625" bestFit="1" customWidth="1"/>
    <col min="7" max="7" width="9.1640625" bestFit="1" customWidth="1"/>
    <col min="8" max="8" width="10.1640625" bestFit="1" customWidth="1"/>
    <col min="9" max="9" width="11.83203125" bestFit="1" customWidth="1"/>
    <col min="10" max="10" width="9.33203125" customWidth="1"/>
    <col min="11" max="11" width="8.5" customWidth="1"/>
    <col min="12" max="12" width="8.83203125" customWidth="1"/>
    <col min="13" max="13" width="9" customWidth="1"/>
    <col min="14" max="14" width="9.1640625" customWidth="1"/>
    <col min="15" max="15" width="9.33203125" customWidth="1"/>
    <col min="16" max="16" width="8" customWidth="1"/>
    <col min="18" max="18" width="26.5" customWidth="1"/>
    <col min="19" max="19" width="8.6640625" customWidth="1"/>
    <col min="20" max="20" width="9" customWidth="1"/>
    <col min="21" max="21" width="8.83203125" customWidth="1"/>
    <col min="22" max="22" width="9.1640625" customWidth="1"/>
    <col min="23" max="23" width="8.83203125" customWidth="1"/>
    <col min="24" max="24" width="7.83203125" customWidth="1"/>
    <col min="25" max="25" width="8.83203125" customWidth="1"/>
    <col min="27" max="27" width="8.6640625" customWidth="1"/>
    <col min="28" max="28" width="8.33203125" customWidth="1"/>
    <col min="29" max="29" width="8" customWidth="1"/>
    <col min="30" max="30" width="8.5" customWidth="1"/>
    <col min="31" max="31" width="9" customWidth="1"/>
    <col min="32" max="32" width="9.5" customWidth="1"/>
    <col min="33" max="33" width="8.6640625" customWidth="1"/>
    <col min="34" max="34" width="10.83203125" style="177"/>
  </cols>
  <sheetData>
    <row r="1" spans="1:34" ht="79" customHeight="1" x14ac:dyDescent="0.2">
      <c r="A1" s="30" t="s">
        <v>94</v>
      </c>
      <c r="B1" s="31">
        <v>2015</v>
      </c>
      <c r="C1" s="31">
        <v>2016</v>
      </c>
      <c r="D1" s="31">
        <v>2017</v>
      </c>
      <c r="E1" s="31">
        <v>2018</v>
      </c>
      <c r="F1" s="32">
        <v>2019</v>
      </c>
      <c r="G1" s="32">
        <v>2020</v>
      </c>
      <c r="H1" s="32">
        <v>2021</v>
      </c>
      <c r="I1" s="72" t="s">
        <v>155</v>
      </c>
      <c r="J1" s="49" t="s">
        <v>124</v>
      </c>
      <c r="K1" s="49" t="s">
        <v>125</v>
      </c>
      <c r="L1" s="49" t="s">
        <v>126</v>
      </c>
      <c r="M1" s="49" t="s">
        <v>127</v>
      </c>
      <c r="N1" s="49" t="s">
        <v>128</v>
      </c>
      <c r="O1" s="49" t="s">
        <v>129</v>
      </c>
      <c r="P1" s="50" t="s">
        <v>130</v>
      </c>
      <c r="R1" s="30" t="s">
        <v>95</v>
      </c>
      <c r="S1" s="31">
        <v>2015</v>
      </c>
      <c r="T1" s="31">
        <v>2016</v>
      </c>
      <c r="U1" s="31">
        <v>2017</v>
      </c>
      <c r="V1" s="31">
        <v>2018</v>
      </c>
      <c r="W1" s="32">
        <v>2019</v>
      </c>
      <c r="X1" s="32">
        <v>2020</v>
      </c>
      <c r="Y1" s="32">
        <v>2021</v>
      </c>
      <c r="Z1" s="72" t="s">
        <v>155</v>
      </c>
      <c r="AA1" s="49" t="s">
        <v>124</v>
      </c>
      <c r="AB1" s="49" t="s">
        <v>125</v>
      </c>
      <c r="AC1" s="49" t="s">
        <v>126</v>
      </c>
      <c r="AD1" s="49" t="s">
        <v>127</v>
      </c>
      <c r="AE1" s="49" t="s">
        <v>128</v>
      </c>
      <c r="AF1" s="49" t="s">
        <v>129</v>
      </c>
      <c r="AG1" s="50" t="s">
        <v>130</v>
      </c>
    </row>
    <row r="2" spans="1:34" s="78" customFormat="1" x14ac:dyDescent="0.2">
      <c r="A2" s="109" t="s">
        <v>2</v>
      </c>
      <c r="B2" s="14">
        <v>8063.0389999999998</v>
      </c>
      <c r="C2" s="14">
        <v>9121.4120000000003</v>
      </c>
      <c r="D2" s="14">
        <v>10702.3</v>
      </c>
      <c r="E2" s="14">
        <v>11105.46</v>
      </c>
      <c r="F2" s="14">
        <v>12163.85</v>
      </c>
      <c r="G2" s="14">
        <v>8760.6689999999999</v>
      </c>
      <c r="H2" s="14">
        <v>5085.5559999999996</v>
      </c>
      <c r="I2" s="77"/>
      <c r="J2" s="77"/>
      <c r="K2" s="77"/>
      <c r="L2" s="77"/>
      <c r="M2" s="77"/>
      <c r="N2" s="77"/>
      <c r="O2" s="77"/>
      <c r="P2" s="77"/>
      <c r="R2" t="s">
        <v>2</v>
      </c>
      <c r="S2" s="27">
        <v>3780.88</v>
      </c>
      <c r="T2" s="27">
        <v>4537.7259999999997</v>
      </c>
      <c r="U2" s="27">
        <v>5749.7659999999996</v>
      </c>
      <c r="V2" s="27">
        <v>5963.0010000000002</v>
      </c>
      <c r="W2" s="14">
        <v>6515.5789999999997</v>
      </c>
      <c r="X2" s="14">
        <v>4354.1049999999996</v>
      </c>
      <c r="Y2" s="14">
        <v>2432.65</v>
      </c>
      <c r="Z2" s="77"/>
      <c r="AA2" s="77"/>
      <c r="AB2" s="77"/>
      <c r="AC2" s="77"/>
      <c r="AD2" s="77"/>
      <c r="AE2" s="77"/>
      <c r="AF2" s="77"/>
      <c r="AG2" s="77"/>
      <c r="AH2" s="178"/>
    </row>
    <row r="3" spans="1:34" s="103" customFormat="1" x14ac:dyDescent="0.2">
      <c r="A3" s="110" t="s">
        <v>3</v>
      </c>
      <c r="B3" s="100"/>
      <c r="C3" s="106">
        <f>(C2-B2)/B2</f>
        <v>0.13126229452691479</v>
      </c>
      <c r="D3" s="106">
        <f t="shared" ref="D3:H3" si="0">(D2-C2)/C2</f>
        <v>0.17331614885940894</v>
      </c>
      <c r="E3" s="106">
        <f t="shared" si="0"/>
        <v>3.7670407295628032E-2</v>
      </c>
      <c r="F3" s="106">
        <f t="shared" si="0"/>
        <v>9.5303571396412337E-2</v>
      </c>
      <c r="G3" s="106">
        <f t="shared" si="0"/>
        <v>-0.27977827743683131</v>
      </c>
      <c r="H3" s="106">
        <f t="shared" si="0"/>
        <v>-0.41950141022335169</v>
      </c>
      <c r="I3" s="102"/>
      <c r="J3" s="102"/>
      <c r="K3" s="102"/>
      <c r="L3" s="102"/>
      <c r="M3" s="102"/>
      <c r="N3" s="102"/>
      <c r="O3" s="102"/>
      <c r="P3" s="102"/>
      <c r="R3" s="99" t="s">
        <v>3</v>
      </c>
      <c r="S3" s="104"/>
      <c r="T3" s="105">
        <f>(T2-S2)/S2</f>
        <v>0.20017720742261047</v>
      </c>
      <c r="U3" s="105">
        <f t="shared" ref="U3:Y3" si="1">(U2-T2)/T2</f>
        <v>0.26710294980349192</v>
      </c>
      <c r="V3" s="105">
        <f t="shared" si="1"/>
        <v>3.7085857059226512E-2</v>
      </c>
      <c r="W3" s="105">
        <f t="shared" si="1"/>
        <v>9.2667769131683772E-2</v>
      </c>
      <c r="X3" s="105">
        <f t="shared" si="1"/>
        <v>-0.33173935885053352</v>
      </c>
      <c r="Y3" s="105">
        <f t="shared" si="1"/>
        <v>-0.44129735043137447</v>
      </c>
      <c r="Z3" s="102"/>
      <c r="AA3" s="102"/>
      <c r="AB3" s="102"/>
      <c r="AC3" s="102"/>
      <c r="AD3" s="102"/>
      <c r="AE3" s="102"/>
      <c r="AF3" s="102"/>
      <c r="AG3" s="102"/>
      <c r="AH3" s="178"/>
    </row>
    <row r="4" spans="1:34" s="78" customFormat="1" x14ac:dyDescent="0.2">
      <c r="A4" s="109" t="s">
        <v>4</v>
      </c>
      <c r="B4" s="14">
        <v>20782.04</v>
      </c>
      <c r="C4" s="14">
        <v>22310.32</v>
      </c>
      <c r="D4" s="14">
        <v>22360.93</v>
      </c>
      <c r="E4" s="14">
        <v>27698.27</v>
      </c>
      <c r="F4" s="14">
        <v>30320.28</v>
      </c>
      <c r="G4" s="14">
        <v>32465.19</v>
      </c>
      <c r="H4" s="14">
        <v>32258.36</v>
      </c>
      <c r="I4" s="77"/>
      <c r="J4" s="77"/>
      <c r="K4" s="77"/>
      <c r="L4" s="77"/>
      <c r="M4" s="77"/>
      <c r="N4" s="77"/>
      <c r="O4" s="77"/>
      <c r="P4" s="77"/>
      <c r="R4" t="s">
        <v>4</v>
      </c>
      <c r="S4" s="27">
        <v>12264.76</v>
      </c>
      <c r="T4" s="27">
        <v>12973.91</v>
      </c>
      <c r="U4" s="27">
        <v>14094.87</v>
      </c>
      <c r="V4" s="27">
        <v>15205.97</v>
      </c>
      <c r="W4" s="14">
        <v>16684.599999999999</v>
      </c>
      <c r="X4" s="14">
        <v>18399.32</v>
      </c>
      <c r="Y4" s="14">
        <v>18729.84</v>
      </c>
      <c r="Z4" s="77"/>
      <c r="AA4" s="77"/>
      <c r="AB4" s="77"/>
      <c r="AC4" s="77"/>
      <c r="AD4" s="77"/>
      <c r="AE4" s="77"/>
      <c r="AF4" s="77"/>
      <c r="AG4" s="77"/>
      <c r="AH4" s="178"/>
    </row>
    <row r="5" spans="1:34" s="103" customFormat="1" x14ac:dyDescent="0.2">
      <c r="A5" s="110" t="s">
        <v>5</v>
      </c>
      <c r="B5" s="100"/>
      <c r="C5" s="106">
        <f>(C4-B4)/B4</f>
        <v>7.3538497664329336E-2</v>
      </c>
      <c r="D5" s="106">
        <f>(D4-C4)/C4</f>
        <v>2.2684569293493139E-3</v>
      </c>
      <c r="E5" s="106">
        <f t="shared" ref="E5:H5" si="2">(E4-D4)/D4</f>
        <v>0.23869043013863914</v>
      </c>
      <c r="F5" s="106">
        <f t="shared" si="2"/>
        <v>9.4663312907268163E-2</v>
      </c>
      <c r="G5" s="106">
        <f t="shared" si="2"/>
        <v>7.0741760959991129E-2</v>
      </c>
      <c r="H5" s="106">
        <f t="shared" si="2"/>
        <v>-6.3708236421840779E-3</v>
      </c>
      <c r="I5" s="102"/>
      <c r="J5" s="102"/>
      <c r="K5" s="102"/>
      <c r="L5" s="102"/>
      <c r="M5" s="102"/>
      <c r="N5" s="102"/>
      <c r="O5" s="102"/>
      <c r="P5" s="102"/>
      <c r="R5" s="99" t="s">
        <v>5</v>
      </c>
      <c r="S5" s="104"/>
      <c r="T5" s="105">
        <v>5.7820128563461463E-2</v>
      </c>
      <c r="U5" s="105">
        <v>8.6401092654411885E-2</v>
      </c>
      <c r="V5" s="105">
        <v>7.8830099177927743E-2</v>
      </c>
      <c r="W5" s="105">
        <v>9.7240097146055082E-2</v>
      </c>
      <c r="X5" s="105">
        <v>0.10277261666446912</v>
      </c>
      <c r="Y5" s="105">
        <v>1.7963707354402253E-2</v>
      </c>
      <c r="Z5" s="102"/>
      <c r="AA5" s="102"/>
      <c r="AB5" s="102"/>
      <c r="AC5" s="102"/>
      <c r="AD5" s="102"/>
      <c r="AE5" s="102"/>
      <c r="AF5" s="102"/>
      <c r="AG5" s="102"/>
      <c r="AH5" s="178"/>
    </row>
    <row r="6" spans="1:34" s="78" customFormat="1" x14ac:dyDescent="0.2">
      <c r="A6" s="109" t="s">
        <v>6</v>
      </c>
      <c r="B6" s="14">
        <v>8299.0740000000005</v>
      </c>
      <c r="C6" s="14">
        <v>8496.4009999999998</v>
      </c>
      <c r="D6" s="14">
        <v>8777.8449999999993</v>
      </c>
      <c r="E6" s="14">
        <v>9493.8490000000002</v>
      </c>
      <c r="F6" s="14">
        <v>10950.66</v>
      </c>
      <c r="G6" s="14">
        <v>2208.8049999999998</v>
      </c>
      <c r="H6" s="14">
        <v>1532.133</v>
      </c>
      <c r="I6" s="77"/>
      <c r="J6" s="77"/>
      <c r="K6" s="77"/>
      <c r="L6" s="77"/>
      <c r="M6" s="77"/>
      <c r="N6" s="77"/>
      <c r="O6" s="77"/>
      <c r="P6" s="77"/>
      <c r="R6" t="s">
        <v>6</v>
      </c>
      <c r="S6" s="16">
        <v>4345.0479999999998</v>
      </c>
      <c r="T6" s="16">
        <v>4874.43</v>
      </c>
      <c r="U6" s="16">
        <v>5396.1750000000002</v>
      </c>
      <c r="V6" s="16">
        <v>6055.1260000000002</v>
      </c>
      <c r="W6" s="14">
        <v>6462.3760000000002</v>
      </c>
      <c r="X6" s="14">
        <v>1279.9079999999999</v>
      </c>
      <c r="Y6" s="14">
        <v>647.98599999999999</v>
      </c>
      <c r="Z6" s="77"/>
      <c r="AA6" s="77"/>
      <c r="AB6" s="77"/>
      <c r="AC6" s="77"/>
      <c r="AD6" s="77"/>
      <c r="AE6" s="77"/>
      <c r="AF6" s="77"/>
      <c r="AG6" s="77"/>
      <c r="AH6" s="178"/>
    </row>
    <row r="7" spans="1:34" s="103" customFormat="1" x14ac:dyDescent="0.2">
      <c r="A7" s="110" t="s">
        <v>7</v>
      </c>
      <c r="B7" s="100"/>
      <c r="C7" s="101">
        <f>(C6-B6)/B6</f>
        <v>2.3776990059372807E-2</v>
      </c>
      <c r="D7" s="101">
        <f t="shared" ref="D7:H7" si="3">(D6-C6)/C6</f>
        <v>3.3125084373960161E-2</v>
      </c>
      <c r="E7" s="101">
        <f t="shared" si="3"/>
        <v>8.1569451271923901E-2</v>
      </c>
      <c r="F7" s="101">
        <f t="shared" si="3"/>
        <v>0.15344787977984478</v>
      </c>
      <c r="G7" s="101">
        <f t="shared" si="3"/>
        <v>-0.79829480597516489</v>
      </c>
      <c r="H7" s="101">
        <f t="shared" si="3"/>
        <v>-0.30635207725444297</v>
      </c>
      <c r="I7" s="102"/>
      <c r="J7" s="102"/>
      <c r="K7" s="102"/>
      <c r="L7" s="102"/>
      <c r="M7" s="102"/>
      <c r="N7" s="102"/>
      <c r="O7" s="102"/>
      <c r="P7" s="102"/>
      <c r="R7" s="99" t="s">
        <v>7</v>
      </c>
      <c r="S7" s="104"/>
      <c r="T7" s="105">
        <f>(T6-S6)/S6</f>
        <v>0.12183570814407586</v>
      </c>
      <c r="U7" s="105">
        <f t="shared" ref="U7:Y7" si="4">(U6-T6)/T6</f>
        <v>0.10703713049525788</v>
      </c>
      <c r="V7" s="105">
        <f t="shared" si="4"/>
        <v>0.12211446070596302</v>
      </c>
      <c r="W7" s="105">
        <f t="shared" si="4"/>
        <v>6.7257064510300862E-2</v>
      </c>
      <c r="X7" s="105">
        <f t="shared" si="4"/>
        <v>-0.80194467174302464</v>
      </c>
      <c r="Y7" s="105">
        <f t="shared" si="4"/>
        <v>-0.49372454895195589</v>
      </c>
      <c r="Z7" s="102"/>
      <c r="AA7" s="102"/>
      <c r="AB7" s="102"/>
      <c r="AC7" s="102"/>
      <c r="AD7" s="102"/>
      <c r="AE7" s="102"/>
      <c r="AF7" s="102"/>
      <c r="AG7" s="102"/>
      <c r="AH7" s="178"/>
    </row>
    <row r="8" spans="1:34" s="78" customFormat="1" x14ac:dyDescent="0.2">
      <c r="A8" s="109" t="s">
        <v>8</v>
      </c>
      <c r="B8" s="14">
        <v>12719</v>
      </c>
      <c r="C8" s="14">
        <v>13188.91</v>
      </c>
      <c r="D8" s="14">
        <v>11658.62</v>
      </c>
      <c r="E8" s="14">
        <v>16952.810000000001</v>
      </c>
      <c r="F8" s="14">
        <v>18156.439999999999</v>
      </c>
      <c r="G8" s="14">
        <v>23704.52</v>
      </c>
      <c r="H8" s="14">
        <v>27172.799999999999</v>
      </c>
      <c r="I8" s="77"/>
      <c r="J8" s="77"/>
      <c r="K8" s="77"/>
      <c r="L8" s="77"/>
      <c r="M8" s="77"/>
      <c r="N8" s="77"/>
      <c r="O8" s="77"/>
      <c r="P8" s="77"/>
      <c r="R8" t="s">
        <v>8</v>
      </c>
      <c r="S8" s="27">
        <v>8483.8770000000004</v>
      </c>
      <c r="T8" s="27">
        <v>8436.1849999999995</v>
      </c>
      <c r="U8" s="27">
        <v>8345.1029999999992</v>
      </c>
      <c r="V8" s="27">
        <v>9242.9689999999991</v>
      </c>
      <c r="W8" s="14">
        <v>10169.02</v>
      </c>
      <c r="X8" s="14">
        <v>14045.21</v>
      </c>
      <c r="Y8" s="14">
        <v>16297.19</v>
      </c>
      <c r="Z8" s="77"/>
      <c r="AA8" s="77"/>
      <c r="AB8" s="77"/>
      <c r="AC8" s="77"/>
      <c r="AD8" s="77"/>
      <c r="AE8" s="77"/>
      <c r="AF8" s="77"/>
      <c r="AG8" s="77"/>
      <c r="AH8" s="178"/>
    </row>
    <row r="9" spans="1:34" s="103" customFormat="1" x14ac:dyDescent="0.2">
      <c r="A9" s="110" t="s">
        <v>9</v>
      </c>
      <c r="B9" s="100"/>
      <c r="C9" s="101">
        <f>(C8-B8)/B8</f>
        <v>3.6945514584479901E-2</v>
      </c>
      <c r="D9" s="101">
        <f t="shared" ref="D9:H9" si="5">(D8-C8)/C8</f>
        <v>-0.11602854216155839</v>
      </c>
      <c r="E9" s="101">
        <f t="shared" si="5"/>
        <v>0.45410091417337561</v>
      </c>
      <c r="F9" s="101">
        <f t="shared" si="5"/>
        <v>7.0998849158339955E-2</v>
      </c>
      <c r="G9" s="101">
        <f t="shared" si="5"/>
        <v>0.30557091588439156</v>
      </c>
      <c r="H9" s="101">
        <f t="shared" si="5"/>
        <v>0.14631302384524128</v>
      </c>
      <c r="I9" s="102"/>
      <c r="J9" s="102"/>
      <c r="K9" s="102"/>
      <c r="L9" s="102"/>
      <c r="M9" s="102"/>
      <c r="N9" s="102"/>
      <c r="O9" s="102"/>
      <c r="P9" s="102"/>
      <c r="R9" s="99" t="s">
        <v>9</v>
      </c>
      <c r="S9" s="104"/>
      <c r="T9" s="105">
        <f>(T8-S8)/S8</f>
        <v>-5.6214864972701645E-3</v>
      </c>
      <c r="U9" s="105">
        <f t="shared" ref="U9:Y9" si="6">(U8-T8)/T8</f>
        <v>-1.079658637168345E-2</v>
      </c>
      <c r="V9" s="105">
        <f t="shared" si="6"/>
        <v>0.10759196141737257</v>
      </c>
      <c r="W9" s="105">
        <f t="shared" si="6"/>
        <v>0.10018977668322823</v>
      </c>
      <c r="X9" s="105">
        <f t="shared" si="6"/>
        <v>0.3811763572104292</v>
      </c>
      <c r="Y9" s="105">
        <f t="shared" si="6"/>
        <v>0.16033793727541287</v>
      </c>
      <c r="Z9" s="102"/>
      <c r="AA9" s="102"/>
      <c r="AB9" s="102"/>
      <c r="AC9" s="102"/>
      <c r="AD9" s="102"/>
      <c r="AE9" s="102"/>
      <c r="AF9" s="102"/>
      <c r="AG9" s="102"/>
      <c r="AH9" s="178"/>
    </row>
    <row r="10" spans="1:34" s="78" customFormat="1" x14ac:dyDescent="0.2">
      <c r="A10" s="109" t="s">
        <v>98</v>
      </c>
      <c r="B10" s="14">
        <v>665.78300000000002</v>
      </c>
      <c r="C10" s="14">
        <v>1283.3879999999999</v>
      </c>
      <c r="D10" s="14">
        <v>1625.133</v>
      </c>
      <c r="E10" s="14">
        <v>1811.0419999999999</v>
      </c>
      <c r="F10" s="14">
        <v>1878.8869999999999</v>
      </c>
      <c r="G10" s="14">
        <v>-5797.4620000000004</v>
      </c>
      <c r="H10" s="14">
        <v>-5260.4989999999998</v>
      </c>
      <c r="I10" s="77"/>
      <c r="J10" s="77"/>
      <c r="K10" s="77"/>
      <c r="L10" s="77"/>
      <c r="M10" s="77"/>
      <c r="N10" s="77"/>
      <c r="O10" s="77"/>
      <c r="P10" s="77"/>
      <c r="R10" t="s">
        <v>98</v>
      </c>
      <c r="S10" s="16">
        <v>427.137</v>
      </c>
      <c r="T10" s="16">
        <v>633.08500000000004</v>
      </c>
      <c r="U10" s="16">
        <v>759.87199999999996</v>
      </c>
      <c r="V10" s="16">
        <v>954.84299999999996</v>
      </c>
      <c r="W10" s="14">
        <v>930.22799999999995</v>
      </c>
      <c r="X10" s="14">
        <v>-4012.5140000000001</v>
      </c>
      <c r="Y10" s="14">
        <v>-4506.5870000000004</v>
      </c>
      <c r="Z10" s="77"/>
      <c r="AA10" s="77"/>
      <c r="AB10" s="77"/>
      <c r="AC10" s="77"/>
      <c r="AD10" s="77"/>
      <c r="AE10" s="77"/>
      <c r="AF10" s="77"/>
      <c r="AG10" s="77"/>
      <c r="AH10" s="178"/>
    </row>
    <row r="11" spans="1:34" s="103" customFormat="1" x14ac:dyDescent="0.2">
      <c r="A11" s="110" t="s">
        <v>99</v>
      </c>
      <c r="B11" s="100"/>
      <c r="C11" s="101">
        <f>(C10-B10)/B10</f>
        <v>0.92763708295345459</v>
      </c>
      <c r="D11" s="101">
        <f t="shared" ref="D11:H11" si="7">(D10-C10)/C10</f>
        <v>0.2662834622109605</v>
      </c>
      <c r="E11" s="101">
        <f t="shared" si="7"/>
        <v>0.11439617557455289</v>
      </c>
      <c r="F11" s="101">
        <f t="shared" si="7"/>
        <v>3.7461858974005037E-2</v>
      </c>
      <c r="G11" s="101">
        <f t="shared" si="7"/>
        <v>-4.0855831138328176</v>
      </c>
      <c r="H11" s="101">
        <f t="shared" si="7"/>
        <v>-9.2620356976897925E-2</v>
      </c>
      <c r="I11" s="102"/>
      <c r="J11" s="102"/>
      <c r="K11" s="102"/>
      <c r="L11" s="102"/>
      <c r="M11" s="102"/>
      <c r="N11" s="102"/>
      <c r="O11" s="102"/>
      <c r="P11" s="102"/>
      <c r="R11" s="99" t="s">
        <v>99</v>
      </c>
      <c r="S11" s="104"/>
      <c r="T11" s="105">
        <f>(T10-S10)/S10</f>
        <v>0.48215911990766436</v>
      </c>
      <c r="U11" s="105">
        <f t="shared" ref="U11:Y11" si="8">(U10-T10)/T10</f>
        <v>0.20026852634322392</v>
      </c>
      <c r="V11" s="105">
        <f t="shared" si="8"/>
        <v>0.25658400362166262</v>
      </c>
      <c r="W11" s="105">
        <f t="shared" si="8"/>
        <v>-2.5779107141174006E-2</v>
      </c>
      <c r="X11" s="105">
        <f t="shared" si="8"/>
        <v>-5.3134736860210623</v>
      </c>
      <c r="Y11" s="105">
        <f t="shared" si="8"/>
        <v>0.12313302832089815</v>
      </c>
      <c r="Z11" s="102"/>
      <c r="AA11" s="102"/>
      <c r="AB11" s="102"/>
      <c r="AC11" s="102"/>
      <c r="AD11" s="102"/>
      <c r="AE11" s="102"/>
      <c r="AF11" s="102"/>
      <c r="AG11" s="102"/>
      <c r="AH11" s="178"/>
    </row>
    <row r="12" spans="1:34" s="85" customFormat="1" ht="16" x14ac:dyDescent="0.2">
      <c r="A12" s="111" t="s">
        <v>157</v>
      </c>
      <c r="B12" s="82">
        <v>874.90200000000004</v>
      </c>
      <c r="C12" s="82">
        <v>1477.2049999999999</v>
      </c>
      <c r="D12" s="82">
        <v>1744.056</v>
      </c>
      <c r="E12" s="82">
        <v>1894.8</v>
      </c>
      <c r="F12" s="83">
        <v>2082.701</v>
      </c>
      <c r="G12" s="83">
        <v>-4601.558</v>
      </c>
      <c r="H12" s="83">
        <v>-3870.3344000000002</v>
      </c>
      <c r="I12" s="84"/>
      <c r="J12" s="84"/>
      <c r="K12" s="84"/>
      <c r="L12" s="84"/>
      <c r="M12" s="84"/>
      <c r="N12" s="84"/>
      <c r="O12" s="84"/>
      <c r="P12" s="84"/>
      <c r="R12" s="79" t="s">
        <v>157</v>
      </c>
      <c r="S12" s="86">
        <v>702.48599999999999</v>
      </c>
      <c r="T12" s="86">
        <v>925.46400000000006</v>
      </c>
      <c r="U12" s="86">
        <v>1048.819</v>
      </c>
      <c r="V12" s="86">
        <v>1219.0609999999999</v>
      </c>
      <c r="W12" s="87">
        <v>1178.077</v>
      </c>
      <c r="X12" s="87">
        <v>-3484.1350000000002</v>
      </c>
      <c r="Y12" s="87">
        <v>-2552.348</v>
      </c>
      <c r="Z12" s="84"/>
      <c r="AA12" s="84"/>
      <c r="AB12" s="84"/>
      <c r="AC12" s="84"/>
      <c r="AD12" s="84"/>
      <c r="AE12" s="84"/>
      <c r="AF12" s="84"/>
      <c r="AG12" s="84"/>
      <c r="AH12" s="178"/>
    </row>
    <row r="13" spans="1:34" s="94" customFormat="1" ht="16" x14ac:dyDescent="0.2">
      <c r="A13" s="112" t="s">
        <v>158</v>
      </c>
      <c r="B13" s="91"/>
      <c r="C13" s="92">
        <f>(C12-B12)/B12</f>
        <v>0.68842338913386858</v>
      </c>
      <c r="D13" s="92">
        <f t="shared" ref="D13" si="9">(D12-C12)/C12</f>
        <v>0.18064588191889422</v>
      </c>
      <c r="E13" s="92">
        <f t="shared" ref="E13" si="10">(E12-D12)/D12</f>
        <v>8.6433004444811348E-2</v>
      </c>
      <c r="F13" s="92">
        <f t="shared" ref="F13" si="11">(F12-E12)/E12</f>
        <v>9.9166666666666708E-2</v>
      </c>
      <c r="G13" s="92">
        <f t="shared" ref="G13" si="12">(G12-F12)/F12</f>
        <v>-3.209418442685724</v>
      </c>
      <c r="H13" s="92">
        <f t="shared" ref="H13" si="13">(H12-G12)/G12</f>
        <v>-0.15890783078253057</v>
      </c>
      <c r="I13" s="93"/>
      <c r="J13" s="93"/>
      <c r="K13" s="93"/>
      <c r="L13" s="93"/>
      <c r="M13" s="93"/>
      <c r="N13" s="93"/>
      <c r="O13" s="93"/>
      <c r="P13" s="93"/>
      <c r="R13" s="61" t="s">
        <v>158</v>
      </c>
      <c r="S13" s="91"/>
      <c r="T13" s="92">
        <f>(T12-S12)/S12</f>
        <v>0.31741273135692394</v>
      </c>
      <c r="U13" s="92">
        <f t="shared" ref="U13" si="14">(U12-T12)/T12</f>
        <v>0.13328989566314833</v>
      </c>
      <c r="V13" s="92">
        <f t="shared" ref="V13" si="15">(V12-U12)/U12</f>
        <v>0.16231780698099479</v>
      </c>
      <c r="W13" s="92">
        <f t="shared" ref="W13" si="16">(W12-V12)/V12</f>
        <v>-3.3619318475449488E-2</v>
      </c>
      <c r="X13" s="92">
        <f t="shared" ref="X13" si="17">(X12-W12)/W12</f>
        <v>-3.9574764637625557</v>
      </c>
      <c r="Y13" s="92">
        <f t="shared" ref="Y13" si="18">(Y12-X12)/X12</f>
        <v>-0.26743711136336573</v>
      </c>
      <c r="Z13" s="93"/>
      <c r="AA13" s="93"/>
      <c r="AB13" s="93"/>
      <c r="AC13" s="93"/>
      <c r="AD13" s="93"/>
      <c r="AE13" s="93"/>
      <c r="AF13" s="93"/>
      <c r="AG13" s="93"/>
      <c r="AH13" s="178"/>
    </row>
    <row r="14" spans="1:34" s="85" customFormat="1" ht="17" customHeight="1" x14ac:dyDescent="0.2">
      <c r="A14" s="113" t="s">
        <v>159</v>
      </c>
      <c r="B14" s="86">
        <v>277.72500000000002</v>
      </c>
      <c r="C14" s="86">
        <v>307.37</v>
      </c>
      <c r="D14" s="86">
        <v>299.98200000000003</v>
      </c>
      <c r="E14" s="86">
        <v>333.67200000000003</v>
      </c>
      <c r="F14" s="87">
        <v>408.51299999999998</v>
      </c>
      <c r="G14" s="87">
        <v>844.23800000000006</v>
      </c>
      <c r="H14" s="87">
        <v>1291.7529999999999</v>
      </c>
      <c r="I14" s="84"/>
      <c r="J14" s="84"/>
      <c r="K14" s="84"/>
      <c r="L14" s="84"/>
      <c r="M14" s="84"/>
      <c r="N14" s="84"/>
      <c r="O14" s="84"/>
      <c r="P14" s="84"/>
      <c r="R14" s="80" t="s">
        <v>159</v>
      </c>
      <c r="S14" s="86">
        <v>221.90899999999999</v>
      </c>
      <c r="T14" s="86">
        <v>276.85899999999998</v>
      </c>
      <c r="U14" s="86">
        <v>267.80399999999997</v>
      </c>
      <c r="V14" s="86">
        <v>270.404</v>
      </c>
      <c r="W14" s="87">
        <v>272.86700000000002</v>
      </c>
      <c r="X14" s="87">
        <v>482.31299999999999</v>
      </c>
      <c r="Y14" s="87">
        <v>2072.9250000000002</v>
      </c>
      <c r="Z14" s="84"/>
      <c r="AA14" s="84"/>
      <c r="AB14" s="84"/>
      <c r="AC14" s="84"/>
      <c r="AD14" s="84"/>
      <c r="AE14" s="84"/>
      <c r="AF14" s="84"/>
      <c r="AG14" s="84"/>
      <c r="AH14" s="178"/>
    </row>
    <row r="15" spans="1:34" s="94" customFormat="1" ht="31" x14ac:dyDescent="0.2">
      <c r="A15" s="112" t="s">
        <v>160</v>
      </c>
      <c r="B15" s="91"/>
      <c r="C15" s="92">
        <f>(C14-B14)/B14</f>
        <v>0.10674228103339627</v>
      </c>
      <c r="D15" s="92">
        <f t="shared" ref="D15" si="19">(D14-C14)/C14</f>
        <v>-2.4036177896346347E-2</v>
      </c>
      <c r="E15" s="92">
        <f t="shared" ref="E15" si="20">(E14-D14)/D14</f>
        <v>0.11230673840430425</v>
      </c>
      <c r="F15" s="92">
        <f t="shared" ref="F15" si="21">(F14-E14)/E14</f>
        <v>0.22429511616197925</v>
      </c>
      <c r="G15" s="92">
        <f t="shared" ref="G15" si="22">(G14-F14)/F14</f>
        <v>1.06661232323084</v>
      </c>
      <c r="H15" s="92">
        <f t="shared" ref="H15" si="23">(H14-G14)/G14</f>
        <v>0.53008156467725909</v>
      </c>
      <c r="I15" s="93"/>
      <c r="J15" s="93"/>
      <c r="K15" s="93"/>
      <c r="L15" s="93"/>
      <c r="M15" s="93"/>
      <c r="N15" s="93"/>
      <c r="O15" s="93"/>
      <c r="P15" s="93"/>
      <c r="R15" s="61" t="s">
        <v>160</v>
      </c>
      <c r="S15" s="91"/>
      <c r="T15" s="92">
        <f>(T14-S14)/S14</f>
        <v>0.24762402606473821</v>
      </c>
      <c r="U15" s="92">
        <f t="shared" ref="U15" si="24">(U14-T14)/T14</f>
        <v>-3.270617895751992E-2</v>
      </c>
      <c r="V15" s="92">
        <f t="shared" ref="V15" si="25">(V14-U14)/U14</f>
        <v>9.7085928514884876E-3</v>
      </c>
      <c r="W15" s="92">
        <f t="shared" ref="W15" si="26">(W14-V14)/V14</f>
        <v>9.1085930681499613E-3</v>
      </c>
      <c r="X15" s="92">
        <f t="shared" ref="X15" si="27">(X14-W14)/W14</f>
        <v>0.76757541219715086</v>
      </c>
      <c r="Y15" s="92">
        <f t="shared" ref="Y15" si="28">(Y14-X14)/X14</f>
        <v>3.2978833247289625</v>
      </c>
      <c r="Z15" s="93"/>
      <c r="AA15" s="93"/>
      <c r="AB15" s="93"/>
      <c r="AC15" s="93"/>
      <c r="AD15" s="93"/>
      <c r="AE15" s="93"/>
      <c r="AF15" s="93"/>
      <c r="AG15" s="93"/>
      <c r="AH15" s="178"/>
    </row>
    <row r="16" spans="1:34" s="85" customFormat="1" x14ac:dyDescent="0.2">
      <c r="A16" s="114" t="s">
        <v>161</v>
      </c>
      <c r="B16" s="86">
        <v>1946.366</v>
      </c>
      <c r="C16" s="86">
        <v>2516.69</v>
      </c>
      <c r="D16" s="86">
        <v>2874.5659999999998</v>
      </c>
      <c r="E16" s="86">
        <v>3479.1390000000001</v>
      </c>
      <c r="F16" s="87">
        <v>3716.366</v>
      </c>
      <c r="G16" s="87">
        <v>-3731.6529999999998</v>
      </c>
      <c r="H16" s="87">
        <v>-1877.8150000000001</v>
      </c>
      <c r="I16" s="84"/>
      <c r="J16" s="84"/>
      <c r="K16" s="84"/>
      <c r="L16" s="84"/>
      <c r="M16" s="84"/>
      <c r="N16" s="84"/>
      <c r="O16" s="84"/>
      <c r="P16" s="84"/>
      <c r="R16" s="52" t="s">
        <v>161</v>
      </c>
      <c r="S16" s="86">
        <v>1042.1780000000001</v>
      </c>
      <c r="T16" s="86">
        <v>1264.087</v>
      </c>
      <c r="U16" s="86">
        <v>1601.2470000000001</v>
      </c>
      <c r="V16" s="86">
        <v>2075.1709999999998</v>
      </c>
      <c r="W16" s="87">
        <v>1822.605</v>
      </c>
      <c r="X16" s="87">
        <v>-2556.2429999999999</v>
      </c>
      <c r="Y16" s="87">
        <v>-2468.009</v>
      </c>
      <c r="Z16" s="84"/>
      <c r="AA16" s="84"/>
      <c r="AB16" s="84"/>
      <c r="AC16" s="84"/>
      <c r="AD16" s="84"/>
      <c r="AE16" s="84"/>
      <c r="AF16" s="84"/>
      <c r="AG16" s="84"/>
      <c r="AH16" s="178"/>
    </row>
    <row r="17" spans="1:34" s="94" customFormat="1" x14ac:dyDescent="0.2">
      <c r="A17" s="115" t="s">
        <v>162</v>
      </c>
      <c r="B17" s="91"/>
      <c r="C17" s="92">
        <f>(C16-B16)/B16</f>
        <v>0.29301991506222369</v>
      </c>
      <c r="D17" s="92">
        <f t="shared" ref="D17" si="29">(D16-C16)/C16</f>
        <v>0.1422010656854836</v>
      </c>
      <c r="E17" s="92">
        <f t="shared" ref="E17" si="30">(E16-D16)/D16</f>
        <v>0.21031800974477552</v>
      </c>
      <c r="F17" s="92">
        <f t="shared" ref="F17" si="31">(F16-E16)/E16</f>
        <v>6.8185548206035992E-2</v>
      </c>
      <c r="G17" s="92">
        <f t="shared" ref="G17" si="32">(G16-F16)/F16</f>
        <v>-2.0041134269337304</v>
      </c>
      <c r="H17" s="92">
        <f t="shared" ref="H17" si="33">(H16-G16)/G16</f>
        <v>-0.49678734866291152</v>
      </c>
      <c r="I17" s="93"/>
      <c r="J17" s="93"/>
      <c r="K17" s="93"/>
      <c r="L17" s="93"/>
      <c r="M17" s="93"/>
      <c r="N17" s="93"/>
      <c r="O17" s="93"/>
      <c r="P17" s="93"/>
      <c r="R17" s="53" t="s">
        <v>162</v>
      </c>
      <c r="S17" s="91"/>
      <c r="T17" s="92">
        <f>(T16-S16)/S16</f>
        <v>0.21292811784551186</v>
      </c>
      <c r="U17" s="92">
        <f t="shared" ref="U17" si="34">(U16-T16)/T16</f>
        <v>0.26672214807999772</v>
      </c>
      <c r="V17" s="92">
        <f t="shared" ref="V17" si="35">(V16-U16)/U16</f>
        <v>0.29597182695736496</v>
      </c>
      <c r="W17" s="92">
        <f t="shared" ref="W17" si="36">(W16-V16)/V16</f>
        <v>-0.12170852426137403</v>
      </c>
      <c r="X17" s="92">
        <f t="shared" ref="X17" si="37">(X16-W16)/W16</f>
        <v>-2.4025216654184534</v>
      </c>
      <c r="Y17" s="92">
        <f t="shared" ref="Y17" si="38">(Y16-X16)/X16</f>
        <v>-3.4517062736210885E-2</v>
      </c>
      <c r="Z17" s="93"/>
      <c r="AA17" s="93"/>
      <c r="AB17" s="93"/>
      <c r="AC17" s="93"/>
      <c r="AD17" s="93"/>
      <c r="AE17" s="93"/>
      <c r="AF17" s="93"/>
      <c r="AG17" s="93"/>
      <c r="AH17" s="178"/>
    </row>
    <row r="18" spans="1:34" ht="41" customHeight="1" x14ac:dyDescent="0.2">
      <c r="A18" s="116" t="s">
        <v>131</v>
      </c>
      <c r="R18" s="51" t="s">
        <v>131</v>
      </c>
    </row>
    <row r="19" spans="1:34" ht="29" customHeight="1" x14ac:dyDescent="0.2">
      <c r="A19" s="117" t="s">
        <v>132</v>
      </c>
      <c r="B19" s="46">
        <v>-2.4266712443866538</v>
      </c>
      <c r="C19" s="46">
        <v>-1.3764531133777531</v>
      </c>
      <c r="D19" s="46">
        <v>-6.5124421305609879</v>
      </c>
      <c r="E19" s="46">
        <v>-10.73542986111876</v>
      </c>
      <c r="F19" s="46">
        <v>-13.984268142940802</v>
      </c>
      <c r="G19" s="46">
        <v>15.971580068984593</v>
      </c>
      <c r="H19" s="46">
        <v>42.858358589505102</v>
      </c>
      <c r="I19" s="73" t="s">
        <v>102</v>
      </c>
      <c r="J19" s="89" cm="1">
        <f t="array" ref="J19">_xlfn.IFS(B19 &lt; 0,10,B19 = 0,9,0 &lt; 'Credit Rating Analysis'!B19 &lt; 1,8,1 &lt; B19 &lt; 2,7,B19 &gt; 2,6)</f>
        <v>10</v>
      </c>
      <c r="K19" s="89" cm="1">
        <f t="array" ref="K19">_xlfn.IFS(C19 &lt; 0,10,C19 = 0,9,0 &lt; 'Credit Rating Analysis'!C19 &lt; 1,8,1 &lt; C19 &lt; 2,7,C19 &gt; 2,6)</f>
        <v>10</v>
      </c>
      <c r="L19" s="89" cm="1">
        <f t="array" ref="L19">_xlfn.IFS(D19 &lt; 0,10,D19 = 0,9,0 &lt; 'Credit Rating Analysis'!D19 &lt; 1,8,1 &lt; D19 &lt; 2,7,D19 &gt; 2,6)</f>
        <v>10</v>
      </c>
      <c r="M19" s="89" cm="1">
        <f t="array" ref="M19">_xlfn.IFS(E19 &lt; 0,10,E19 = 0,9,0 &lt; 'Credit Rating Analysis'!E19 &lt; 1,8,1 &lt; E19 &lt; 2,7,E19 &gt; 2,6)</f>
        <v>10</v>
      </c>
      <c r="N19" s="89" cm="1">
        <f t="array" ref="N19">_xlfn.IFS(F19 &lt; 0,10,F19 = 0,9,0 &lt; 'Credit Rating Analysis'!F19 &lt; 1,8,1 &lt; F19 &lt; 2,7,F19 &gt; 2,6)</f>
        <v>10</v>
      </c>
      <c r="O19" s="89" cm="1">
        <f t="array" ref="O19">_xlfn.IFS(G19 &lt; 0,10,G19 = 0,9,0 &lt; 'Credit Rating Analysis'!G19 &lt; 1,8,1 &lt; G19 &lt; 2,7,G19 &gt; 2,6)</f>
        <v>6</v>
      </c>
      <c r="P19" s="89" cm="1">
        <f t="array" ref="P19">_xlfn.IFS(H19 &lt; 0,10,H19 = 0,9,0 &lt; 'Credit Rating Analysis'!H19 &lt; 1,8,1 &lt; H19 &lt; 2,7,H19 &gt; 2,6)</f>
        <v>6</v>
      </c>
      <c r="R19" s="54" t="s">
        <v>132</v>
      </c>
      <c r="S19" s="97">
        <v>4.7150610286869856</v>
      </c>
      <c r="T19" s="97">
        <v>8.3516550055454477</v>
      </c>
      <c r="U19" s="97">
        <v>6.3914087011811</v>
      </c>
      <c r="V19" s="97">
        <v>-4.1663781211031772</v>
      </c>
      <c r="W19" s="97">
        <v>3.709151172734316</v>
      </c>
      <c r="X19" s="97">
        <v>5.7055997823106708</v>
      </c>
      <c r="Y19" s="97">
        <v>631.52283365381368</v>
      </c>
      <c r="Z19" s="73" t="s">
        <v>102</v>
      </c>
      <c r="AA19" s="89" cm="1">
        <f t="array" ref="AA19">_xlfn.IFS(S19 &lt; 0,10,S19 = 0,9,0 &lt; 'Credit Rating Analysis'!S19 &lt; 1,8,1 &lt; S19 &lt; 2,7,S19 &gt; 2,6)</f>
        <v>6</v>
      </c>
      <c r="AB19" s="89" cm="1">
        <f t="array" ref="AB19">_xlfn.IFS(T19 &lt; 0,10,T19 = 0,9,0 &lt; 'Credit Rating Analysis'!T19 &lt; 1,8,1 &lt; T19 &lt; 2,7,T19 &gt; 2,6)</f>
        <v>6</v>
      </c>
      <c r="AC19" s="89" cm="1">
        <f t="array" ref="AC19">_xlfn.IFS(U19 &lt; 0,10,U19 = 0,9,0 &lt; 'Credit Rating Analysis'!U19 &lt; 1,8,1 &lt; U19 &lt; 2,7,U19 &gt; 2,6)</f>
        <v>6</v>
      </c>
      <c r="AD19" s="89" cm="1">
        <f t="array" ref="AD19">_xlfn.IFS(V19 &lt; 0,10,V19 = 0,9,0 &lt; 'Credit Rating Analysis'!V19 &lt; 1,8,1 &lt; V19 &lt; 2,7,V19 &gt; 2,6)</f>
        <v>10</v>
      </c>
      <c r="AE19" s="89" cm="1">
        <f t="array" ref="AE19">_xlfn.IFS(W19 &lt; 0,10,W19 = 0,9,0 &lt; 'Credit Rating Analysis'!W19 &lt; 1,8,1 &lt; W19 &lt; 2,7,W19 &gt; 2,6)</f>
        <v>6</v>
      </c>
      <c r="AF19" s="89" cm="1">
        <f t="array" ref="AF19">_xlfn.IFS(X19 &lt; 0,10,X19 = 0,9,0 &lt; 'Credit Rating Analysis'!X19 &lt; 1,8,1 &lt; X19 &lt; 2,7,X19 &gt; 2,6)</f>
        <v>6</v>
      </c>
      <c r="AG19" s="89" cm="1">
        <f t="array" ref="AG19">_xlfn.IFS(Y19 &lt; 0,10,Y19 = 0,9,0 &lt; 'Credit Rating Analysis'!Y19 &lt; 1,8,1 &lt; Y19 &lt; 2,7,Y19 &gt; 2,6)</f>
        <v>6</v>
      </c>
    </row>
    <row r="20" spans="1:34" s="5" customFormat="1" x14ac:dyDescent="0.2">
      <c r="A20" s="115" t="s">
        <v>26</v>
      </c>
      <c r="B20" s="12"/>
      <c r="C20" s="74">
        <v>-0.4327813804355462</v>
      </c>
      <c r="D20" s="74">
        <v>3.7313214429656467</v>
      </c>
      <c r="E20" s="74">
        <v>0.6484491755773959</v>
      </c>
      <c r="F20" s="74">
        <v>0.30262768457820044</v>
      </c>
      <c r="G20" s="74">
        <v>-2.1421105420555726</v>
      </c>
      <c r="H20" s="74">
        <v>1.6834138140616577</v>
      </c>
      <c r="R20" s="53" t="s">
        <v>26</v>
      </c>
      <c r="T20" s="74">
        <v>0.77127187850443435</v>
      </c>
      <c r="U20" s="74">
        <v>-0.2347135152329396</v>
      </c>
      <c r="V20" s="74">
        <v>-1.6518716476906339</v>
      </c>
      <c r="W20" s="74">
        <v>-1.8902579326506745</v>
      </c>
      <c r="X20" s="74">
        <v>0.53824945832677151</v>
      </c>
      <c r="Y20" s="74">
        <v>109.68474091220918</v>
      </c>
      <c r="AH20" s="177"/>
    </row>
    <row r="21" spans="1:34" ht="43" customHeight="1" x14ac:dyDescent="0.2">
      <c r="A21" s="116" t="s">
        <v>133</v>
      </c>
      <c r="R21" s="51" t="s">
        <v>133</v>
      </c>
    </row>
    <row r="22" spans="1:34" ht="21" customHeight="1" x14ac:dyDescent="0.2">
      <c r="A22" s="117" t="s">
        <v>40</v>
      </c>
      <c r="B22" s="96">
        <v>0.19498766741243026</v>
      </c>
      <c r="C22" s="96">
        <v>0.16847641199648505</v>
      </c>
      <c r="D22" s="96">
        <v>0.18695380909037168</v>
      </c>
      <c r="E22" s="96">
        <v>0.17463655581668874</v>
      </c>
      <c r="F22" s="96">
        <v>0.15312049578974873</v>
      </c>
      <c r="G22" s="96">
        <v>0.95032664987334481</v>
      </c>
      <c r="H22" s="96">
        <v>0.49415696510539919</v>
      </c>
      <c r="I22" s="62" t="s">
        <v>106</v>
      </c>
      <c r="J22" s="89" cm="1">
        <f t="array" ref="J22">_xlfn.IFS(B22 &gt; 150%,10,100% &lt; B22 &lt; 150%,9,50% &lt; B22 &lt; 100%,8,20 % &lt; B22 &lt; 50%,7,B22 &lt; 20%,6)</f>
        <v>6</v>
      </c>
      <c r="K22" s="89" cm="1">
        <f t="array" ref="K22">_xlfn.IFS(C22 &gt; 150%,10,100% &lt; C22 &lt; 150%,9,50% &lt; C22 &lt; 100%,8,20 % &lt; C22 &lt; 50%,7,C22 &lt; 20%,6)</f>
        <v>6</v>
      </c>
      <c r="L22" s="89" cm="1">
        <f t="array" ref="L22">_xlfn.IFS(D22 &gt; 150%,10,100% &lt; D22 &lt; 150%,9,50% &lt; D22 &lt; 100%,8,20 % &lt; D22 &lt; 50%,7,D22 &lt; 20%,6)</f>
        <v>6</v>
      </c>
      <c r="M22" s="89" cm="1">
        <f t="array" ref="M22">_xlfn.IFS(E22 &gt; 150%,10,100% &lt; E22 &lt; 150%,9,50% &lt; E22 &lt; 100%,8,20 % &lt; E22 &lt; 50%,7,E22 &lt; 20%,6)</f>
        <v>6</v>
      </c>
      <c r="N22" s="89" cm="1">
        <f t="array" ref="N22">_xlfn.IFS(F22 &gt; 150%,10,100% &lt; F22 &lt; 150%,9,50% &lt; F22 &lt; 100%,8,20 % &lt; F22 &lt; 50%,7,F22 &lt; 20%,6)</f>
        <v>6</v>
      </c>
      <c r="O22" s="89">
        <v>8</v>
      </c>
      <c r="P22" s="89">
        <v>7</v>
      </c>
      <c r="R22" s="54" t="s">
        <v>40</v>
      </c>
      <c r="S22" s="96">
        <v>0.14384460889601985</v>
      </c>
      <c r="T22" s="96">
        <v>0.1777455035372433</v>
      </c>
      <c r="U22" s="96">
        <v>0.20816571426506039</v>
      </c>
      <c r="V22" s="96">
        <v>0.17467481352166322</v>
      </c>
      <c r="W22" s="96">
        <v>0.2037013271435307</v>
      </c>
      <c r="X22" s="96">
        <v>1.8587901267723599</v>
      </c>
      <c r="Y22" s="96">
        <v>0.88503637112270117</v>
      </c>
      <c r="Z22" s="62" t="s">
        <v>106</v>
      </c>
      <c r="AA22" s="89" cm="1">
        <f t="array" ref="AA22">_xlfn.IFS(S22 &gt; 150%,10,100% &lt; S22 &lt; 150%,9,50% &lt; S22 &lt; 100%,8,20 % &lt; S22 &lt; 50%,7,S22 &lt; 20%,6)</f>
        <v>6</v>
      </c>
      <c r="AB22" s="89" cm="1">
        <f t="array" ref="AB22">_xlfn.IFS(T22 &gt; 150%,10,100% &lt; T22 &lt; 150%,9,50% &lt; T22 &lt; 100%,8,20 % &lt; T22 &lt; 50%,7,T22 &lt; 20%,6)</f>
        <v>6</v>
      </c>
      <c r="AC22" s="89">
        <v>7</v>
      </c>
      <c r="AD22" s="89" cm="1">
        <f t="array" ref="AD22">_xlfn.IFS(V22 &gt; 150%,10,100% &lt; V22 &lt; 150%,9,50% &lt; V22 &lt; 100%,8,20 % &lt; V22 &lt; 50%,7,V22 &lt; 20%,6)</f>
        <v>6</v>
      </c>
      <c r="AE22" s="89">
        <v>7</v>
      </c>
      <c r="AF22" s="89" cm="1">
        <f t="array" ref="AF22">_xlfn.IFS(X22 &gt; 150%,10,100% &lt; X22 &lt; 150%,9,50% &lt; X22 &lt; 100%,8,20 % &lt; X22 &lt; 50%,7,X22 &lt; 20%,6)</f>
        <v>10</v>
      </c>
      <c r="AG22" s="89">
        <v>8</v>
      </c>
    </row>
    <row r="23" spans="1:34" s="5" customFormat="1" x14ac:dyDescent="0.2">
      <c r="A23" s="115" t="s">
        <v>134</v>
      </c>
      <c r="C23" s="74">
        <v>-0.13596375487619758</v>
      </c>
      <c r="D23" s="74">
        <v>0.10967349598038759</v>
      </c>
      <c r="E23" s="74">
        <v>-6.5883938570777636E-2</v>
      </c>
      <c r="F23" s="74">
        <v>-0.12320478909080659</v>
      </c>
      <c r="G23" s="74">
        <v>5.2063974190512532</v>
      </c>
      <c r="H23" s="74">
        <v>-0.48001356673386125</v>
      </c>
      <c r="R23" s="53" t="s">
        <v>134</v>
      </c>
      <c r="T23" s="74">
        <v>0.23567719987148911</v>
      </c>
      <c r="U23" s="74">
        <v>0.17114475540835886</v>
      </c>
      <c r="V23" s="74">
        <v>-0.16088576767619245</v>
      </c>
      <c r="W23" s="74">
        <v>0.16617457913168232</v>
      </c>
      <c r="X23" s="74">
        <v>8.1250761732280292</v>
      </c>
      <c r="Y23" s="74">
        <v>-0.52386428226865189</v>
      </c>
      <c r="AH23" s="177"/>
    </row>
    <row r="24" spans="1:34" x14ac:dyDescent="0.2">
      <c r="A24" s="118" t="s">
        <v>51</v>
      </c>
      <c r="B24" s="96">
        <v>1.9568876684262739</v>
      </c>
      <c r="C24" s="96">
        <v>2.0427668522627296</v>
      </c>
      <c r="D24" s="96">
        <v>2.5730012125665995</v>
      </c>
      <c r="E24" s="96">
        <v>2.1713823268353574</v>
      </c>
      <c r="F24" s="96">
        <v>2.2274018624908605</v>
      </c>
      <c r="G24" s="96">
        <v>1.4570608950614061</v>
      </c>
      <c r="H24" s="96">
        <v>1.2557211401148081</v>
      </c>
      <c r="I24" s="62" t="s">
        <v>107</v>
      </c>
      <c r="J24" s="89">
        <v>10</v>
      </c>
      <c r="K24" s="89">
        <v>10</v>
      </c>
      <c r="L24" s="89">
        <v>10</v>
      </c>
      <c r="M24" s="89">
        <v>10</v>
      </c>
      <c r="N24" s="89">
        <v>10</v>
      </c>
      <c r="O24" s="89">
        <v>10</v>
      </c>
      <c r="P24" s="89">
        <v>10</v>
      </c>
      <c r="R24" s="55" t="s">
        <v>51</v>
      </c>
      <c r="S24" s="96">
        <v>-0.33122272719693696</v>
      </c>
      <c r="T24" s="96">
        <v>-0.31056851565486765</v>
      </c>
      <c r="U24" s="96">
        <v>-0.33674746143606532</v>
      </c>
      <c r="V24" s="96">
        <v>-0.42678707105444441</v>
      </c>
      <c r="W24" s="96">
        <v>-0.4334708252399907</v>
      </c>
      <c r="X24" s="96">
        <v>0.13548751124157243</v>
      </c>
      <c r="Y24" s="96">
        <v>-3.4126882447729094E-2</v>
      </c>
      <c r="Z24" s="62" t="s">
        <v>107</v>
      </c>
      <c r="AA24" s="89">
        <v>6</v>
      </c>
      <c r="AB24" s="89">
        <v>6</v>
      </c>
      <c r="AC24" s="89">
        <v>6</v>
      </c>
      <c r="AD24" s="89">
        <v>6</v>
      </c>
      <c r="AE24" s="89">
        <v>6</v>
      </c>
      <c r="AF24" s="89">
        <v>6</v>
      </c>
      <c r="AG24" s="89">
        <v>6</v>
      </c>
    </row>
    <row r="25" spans="1:34" s="5" customFormat="1" x14ac:dyDescent="0.2">
      <c r="A25" s="115" t="s">
        <v>135</v>
      </c>
      <c r="C25" s="74">
        <v>4.3885597125521036E-2</v>
      </c>
      <c r="D25" s="74">
        <v>0.25956675364912085</v>
      </c>
      <c r="E25" s="74">
        <v>-0.15608966049830289</v>
      </c>
      <c r="F25" s="74">
        <v>2.5799019805576012E-2</v>
      </c>
      <c r="G25" s="74">
        <v>-0.34584732122294132</v>
      </c>
      <c r="H25" s="74">
        <v>-0.13818211416490786</v>
      </c>
      <c r="I25" s="66"/>
      <c r="R25" s="53" t="s">
        <v>135</v>
      </c>
      <c r="T25" s="74">
        <v>-6.2357470807819358E-2</v>
      </c>
      <c r="U25" s="74">
        <v>8.4293624310231519E-2</v>
      </c>
      <c r="V25" s="74">
        <v>0.26738021790692534</v>
      </c>
      <c r="W25" s="74">
        <v>1.5660629477441814E-2</v>
      </c>
      <c r="X25" s="74">
        <v>-1.3125643142570436</v>
      </c>
      <c r="Y25" s="74">
        <v>-1.2518821265148292</v>
      </c>
      <c r="Z25" s="66"/>
      <c r="AH25" s="177"/>
    </row>
    <row r="26" spans="1:34" x14ac:dyDescent="0.2">
      <c r="A26" s="118" t="s">
        <v>53</v>
      </c>
      <c r="B26" s="96">
        <v>0.61201883934397194</v>
      </c>
      <c r="C26" s="96">
        <v>0.59115736573926325</v>
      </c>
      <c r="D26" s="96">
        <v>0.52138350238563425</v>
      </c>
      <c r="E26" s="96">
        <v>0.61205302713851806</v>
      </c>
      <c r="F26" s="96">
        <v>0.59882164676579497</v>
      </c>
      <c r="G26" s="96">
        <v>0.73015189499892041</v>
      </c>
      <c r="H26" s="96">
        <v>0.84234908408238973</v>
      </c>
      <c r="I26" s="62" t="s">
        <v>111</v>
      </c>
      <c r="J26" s="89">
        <v>8</v>
      </c>
      <c r="K26" s="89">
        <v>8</v>
      </c>
      <c r="L26" s="89">
        <v>8</v>
      </c>
      <c r="M26" s="89">
        <v>8</v>
      </c>
      <c r="N26" s="89">
        <v>8</v>
      </c>
      <c r="O26" s="89">
        <v>7</v>
      </c>
      <c r="P26" s="89">
        <v>6</v>
      </c>
      <c r="R26" s="55" t="s">
        <v>53</v>
      </c>
      <c r="S26" s="175">
        <v>0.69172792618852719</v>
      </c>
      <c r="T26" s="175">
        <v>0.65024229395764266</v>
      </c>
      <c r="U26" s="175">
        <v>0.59206668809290175</v>
      </c>
      <c r="V26" s="175">
        <v>0.60785132418385668</v>
      </c>
      <c r="W26" s="175">
        <v>0.60948539371636123</v>
      </c>
      <c r="X26" s="175">
        <v>0.76335484137457255</v>
      </c>
      <c r="Y26" s="175">
        <v>0.87011901863550356</v>
      </c>
      <c r="Z26" s="62" t="s">
        <v>111</v>
      </c>
      <c r="AA26" s="89">
        <v>7</v>
      </c>
      <c r="AB26" s="89">
        <v>7</v>
      </c>
      <c r="AC26" s="89">
        <v>8</v>
      </c>
      <c r="AD26" s="89">
        <v>7</v>
      </c>
      <c r="AE26" s="89">
        <v>7</v>
      </c>
      <c r="AF26" s="89">
        <v>6</v>
      </c>
      <c r="AG26" s="89">
        <v>6</v>
      </c>
    </row>
    <row r="27" spans="1:34" s="5" customFormat="1" x14ac:dyDescent="0.2">
      <c r="A27" s="115" t="s">
        <v>54</v>
      </c>
      <c r="C27" s="74">
        <v>-3.4086325883481428E-2</v>
      </c>
      <c r="D27" s="74">
        <v>-0.11802925480996809</v>
      </c>
      <c r="E27" s="74">
        <v>0.17390179078934748</v>
      </c>
      <c r="F27" s="74">
        <v>-2.161802946156919E-2</v>
      </c>
      <c r="G27" s="74">
        <v>0.21931446356763051</v>
      </c>
      <c r="H27" s="74">
        <v>0.15366280612561473</v>
      </c>
      <c r="R27" s="53" t="s">
        <v>54</v>
      </c>
      <c r="S27" s="150"/>
      <c r="T27" s="176">
        <v>-5.9973915553002861E-2</v>
      </c>
      <c r="U27" s="176">
        <v>-8.9467582169502069E-2</v>
      </c>
      <c r="V27" s="176">
        <v>2.6660233396678022E-2</v>
      </c>
      <c r="W27" s="176">
        <v>2.6882717327276883E-3</v>
      </c>
      <c r="X27" s="176">
        <v>0.2524579739638817</v>
      </c>
      <c r="Y27" s="176">
        <v>0.13986179359088211</v>
      </c>
      <c r="AH27" s="177"/>
    </row>
    <row r="28" spans="1:34" ht="64" customHeight="1" x14ac:dyDescent="0.2">
      <c r="A28" s="56" t="s">
        <v>136</v>
      </c>
      <c r="R28" s="56" t="s">
        <v>136</v>
      </c>
    </row>
    <row r="29" spans="1:34" s="65" customFormat="1" x14ac:dyDescent="0.2">
      <c r="A29" s="118" t="s">
        <v>60</v>
      </c>
      <c r="B29" s="107">
        <v>3.2036460328244962E-2</v>
      </c>
      <c r="C29" s="107">
        <v>5.7524410228091752E-2</v>
      </c>
      <c r="D29" s="107">
        <v>7.2677343920847653E-2</v>
      </c>
      <c r="E29" s="107">
        <v>6.5384661208082673E-2</v>
      </c>
      <c r="F29" s="107">
        <v>6.1967996337764689E-2</v>
      </c>
      <c r="G29" s="107">
        <v>-0.17857471340842301</v>
      </c>
      <c r="H29" s="107">
        <v>-0.16307397524238676</v>
      </c>
      <c r="I29" s="62" t="s">
        <v>116</v>
      </c>
      <c r="J29" s="108">
        <v>7</v>
      </c>
      <c r="K29" s="108">
        <v>8</v>
      </c>
      <c r="L29" s="108">
        <v>8</v>
      </c>
      <c r="M29" s="108">
        <v>8</v>
      </c>
      <c r="N29" s="108">
        <v>8</v>
      </c>
      <c r="O29" s="108">
        <v>6</v>
      </c>
      <c r="P29" s="108">
        <v>6</v>
      </c>
      <c r="R29" s="118" t="s">
        <v>60</v>
      </c>
      <c r="S29" s="107">
        <v>3.4826364315322926E-2</v>
      </c>
      <c r="T29" s="107">
        <v>4.879677753275613E-2</v>
      </c>
      <c r="U29" s="107">
        <v>5.3911245722734577E-2</v>
      </c>
      <c r="V29" s="107">
        <v>6.2793955268884524E-2</v>
      </c>
      <c r="W29" s="107">
        <v>5.5753689030603071E-2</v>
      </c>
      <c r="X29" s="107">
        <v>-0.21807947250224466</v>
      </c>
      <c r="Y29" s="107">
        <v>-0.24061001055001005</v>
      </c>
      <c r="Z29" s="62" t="s">
        <v>116</v>
      </c>
      <c r="AA29" s="108">
        <v>7</v>
      </c>
      <c r="AB29" s="108">
        <v>7</v>
      </c>
      <c r="AC29" s="108">
        <v>7</v>
      </c>
      <c r="AD29" s="108">
        <v>8</v>
      </c>
      <c r="AE29" s="108">
        <v>8</v>
      </c>
      <c r="AF29" s="108">
        <v>6</v>
      </c>
      <c r="AG29" s="108">
        <v>6</v>
      </c>
      <c r="AH29" s="177"/>
    </row>
    <row r="30" spans="1:34" s="99" customFormat="1" x14ac:dyDescent="0.2">
      <c r="A30" s="115" t="s">
        <v>61</v>
      </c>
      <c r="C30" s="106">
        <v>0.79559194863283089</v>
      </c>
      <c r="D30" s="106">
        <v>0.26341745413247269</v>
      </c>
      <c r="E30" s="106">
        <v>-0.100343275074931</v>
      </c>
      <c r="F30" s="106">
        <v>-5.2254837865484349E-2</v>
      </c>
      <c r="G30" s="106">
        <v>-3.8817248251029146</v>
      </c>
      <c r="H30" s="106">
        <v>-8.6802536989568621E-2</v>
      </c>
      <c r="I30" s="64"/>
      <c r="R30" s="115" t="s">
        <v>61</v>
      </c>
      <c r="S30" s="104"/>
      <c r="T30" s="105">
        <v>0.40114475030879099</v>
      </c>
      <c r="U30" s="105">
        <v>0.10481159717043249</v>
      </c>
      <c r="V30" s="105">
        <v>0.16476542931012397</v>
      </c>
      <c r="W30" s="105">
        <v>-0.11211694195938038</v>
      </c>
      <c r="X30" s="105">
        <v>-4.9114805906841674</v>
      </c>
      <c r="Y30" s="105">
        <v>0.10331342876635713</v>
      </c>
      <c r="Z30" s="64"/>
      <c r="AH30" s="177"/>
    </row>
    <row r="31" spans="1:34" ht="18" customHeight="1" x14ac:dyDescent="0.2">
      <c r="A31" s="119" t="s">
        <v>62</v>
      </c>
      <c r="B31" s="96">
        <v>8.2572216257418576E-2</v>
      </c>
      <c r="C31" s="96">
        <v>0.14070058451476591</v>
      </c>
      <c r="D31" s="96">
        <v>0.15184894835689525</v>
      </c>
      <c r="E31" s="96">
        <v>0.16307672082020916</v>
      </c>
      <c r="F31" s="96">
        <v>0.15446482815884771</v>
      </c>
      <c r="G31" s="96">
        <v>-0.66176019205839198</v>
      </c>
      <c r="H31" s="96">
        <v>-1.0343999751452939</v>
      </c>
      <c r="I31" s="62" t="s">
        <v>120</v>
      </c>
      <c r="J31" s="89">
        <v>9</v>
      </c>
      <c r="K31" s="89">
        <v>9</v>
      </c>
      <c r="L31" s="89">
        <v>10</v>
      </c>
      <c r="M31" s="89">
        <v>10</v>
      </c>
      <c r="N31" s="89">
        <v>10</v>
      </c>
      <c r="O31" s="89">
        <v>6</v>
      </c>
      <c r="P31" s="89">
        <v>6</v>
      </c>
      <c r="R31" s="57" t="s">
        <v>62</v>
      </c>
      <c r="S31" s="96">
        <v>0.1129729057785489</v>
      </c>
      <c r="T31" s="96">
        <v>0.1395159161218637</v>
      </c>
      <c r="U31" s="96">
        <v>0.13215703039045415</v>
      </c>
      <c r="V31" s="96">
        <v>0.1601279288733978</v>
      </c>
      <c r="W31" s="96">
        <v>0.14276981370343295</v>
      </c>
      <c r="X31" s="96">
        <v>-0.92154736736941356</v>
      </c>
      <c r="Y31" s="96">
        <v>-1.8525422892730152</v>
      </c>
      <c r="Z31" s="62" t="s">
        <v>120</v>
      </c>
      <c r="AA31" s="89">
        <v>9</v>
      </c>
      <c r="AB31" s="89">
        <v>9</v>
      </c>
      <c r="AC31" s="89">
        <v>9</v>
      </c>
      <c r="AD31" s="89">
        <v>10</v>
      </c>
      <c r="AE31" s="89">
        <v>9</v>
      </c>
      <c r="AF31" s="89">
        <v>6</v>
      </c>
      <c r="AG31" s="89">
        <v>6</v>
      </c>
    </row>
    <row r="32" spans="1:34" s="5" customFormat="1" x14ac:dyDescent="0.2">
      <c r="A32" s="115" t="s">
        <v>63</v>
      </c>
      <c r="C32" s="74">
        <v>0.70397006271616069</v>
      </c>
      <c r="D32" s="74">
        <v>7.923466615705041E-2</v>
      </c>
      <c r="E32" s="74">
        <v>7.3940403175693614E-2</v>
      </c>
      <c r="F32" s="74">
        <v>-5.2808841249978249E-2</v>
      </c>
      <c r="G32" s="74">
        <v>-5.2842127877671574</v>
      </c>
      <c r="H32" s="74">
        <v>0.56310395753454623</v>
      </c>
      <c r="I32" s="66"/>
      <c r="R32" s="53" t="s">
        <v>63</v>
      </c>
      <c r="T32" s="74">
        <v>0.23495023130010292</v>
      </c>
      <c r="U32" s="74">
        <v>-5.2745851053880827E-2</v>
      </c>
      <c r="V32" s="74">
        <v>0.21164896336051464</v>
      </c>
      <c r="W32" s="74">
        <v>-0.10840154676382988</v>
      </c>
      <c r="X32" s="74">
        <v>-7.4547774033220202</v>
      </c>
      <c r="Y32" s="74">
        <v>1.0102518382328587</v>
      </c>
      <c r="Z32" s="66"/>
      <c r="AH32" s="177"/>
    </row>
    <row r="33" spans="1:34" x14ac:dyDescent="0.2">
      <c r="A33" s="118" t="s">
        <v>122</v>
      </c>
      <c r="B33" s="96">
        <f>B12/B6</f>
        <v>0.10542164101681706</v>
      </c>
      <c r="C33" s="96">
        <f t="shared" ref="C33:H33" si="39">C12/C6</f>
        <v>0.17386243893149581</v>
      </c>
      <c r="D33" s="96">
        <f t="shared" si="39"/>
        <v>0.1986884024495762</v>
      </c>
      <c r="E33" s="96">
        <f t="shared" si="39"/>
        <v>0.1995818555782802</v>
      </c>
      <c r="F33" s="96">
        <f t="shared" si="39"/>
        <v>0.19018954108702124</v>
      </c>
      <c r="G33" s="96">
        <f t="shared" si="39"/>
        <v>-2.0832794203200375</v>
      </c>
      <c r="H33" s="96">
        <f t="shared" si="39"/>
        <v>-2.5261086341720986</v>
      </c>
      <c r="I33" s="62" t="s">
        <v>122</v>
      </c>
      <c r="J33" s="89">
        <v>8</v>
      </c>
      <c r="K33" s="89">
        <v>9</v>
      </c>
      <c r="L33" s="89">
        <v>10</v>
      </c>
      <c r="M33" s="89">
        <v>10</v>
      </c>
      <c r="N33" s="89">
        <v>9</v>
      </c>
      <c r="O33" s="89">
        <v>6</v>
      </c>
      <c r="P33" s="89">
        <v>6</v>
      </c>
      <c r="R33" s="55" t="s">
        <v>122</v>
      </c>
      <c r="S33" s="96">
        <f>S12/S6</f>
        <v>0.16167508391161617</v>
      </c>
      <c r="T33" s="96">
        <f t="shared" ref="T33:Y33" si="40">T12/T6</f>
        <v>0.18986096835937741</v>
      </c>
      <c r="U33" s="96">
        <f t="shared" si="40"/>
        <v>0.19436341482624264</v>
      </c>
      <c r="V33" s="96">
        <f t="shared" si="40"/>
        <v>0.20132710698340545</v>
      </c>
      <c r="W33" s="96">
        <f t="shared" si="40"/>
        <v>0.18229781120751873</v>
      </c>
      <c r="X33" s="96">
        <f t="shared" si="40"/>
        <v>-2.7221761251589962</v>
      </c>
      <c r="Y33" s="96">
        <f t="shared" si="40"/>
        <v>-3.9388937415314529</v>
      </c>
      <c r="Z33" s="62" t="s">
        <v>122</v>
      </c>
      <c r="AA33" s="89">
        <v>9</v>
      </c>
      <c r="AB33" s="89">
        <v>9</v>
      </c>
      <c r="AC33" s="89">
        <v>9</v>
      </c>
      <c r="AD33" s="89">
        <v>10</v>
      </c>
      <c r="AE33" s="89">
        <v>9</v>
      </c>
      <c r="AF33" s="89">
        <v>6</v>
      </c>
      <c r="AG33" s="89">
        <v>6</v>
      </c>
    </row>
    <row r="34" spans="1:34" s="5" customFormat="1" x14ac:dyDescent="0.2">
      <c r="A34" s="115" t="s">
        <v>137</v>
      </c>
      <c r="C34" s="92">
        <f>(C33-B33)/B33</f>
        <v>0.64921013612149092</v>
      </c>
      <c r="D34" s="92">
        <f t="shared" ref="D34:H34" si="41">(D33-C33)/C33</f>
        <v>0.14279083895666597</v>
      </c>
      <c r="E34" s="92">
        <f t="shared" si="41"/>
        <v>4.4967553097657606E-3</v>
      </c>
      <c r="F34" s="92">
        <f t="shared" si="41"/>
        <v>-4.7059961758773708E-2</v>
      </c>
      <c r="G34" s="92">
        <f t="shared" si="41"/>
        <v>-11.953701283536052</v>
      </c>
      <c r="H34" s="92">
        <f t="shared" si="41"/>
        <v>0.21256352342022022</v>
      </c>
      <c r="R34" s="53" t="s">
        <v>137</v>
      </c>
      <c r="T34" s="92">
        <f>(T33-S33)/S33</f>
        <v>0.17433660008594631</v>
      </c>
      <c r="U34" s="92">
        <f t="shared" ref="U34" si="42">(U33-T33)/T33</f>
        <v>2.3714439601628917E-2</v>
      </c>
      <c r="V34" s="92">
        <f t="shared" ref="V34" si="43">(V33-U33)/U33</f>
        <v>3.5828204414849463E-2</v>
      </c>
      <c r="W34" s="92">
        <f t="shared" ref="W34" si="44">(W33-V33)/V33</f>
        <v>-9.4519292811649169E-2</v>
      </c>
      <c r="X34" s="92">
        <f t="shared" ref="X34" si="45">(X33-W33)/W33</f>
        <v>-15.932577122718202</v>
      </c>
      <c r="Y34" s="92">
        <f t="shared" ref="Y34" si="46">(Y33-X33)/X33</f>
        <v>0.44696506046293788</v>
      </c>
      <c r="AH34" s="177"/>
    </row>
    <row r="35" spans="1:34" ht="42" customHeight="1" x14ac:dyDescent="0.2">
      <c r="A35" s="56" t="s">
        <v>138</v>
      </c>
      <c r="R35" s="58" t="s">
        <v>138</v>
      </c>
    </row>
    <row r="36" spans="1:34" ht="41" customHeight="1" x14ac:dyDescent="0.2">
      <c r="A36" s="117" t="s">
        <v>163</v>
      </c>
      <c r="B36" s="96">
        <f>B16/B6</f>
        <v>0.23452809313424605</v>
      </c>
      <c r="C36" s="96">
        <f t="shared" ref="C36:H36" si="47">C16/C6</f>
        <v>0.29620659382719816</v>
      </c>
      <c r="D36" s="96">
        <f t="shared" si="47"/>
        <v>0.32747969461752857</v>
      </c>
      <c r="E36" s="96">
        <f t="shared" si="47"/>
        <v>0.36646243267614642</v>
      </c>
      <c r="F36" s="96">
        <f t="shared" si="47"/>
        <v>0.33937369985005472</v>
      </c>
      <c r="G36" s="96">
        <f t="shared" si="47"/>
        <v>-1.6894442922756876</v>
      </c>
      <c r="H36" s="96">
        <f t="shared" si="47"/>
        <v>-1.2256214049302507</v>
      </c>
      <c r="I36" s="73" t="s">
        <v>123</v>
      </c>
      <c r="J36" s="89">
        <v>10</v>
      </c>
      <c r="K36" s="89">
        <v>10</v>
      </c>
      <c r="L36" s="89">
        <v>10</v>
      </c>
      <c r="M36" s="89">
        <v>10</v>
      </c>
      <c r="N36" s="89">
        <v>10</v>
      </c>
      <c r="O36" s="89">
        <v>6</v>
      </c>
      <c r="P36" s="89">
        <v>6</v>
      </c>
      <c r="R36" s="54" t="s">
        <v>139</v>
      </c>
      <c r="S36" s="96">
        <f>S16/S6</f>
        <v>0.23985419723786713</v>
      </c>
      <c r="T36" s="96">
        <f t="shared" ref="T36:Y36" si="48">T16/T6</f>
        <v>0.25933021912305643</v>
      </c>
      <c r="U36" s="96">
        <f t="shared" si="48"/>
        <v>0.29673741122183772</v>
      </c>
      <c r="V36" s="96">
        <f t="shared" si="48"/>
        <v>0.34271309961179997</v>
      </c>
      <c r="W36" s="96">
        <f t="shared" si="48"/>
        <v>0.28203326454542416</v>
      </c>
      <c r="X36" s="96">
        <f t="shared" si="48"/>
        <v>-1.9972083931032545</v>
      </c>
      <c r="Y36" s="96">
        <f t="shared" si="48"/>
        <v>-3.8087381517501924</v>
      </c>
      <c r="Z36" s="73" t="s">
        <v>123</v>
      </c>
      <c r="AA36" s="89">
        <v>10</v>
      </c>
      <c r="AB36" s="89">
        <v>10</v>
      </c>
      <c r="AC36" s="89">
        <v>10</v>
      </c>
      <c r="AD36" s="89">
        <v>10</v>
      </c>
      <c r="AE36" s="89">
        <v>10</v>
      </c>
      <c r="AF36" s="89">
        <v>6</v>
      </c>
      <c r="AG36" s="89">
        <v>6</v>
      </c>
    </row>
    <row r="37" spans="1:34" s="5" customFormat="1" x14ac:dyDescent="0.2">
      <c r="A37" s="115" t="s">
        <v>140</v>
      </c>
      <c r="C37" s="92">
        <f>(C36-B36)/B36</f>
        <v>0.26298981869795346</v>
      </c>
      <c r="D37" s="92">
        <f t="shared" ref="D37" si="49">(D36-C36)/C36</f>
        <v>0.10557867867240862</v>
      </c>
      <c r="E37" s="92">
        <f t="shared" ref="E37" si="50">(E36-D36)/D36</f>
        <v>0.11903864178249808</v>
      </c>
      <c r="F37" s="92">
        <f t="shared" ref="F37" si="51">(F36-E36)/E36</f>
        <v>-7.3919535566776107E-2</v>
      </c>
      <c r="G37" s="92">
        <f t="shared" ref="G37" si="52">(G36-F36)/F36</f>
        <v>-5.9781237998764603</v>
      </c>
      <c r="H37" s="92">
        <f t="shared" ref="H37" si="53">(H36-G36)/G36</f>
        <v>-0.27454168774080484</v>
      </c>
      <c r="R37" s="53" t="s">
        <v>140</v>
      </c>
      <c r="T37" s="92">
        <f>(T36-S36)/S36</f>
        <v>8.1199420770922015E-2</v>
      </c>
      <c r="U37" s="92">
        <f t="shared" ref="U37" si="54">(U36-T36)/T36</f>
        <v>0.14424540350629547</v>
      </c>
      <c r="V37" s="92">
        <f t="shared" ref="V37" si="55">(V36-U36)/U36</f>
        <v>0.15493728344078364</v>
      </c>
      <c r="W37" s="92">
        <f t="shared" ref="W37" si="56">(W36-V36)/V36</f>
        <v>-0.17705723864979026</v>
      </c>
      <c r="X37" s="92">
        <f t="shared" ref="X37" si="57">(X36-W36)/W36</f>
        <v>-8.0814639412209655</v>
      </c>
      <c r="Y37" s="92">
        <f t="shared" ref="Y37" si="58">(Y36-X36)/X36</f>
        <v>0.90703091620408727</v>
      </c>
      <c r="AH37" s="177"/>
    </row>
    <row r="38" spans="1:34" ht="40" customHeight="1" x14ac:dyDescent="0.2">
      <c r="A38" s="56" t="s">
        <v>141</v>
      </c>
      <c r="R38" s="56" t="s">
        <v>141</v>
      </c>
    </row>
    <row r="39" spans="1:34" x14ac:dyDescent="0.2">
      <c r="A39" s="120" t="s">
        <v>142</v>
      </c>
      <c r="B39" s="46">
        <v>0.95941817524740336</v>
      </c>
      <c r="C39" s="46">
        <v>1.0559774978717993</v>
      </c>
      <c r="D39" s="46">
        <v>1.2348371928202677</v>
      </c>
      <c r="E39" s="46">
        <v>0.99164533088901607</v>
      </c>
      <c r="F39" s="46">
        <v>1.02508681133669</v>
      </c>
      <c r="G39" s="46">
        <v>-7.7105345957261345E-2</v>
      </c>
      <c r="H39" s="46">
        <v>-0.32074738942258307</v>
      </c>
      <c r="I39" s="62" t="s">
        <v>156</v>
      </c>
      <c r="J39" s="89">
        <v>6</v>
      </c>
      <c r="K39" s="89">
        <v>6</v>
      </c>
      <c r="L39" s="89">
        <v>8</v>
      </c>
      <c r="M39" s="89">
        <v>6</v>
      </c>
      <c r="N39" s="89">
        <v>6</v>
      </c>
      <c r="O39" s="89">
        <v>6</v>
      </c>
      <c r="P39" s="89">
        <v>6</v>
      </c>
      <c r="R39" s="60" t="s">
        <v>142</v>
      </c>
      <c r="S39" s="179">
        <v>0.63947684724347409</v>
      </c>
      <c r="T39" s="179">
        <v>0.79581805030726249</v>
      </c>
      <c r="U39" s="179">
        <v>0.92032786972948588</v>
      </c>
      <c r="V39" s="179">
        <v>0.95632225488366185</v>
      </c>
      <c r="W39" s="179">
        <v>0.94676453462175958</v>
      </c>
      <c r="X39" s="179">
        <v>-0.33827190568808407</v>
      </c>
      <c r="Y39" s="179">
        <v>-0.55949674191144272</v>
      </c>
      <c r="Z39" s="62" t="s">
        <v>156</v>
      </c>
      <c r="AA39" s="89">
        <v>6</v>
      </c>
      <c r="AB39" s="89">
        <v>6</v>
      </c>
      <c r="AC39" s="89">
        <v>6</v>
      </c>
      <c r="AD39" s="89">
        <v>6</v>
      </c>
      <c r="AE39" s="89">
        <v>6</v>
      </c>
      <c r="AF39" s="89">
        <v>6</v>
      </c>
      <c r="AG39" s="89">
        <v>6</v>
      </c>
    </row>
    <row r="40" spans="1:34" s="5" customFormat="1" ht="17" customHeight="1" x14ac:dyDescent="0.2">
      <c r="A40" s="112" t="s">
        <v>143</v>
      </c>
      <c r="C40" s="74">
        <v>0.10064362455870336</v>
      </c>
      <c r="D40" s="74">
        <v>0.16937832037987505</v>
      </c>
      <c r="E40" s="74">
        <v>-0.19694244985917633</v>
      </c>
      <c r="F40" s="74">
        <v>3.3723226849354929E-2</v>
      </c>
      <c r="G40" s="74">
        <v>-1.075218357220612</v>
      </c>
      <c r="H40" s="74">
        <v>3.1598592865450583</v>
      </c>
      <c r="R40" s="61" t="s">
        <v>143</v>
      </c>
      <c r="S40" s="104"/>
      <c r="T40" s="105">
        <v>0.24448297657329121</v>
      </c>
      <c r="U40" s="105">
        <v>0.15645513365039987</v>
      </c>
      <c r="V40" s="105">
        <v>3.9110393521773798E-2</v>
      </c>
      <c r="W40" s="105">
        <v>-9.9942464091928741E-3</v>
      </c>
      <c r="X40" s="105">
        <v>-1.3572925403497782</v>
      </c>
      <c r="Y40" s="105">
        <v>0.65398524826754922</v>
      </c>
      <c r="AH40" s="177"/>
    </row>
    <row r="41" spans="1:34" ht="54" customHeight="1" x14ac:dyDescent="0.2">
      <c r="A41" s="56" t="s">
        <v>144</v>
      </c>
      <c r="R41" s="56" t="s">
        <v>144</v>
      </c>
    </row>
    <row r="42" spans="1:34" x14ac:dyDescent="0.2">
      <c r="A42" s="120" t="s">
        <v>145</v>
      </c>
      <c r="B42" s="98">
        <v>-2.5582745982853772</v>
      </c>
      <c r="C42" s="98">
        <v>-1.6974184536245431</v>
      </c>
      <c r="D42" s="98">
        <v>-1.826120116428763</v>
      </c>
      <c r="E42" s="98">
        <v>-5.922886787039241</v>
      </c>
      <c r="F42" s="98">
        <v>-5.2774986780867907</v>
      </c>
      <c r="G42" s="98">
        <v>-13.897459041825989</v>
      </c>
      <c r="H42" s="98">
        <v>-15.406844682154912</v>
      </c>
      <c r="I42" s="62" t="s">
        <v>146</v>
      </c>
      <c r="J42" s="90">
        <v>6</v>
      </c>
      <c r="K42" s="63">
        <v>6</v>
      </c>
      <c r="L42" s="63">
        <v>6</v>
      </c>
      <c r="M42" s="63">
        <v>6</v>
      </c>
      <c r="N42" s="63">
        <v>6</v>
      </c>
      <c r="O42" s="63">
        <v>6</v>
      </c>
      <c r="P42" s="63">
        <v>6</v>
      </c>
      <c r="R42" s="60" t="s">
        <v>145</v>
      </c>
      <c r="S42" s="179">
        <v>-2.9020335370153973</v>
      </c>
      <c r="T42" s="179">
        <v>-0.70854796348588955</v>
      </c>
      <c r="U42" s="179">
        <v>-5.9041527829283957E-2</v>
      </c>
      <c r="V42" s="179">
        <v>-1.4046090194194516</v>
      </c>
      <c r="W42" s="179">
        <v>-2.1848403626989237</v>
      </c>
      <c r="X42" s="179">
        <v>-19.094035865764919</v>
      </c>
      <c r="Y42" s="179">
        <v>-14.436517489950706</v>
      </c>
      <c r="Z42" s="62" t="s">
        <v>146</v>
      </c>
      <c r="AA42" s="90">
        <v>6</v>
      </c>
      <c r="AB42" s="63">
        <v>6</v>
      </c>
      <c r="AC42" s="63">
        <v>6</v>
      </c>
      <c r="AD42" s="63">
        <v>6</v>
      </c>
      <c r="AE42" s="63">
        <v>6</v>
      </c>
      <c r="AF42" s="63">
        <v>6</v>
      </c>
      <c r="AG42" s="63">
        <v>6</v>
      </c>
    </row>
    <row r="43" spans="1:34" ht="18" customHeight="1" x14ac:dyDescent="0.2">
      <c r="A43" s="112" t="s">
        <v>147</v>
      </c>
      <c r="B43" s="64"/>
      <c r="C43" s="95">
        <v>-0.33649872661746416</v>
      </c>
      <c r="D43" s="95">
        <v>7.5822000479257065E-2</v>
      </c>
      <c r="E43" s="95">
        <v>2.2434267240986787</v>
      </c>
      <c r="F43" s="95">
        <v>-0.10896512666166792</v>
      </c>
      <c r="G43" s="95">
        <v>1.6333420223354986</v>
      </c>
      <c r="H43" s="95">
        <v>0.10860874896527875</v>
      </c>
      <c r="I43" s="66"/>
      <c r="J43" s="67"/>
      <c r="K43" s="67"/>
      <c r="L43" s="67"/>
      <c r="M43" s="67"/>
      <c r="N43" s="67"/>
      <c r="O43" s="67"/>
      <c r="P43" s="67"/>
      <c r="R43" s="61" t="s">
        <v>147</v>
      </c>
      <c r="S43" s="104"/>
      <c r="T43" s="105">
        <v>-0.75584432280041902</v>
      </c>
      <c r="U43" s="105">
        <v>-0.91667250366677577</v>
      </c>
      <c r="V43" s="105">
        <v>22.790187535133207</v>
      </c>
      <c r="W43" s="105">
        <v>0.55547937717355311</v>
      </c>
      <c r="X43" s="105">
        <v>7.7393276835009308</v>
      </c>
      <c r="Y43" s="105">
        <v>-0.24392529733145707</v>
      </c>
      <c r="Z43" s="66"/>
      <c r="AA43" s="67"/>
      <c r="AB43" s="67"/>
      <c r="AC43" s="67"/>
      <c r="AD43" s="67"/>
      <c r="AE43" s="67"/>
      <c r="AF43" s="67"/>
      <c r="AG43" s="67"/>
    </row>
    <row r="44" spans="1:34" x14ac:dyDescent="0.2">
      <c r="A44" s="115"/>
      <c r="B44" s="68"/>
      <c r="C44" s="68"/>
      <c r="D44" s="68"/>
      <c r="E44" s="68"/>
      <c r="F44" s="68"/>
      <c r="G44" s="68"/>
      <c r="H44" s="68"/>
      <c r="I44" s="67"/>
      <c r="J44" s="67"/>
      <c r="K44" s="67"/>
      <c r="L44" s="67"/>
      <c r="M44" s="67"/>
      <c r="N44" s="67"/>
      <c r="O44" s="67"/>
      <c r="P44" s="67"/>
      <c r="R44" s="53"/>
      <c r="S44" s="68"/>
      <c r="T44" s="68"/>
      <c r="U44" s="68"/>
      <c r="V44" s="68"/>
      <c r="W44" s="68"/>
      <c r="X44" s="68"/>
      <c r="Y44" s="68"/>
      <c r="Z44" s="67"/>
      <c r="AA44" s="67"/>
      <c r="AB44" s="67"/>
      <c r="AC44" s="67"/>
      <c r="AD44" s="67"/>
      <c r="AE44" s="67"/>
      <c r="AF44" s="67"/>
      <c r="AG44" s="67"/>
    </row>
    <row r="45" spans="1:34" x14ac:dyDescent="0.2">
      <c r="A45" s="118" t="s">
        <v>148</v>
      </c>
      <c r="B45" s="68"/>
      <c r="C45" s="68"/>
      <c r="D45" s="68"/>
      <c r="E45" s="68"/>
      <c r="F45" s="68"/>
      <c r="G45" s="68"/>
      <c r="H45" s="68"/>
      <c r="I45" s="67"/>
      <c r="J45" s="69">
        <f>SUM(J19:J42)</f>
        <v>80</v>
      </c>
      <c r="K45" s="69">
        <f t="shared" ref="K45:P45" si="59">SUM(K19:K42)</f>
        <v>82</v>
      </c>
      <c r="L45" s="69">
        <f t="shared" si="59"/>
        <v>86</v>
      </c>
      <c r="M45" s="69">
        <f t="shared" si="59"/>
        <v>84</v>
      </c>
      <c r="N45" s="69">
        <f t="shared" si="59"/>
        <v>83</v>
      </c>
      <c r="O45" s="69">
        <f t="shared" si="59"/>
        <v>67</v>
      </c>
      <c r="P45" s="69">
        <f t="shared" si="59"/>
        <v>65</v>
      </c>
      <c r="R45" s="55" t="s">
        <v>148</v>
      </c>
      <c r="S45" s="68"/>
      <c r="T45" s="68"/>
      <c r="U45" s="68"/>
      <c r="V45" s="68"/>
      <c r="W45" s="68"/>
      <c r="X45" s="68"/>
      <c r="Y45" s="68"/>
      <c r="Z45" s="67"/>
      <c r="AA45" s="69">
        <f>SUM(AA19:AA42)</f>
        <v>72</v>
      </c>
      <c r="AB45" s="69">
        <f t="shared" ref="AB45:AG45" si="60">SUM(AB19:AB42)</f>
        <v>72</v>
      </c>
      <c r="AC45" s="69">
        <f t="shared" si="60"/>
        <v>74</v>
      </c>
      <c r="AD45" s="69">
        <f t="shared" si="60"/>
        <v>79</v>
      </c>
      <c r="AE45" s="69">
        <f t="shared" si="60"/>
        <v>74</v>
      </c>
      <c r="AF45" s="69">
        <f t="shared" si="60"/>
        <v>64</v>
      </c>
      <c r="AG45" s="69">
        <f t="shared" si="60"/>
        <v>62</v>
      </c>
    </row>
    <row r="46" spans="1:34" x14ac:dyDescent="0.2">
      <c r="A46" s="196" t="s">
        <v>149</v>
      </c>
      <c r="B46" s="196"/>
      <c r="C46" s="196"/>
      <c r="D46" s="196"/>
      <c r="E46" s="196"/>
      <c r="F46" s="196"/>
      <c r="G46" s="196"/>
      <c r="H46" s="196"/>
      <c r="I46" s="197"/>
      <c r="J46" s="70" t="s">
        <v>103</v>
      </c>
      <c r="K46" s="70" t="s">
        <v>109</v>
      </c>
      <c r="L46" s="70" t="s">
        <v>108</v>
      </c>
      <c r="M46" s="70" t="s">
        <v>109</v>
      </c>
      <c r="N46" s="70" t="s">
        <v>109</v>
      </c>
      <c r="O46" s="182" t="s">
        <v>114</v>
      </c>
      <c r="P46" s="182" t="s">
        <v>115</v>
      </c>
      <c r="R46" s="196" t="s">
        <v>149</v>
      </c>
      <c r="S46" s="196"/>
      <c r="T46" s="196"/>
      <c r="U46" s="196"/>
      <c r="V46" s="196"/>
      <c r="W46" s="196"/>
      <c r="X46" s="196"/>
      <c r="Y46" s="196"/>
      <c r="Z46" s="197"/>
      <c r="AA46" s="182" t="s">
        <v>112</v>
      </c>
      <c r="AB46" s="182" t="s">
        <v>112</v>
      </c>
      <c r="AC46" s="182" t="s">
        <v>112</v>
      </c>
      <c r="AD46" s="70" t="s">
        <v>103</v>
      </c>
      <c r="AE46" s="182" t="s">
        <v>112</v>
      </c>
      <c r="AF46" s="182" t="s">
        <v>115</v>
      </c>
      <c r="AG46" s="182" t="s">
        <v>117</v>
      </c>
    </row>
    <row r="47" spans="1:34" x14ac:dyDescent="0.2">
      <c r="A47" s="196" t="s">
        <v>150</v>
      </c>
      <c r="B47" s="196"/>
      <c r="C47" s="196"/>
      <c r="D47" s="196"/>
      <c r="E47" s="196"/>
      <c r="F47" s="196"/>
      <c r="G47" s="196"/>
      <c r="H47" s="196"/>
      <c r="I47" s="197"/>
      <c r="J47" s="183" t="s">
        <v>119</v>
      </c>
      <c r="K47" s="183" t="s">
        <v>119</v>
      </c>
      <c r="L47" s="185" t="s">
        <v>110</v>
      </c>
      <c r="M47" s="185" t="s">
        <v>110</v>
      </c>
      <c r="N47" s="185" t="s">
        <v>103</v>
      </c>
      <c r="O47" s="185" t="s">
        <v>103</v>
      </c>
      <c r="P47" s="185" t="s">
        <v>110</v>
      </c>
      <c r="R47" s="196" t="s">
        <v>150</v>
      </c>
      <c r="S47" s="196"/>
      <c r="T47" s="196"/>
      <c r="U47" s="196"/>
      <c r="V47" s="196"/>
      <c r="W47" s="196"/>
      <c r="X47" s="196"/>
      <c r="Y47" s="196"/>
      <c r="Z47" s="197"/>
      <c r="AA47" s="184" t="s">
        <v>165</v>
      </c>
      <c r="AB47" s="184" t="s">
        <v>165</v>
      </c>
      <c r="AC47" s="183" t="s">
        <v>121</v>
      </c>
      <c r="AD47" s="184" t="s">
        <v>164</v>
      </c>
      <c r="AE47" s="184" t="s">
        <v>105</v>
      </c>
      <c r="AF47" s="183" t="s">
        <v>121</v>
      </c>
      <c r="AG47" s="183" t="s">
        <v>104</v>
      </c>
    </row>
    <row r="48" spans="1:34" x14ac:dyDescent="0.2">
      <c r="A48" s="198" t="s">
        <v>151</v>
      </c>
      <c r="B48" s="199"/>
      <c r="C48" s="199"/>
      <c r="D48" s="199"/>
      <c r="E48" s="199"/>
      <c r="F48" s="199"/>
      <c r="G48" s="199"/>
      <c r="H48" s="199"/>
      <c r="I48" s="200"/>
      <c r="J48" s="187" t="s">
        <v>169</v>
      </c>
      <c r="K48" s="186" t="s">
        <v>171</v>
      </c>
      <c r="L48" s="186" t="s">
        <v>172</v>
      </c>
      <c r="M48" s="187" t="s">
        <v>167</v>
      </c>
      <c r="N48" s="186" t="s">
        <v>172</v>
      </c>
      <c r="O48" s="188" t="s">
        <v>170</v>
      </c>
      <c r="P48" s="188" t="s">
        <v>170</v>
      </c>
      <c r="R48" s="198" t="s">
        <v>151</v>
      </c>
      <c r="S48" s="199"/>
      <c r="T48" s="199"/>
      <c r="U48" s="199"/>
      <c r="V48" s="199"/>
      <c r="W48" s="199"/>
      <c r="X48" s="199"/>
      <c r="Y48" s="199"/>
      <c r="Z48" s="200"/>
      <c r="AA48" s="187" t="s">
        <v>166</v>
      </c>
      <c r="AB48" s="187" t="s">
        <v>166</v>
      </c>
      <c r="AC48" s="187" t="s">
        <v>166</v>
      </c>
      <c r="AD48" s="187" t="s">
        <v>167</v>
      </c>
      <c r="AE48" s="187" t="s">
        <v>167</v>
      </c>
      <c r="AF48" s="188" t="s">
        <v>168</v>
      </c>
      <c r="AG48" s="188" t="s">
        <v>168</v>
      </c>
    </row>
    <row r="49" spans="1:33" x14ac:dyDescent="0.2">
      <c r="A49" s="201" t="s">
        <v>152</v>
      </c>
      <c r="B49" s="202"/>
      <c r="C49" s="202"/>
      <c r="D49" s="202"/>
      <c r="E49" s="202"/>
      <c r="F49" s="202"/>
      <c r="G49" s="202"/>
      <c r="H49" s="202"/>
      <c r="I49" s="203"/>
      <c r="J49" s="187" t="s">
        <v>115</v>
      </c>
      <c r="K49" s="186" t="s">
        <v>114</v>
      </c>
      <c r="L49" s="186" t="s">
        <v>113</v>
      </c>
      <c r="M49" s="187" t="s">
        <v>117</v>
      </c>
      <c r="N49" s="186" t="s">
        <v>113</v>
      </c>
      <c r="O49" s="188" t="s">
        <v>119</v>
      </c>
      <c r="P49" s="188" t="s">
        <v>119</v>
      </c>
      <c r="R49" s="201" t="s">
        <v>152</v>
      </c>
      <c r="S49" s="202"/>
      <c r="T49" s="202"/>
      <c r="U49" s="202"/>
      <c r="V49" s="202"/>
      <c r="W49" s="202"/>
      <c r="X49" s="202"/>
      <c r="Y49" s="202"/>
      <c r="Z49" s="203"/>
      <c r="AA49" s="187" t="s">
        <v>118</v>
      </c>
      <c r="AB49" s="187" t="s">
        <v>118</v>
      </c>
      <c r="AC49" s="187" t="s">
        <v>118</v>
      </c>
      <c r="AD49" s="187" t="s">
        <v>117</v>
      </c>
      <c r="AE49" s="187" t="s">
        <v>117</v>
      </c>
      <c r="AF49" s="188" t="s">
        <v>104</v>
      </c>
      <c r="AG49" s="188" t="s">
        <v>104</v>
      </c>
    </row>
    <row r="50" spans="1:33" x14ac:dyDescent="0.2">
      <c r="A50" s="204" t="s">
        <v>153</v>
      </c>
      <c r="B50" s="205"/>
      <c r="C50" s="205"/>
      <c r="D50" s="205"/>
      <c r="E50" s="205"/>
      <c r="F50" s="205"/>
      <c r="G50" s="205"/>
      <c r="H50" s="205"/>
      <c r="I50" s="206"/>
      <c r="J50" s="187" t="s">
        <v>115</v>
      </c>
      <c r="K50" s="186" t="s">
        <v>114</v>
      </c>
      <c r="L50" s="186" t="s">
        <v>113</v>
      </c>
      <c r="M50" s="187" t="s">
        <v>117</v>
      </c>
      <c r="N50" s="186" t="s">
        <v>113</v>
      </c>
      <c r="O50" s="188" t="s">
        <v>119</v>
      </c>
      <c r="P50" s="188" t="s">
        <v>119</v>
      </c>
      <c r="R50" s="204" t="s">
        <v>153</v>
      </c>
      <c r="S50" s="205"/>
      <c r="T50" s="205"/>
      <c r="U50" s="205"/>
      <c r="V50" s="205"/>
      <c r="W50" s="205"/>
      <c r="X50" s="205"/>
      <c r="Y50" s="205"/>
      <c r="Z50" s="206"/>
      <c r="AA50" s="187" t="s">
        <v>118</v>
      </c>
      <c r="AB50" s="187" t="s">
        <v>118</v>
      </c>
      <c r="AC50" s="187" t="s">
        <v>118</v>
      </c>
      <c r="AD50" s="187" t="s">
        <v>117</v>
      </c>
      <c r="AE50" s="187" t="s">
        <v>117</v>
      </c>
      <c r="AF50" s="188" t="s">
        <v>104</v>
      </c>
      <c r="AG50" s="188" t="s">
        <v>104</v>
      </c>
    </row>
    <row r="51" spans="1:33" ht="30" x14ac:dyDescent="0.2">
      <c r="A51" s="193" t="s">
        <v>154</v>
      </c>
      <c r="B51" s="194"/>
      <c r="C51" s="194"/>
      <c r="D51" s="194"/>
      <c r="E51" s="194"/>
      <c r="F51" s="194"/>
      <c r="G51" s="194"/>
      <c r="H51" s="194"/>
      <c r="I51" s="195"/>
      <c r="J51" s="71" t="s">
        <v>124</v>
      </c>
      <c r="K51" s="71" t="s">
        <v>125</v>
      </c>
      <c r="L51" s="71" t="s">
        <v>126</v>
      </c>
      <c r="M51" s="71" t="s">
        <v>127</v>
      </c>
      <c r="N51" s="71" t="s">
        <v>128</v>
      </c>
      <c r="O51" s="71" t="s">
        <v>129</v>
      </c>
      <c r="P51" s="71" t="s">
        <v>130</v>
      </c>
      <c r="R51" s="193" t="s">
        <v>154</v>
      </c>
      <c r="S51" s="194"/>
      <c r="T51" s="194"/>
      <c r="U51" s="194"/>
      <c r="V51" s="194"/>
      <c r="W51" s="194"/>
      <c r="X51" s="194"/>
      <c r="Y51" s="194"/>
      <c r="Z51" s="195"/>
      <c r="AA51" s="71" t="s">
        <v>124</v>
      </c>
      <c r="AB51" s="71" t="s">
        <v>125</v>
      </c>
      <c r="AC51" s="71" t="s">
        <v>126</v>
      </c>
      <c r="AD51" s="71" t="s">
        <v>127</v>
      </c>
      <c r="AE51" s="71" t="s">
        <v>128</v>
      </c>
      <c r="AF51" s="71" t="s">
        <v>129</v>
      </c>
      <c r="AG51" s="71" t="s">
        <v>130</v>
      </c>
    </row>
  </sheetData>
  <mergeCells count="12">
    <mergeCell ref="R51:Z51"/>
    <mergeCell ref="A46:I46"/>
    <mergeCell ref="A47:I47"/>
    <mergeCell ref="A48:I48"/>
    <mergeCell ref="A49:I49"/>
    <mergeCell ref="A50:I50"/>
    <mergeCell ref="A51:I51"/>
    <mergeCell ref="R46:Z46"/>
    <mergeCell ref="R47:Z47"/>
    <mergeCell ref="R48:Z48"/>
    <mergeCell ref="R49:Z49"/>
    <mergeCell ref="R50:Z5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603BD8C3E41C3498E371C72E6CCACFF" ma:contentTypeVersion="2" ma:contentTypeDescription="Create a new document." ma:contentTypeScope="" ma:versionID="864045885b4d14defb6c87b1839744d6">
  <xsd:schema xmlns:xsd="http://www.w3.org/2001/XMLSchema" xmlns:xs="http://www.w3.org/2001/XMLSchema" xmlns:p="http://schemas.microsoft.com/office/2006/metadata/properties" xmlns:ns2="e25fea0d-943b-49ac-af1e-3caebc799e96" targetNamespace="http://schemas.microsoft.com/office/2006/metadata/properties" ma:root="true" ma:fieldsID="a532ea02e2af5de5b3fd4be5df0e2a1a" ns2:_="">
    <xsd:import namespace="e25fea0d-943b-49ac-af1e-3caebc799e9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5fea0d-943b-49ac-af1e-3caebc799e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DD2AF2-EF6C-48DF-A8C3-5E21C5FEA82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2E453B1-39D9-4099-A78C-C38ADA4D68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5fea0d-943b-49ac-af1e-3caebc799e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872C0FA-9E75-415F-AC9E-CABB69611B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6</vt:i4>
      </vt:variant>
    </vt:vector>
  </HeadingPairs>
  <TitlesOfParts>
    <vt:vector size="6" baseType="lpstr">
      <vt:lpstr>RCG vs NCLH</vt:lpstr>
      <vt:lpstr>WK analysis</vt:lpstr>
      <vt:lpstr>Other graphs Balance Sheet</vt:lpstr>
      <vt:lpstr>Financial performance</vt:lpstr>
      <vt:lpstr>Bankruptcy risk</vt:lpstr>
      <vt:lpstr>Credit Rating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2022-12-01T14:20:49Z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0x0101005603BD8C3E41C3498E371C72E6CCACFF</vt:lpwstr>
  </property>
</Properties>
</file>