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fanmanderson/Documents/YOUTUBE WEBSITE/POST 1/"/>
    </mc:Choice>
  </mc:AlternateContent>
  <xr:revisionPtr revIDLastSave="0" documentId="13_ncr:1_{CAB8BCDC-0C15-D847-8BA5-9EF3A5D5C14A}" xr6:coauthVersionLast="45" xr6:coauthVersionMax="45" xr10:uidLastSave="{00000000-0000-0000-0000-000000000000}"/>
  <bookViews>
    <workbookView xWindow="80" yWindow="440" windowWidth="25440" windowHeight="15020" activeTab="7" xr2:uid="{B20E336C-652B-B84F-BC1B-67C25BD8F6E7}"/>
  </bookViews>
  <sheets>
    <sheet name="Sheet1" sheetId="1" r:id="rId1"/>
    <sheet name="Sheet2" sheetId="2" r:id="rId2"/>
    <sheet name="Likuiditas" sheetId="5" r:id="rId3"/>
    <sheet name="Aktivitas" sheetId="7" r:id="rId4"/>
    <sheet name="Solvabilitas" sheetId="8" r:id="rId5"/>
    <sheet name="Profitabilitas" sheetId="6" r:id="rId6"/>
    <sheet name="NKB" sheetId="4" r:id="rId7"/>
    <sheet name="PER" sheetId="3" r:id="rId8"/>
  </sheets>
  <definedNames>
    <definedName name="_xlchart.v1.10" hidden="1">PER!$A$4</definedName>
    <definedName name="_xlchart.v1.11" hidden="1">PER!$A$5</definedName>
    <definedName name="_xlchart.v1.12" hidden="1">PER!$A$6</definedName>
    <definedName name="_xlchart.v1.13" hidden="1">PER!$A$7</definedName>
    <definedName name="_xlchart.v1.14" hidden="1">PER!$A$8</definedName>
    <definedName name="_xlchart.v1.15" hidden="1">PER!$A$9</definedName>
    <definedName name="_xlchart.v1.16" hidden="1">PER!$B$1:$L$1</definedName>
    <definedName name="_xlchart.v1.17" hidden="1">PER!$B$2:$L$2</definedName>
    <definedName name="_xlchart.v1.18" hidden="1">PER!$B$3:$L$3</definedName>
    <definedName name="_xlchart.v1.19" hidden="1">PER!$B$4:$L$4</definedName>
    <definedName name="_xlchart.v1.20" hidden="1">PER!$B$5:$L$5</definedName>
    <definedName name="_xlchart.v1.21" hidden="1">PER!$B$6:$L$6</definedName>
    <definedName name="_xlchart.v1.22" hidden="1">PER!$B$7:$L$7</definedName>
    <definedName name="_xlchart.v1.23" hidden="1">PER!$B$8:$L$8</definedName>
    <definedName name="_xlchart.v1.24" hidden="1">PER!$B$9:$L$9</definedName>
    <definedName name="_xlchart.v1.8" hidden="1">PER!$A$2</definedName>
    <definedName name="_xlchart.v1.9" hidden="1">PER!$A$3</definedName>
    <definedName name="_xlchart.v2.0" hidden="1">Solvabilitas!$A$1</definedName>
    <definedName name="_xlchart.v2.1" hidden="1">Solvabilitas!$A$2</definedName>
    <definedName name="_xlchart.v2.2" hidden="1">Solvabilitas!$A$3</definedName>
    <definedName name="_xlchart.v2.3" hidden="1">Solvabilitas!$A$4</definedName>
    <definedName name="_xlchart.v2.4" hidden="1">Solvabilitas!$B$1:$F$1</definedName>
    <definedName name="_xlchart.v2.5" hidden="1">Solvabilitas!$B$2:$F$2</definedName>
    <definedName name="_xlchart.v2.6" hidden="1">Solvabilitas!$B$3:$F$3</definedName>
    <definedName name="_xlchart.v2.7" hidden="1">Solvabilitas!$B$4:$F$4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5" i="3" l="1"/>
  <c r="B84" i="3"/>
  <c r="B83" i="3"/>
  <c r="B98" i="3"/>
  <c r="B90" i="3"/>
  <c r="B94" i="3"/>
  <c r="B13" i="7"/>
  <c r="C13" i="7"/>
  <c r="D13" i="7"/>
  <c r="E13" i="7"/>
  <c r="F13" i="7"/>
  <c r="G13" i="7"/>
  <c r="B14" i="7"/>
  <c r="C14" i="7"/>
  <c r="D14" i="7"/>
  <c r="E14" i="7"/>
  <c r="F14" i="7"/>
  <c r="G14" i="7"/>
  <c r="B15" i="7"/>
  <c r="C15" i="7"/>
  <c r="D15" i="7"/>
  <c r="E15" i="7"/>
  <c r="F15" i="7"/>
  <c r="G15" i="7"/>
  <c r="B16" i="7"/>
  <c r="C16" i="7"/>
  <c r="D16" i="7"/>
  <c r="E16" i="7"/>
  <c r="F16" i="7"/>
  <c r="G16" i="7"/>
  <c r="C12" i="7"/>
  <c r="D12" i="7"/>
  <c r="E12" i="7"/>
  <c r="F12" i="7"/>
  <c r="G12" i="7"/>
  <c r="B12" i="7"/>
  <c r="A16" i="7"/>
  <c r="A15" i="7"/>
  <c r="A14" i="7"/>
  <c r="A13" i="7"/>
  <c r="B15" i="6"/>
  <c r="C15" i="6"/>
  <c r="D15" i="6"/>
  <c r="E15" i="6"/>
  <c r="F15" i="6"/>
  <c r="G15" i="6"/>
  <c r="B16" i="6"/>
  <c r="C16" i="6"/>
  <c r="D16" i="6"/>
  <c r="E16" i="6"/>
  <c r="F16" i="6"/>
  <c r="G16" i="6"/>
  <c r="B17" i="6"/>
  <c r="C17" i="6"/>
  <c r="D17" i="6"/>
  <c r="E17" i="6"/>
  <c r="F17" i="6"/>
  <c r="G17" i="6"/>
  <c r="B18" i="6"/>
  <c r="C18" i="6"/>
  <c r="D18" i="6"/>
  <c r="E18" i="6"/>
  <c r="F18" i="6"/>
  <c r="G18" i="6"/>
  <c r="A18" i="6"/>
  <c r="A17" i="6"/>
  <c r="A16" i="6"/>
  <c r="A15" i="6"/>
  <c r="B14" i="6"/>
  <c r="C14" i="6"/>
  <c r="D14" i="6"/>
  <c r="E14" i="6"/>
  <c r="F14" i="6"/>
  <c r="G14" i="6"/>
  <c r="A14" i="6"/>
  <c r="C13" i="6"/>
  <c r="D13" i="6"/>
  <c r="E13" i="6"/>
  <c r="F13" i="6"/>
  <c r="G13" i="6"/>
  <c r="B13" i="6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A14" i="5"/>
  <c r="A13" i="5"/>
  <c r="A12" i="5"/>
  <c r="B77" i="3"/>
  <c r="B78" i="3"/>
  <c r="B76" i="3"/>
  <c r="B72" i="3"/>
  <c r="B73" i="3"/>
  <c r="B71" i="3"/>
  <c r="B62" i="3"/>
  <c r="B54" i="3"/>
  <c r="B164" i="2"/>
  <c r="B165" i="2"/>
  <c r="B49" i="3"/>
  <c r="C4" i="4"/>
  <c r="C5" i="4"/>
  <c r="C6" i="4"/>
  <c r="C3" i="4"/>
  <c r="E154" i="2"/>
  <c r="C88" i="2"/>
  <c r="D88" i="2"/>
  <c r="E88" i="2"/>
  <c r="F88" i="2"/>
  <c r="G88" i="2"/>
  <c r="H88" i="2"/>
  <c r="B88" i="2"/>
  <c r="D146" i="2" l="1"/>
  <c r="E146" i="2"/>
  <c r="F146" i="2"/>
  <c r="C146" i="2"/>
  <c r="H89" i="2"/>
  <c r="G89" i="2"/>
  <c r="F89" i="2"/>
  <c r="E89" i="2"/>
  <c r="D89" i="2"/>
  <c r="C89" i="2"/>
  <c r="C85" i="2"/>
  <c r="D85" i="2"/>
  <c r="E85" i="2"/>
  <c r="F85" i="2"/>
  <c r="G85" i="2"/>
  <c r="H85" i="2"/>
  <c r="B85" i="2"/>
  <c r="I83" i="2"/>
  <c r="I85" i="2" s="1"/>
  <c r="D84" i="2"/>
  <c r="E84" i="2"/>
  <c r="F84" i="2"/>
  <c r="G84" i="2"/>
  <c r="H84" i="2"/>
  <c r="C84" i="2"/>
  <c r="I2" i="2"/>
  <c r="G59" i="2"/>
  <c r="H59" i="2"/>
  <c r="H60" i="2" s="1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H29" i="2"/>
  <c r="I29" i="2"/>
  <c r="G30" i="2"/>
  <c r="H30" i="2"/>
  <c r="C23" i="2"/>
  <c r="D23" i="2"/>
  <c r="E23" i="2"/>
  <c r="F23" i="2"/>
  <c r="G23" i="2"/>
  <c r="H23" i="2"/>
  <c r="B23" i="2"/>
  <c r="I3" i="2"/>
  <c r="I24" i="2" s="1"/>
  <c r="I4" i="2"/>
  <c r="I25" i="2" s="1"/>
  <c r="I5" i="2"/>
  <c r="I26" i="2" s="1"/>
  <c r="I8" i="2"/>
  <c r="J8" i="2" s="1"/>
  <c r="K8" i="2" l="1"/>
  <c r="L8" i="2" s="1"/>
  <c r="L29" i="2" s="1"/>
  <c r="J29" i="2"/>
  <c r="J84" i="2"/>
  <c r="K84" i="2" s="1"/>
  <c r="L84" i="2" s="1"/>
  <c r="J89" i="2"/>
  <c r="K89" i="2" s="1"/>
  <c r="K29" i="2"/>
  <c r="I6" i="2"/>
  <c r="I23" i="2"/>
  <c r="J5" i="2"/>
  <c r="J26" i="2" s="1"/>
  <c r="J83" i="2" l="1"/>
  <c r="K83" i="2" s="1"/>
  <c r="L89" i="2"/>
  <c r="K5" i="2"/>
  <c r="K26" i="2" s="1"/>
  <c r="I27" i="2"/>
  <c r="J85" i="2" l="1"/>
  <c r="L5" i="2"/>
  <c r="L26" i="2" s="1"/>
  <c r="L83" i="2"/>
  <c r="L85" i="2" s="1"/>
  <c r="K85" i="2"/>
  <c r="B13" i="2" l="1"/>
  <c r="C13" i="2"/>
  <c r="D13" i="2"/>
  <c r="E13" i="2"/>
  <c r="F13" i="2"/>
  <c r="G13" i="2"/>
  <c r="B14" i="2"/>
  <c r="C14" i="2"/>
  <c r="D14" i="2"/>
  <c r="E14" i="2"/>
  <c r="F14" i="2"/>
  <c r="G14" i="2"/>
  <c r="C15" i="2"/>
  <c r="D15" i="2"/>
  <c r="E15" i="2"/>
  <c r="F15" i="2"/>
  <c r="G15" i="2"/>
  <c r="D16" i="2"/>
  <c r="E16" i="2"/>
  <c r="F16" i="2"/>
  <c r="G16" i="2"/>
  <c r="F17" i="2"/>
  <c r="G17" i="2"/>
  <c r="G19" i="2"/>
  <c r="C12" i="2"/>
  <c r="D12" i="2"/>
  <c r="E12" i="2"/>
  <c r="F12" i="2"/>
  <c r="G12" i="2"/>
  <c r="B12" i="2"/>
  <c r="C9" i="2"/>
  <c r="D9" i="2"/>
  <c r="E9" i="2"/>
  <c r="B9" i="2"/>
  <c r="F9" i="2"/>
  <c r="C13" i="1"/>
  <c r="C14" i="1"/>
  <c r="C15" i="1"/>
  <c r="C16" i="1"/>
  <c r="C17" i="1"/>
  <c r="C18" i="1"/>
  <c r="C19" i="1"/>
  <c r="B14" i="1"/>
  <c r="B15" i="1"/>
  <c r="B16" i="1"/>
  <c r="B17" i="1"/>
  <c r="B18" i="1"/>
  <c r="B13" i="1"/>
  <c r="H3" i="1"/>
  <c r="H4" i="1"/>
  <c r="H5" i="1"/>
  <c r="H6" i="1"/>
  <c r="H7" i="1"/>
  <c r="H8" i="1"/>
  <c r="E9" i="1"/>
  <c r="H2" i="1"/>
  <c r="D3" i="1"/>
  <c r="D4" i="1"/>
  <c r="D5" i="1"/>
  <c r="D6" i="1"/>
  <c r="D7" i="1"/>
  <c r="D9" i="1"/>
  <c r="D2" i="1"/>
  <c r="I13" i="2" l="1"/>
  <c r="J3" i="2" s="1"/>
  <c r="J24" i="2" s="1"/>
  <c r="D19" i="2"/>
  <c r="I12" i="2"/>
  <c r="J2" i="2" s="1"/>
  <c r="I14" i="2"/>
  <c r="J4" i="2" s="1"/>
  <c r="J23" i="2"/>
  <c r="E19" i="2"/>
  <c r="H17" i="2"/>
  <c r="I7" i="2" s="1"/>
  <c r="I16" i="2"/>
  <c r="B59" i="2"/>
  <c r="B30" i="2"/>
  <c r="D30" i="2"/>
  <c r="D59" i="2"/>
  <c r="C19" i="2"/>
  <c r="E30" i="2"/>
  <c r="E59" i="2"/>
  <c r="J14" i="2"/>
  <c r="K14" i="2" s="1"/>
  <c r="F30" i="2"/>
  <c r="F59" i="2"/>
  <c r="C59" i="2"/>
  <c r="C30" i="2"/>
  <c r="F19" i="2"/>
  <c r="B19" i="2"/>
  <c r="H19" i="2" s="1"/>
  <c r="J13" i="2"/>
  <c r="K13" i="2" s="1"/>
  <c r="J12" i="2" l="1"/>
  <c r="K12" i="2" s="1"/>
  <c r="E60" i="2"/>
  <c r="K3" i="2"/>
  <c r="L3" i="2" s="1"/>
  <c r="L24" i="2" s="1"/>
  <c r="C60" i="2"/>
  <c r="D60" i="2"/>
  <c r="J16" i="2"/>
  <c r="K16" i="2" s="1"/>
  <c r="J6" i="2"/>
  <c r="K2" i="2"/>
  <c r="I19" i="2"/>
  <c r="F60" i="2"/>
  <c r="G60" i="2"/>
  <c r="I28" i="2"/>
  <c r="I9" i="2"/>
  <c r="J25" i="2"/>
  <c r="K4" i="2"/>
  <c r="I17" i="2"/>
  <c r="J17" i="2" s="1"/>
  <c r="K17" i="2" s="1"/>
  <c r="K24" i="2" l="1"/>
  <c r="K25" i="2"/>
  <c r="L4" i="2"/>
  <c r="L25" i="2" s="1"/>
  <c r="K23" i="2"/>
  <c r="L2" i="2"/>
  <c r="L23" i="2" s="1"/>
  <c r="J7" i="2"/>
  <c r="J19" i="2"/>
  <c r="K19" i="2" s="1"/>
  <c r="K6" i="2"/>
  <c r="J27" i="2"/>
  <c r="J9" i="2"/>
  <c r="I59" i="2"/>
  <c r="I60" i="2" s="1"/>
  <c r="I30" i="2"/>
  <c r="L6" i="2" l="1"/>
  <c r="L27" i="2" s="1"/>
  <c r="K27" i="2"/>
  <c r="J59" i="2"/>
  <c r="J60" i="2" s="1"/>
  <c r="J30" i="2"/>
  <c r="J28" i="2"/>
  <c r="K7" i="2"/>
  <c r="L7" i="2" l="1"/>
  <c r="L28" i="2" s="1"/>
  <c r="K28" i="2"/>
  <c r="K9" i="2"/>
  <c r="K30" i="2" l="1"/>
  <c r="K59" i="2"/>
  <c r="K60" i="2" s="1"/>
  <c r="L9" i="2"/>
  <c r="L59" i="2" l="1"/>
  <c r="L60" i="2" s="1"/>
  <c r="L30" i="2"/>
</calcChain>
</file>

<file path=xl/sharedStrings.xml><?xml version="1.0" encoding="utf-8"?>
<sst xmlns="http://schemas.openxmlformats.org/spreadsheetml/2006/main" count="275" uniqueCount="80">
  <si>
    <t>Growth</t>
  </si>
  <si>
    <t>Jasa Konstruksi</t>
  </si>
  <si>
    <t>EPC (Engineering, Procurement, Construction)</t>
  </si>
  <si>
    <t>Properti dan Realti</t>
  </si>
  <si>
    <t>Persewaan Peralatan</t>
  </si>
  <si>
    <t>Pracetak</t>
  </si>
  <si>
    <t>Energi</t>
  </si>
  <si>
    <t>Pendapatan keuangan atas
konstruksi aset keuangan konsesi</t>
  </si>
  <si>
    <t>Total Revenue</t>
  </si>
  <si>
    <t>-</t>
  </si>
  <si>
    <t>Proporsi</t>
  </si>
  <si>
    <t>Revenue</t>
  </si>
  <si>
    <t>2020F</t>
  </si>
  <si>
    <t>2013A</t>
  </si>
  <si>
    <t>2014A</t>
  </si>
  <si>
    <t>2015A</t>
  </si>
  <si>
    <t>2016A</t>
  </si>
  <si>
    <t>2017A</t>
  </si>
  <si>
    <t>2018A</t>
  </si>
  <si>
    <t>2019A</t>
  </si>
  <si>
    <t>2021F</t>
  </si>
  <si>
    <t>2022F</t>
  </si>
  <si>
    <t>2023F</t>
  </si>
  <si>
    <t>Net Income</t>
  </si>
  <si>
    <t>Rasio Likuiditas</t>
  </si>
  <si>
    <t>Rasio Kas</t>
  </si>
  <si>
    <t>Rasio Aktivitas</t>
  </si>
  <si>
    <t>Rasio Lancar</t>
  </si>
  <si>
    <t>Rasio Cepat</t>
  </si>
  <si>
    <t>Industri</t>
  </si>
  <si>
    <t>Perputaran Aset</t>
  </si>
  <si>
    <t>Perputaraan Persediaan</t>
  </si>
  <si>
    <t>Perputaran Piutang</t>
  </si>
  <si>
    <t>Rata-rata Periode Tagih (hari)</t>
  </si>
  <si>
    <t>Rasio Profitabilitas</t>
  </si>
  <si>
    <t>Gross Profit Margin</t>
  </si>
  <si>
    <t>Operation Profit Margin</t>
  </si>
  <si>
    <t>Net Profit Margin</t>
  </si>
  <si>
    <t>ROA</t>
  </si>
  <si>
    <t>ROE</t>
  </si>
  <si>
    <t>Rasio Solvabilitas</t>
  </si>
  <si>
    <t>DER</t>
  </si>
  <si>
    <t>Times Interest Earned</t>
  </si>
  <si>
    <t>DAR</t>
  </si>
  <si>
    <t>EBIT</t>
  </si>
  <si>
    <t>Interest Expense</t>
  </si>
  <si>
    <t>Profit</t>
  </si>
  <si>
    <t>Nilai Kontrak Baru</t>
  </si>
  <si>
    <t>Tahun</t>
  </si>
  <si>
    <t>PER</t>
  </si>
  <si>
    <t>Share Price</t>
  </si>
  <si>
    <t>EPS</t>
  </si>
  <si>
    <t>Net Income 2021</t>
  </si>
  <si>
    <t>Share</t>
  </si>
  <si>
    <t>PTPP</t>
  </si>
  <si>
    <t>Outstanding Share</t>
  </si>
  <si>
    <t>Target PE Multiple</t>
  </si>
  <si>
    <t>PE +1 std</t>
  </si>
  <si>
    <t>PE Mean</t>
  </si>
  <si>
    <t>PE -1 std</t>
  </si>
  <si>
    <t>Current Price</t>
  </si>
  <si>
    <t>Base</t>
  </si>
  <si>
    <t>Best</t>
  </si>
  <si>
    <t>Worst</t>
  </si>
  <si>
    <t>EPS 2019</t>
  </si>
  <si>
    <t>Target Price (Price = EPS x PER) Forecast</t>
  </si>
  <si>
    <t>Target Price (Price = EPS x PER) 2019 base</t>
  </si>
  <si>
    <t>WSKT</t>
  </si>
  <si>
    <t>ADHI</t>
  </si>
  <si>
    <t>WIKA</t>
  </si>
  <si>
    <t>PBV</t>
  </si>
  <si>
    <t>1.10x</t>
  </si>
  <si>
    <t>1.30x</t>
  </si>
  <si>
    <t>1.73x</t>
  </si>
  <si>
    <t>1.08x</t>
  </si>
  <si>
    <t>8.51</t>
  </si>
  <si>
    <t>Perusahaan</t>
  </si>
  <si>
    <t>Kode Saham</t>
  </si>
  <si>
    <t>Net Profit</t>
  </si>
  <si>
    <t>EPS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</si>
</sst>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-[$Rp-421]* #,##0_-;\-[$Rp-421]* #,##0_-;_-[$Rp-421]* &quot;-&quot;??_-;_-@_-"/>
    <numFmt numFmtId="170" formatCode="_-[$Rp-421]* #,##0.00_-;\-[$Rp-421]* #,##0.00_-;_-[$Rp-421]* &quot;-&quot;??_-;_-@_-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1">
    <xf numFmtId="0" fontId="0" fillId="0" borderId="0" xfId="0"/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3" fontId="4" fillId="0" borderId="0" xfId="0" applyNumberFormat="1" applyFont="1" applyAlignment="1">
      <alignment horizontal="right" vertical="center"/>
    </xf>
    <xf numFmtId="10" fontId="4" fillId="0" borderId="0" xfId="2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 vertical="center"/>
    </xf>
    <xf numFmtId="43" fontId="0" fillId="0" borderId="0" xfId="1" applyFont="1"/>
    <xf numFmtId="164" fontId="0" fillId="0" borderId="0" xfId="1" applyNumberFormat="1" applyFont="1"/>
    <xf numFmtId="164" fontId="6" fillId="0" borderId="0" xfId="1" applyNumberFormat="1" applyFont="1"/>
    <xf numFmtId="164" fontId="0" fillId="0" borderId="0" xfId="1" applyNumberFormat="1" applyFont="1" applyAlignment="1">
      <alignment horizontal="center"/>
    </xf>
    <xf numFmtId="10" fontId="0" fillId="0" borderId="0" xfId="0" applyNumberFormat="1"/>
    <xf numFmtId="43" fontId="0" fillId="0" borderId="0" xfId="1" applyNumberFormat="1" applyFont="1"/>
    <xf numFmtId="43" fontId="0" fillId="0" borderId="0" xfId="0" applyNumberFormat="1"/>
    <xf numFmtId="164" fontId="0" fillId="0" borderId="0" xfId="0" applyNumberFormat="1"/>
    <xf numFmtId="164" fontId="2" fillId="0" borderId="0" xfId="1" applyNumberFormat="1" applyFont="1"/>
    <xf numFmtId="164" fontId="2" fillId="0" borderId="0" xfId="0" applyNumberFormat="1" applyFont="1"/>
    <xf numFmtId="0" fontId="0" fillId="0" borderId="0" xfId="0" applyAlignment="1">
      <alignment horizontal="left" indent="1"/>
    </xf>
    <xf numFmtId="43" fontId="1" fillId="0" borderId="0" xfId="1" applyNumberFormat="1" applyFont="1"/>
    <xf numFmtId="0" fontId="0" fillId="0" borderId="0" xfId="0" applyAlignment="1">
      <alignment horizontal="left" indent="2"/>
    </xf>
    <xf numFmtId="43" fontId="0" fillId="0" borderId="0" xfId="1" applyNumberFormat="1" applyFont="1" applyAlignment="1">
      <alignment horizontal="center"/>
    </xf>
    <xf numFmtId="43" fontId="0" fillId="0" borderId="0" xfId="0" applyNumberFormat="1" applyFont="1"/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center"/>
    </xf>
    <xf numFmtId="165" fontId="0" fillId="0" borderId="0" xfId="1" applyNumberFormat="1" applyFont="1"/>
    <xf numFmtId="165" fontId="4" fillId="0" borderId="0" xfId="1" applyNumberFormat="1" applyFont="1" applyAlignment="1">
      <alignment horizontal="right" vertical="center"/>
    </xf>
    <xf numFmtId="165" fontId="3" fillId="0" borderId="0" xfId="1" applyNumberFormat="1" applyFont="1" applyAlignment="1">
      <alignment horizontal="right" vertical="center"/>
    </xf>
    <xf numFmtId="0" fontId="0" fillId="0" borderId="1" xfId="0" applyBorder="1"/>
    <xf numFmtId="9" fontId="0" fillId="0" borderId="0" xfId="2" applyFont="1"/>
    <xf numFmtId="0" fontId="7" fillId="0" borderId="0" xfId="0" applyFont="1"/>
    <xf numFmtId="0" fontId="8" fillId="0" borderId="0" xfId="0" applyFont="1"/>
    <xf numFmtId="170" fontId="0" fillId="0" borderId="0" xfId="0" applyNumberFormat="1"/>
    <xf numFmtId="0" fontId="2" fillId="2" borderId="0" xfId="0" applyFont="1" applyFill="1" applyBorder="1"/>
    <xf numFmtId="0" fontId="0" fillId="2" borderId="0" xfId="0" applyFill="1" applyBorder="1"/>
    <xf numFmtId="43" fontId="0" fillId="2" borderId="0" xfId="1" applyFont="1" applyFill="1" applyBorder="1"/>
    <xf numFmtId="170" fontId="0" fillId="2" borderId="0" xfId="3" applyNumberFormat="1" applyFont="1" applyFill="1" applyBorder="1"/>
    <xf numFmtId="170" fontId="0" fillId="2" borderId="0" xfId="0" applyNumberFormat="1" applyFill="1" applyBorder="1"/>
    <xf numFmtId="0" fontId="9" fillId="2" borderId="0" xfId="0" applyFont="1" applyFill="1" applyBorder="1"/>
    <xf numFmtId="0" fontId="10" fillId="2" borderId="0" xfId="0" applyFont="1" applyFill="1" applyBorder="1"/>
    <xf numFmtId="9" fontId="0" fillId="2" borderId="0" xfId="2" applyFont="1" applyFill="1" applyBorder="1"/>
    <xf numFmtId="10" fontId="0" fillId="2" borderId="0" xfId="2" applyNumberFormat="1" applyFont="1" applyFill="1" applyBorder="1"/>
    <xf numFmtId="0" fontId="0" fillId="2" borderId="0" xfId="0" applyFill="1" applyBorder="1" applyAlignment="1">
      <alignment horizontal="center"/>
    </xf>
    <xf numFmtId="170" fontId="2" fillId="3" borderId="0" xfId="0" applyNumberFormat="1" applyFont="1" applyFill="1" applyBorder="1"/>
    <xf numFmtId="2" fontId="0" fillId="0" borderId="0" xfId="0" applyNumberFormat="1"/>
    <xf numFmtId="0" fontId="0" fillId="2" borderId="0" xfId="0" applyFill="1"/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2" fontId="0" fillId="2" borderId="2" xfId="0" quotePrefix="1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43" fontId="2" fillId="5" borderId="2" xfId="0" quotePrefix="1" applyNumberFormat="1" applyFont="1" applyFill="1" applyBorder="1" applyAlignment="1">
      <alignment horizontal="center"/>
    </xf>
    <xf numFmtId="9" fontId="2" fillId="2" borderId="0" xfId="2" applyFont="1" applyFill="1" applyBorder="1"/>
  </cellXfs>
  <cellStyles count="4">
    <cellStyle name="Comma" xfId="1" builtinId="3"/>
    <cellStyle name="Currency" xfId="3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US"/>
              <a:t>Proporsi</a:t>
            </a:r>
            <a:r>
              <a:rPr lang="en-US" baseline="0"/>
              <a:t>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Sheet1!$H$1</c:f>
              <c:strCache>
                <c:ptCount val="1"/>
                <c:pt idx="0">
                  <c:v>Proporsi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6-7149-B67B-EE869C75CBA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6-7149-B67B-EE869C75CBA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6-7149-B67B-EE869C75CBA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6-7149-B67B-EE869C75CBA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46-7149-B67B-EE869C75CBA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46-7149-B67B-EE869C75CBA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46-7149-B67B-EE869C75CBA6}"/>
              </c:ext>
            </c:extLst>
          </c:dPt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Sheet1!$G$2:$G$8</c:f>
              <c:strCache>
                <c:ptCount val="7"/>
                <c:pt idx="0">
                  <c:v>Jasa Konstruksi</c:v>
                </c:pt>
                <c:pt idx="1">
                  <c:v>EPC (Engineering, Procurement, Construction)</c:v>
                </c:pt>
                <c:pt idx="2">
                  <c:v>Properti dan Realti</c:v>
                </c:pt>
                <c:pt idx="3">
                  <c:v>Persewaan Peralatan</c:v>
                </c:pt>
                <c:pt idx="4">
                  <c:v>Pracetak</c:v>
                </c:pt>
                <c:pt idx="5">
                  <c:v>Energi</c:v>
                </c:pt>
                <c:pt idx="6">
                  <c:v>Pendapatan keuangan atas
konstruksi aset keuangan konsesi</c:v>
                </c:pt>
              </c:strCache>
            </c:strRef>
          </c:cat>
          <c:val>
            <c:numRef>
              <c:f>Sheet1!$H$2:$H$8</c:f>
              <c:numCache>
                <c:formatCode>0.00%</c:formatCode>
                <c:ptCount val="7"/>
                <c:pt idx="0">
                  <c:v>0.75164277597826656</c:v>
                </c:pt>
                <c:pt idx="1">
                  <c:v>0.11988631875928064</c:v>
                </c:pt>
                <c:pt idx="2">
                  <c:v>0.10985478428815235</c:v>
                </c:pt>
                <c:pt idx="3">
                  <c:v>9.6707835009961478E-3</c:v>
                </c:pt>
                <c:pt idx="4">
                  <c:v>5.5895249253441097E-3</c:v>
                </c:pt>
                <c:pt idx="5">
                  <c:v>3.303132540542156E-3</c:v>
                </c:pt>
                <c:pt idx="6">
                  <c:v>5.2680007418061415E-5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E-E746-8A54-387258DA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226088807054226"/>
          <c:y val="0.16994663694146667"/>
          <c:w val="0.29873886210757145"/>
          <c:h val="0.74850441134617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 sz="1200"/>
              <a:t>DAR, DER,</a:t>
            </a:r>
            <a:r>
              <a:rPr lang="en-GB" sz="1200" baseline="0"/>
              <a:t> Times Interest Earned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Solvabilitas!$A$2</c:f>
              <c:strCache>
                <c:ptCount val="1"/>
                <c:pt idx="0">
                  <c:v>DAR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Solvabilitas!$B$1:$F$1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Solvabilitas!$B$2:$F$2</c:f>
              <c:numCache>
                <c:formatCode>0%</c:formatCode>
                <c:ptCount val="5"/>
                <c:pt idx="0">
                  <c:v>0.73180000000000001</c:v>
                </c:pt>
                <c:pt idx="1">
                  <c:v>0.65469999999999995</c:v>
                </c:pt>
                <c:pt idx="2">
                  <c:v>0.65910000000000002</c:v>
                </c:pt>
                <c:pt idx="3">
                  <c:v>0.6895</c:v>
                </c:pt>
                <c:pt idx="4">
                  <c:v>0.70720000000000005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4A-C441-B420-617A3F26C7F3}"/>
            </c:ext>
          </c:extLst>
        </c:ser>
        <c:ser>
          <c:idx val="2"/>
          <c:order val="2"/>
          <c:tx>
            <c:strRef>
              <c:f>Solvabilitas!$A$4</c:f>
              <c:strCache>
                <c:ptCount val="1"/>
                <c:pt idx="0">
                  <c:v>Times Interest Earned</c:v>
                </c:pt>
              </c:strCache>
            </c:strRef>
          </c:tx>
          <c:marker>
            <c:symbol val="circle"/>
            <c:size val="5"/>
          </c:marker>
          <c:dLbls>
            <c:dLbl>
              <c:idx val="2"/>
              <c:layout>
                <c:manualLayout>
                  <c:x val="-5.2390611943483587E-2"/>
                  <c:y val="6.07813085621767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4A-C441-B420-617A3F26C7F3}"/>
                </c:ext>
              </c:extLst>
            </c:dLbl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Solvabilitas!$B$1:$F$1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Solvabilitas!$B$4:$F$4</c:f>
              <c:numCache>
                <c:formatCode>0.00</c:formatCode>
                <c:ptCount val="5"/>
                <c:pt idx="1">
                  <c:v>6.623354822376637</c:v>
                </c:pt>
                <c:pt idx="2">
                  <c:v>4.4302108991348135</c:v>
                </c:pt>
                <c:pt idx="3">
                  <c:v>3.2687998571119241</c:v>
                </c:pt>
                <c:pt idx="4">
                  <c:v>2.5126011257538239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14A-C441-B420-617A3F26C7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172959"/>
        <c:axId val="129620847"/>
      </c:lineChart>
      <c:lineChart>
        <c:grouping val="standard"/>
        <c:varyColors val="0"/>
        <c:ser>
          <c:idx val="1"/>
          <c:order val="1"/>
          <c:tx>
            <c:strRef>
              <c:f>Solvabilitas!$A$3</c:f>
              <c:strCache>
                <c:ptCount val="1"/>
                <c:pt idx="0">
                  <c:v>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1.9484691076622207E-2"/>
                  <c:y val="-9.8754522498602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4A-C441-B420-617A3F26C7F3}"/>
                </c:ext>
              </c:extLst>
            </c:dLbl>
            <c:dLbl>
              <c:idx val="4"/>
              <c:layout>
                <c:manualLayout>
                  <c:x val="-5.6365368008179345E-2"/>
                  <c:y val="6.5934817216693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4A-C441-B420-617A3F26C7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Solvabilitas!$B$1:$F$1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Solvabilitas!$B$3:$F$3</c:f>
              <c:numCache>
                <c:formatCode>0%</c:formatCode>
                <c:ptCount val="5"/>
                <c:pt idx="0">
                  <c:v>2.7288000000000001</c:v>
                </c:pt>
                <c:pt idx="1">
                  <c:v>1.8962000000000001</c:v>
                </c:pt>
                <c:pt idx="2">
                  <c:v>1.9335</c:v>
                </c:pt>
                <c:pt idx="3">
                  <c:v>2.2208000000000001</c:v>
                </c:pt>
                <c:pt idx="4">
                  <c:v>2.4874000000000001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4A-C441-B420-617A3F26C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89599"/>
        <c:axId val="160402735"/>
      </c:lineChart>
      <c:catAx>
        <c:axId val="1311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0847"/>
        <c:crosses val="autoZero"/>
        <c:auto val="1"/>
        <c:lblAlgn val="ctr"/>
        <c:lblOffset val="100"/>
        <c:noMultiLvlLbl val="0"/>
      </c:catAx>
      <c:valAx>
        <c:axId val="1296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1172959"/>
        <c:crosses val="autoZero"/>
        <c:crossBetween val="between"/>
      </c:valAx>
      <c:valAx>
        <c:axId val="160402735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18889599"/>
        <c:crosses val="max"/>
        <c:crossBetween val="between"/>
      </c:valAx>
      <c:catAx>
        <c:axId val="11888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402735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/>
              <a:t>GPM, OPM, NPM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Profitabilitas!$A$14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Profitabilitas!$B$13:$G$13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Profitabilitas!$B$14:$G$14</c:f>
              <c:numCache>
                <c:formatCode>General</c:formatCode>
                <c:ptCount val="6"/>
                <c:pt idx="0">
                  <c:v>12.33</c:v>
                </c:pt>
                <c:pt idx="1">
                  <c:v>14.12</c:v>
                </c:pt>
                <c:pt idx="2">
                  <c:v>14.92</c:v>
                </c:pt>
                <c:pt idx="3">
                  <c:v>15.12</c:v>
                </c:pt>
                <c:pt idx="4">
                  <c:v>14.12</c:v>
                </c:pt>
                <c:pt idx="5">
                  <c:v>14.13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F4B-4948-BA27-DF4D59ACD9D5}"/>
            </c:ext>
          </c:extLst>
        </c:ser>
        <c:ser>
          <c:idx val="1"/>
          <c:order val="1"/>
          <c:tx>
            <c:strRef>
              <c:f>Profitabilitas!$A$15</c:f>
              <c:strCache>
                <c:ptCount val="1"/>
                <c:pt idx="0">
                  <c:v>Operation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Profitabilitas!$B$13:$G$13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Profitabilitas!$B$15:$G$15</c:f>
              <c:numCache>
                <c:formatCode>General</c:formatCode>
                <c:ptCount val="6"/>
                <c:pt idx="0">
                  <c:v>10.11</c:v>
                </c:pt>
                <c:pt idx="1">
                  <c:v>11.23</c:v>
                </c:pt>
                <c:pt idx="2">
                  <c:v>11.96</c:v>
                </c:pt>
                <c:pt idx="3">
                  <c:v>11.74</c:v>
                </c:pt>
                <c:pt idx="4">
                  <c:v>10.46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F4B-4948-BA27-DF4D59ACD9D5}"/>
            </c:ext>
          </c:extLst>
        </c:ser>
        <c:ser>
          <c:idx val="2"/>
          <c:order val="2"/>
          <c:tx>
            <c:strRef>
              <c:f>Profitabilitas!$A$16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Profitabilitas!$B$13:$G$13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Profitabilitas!$B$16:$G$16</c:f>
              <c:numCache>
                <c:formatCode>General</c:formatCode>
                <c:ptCount val="6"/>
                <c:pt idx="0">
                  <c:v>4.28</c:v>
                </c:pt>
                <c:pt idx="1">
                  <c:v>5.95</c:v>
                </c:pt>
                <c:pt idx="2">
                  <c:v>7</c:v>
                </c:pt>
                <c:pt idx="3">
                  <c:v>8.02</c:v>
                </c:pt>
                <c:pt idx="4">
                  <c:v>7.8</c:v>
                </c:pt>
                <c:pt idx="5">
                  <c:v>4.9000000000000004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F4B-4948-BA27-DF4D59ACD9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172959"/>
        <c:axId val="129620847"/>
      </c:lineChart>
      <c:catAx>
        <c:axId val="1311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0847"/>
        <c:crosses val="autoZero"/>
        <c:auto val="1"/>
        <c:lblAlgn val="ctr"/>
        <c:lblOffset val="100"/>
        <c:noMultiLvlLbl val="0"/>
      </c:catAx>
      <c:valAx>
        <c:axId val="1296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117295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/>
              <a:t>ROA &amp; ROE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Profitabilitas!$A$17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Profitabilitas!$B$13:$G$13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Profitabilitas!$B$17:$G$17</c:f>
              <c:numCache>
                <c:formatCode>General</c:formatCode>
                <c:ptCount val="6"/>
                <c:pt idx="0">
                  <c:v>3.64</c:v>
                </c:pt>
                <c:pt idx="1">
                  <c:v>4.42</c:v>
                </c:pt>
                <c:pt idx="2">
                  <c:v>3.69</c:v>
                </c:pt>
                <c:pt idx="3">
                  <c:v>4.13</c:v>
                </c:pt>
                <c:pt idx="4">
                  <c:v>3.73</c:v>
                </c:pt>
                <c:pt idx="5">
                  <c:v>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6D-3C4F-AD26-866B2F07667D}"/>
            </c:ext>
          </c:extLst>
        </c:ser>
        <c:ser>
          <c:idx val="1"/>
          <c:order val="1"/>
          <c:tx>
            <c:strRef>
              <c:f>Profitabilitas!$A$18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Profitabilitas!$B$13:$G$13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Profitabilitas!$B$18:$G$18</c:f>
              <c:numCache>
                <c:formatCode>General</c:formatCode>
                <c:ptCount val="6"/>
                <c:pt idx="0">
                  <c:v>22.26</c:v>
                </c:pt>
                <c:pt idx="1">
                  <c:v>16.52</c:v>
                </c:pt>
                <c:pt idx="2">
                  <c:v>10.67</c:v>
                </c:pt>
                <c:pt idx="3">
                  <c:v>12.1</c:v>
                </c:pt>
                <c:pt idx="4">
                  <c:v>12.01</c:v>
                </c:pt>
                <c:pt idx="5">
                  <c:v>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76D-3C4F-AD26-866B2F0766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172959"/>
        <c:axId val="129620847"/>
      </c:lineChart>
      <c:catAx>
        <c:axId val="1311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0847"/>
        <c:crosses val="autoZero"/>
        <c:auto val="1"/>
        <c:lblAlgn val="ctr"/>
        <c:lblOffset val="100"/>
        <c:noMultiLvlLbl val="0"/>
      </c:catAx>
      <c:valAx>
        <c:axId val="1296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117295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/>
              <a:t>Nilai Kontrak Baru (dalam triliun)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NKB!$B$1</c:f>
              <c:strCache>
                <c:ptCount val="1"/>
                <c:pt idx="0">
                  <c:v>Nilai Kontrak Baru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NKB!$A$2:$A$6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NKB!$B$2:$B$6</c:f>
              <c:numCache>
                <c:formatCode>_-[$Rp-421]* #,##0.00_-;\-[$Rp-421]* #,##0.00_-;_-[$Rp-421]* "-"??_-;_-@_-</c:formatCode>
                <c:ptCount val="5"/>
                <c:pt idx="0">
                  <c:v>27072.69</c:v>
                </c:pt>
                <c:pt idx="1">
                  <c:v>32598.728999999999</c:v>
                </c:pt>
                <c:pt idx="2">
                  <c:v>41070.781999999999</c:v>
                </c:pt>
                <c:pt idx="3">
                  <c:v>43490.792999999998</c:v>
                </c:pt>
                <c:pt idx="4">
                  <c:v>33542.345999999998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26-E74F-BDB9-3F5CB89F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763695"/>
        <c:axId val="128765343"/>
      </c:barChart>
      <c:lineChart>
        <c:grouping val="standard"/>
        <c:varyColors val="0"/>
        <c:ser>
          <c:idx val="1"/>
          <c:order val="1"/>
          <c:tx>
            <c:strRef>
              <c:f>NKB!$C$1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NKB!$A$2:$A$6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NKB!$C$2:$C$6</c:f>
              <c:numCache>
                <c:formatCode>0.00%</c:formatCode>
                <c:ptCount val="5"/>
                <c:pt idx="1">
                  <c:v>0.20411857853800264</c:v>
                </c:pt>
                <c:pt idx="2">
                  <c:v>0.25988905886484104</c:v>
                </c:pt>
                <c:pt idx="3">
                  <c:v>5.892293455722375E-2</c:v>
                </c:pt>
                <c:pt idx="4">
                  <c:v>-0.22874834680526523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26-E74F-BDB9-3F5CB89FC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01919"/>
        <c:axId val="127031151"/>
      </c:lineChart>
      <c:catAx>
        <c:axId val="12876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8765343"/>
        <c:crosses val="autoZero"/>
        <c:auto val="1"/>
        <c:lblAlgn val="ctr"/>
        <c:lblOffset val="100"/>
        <c:noMultiLvlLbl val="0"/>
      </c:catAx>
      <c:valAx>
        <c:axId val="12876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421]* #,##0.00_-;\-[$Rp-421]* #,##0.00_-;_-[$Rp-421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8763695"/>
        <c:crosses val="autoZero"/>
        <c:crossBetween val="between"/>
        <c:majorUnit val="10000"/>
      </c:valAx>
      <c:valAx>
        <c:axId val="127031151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6601919"/>
        <c:crosses val="max"/>
        <c:crossBetween val="between"/>
      </c:valAx>
      <c:catAx>
        <c:axId val="126601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7031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/>
              <a:t>Revenue Breakdown per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PER!$A$2</c:f>
              <c:strCache>
                <c:ptCount val="1"/>
                <c:pt idx="0">
                  <c:v>Jasa Konstruksi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PER!$B$1:$L$1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PER!$B$2:$L$2</c:f>
              <c:numCache>
                <c:formatCode>_(* #,##0_);_(* \(#,##0\);_(* "-"??_);_(@_)</c:formatCode>
                <c:ptCount val="11"/>
                <c:pt idx="0">
                  <c:v>9951776.6152730007</c:v>
                </c:pt>
                <c:pt idx="1">
                  <c:v>10661557.053716</c:v>
                </c:pt>
                <c:pt idx="2">
                  <c:v>11610895.041284001</c:v>
                </c:pt>
                <c:pt idx="3">
                  <c:v>11856959.228311</c:v>
                </c:pt>
                <c:pt idx="4">
                  <c:v>15086613.857754</c:v>
                </c:pt>
                <c:pt idx="5">
                  <c:v>17840228.290927999</c:v>
                </c:pt>
                <c:pt idx="6">
                  <c:v>18535510.100423001</c:v>
                </c:pt>
                <c:pt idx="7">
                  <c:v>18164799.898414537</c:v>
                </c:pt>
                <c:pt idx="8">
                  <c:v>19963370.585063383</c:v>
                </c:pt>
                <c:pt idx="9">
                  <c:v>22250741.116660044</c:v>
                </c:pt>
                <c:pt idx="10">
                  <c:v>24097933.169699751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F-CD41-BF74-29DB5B034CE6}"/>
            </c:ext>
          </c:extLst>
        </c:ser>
        <c:ser>
          <c:idx val="1"/>
          <c:order val="1"/>
          <c:tx>
            <c:strRef>
              <c:f>PER!$A$3</c:f>
              <c:strCache>
                <c:ptCount val="1"/>
                <c:pt idx="0">
                  <c:v>EPC (Engineering, Procurement, Construction)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PER!$B$1:$L$1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PER!$B$3:$L$3</c:f>
              <c:numCache>
                <c:formatCode>_(* #,##0_);_(* \(#,##0\);_(* "-"??_);_(@_)</c:formatCode>
                <c:ptCount val="11"/>
                <c:pt idx="0">
                  <c:v>1445225.7778759999</c:v>
                </c:pt>
                <c:pt idx="1">
                  <c:v>1091049.6379579999</c:v>
                </c:pt>
                <c:pt idx="2">
                  <c:v>928319.08986199996</c:v>
                </c:pt>
                <c:pt idx="3">
                  <c:v>2365644.4310070002</c:v>
                </c:pt>
                <c:pt idx="4">
                  <c:v>3244422.110256</c:v>
                </c:pt>
                <c:pt idx="5">
                  <c:v>4064382.1431709998</c:v>
                </c:pt>
                <c:pt idx="6">
                  <c:v>2956396.5001500002</c:v>
                </c:pt>
                <c:pt idx="7">
                  <c:v>2897268.5701469998</c:v>
                </c:pt>
                <c:pt idx="8">
                  <c:v>3986586.5410275576</c:v>
                </c:pt>
                <c:pt idx="9">
                  <c:v>4550749.5271465592</c:v>
                </c:pt>
                <c:pt idx="10">
                  <c:v>4985452.4397251718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3F-CD41-BF74-29DB5B034CE6}"/>
            </c:ext>
          </c:extLst>
        </c:ser>
        <c:ser>
          <c:idx val="2"/>
          <c:order val="2"/>
          <c:tx>
            <c:strRef>
              <c:f>PER!$A$4</c:f>
              <c:strCache>
                <c:ptCount val="1"/>
                <c:pt idx="0">
                  <c:v>Properti dan Realti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PER!$B$1:$L$1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PER!$B$4:$L$4</c:f>
              <c:numCache>
                <c:formatCode>_(* #,##0_);_(* \(#,##0\);_(* "-"??_);_(@_)</c:formatCode>
                <c:ptCount val="11"/>
                <c:pt idx="0">
                  <c:v>258841.91837500001</c:v>
                </c:pt>
                <c:pt idx="1">
                  <c:v>645424.78531599999</c:v>
                </c:pt>
                <c:pt idx="2">
                  <c:v>1572504.2747800001</c:v>
                </c:pt>
                <c:pt idx="3">
                  <c:v>2180199.7165870001</c:v>
                </c:pt>
                <c:pt idx="4">
                  <c:v>2718540.3291270002</c:v>
                </c:pt>
                <c:pt idx="5">
                  <c:v>2666937.4547020001</c:v>
                </c:pt>
                <c:pt idx="6">
                  <c:v>2709018.8701709998</c:v>
                </c:pt>
                <c:pt idx="7">
                  <c:v>2844469.8136795503</c:v>
                </c:pt>
                <c:pt idx="8">
                  <c:v>3231414.6771883541</c:v>
                </c:pt>
                <c:pt idx="9">
                  <c:v>3509157.2252783426</c:v>
                </c:pt>
                <c:pt idx="10">
                  <c:v>3697796.8479382214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3F-CD41-BF74-29DB5B034CE6}"/>
            </c:ext>
          </c:extLst>
        </c:ser>
        <c:ser>
          <c:idx val="3"/>
          <c:order val="3"/>
          <c:tx>
            <c:strRef>
              <c:f>PER!$A$5</c:f>
              <c:strCache>
                <c:ptCount val="1"/>
                <c:pt idx="0">
                  <c:v>Persewaan Peralatan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PER!$B$1:$L$1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PER!$B$5:$L$5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29339.83556</c:v>
                </c:pt>
                <c:pt idx="2">
                  <c:v>72213.479741999996</c:v>
                </c:pt>
                <c:pt idx="3">
                  <c:v>2316.8906430000002</c:v>
                </c:pt>
                <c:pt idx="4">
                  <c:v>216545.38839899999</c:v>
                </c:pt>
                <c:pt idx="5">
                  <c:v>277023.86895400001</c:v>
                </c:pt>
                <c:pt idx="6">
                  <c:v>238481.51141800001</c:v>
                </c:pt>
                <c:pt idx="7">
                  <c:v>240866.32653217998</c:v>
                </c:pt>
                <c:pt idx="8">
                  <c:v>243274.9897975018</c:v>
                </c:pt>
                <c:pt idx="9">
                  <c:v>245707.7396954768</c:v>
                </c:pt>
                <c:pt idx="10">
                  <c:v>248164.81709243159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3F-CD41-BF74-29DB5B034CE6}"/>
            </c:ext>
          </c:extLst>
        </c:ser>
        <c:ser>
          <c:idx val="4"/>
          <c:order val="4"/>
          <c:tx>
            <c:strRef>
              <c:f>PER!$A$6</c:f>
              <c:strCache>
                <c:ptCount val="1"/>
                <c:pt idx="0">
                  <c:v>Pracetak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PER!$B$1:$L$1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PER!$B$6:$L$6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33440.982101000001</c:v>
                </c:pt>
                <c:pt idx="3">
                  <c:v>53763.953150000001</c:v>
                </c:pt>
                <c:pt idx="4">
                  <c:v>125491.233553</c:v>
                </c:pt>
                <c:pt idx="5">
                  <c:v>138256.18322499999</c:v>
                </c:pt>
                <c:pt idx="6">
                  <c:v>137837.67904300001</c:v>
                </c:pt>
                <c:pt idx="7">
                  <c:v>141972.80941429001</c:v>
                </c:pt>
                <c:pt idx="8">
                  <c:v>200764.71624618804</c:v>
                </c:pt>
                <c:pt idx="9">
                  <c:v>276128.35133148858</c:v>
                </c:pt>
                <c:pt idx="10">
                  <c:v>326835.59575992433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3F-CD41-BF74-29DB5B034CE6}"/>
            </c:ext>
          </c:extLst>
        </c:ser>
        <c:ser>
          <c:idx val="5"/>
          <c:order val="5"/>
          <c:tx>
            <c:strRef>
              <c:f>PER!$A$7</c:f>
              <c:strCache>
                <c:ptCount val="1"/>
                <c:pt idx="0">
                  <c:v>Energi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PER!$B$1:$L$1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PER!$B$7:$L$7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110646.685065</c:v>
                </c:pt>
                <c:pt idx="5">
                  <c:v>132732.17125099999</c:v>
                </c:pt>
                <c:pt idx="6">
                  <c:v>81455.245131000003</c:v>
                </c:pt>
                <c:pt idx="7">
                  <c:v>73850.784589567236</c:v>
                </c:pt>
                <c:pt idx="8">
                  <c:v>66956.257705975731</c:v>
                </c:pt>
                <c:pt idx="9">
                  <c:v>60705.386827025803</c:v>
                </c:pt>
                <c:pt idx="10">
                  <c:v>55038.081817555714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3F-CD41-BF74-29DB5B034CE6}"/>
            </c:ext>
          </c:extLst>
        </c:ser>
        <c:ser>
          <c:idx val="6"/>
          <c:order val="6"/>
          <c:tx>
            <c:strRef>
              <c:f>PER!$A$8</c:f>
              <c:strCache>
                <c:ptCount val="1"/>
                <c:pt idx="0">
                  <c:v>Pendapatan keuangan atas
konstruksi aset keuangan konsesi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PER!$B$1:$L$1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PER!$B$8:$L$8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1299.0889299999999</c:v>
                </c:pt>
                <c:pt idx="7">
                  <c:v>1299.0889299999999</c:v>
                </c:pt>
                <c:pt idx="8">
                  <c:v>1299.0889299999999</c:v>
                </c:pt>
                <c:pt idx="9">
                  <c:v>1299.0889299999999</c:v>
                </c:pt>
                <c:pt idx="10">
                  <c:v>1299.0889299999999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3F-CD41-BF74-29DB5B034C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28926927"/>
        <c:axId val="128928575"/>
      </c:barChart>
      <c:lineChart>
        <c:grouping val="standard"/>
        <c:varyColors val="0"/>
        <c:ser>
          <c:idx val="7"/>
          <c:order val="7"/>
          <c:tx>
            <c:strRef>
              <c:f>PER!$A$9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PER!$B$1:$L$1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PER!$B$9:$L$9</c:f>
              <c:numCache>
                <c:formatCode>0.00%</c:formatCode>
                <c:ptCount val="11"/>
                <c:pt idx="1">
                  <c:v>6.6192287783322645E-2</c:v>
                </c:pt>
                <c:pt idx="2">
                  <c:v>0.14403702200571841</c:v>
                </c:pt>
                <c:pt idx="3">
                  <c:v>0.15766002430804513</c:v>
                </c:pt>
                <c:pt idx="4">
                  <c:v>0.30642267830161191</c:v>
                </c:pt>
                <c:pt idx="5">
                  <c:v>0.16822885476548616</c:v>
                </c:pt>
                <c:pt idx="6">
                  <c:v>-1.8294950823650531E-2</c:v>
                </c:pt>
                <c:pt idx="7">
                  <c:v>-1.1981821394867009E-2</c:v>
                </c:pt>
                <c:pt idx="8">
                  <c:v>0.13663879148539709</c:v>
                </c:pt>
                <c:pt idx="9">
                  <c:v>0.11557955096947527</c:v>
                </c:pt>
                <c:pt idx="10">
                  <c:v>0.14884561875040686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3F-CD41-BF74-29DB5B034CE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188975"/>
        <c:axId val="126983007"/>
      </c:lineChart>
      <c:catAx>
        <c:axId val="1289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8928575"/>
        <c:crosses val="autoZero"/>
        <c:auto val="1"/>
        <c:lblAlgn val="ctr"/>
        <c:lblOffset val="100"/>
        <c:noMultiLvlLbl val="0"/>
      </c:catAx>
      <c:valAx>
        <c:axId val="128928575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8926927"/>
        <c:crosses val="autoZero"/>
        <c:crossBetween val="between"/>
      </c:valAx>
      <c:valAx>
        <c:axId val="126983007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1188975"/>
        <c:crosses val="max"/>
        <c:crossBetween val="between"/>
      </c:valAx>
      <c:catAx>
        <c:axId val="1311889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98300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Jasa Konstruksi</c:v>
                </c:pt>
              </c:strCache>
            </c:strRef>
          </c:tx>
          <c:spPr>
            <a:solidFill>
              <a:schemeClr val="accent5">
                <a:tint val="48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Sheet1!$B$12:$C$12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Sheet1!$B$13:$C$13</c:f>
              <c:numCache>
                <c:formatCode>#,##0</c:formatCode>
                <c:ptCount val="2"/>
                <c:pt idx="0">
                  <c:v>17840228.290927999</c:v>
                </c:pt>
                <c:pt idx="1">
                  <c:v>18535510.100423001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A-1F4D-A488-1A1E8AC61B7E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EPC (Engineering, Procurement, Construction)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Sheet1!$B$12:$C$12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Sheet1!$B$14:$C$14</c:f>
              <c:numCache>
                <c:formatCode>#,##0</c:formatCode>
                <c:ptCount val="2"/>
                <c:pt idx="0">
                  <c:v>4064382.1431709998</c:v>
                </c:pt>
                <c:pt idx="1">
                  <c:v>2956396.5001500002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A-1F4D-A488-1A1E8AC61B7E}"/>
            </c:ext>
          </c:extLst>
        </c:ser>
        <c:ser>
          <c:idx val="2"/>
          <c:order val="2"/>
          <c:tx>
            <c:strRef>
              <c:f>Sheet1!$A$15</c:f>
              <c:strCache>
                <c:ptCount val="1"/>
                <c:pt idx="0">
                  <c:v>Properti dan Realti</c:v>
                </c:pt>
              </c:strCache>
            </c:strRef>
          </c:tx>
          <c:spPr>
            <a:solidFill>
              <a:schemeClr val="accent5">
                <a:tint val="83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Sheet1!$B$12:$C$12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Sheet1!$B$15:$C$15</c:f>
              <c:numCache>
                <c:formatCode>#,##0</c:formatCode>
                <c:ptCount val="2"/>
                <c:pt idx="0">
                  <c:v>2666937.4547020001</c:v>
                </c:pt>
                <c:pt idx="1">
                  <c:v>2709018.8701709998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5A-1F4D-A488-1A1E8AC61B7E}"/>
            </c:ext>
          </c:extLst>
        </c:ser>
        <c:ser>
          <c:idx val="3"/>
          <c:order val="3"/>
          <c:tx>
            <c:strRef>
              <c:f>Sheet1!$A$16</c:f>
              <c:strCache>
                <c:ptCount val="1"/>
                <c:pt idx="0">
                  <c:v>Persewaan Peralatan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Sheet1!$B$12:$C$12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Sheet1!$B$16:$C$16</c:f>
              <c:numCache>
                <c:formatCode>#,##0</c:formatCode>
                <c:ptCount val="2"/>
                <c:pt idx="0">
                  <c:v>277023.86895400001</c:v>
                </c:pt>
                <c:pt idx="1">
                  <c:v>238481.51141800001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5A-1F4D-A488-1A1E8AC61B7E}"/>
            </c:ext>
          </c:extLst>
        </c:ser>
        <c:ser>
          <c:idx val="4"/>
          <c:order val="4"/>
          <c:tx>
            <c:strRef>
              <c:f>Sheet1!$A$17</c:f>
              <c:strCache>
                <c:ptCount val="1"/>
                <c:pt idx="0">
                  <c:v>Pracetak</c:v>
                </c:pt>
              </c:strCache>
            </c:strRef>
          </c:tx>
          <c:spPr>
            <a:solidFill>
              <a:schemeClr val="accent5">
                <a:shade val="82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Sheet1!$B$12:$C$12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Sheet1!$B$17:$C$17</c:f>
              <c:numCache>
                <c:formatCode>#,##0</c:formatCode>
                <c:ptCount val="2"/>
                <c:pt idx="0">
                  <c:v>138256.18322499999</c:v>
                </c:pt>
                <c:pt idx="1">
                  <c:v>137837.67904300001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5A-1F4D-A488-1A1E8AC61B7E}"/>
            </c:ext>
          </c:extLst>
        </c:ser>
        <c:ser>
          <c:idx val="5"/>
          <c:order val="5"/>
          <c:tx>
            <c:strRef>
              <c:f>Sheet1!$A$18</c:f>
              <c:strCache>
                <c:ptCount val="1"/>
                <c:pt idx="0">
                  <c:v>Energi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Sheet1!$B$12:$C$12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Sheet1!$B$18:$C$18</c:f>
              <c:numCache>
                <c:formatCode>#,##0</c:formatCode>
                <c:ptCount val="2"/>
                <c:pt idx="0">
                  <c:v>132732.17125099999</c:v>
                </c:pt>
                <c:pt idx="1">
                  <c:v>81455.245131000003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5A-1F4D-A488-1A1E8AC61B7E}"/>
            </c:ext>
          </c:extLst>
        </c:ser>
        <c:ser>
          <c:idx val="6"/>
          <c:order val="6"/>
          <c:tx>
            <c:strRef>
              <c:f>Sheet1!$A$19</c:f>
              <c:strCache>
                <c:ptCount val="1"/>
                <c:pt idx="0">
                  <c:v>Pendapatan keuangan atas
konstruksi aset keuangan konsesi</c:v>
                </c:pt>
              </c:strCache>
            </c:strRef>
          </c:tx>
          <c:spPr>
            <a:solidFill>
              <a:schemeClr val="accent5">
                <a:shade val="47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Sheet1!$B$12:$C$12</c:f>
              <c:numCache>
                <c:formatCode>General</c:formatCode>
                <c:ptCount val="2"/>
                <c:pt idx="0">
                  <c:v>2018</c:v>
                </c:pt>
                <c:pt idx="1">
                  <c:v>2019</c:v>
                </c:pt>
              </c:numCache>
            </c:numRef>
          </c:cat>
          <c:val>
            <c:numRef>
              <c:f>Sheet1!$B$19:$C$19</c:f>
              <c:numCache>
                <c:formatCode>#,##0</c:formatCode>
                <c:ptCount val="2"/>
                <c:pt idx="1">
                  <c:v>1299.0889299999999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5A-1F4D-A488-1A1E8AC61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1484592"/>
        <c:axId val="1931794464"/>
      </c:barChart>
      <c:catAx>
        <c:axId val="19314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931794464"/>
        <c:crosses val="autoZero"/>
        <c:auto val="1"/>
        <c:lblAlgn val="ctr"/>
        <c:lblOffset val="100"/>
        <c:noMultiLvlLbl val="0"/>
      </c:catAx>
      <c:valAx>
        <c:axId val="193179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9314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/>
              <a:t>Breakdown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Jasa Konstruksi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Sheet1!$B$47:$F$47</c:f>
              <c:numCache>
                <c:formatCode>_-[$Rp-421]* #,##0_-;\-[$Rp-421]* #,##0_-;_-[$Rp-421]* "-"??_-;_-@_-</c:formatCode>
                <c:ptCount val="5"/>
                <c:pt idx="0">
                  <c:v>11610895</c:v>
                </c:pt>
                <c:pt idx="1">
                  <c:v>11856959</c:v>
                </c:pt>
                <c:pt idx="2">
                  <c:v>15086614</c:v>
                </c:pt>
                <c:pt idx="3">
                  <c:v>17840228</c:v>
                </c:pt>
                <c:pt idx="4">
                  <c:v>18535510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F-F142-8127-82153390F9C9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EPC (Engineering, Procurement, Construction)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Sheet1!$B$48:$F$48</c:f>
              <c:numCache>
                <c:formatCode>_-[$Rp-421]* #,##0_-;\-[$Rp-421]* #,##0_-;_-[$Rp-421]* "-"??_-;_-@_-</c:formatCode>
                <c:ptCount val="5"/>
                <c:pt idx="0">
                  <c:v>928319</c:v>
                </c:pt>
                <c:pt idx="1">
                  <c:v>2365644</c:v>
                </c:pt>
                <c:pt idx="2">
                  <c:v>3244422</c:v>
                </c:pt>
                <c:pt idx="3">
                  <c:v>4064382</c:v>
                </c:pt>
                <c:pt idx="4">
                  <c:v>2956396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FF-F142-8127-82153390F9C9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Properti dan Realti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Sheet1!$B$49:$F$49</c:f>
              <c:numCache>
                <c:formatCode>_-[$Rp-421]* #,##0_-;\-[$Rp-421]* #,##0_-;_-[$Rp-421]* "-"??_-;_-@_-</c:formatCode>
                <c:ptCount val="5"/>
                <c:pt idx="0">
                  <c:v>1572504</c:v>
                </c:pt>
                <c:pt idx="1">
                  <c:v>2180200</c:v>
                </c:pt>
                <c:pt idx="2">
                  <c:v>2718540</c:v>
                </c:pt>
                <c:pt idx="3">
                  <c:v>2666937</c:v>
                </c:pt>
                <c:pt idx="4">
                  <c:v>2709019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FF-F142-8127-82153390F9C9}"/>
            </c:ext>
          </c:extLst>
        </c:ser>
        <c:ser>
          <c:idx val="3"/>
          <c:order val="3"/>
          <c:tx>
            <c:strRef>
              <c:f>Sheet1!$A$50</c:f>
              <c:strCache>
                <c:ptCount val="1"/>
                <c:pt idx="0">
                  <c:v>Persewaan Peralatan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Sheet1!$B$50:$F$50</c:f>
              <c:numCache>
                <c:formatCode>_-[$Rp-421]* #,##0_-;\-[$Rp-421]* #,##0_-;_-[$Rp-421]* "-"??_-;_-@_-</c:formatCode>
                <c:ptCount val="5"/>
                <c:pt idx="0">
                  <c:v>72123</c:v>
                </c:pt>
                <c:pt idx="1">
                  <c:v>2317</c:v>
                </c:pt>
                <c:pt idx="2">
                  <c:v>110647</c:v>
                </c:pt>
                <c:pt idx="3">
                  <c:v>277024</c:v>
                </c:pt>
                <c:pt idx="4">
                  <c:v>238482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FF-F142-8127-82153390F9C9}"/>
            </c:ext>
          </c:extLst>
        </c:ser>
        <c:ser>
          <c:idx val="4"/>
          <c:order val="4"/>
          <c:tx>
            <c:strRef>
              <c:f>Sheet1!$A$51</c:f>
              <c:strCache>
                <c:ptCount val="1"/>
                <c:pt idx="0">
                  <c:v>Pracetak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Sheet1!$B$51:$F$51</c:f>
              <c:numCache>
                <c:formatCode>_-[$Rp-421]* #,##0_-;\-[$Rp-421]* #,##0_-;_-[$Rp-421]* "-"??_-;_-@_-</c:formatCode>
                <c:ptCount val="5"/>
                <c:pt idx="0">
                  <c:v>33441</c:v>
                </c:pt>
                <c:pt idx="1">
                  <c:v>53764</c:v>
                </c:pt>
                <c:pt idx="2">
                  <c:v>125491</c:v>
                </c:pt>
                <c:pt idx="3">
                  <c:v>138256</c:v>
                </c:pt>
                <c:pt idx="4">
                  <c:v>137838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FF-F142-8127-82153390F9C9}"/>
            </c:ext>
          </c:extLst>
        </c:ser>
        <c:ser>
          <c:idx val="5"/>
          <c:order val="5"/>
          <c:tx>
            <c:strRef>
              <c:f>Sheet1!$A$52</c:f>
              <c:strCache>
                <c:ptCount val="1"/>
                <c:pt idx="0">
                  <c:v>Energi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Sheet1!$B$52:$F$52</c:f>
              <c:numCache>
                <c:formatCode>_-[$Rp-421]* #,##0_-;\-[$Rp-421]* #,##0_-;_-[$Rp-421]*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216545</c:v>
                </c:pt>
                <c:pt idx="3">
                  <c:v>132732</c:v>
                </c:pt>
                <c:pt idx="4">
                  <c:v>81455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FF-F142-8127-82153390F9C9}"/>
            </c:ext>
          </c:extLst>
        </c:ser>
        <c:ser>
          <c:idx val="6"/>
          <c:order val="6"/>
          <c:tx>
            <c:strRef>
              <c:f>Sheet1!$A$53</c:f>
              <c:strCache>
                <c:ptCount val="1"/>
                <c:pt idx="0">
                  <c:v>Pendapatan keuangan atas
konstruksi aset keuangan konsesi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Sheet1!$B$46:$F$46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Sheet1!$B$53:$F$53</c:f>
              <c:numCache>
                <c:formatCode>_-[$Rp-421]* #,##0_-;\-[$Rp-421]* #,##0_-;_-[$Rp-421]* "-"??_-;_-@_-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FF-F142-8127-82153390F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0757375"/>
        <c:axId val="634677295"/>
      </c:barChart>
      <c:catAx>
        <c:axId val="63075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634677295"/>
        <c:crosses val="autoZero"/>
        <c:auto val="1"/>
        <c:lblAlgn val="ctr"/>
        <c:lblOffset val="100"/>
        <c:noMultiLvlLbl val="0"/>
      </c:catAx>
      <c:valAx>
        <c:axId val="6346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p-421]* #,##0_-;\-[$Rp-421]* #,##0_-;_-[$Rp-421]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63075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Sheet2!$A$23</c:f>
              <c:strCache>
                <c:ptCount val="1"/>
                <c:pt idx="0">
                  <c:v>Jasa Konstruksi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Sheet2!$B$22:$L$22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Sheet2!$B$23:$L$23</c:f>
              <c:numCache>
                <c:formatCode>_(* #,##0_);_(* \(#,##0\);_(* "-"??_);_(@_)</c:formatCode>
                <c:ptCount val="11"/>
                <c:pt idx="0">
                  <c:v>9951776.6152730007</c:v>
                </c:pt>
                <c:pt idx="1">
                  <c:v>10661557.053716</c:v>
                </c:pt>
                <c:pt idx="2">
                  <c:v>11610895.041284001</c:v>
                </c:pt>
                <c:pt idx="3">
                  <c:v>11856959.228311</c:v>
                </c:pt>
                <c:pt idx="4">
                  <c:v>15086613.857754</c:v>
                </c:pt>
                <c:pt idx="5">
                  <c:v>17840228.290927999</c:v>
                </c:pt>
                <c:pt idx="6">
                  <c:v>18535510.100423001</c:v>
                </c:pt>
                <c:pt idx="7">
                  <c:v>18164799.898414537</c:v>
                </c:pt>
                <c:pt idx="8">
                  <c:v>19963370.585063383</c:v>
                </c:pt>
                <c:pt idx="9">
                  <c:v>22250741.116660044</c:v>
                </c:pt>
                <c:pt idx="10">
                  <c:v>24097933.169699751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A-F649-84CD-BB7480EF250B}"/>
            </c:ext>
          </c:extLst>
        </c:ser>
        <c:ser>
          <c:idx val="1"/>
          <c:order val="1"/>
          <c:tx>
            <c:strRef>
              <c:f>Sheet2!$A$24</c:f>
              <c:strCache>
                <c:ptCount val="1"/>
                <c:pt idx="0">
                  <c:v>EPC (Engineering, Procurement, Construction)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Sheet2!$B$22:$L$22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Sheet2!$B$24:$L$24</c:f>
              <c:numCache>
                <c:formatCode>_(* #,##0_);_(* \(#,##0\);_(* "-"??_);_(@_)</c:formatCode>
                <c:ptCount val="11"/>
                <c:pt idx="0">
                  <c:v>1445225.7778759999</c:v>
                </c:pt>
                <c:pt idx="1">
                  <c:v>1091049.6379579999</c:v>
                </c:pt>
                <c:pt idx="2">
                  <c:v>928319.08986199996</c:v>
                </c:pt>
                <c:pt idx="3">
                  <c:v>2365644.4310070002</c:v>
                </c:pt>
                <c:pt idx="4">
                  <c:v>3244422.110256</c:v>
                </c:pt>
                <c:pt idx="5">
                  <c:v>4064382.1431709998</c:v>
                </c:pt>
                <c:pt idx="6">
                  <c:v>2956396.5001500002</c:v>
                </c:pt>
                <c:pt idx="7">
                  <c:v>2897268.5701469998</c:v>
                </c:pt>
                <c:pt idx="8">
                  <c:v>3986586.5410275576</c:v>
                </c:pt>
                <c:pt idx="9">
                  <c:v>4550749.5271465592</c:v>
                </c:pt>
                <c:pt idx="10">
                  <c:v>4985452.4397251718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4A-F649-84CD-BB7480EF250B}"/>
            </c:ext>
          </c:extLst>
        </c:ser>
        <c:ser>
          <c:idx val="2"/>
          <c:order val="2"/>
          <c:tx>
            <c:strRef>
              <c:f>Sheet2!$A$25</c:f>
              <c:strCache>
                <c:ptCount val="1"/>
                <c:pt idx="0">
                  <c:v>Properti dan Realti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Sheet2!$B$22:$L$22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Sheet2!$B$25:$L$25</c:f>
              <c:numCache>
                <c:formatCode>_(* #,##0_);_(* \(#,##0\);_(* "-"??_);_(@_)</c:formatCode>
                <c:ptCount val="11"/>
                <c:pt idx="0">
                  <c:v>258841.91837500001</c:v>
                </c:pt>
                <c:pt idx="1">
                  <c:v>645424.78531599999</c:v>
                </c:pt>
                <c:pt idx="2">
                  <c:v>1572504.2747800001</c:v>
                </c:pt>
                <c:pt idx="3">
                  <c:v>2180199.7165870001</c:v>
                </c:pt>
                <c:pt idx="4">
                  <c:v>2718540.3291270002</c:v>
                </c:pt>
                <c:pt idx="5">
                  <c:v>2666937.4547020001</c:v>
                </c:pt>
                <c:pt idx="6">
                  <c:v>2709018.8701709998</c:v>
                </c:pt>
                <c:pt idx="7">
                  <c:v>2844469.8136795503</c:v>
                </c:pt>
                <c:pt idx="8">
                  <c:v>3231414.6771883541</c:v>
                </c:pt>
                <c:pt idx="9">
                  <c:v>3509157.2252783426</c:v>
                </c:pt>
                <c:pt idx="10">
                  <c:v>3697796.8479382214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4A-F649-84CD-BB7480EF250B}"/>
            </c:ext>
          </c:extLst>
        </c:ser>
        <c:ser>
          <c:idx val="3"/>
          <c:order val="3"/>
          <c:tx>
            <c:strRef>
              <c:f>Sheet2!$A$26</c:f>
              <c:strCache>
                <c:ptCount val="1"/>
                <c:pt idx="0">
                  <c:v>Persewaan Peralatan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Sheet2!$B$22:$L$22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Sheet2!$B$26:$L$26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29339.83556</c:v>
                </c:pt>
                <c:pt idx="2">
                  <c:v>72213.479741999996</c:v>
                </c:pt>
                <c:pt idx="3">
                  <c:v>2316.8906430000002</c:v>
                </c:pt>
                <c:pt idx="4">
                  <c:v>216545.38839899999</c:v>
                </c:pt>
                <c:pt idx="5">
                  <c:v>277023.86895400001</c:v>
                </c:pt>
                <c:pt idx="6">
                  <c:v>238481.51141800001</c:v>
                </c:pt>
                <c:pt idx="7">
                  <c:v>240866.32653217998</c:v>
                </c:pt>
                <c:pt idx="8">
                  <c:v>243274.9897975018</c:v>
                </c:pt>
                <c:pt idx="9">
                  <c:v>245707.7396954768</c:v>
                </c:pt>
                <c:pt idx="10">
                  <c:v>248164.81709243159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4A-F649-84CD-BB7480EF250B}"/>
            </c:ext>
          </c:extLst>
        </c:ser>
        <c:ser>
          <c:idx val="4"/>
          <c:order val="4"/>
          <c:tx>
            <c:strRef>
              <c:f>Sheet2!$A$27</c:f>
              <c:strCache>
                <c:ptCount val="1"/>
                <c:pt idx="0">
                  <c:v>Pracetak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Sheet2!$B$22:$L$22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Sheet2!$B$27:$L$27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33440.982101000001</c:v>
                </c:pt>
                <c:pt idx="3">
                  <c:v>53763.953150000001</c:v>
                </c:pt>
                <c:pt idx="4">
                  <c:v>125491.233553</c:v>
                </c:pt>
                <c:pt idx="5">
                  <c:v>138256.18322499999</c:v>
                </c:pt>
                <c:pt idx="6">
                  <c:v>137837.67904300001</c:v>
                </c:pt>
                <c:pt idx="7">
                  <c:v>141972.80941429001</c:v>
                </c:pt>
                <c:pt idx="8">
                  <c:v>200764.71624618804</c:v>
                </c:pt>
                <c:pt idx="9">
                  <c:v>276128.35133148858</c:v>
                </c:pt>
                <c:pt idx="10">
                  <c:v>326835.59575992433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4A-F649-84CD-BB7480EF250B}"/>
            </c:ext>
          </c:extLst>
        </c:ser>
        <c:ser>
          <c:idx val="5"/>
          <c:order val="5"/>
          <c:tx>
            <c:strRef>
              <c:f>Sheet2!$A$28</c:f>
              <c:strCache>
                <c:ptCount val="1"/>
                <c:pt idx="0">
                  <c:v>Energi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Sheet2!$B$22:$L$22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Sheet2!$B$28:$L$28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110646.685065</c:v>
                </c:pt>
                <c:pt idx="5">
                  <c:v>132732.17125099999</c:v>
                </c:pt>
                <c:pt idx="6">
                  <c:v>81455.245131000003</c:v>
                </c:pt>
                <c:pt idx="7">
                  <c:v>73850.784589567236</c:v>
                </c:pt>
                <c:pt idx="8">
                  <c:v>66956.257705975731</c:v>
                </c:pt>
                <c:pt idx="9">
                  <c:v>60705.386827025803</c:v>
                </c:pt>
                <c:pt idx="10">
                  <c:v>55038.081817555714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4A-F649-84CD-BB7480EF250B}"/>
            </c:ext>
          </c:extLst>
        </c:ser>
        <c:ser>
          <c:idx val="6"/>
          <c:order val="6"/>
          <c:tx>
            <c:strRef>
              <c:f>Sheet2!$A$29</c:f>
              <c:strCache>
                <c:ptCount val="1"/>
                <c:pt idx="0">
                  <c:v>Pendapatan keuangan atas
konstruksi aset keuangan konsesi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Sheet2!$B$22:$L$22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Sheet2!$B$29:$L$29</c:f>
              <c:numCache>
                <c:formatCode>_(* #,##0_);_(* \(#,##0\);_(*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>
                  <c:v>1299.0889299999999</c:v>
                </c:pt>
                <c:pt idx="7">
                  <c:v>1299.0889299999999</c:v>
                </c:pt>
                <c:pt idx="8">
                  <c:v>1299.0889299999999</c:v>
                </c:pt>
                <c:pt idx="9">
                  <c:v>1299.0889299999999</c:v>
                </c:pt>
                <c:pt idx="10">
                  <c:v>1299.0889299999999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4A-F649-84CD-BB7480EF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35146512"/>
        <c:axId val="1947482480"/>
      </c:barChart>
      <c:catAx>
        <c:axId val="1935146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947482480"/>
        <c:crosses val="autoZero"/>
        <c:auto val="1"/>
        <c:lblAlgn val="ctr"/>
        <c:lblOffset val="100"/>
        <c:noMultiLvlLbl val="0"/>
      </c:catAx>
      <c:valAx>
        <c:axId val="194748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9351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Sheet2!$A$59</c:f>
              <c:strCache>
                <c:ptCount val="1"/>
                <c:pt idx="0">
                  <c:v> Total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Sheet2!$B$58:$L$58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Sheet2!$B$59:$L$59</c:f>
              <c:numCache>
                <c:formatCode>_(* #,##0_);_(* \(#,##0\);_(* "-"??_);_(@_)</c:formatCode>
                <c:ptCount val="11"/>
                <c:pt idx="0">
                  <c:v>11655844.311524</c:v>
                </c:pt>
                <c:pt idx="1">
                  <c:v>12427371.312550001</c:v>
                </c:pt>
                <c:pt idx="2">
                  <c:v>14217372.867768999</c:v>
                </c:pt>
                <c:pt idx="3">
                  <c:v>16458884.219698001</c:v>
                </c:pt>
                <c:pt idx="4">
                  <c:v>21502259.604153998</c:v>
                </c:pt>
                <c:pt idx="5">
                  <c:v>25119560.112231001</c:v>
                </c:pt>
                <c:pt idx="6">
                  <c:v>24659998.995266002</c:v>
                </c:pt>
                <c:pt idx="7">
                  <c:v>24364527.291707125</c:v>
                </c:pt>
                <c:pt idx="8">
                  <c:v>27693666.855958961</c:v>
                </c:pt>
                <c:pt idx="9">
                  <c:v>30894488.435868938</c:v>
                </c:pt>
                <c:pt idx="10">
                  <c:v>35492997.683083139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F-5948-A3E3-5E34BA26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2162688"/>
        <c:axId val="1735262544"/>
      </c:barChart>
      <c:lineChart>
        <c:grouping val="standard"/>
        <c:varyColors val="0"/>
        <c:ser>
          <c:idx val="1"/>
          <c:order val="1"/>
          <c:tx>
            <c:strRef>
              <c:f>Sheet2!$A$60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3.9484650915419653E-2"/>
                  <c:y val="4.8305592760296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4F-5948-A3E3-5E34BA26E491}"/>
                </c:ext>
              </c:extLst>
            </c:dLbl>
            <c:dLbl>
              <c:idx val="8"/>
              <c:layout>
                <c:manualLayout>
                  <c:x val="-3.9484650915419653E-2"/>
                  <c:y val="5.16712451906946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4F-5948-A3E3-5E34BA26E491}"/>
                </c:ext>
              </c:extLst>
            </c:dLbl>
            <c:dLbl>
              <c:idx val="9"/>
              <c:layout>
                <c:manualLayout>
                  <c:x val="-3.9484650915419653E-2"/>
                  <c:y val="-4.59326752908639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4F-5948-A3E3-5E34BA26E491}"/>
                </c:ext>
              </c:extLst>
            </c:dLbl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Sheet2!$B$58:$L$58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Sheet2!$B$60:$L$60</c:f>
              <c:numCache>
                <c:formatCode>0.00%</c:formatCode>
                <c:ptCount val="11"/>
                <c:pt idx="1">
                  <c:v>6.2082879928666866E-2</c:v>
                </c:pt>
                <c:pt idx="2">
                  <c:v>0.12590241332679394</c:v>
                </c:pt>
                <c:pt idx="3">
                  <c:v>0.1361885363557245</c:v>
                </c:pt>
                <c:pt idx="4">
                  <c:v>0.23455094847248859</c:v>
                </c:pt>
                <c:pt idx="5">
                  <c:v>0.14400333811242572</c:v>
                </c:pt>
                <c:pt idx="6">
                  <c:v>-1.8635893580256101E-2</c:v>
                </c:pt>
                <c:pt idx="7">
                  <c:v>-1.2127126458121182E-2</c:v>
                </c:pt>
                <c:pt idx="8">
                  <c:v>0.12021302854430387</c:v>
                </c:pt>
                <c:pt idx="9">
                  <c:v>0.10360493867876373</c:v>
                </c:pt>
                <c:pt idx="10">
                  <c:v>0.12956102745319728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F-5948-A3E3-5E34BA26E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7440640"/>
        <c:axId val="1948471536"/>
      </c:lineChart>
      <c:catAx>
        <c:axId val="18921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35262544"/>
        <c:crosses val="autoZero"/>
        <c:auto val="1"/>
        <c:lblAlgn val="ctr"/>
        <c:lblOffset val="100"/>
        <c:noMultiLvlLbl val="0"/>
      </c:catAx>
      <c:valAx>
        <c:axId val="17352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92162688"/>
        <c:crosses val="autoZero"/>
        <c:crossBetween val="between"/>
      </c:valAx>
      <c:valAx>
        <c:axId val="1948471536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87440640"/>
        <c:crosses val="max"/>
        <c:crossBetween val="between"/>
      </c:valAx>
      <c:catAx>
        <c:axId val="1887440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8471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Net Income (dalam miliar)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Sheet2!$A$88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Sheet2!$B$87:$L$87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Sheet2!$B$88:$L$88</c:f>
              <c:numCache>
                <c:formatCode>_(* #,##0.00_);_(* \(#,##0.00\);_(* "-"??_);_(@_)</c:formatCode>
                <c:ptCount val="11"/>
                <c:pt idx="0">
                  <c:v>428312</c:v>
                </c:pt>
                <c:pt idx="1">
                  <c:v>533521</c:v>
                </c:pt>
                <c:pt idx="2">
                  <c:v>740323</c:v>
                </c:pt>
                <c:pt idx="3">
                  <c:v>1020027.91</c:v>
                </c:pt>
                <c:pt idx="4">
                  <c:v>1453140.73</c:v>
                </c:pt>
                <c:pt idx="5">
                  <c:v>1501973.08</c:v>
                </c:pt>
                <c:pt idx="6">
                  <c:v>930322.56</c:v>
                </c:pt>
                <c:pt idx="7">
                  <c:v>1184105.1442233999</c:v>
                </c:pt>
                <c:pt idx="8">
                  <c:v>1416443.965707008</c:v>
                </c:pt>
                <c:pt idx="9">
                  <c:v>1602618.8448076376</c:v>
                </c:pt>
                <c:pt idx="10">
                  <c:v>1752685.2511088136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CB-8845-93C4-BCE54D7528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92162688"/>
        <c:axId val="1735262544"/>
      </c:barChart>
      <c:lineChart>
        <c:grouping val="standard"/>
        <c:varyColors val="0"/>
        <c:ser>
          <c:idx val="1"/>
          <c:order val="1"/>
          <c:tx>
            <c:strRef>
              <c:f>Sheet2!$A$89</c:f>
              <c:strCache>
                <c:ptCount val="1"/>
                <c:pt idx="0">
                  <c:v>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4.1638472974428554E-2"/>
                  <c:y val="3.7653464958671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CD-274A-B4D7-DD12D3DE1997}"/>
                </c:ext>
              </c:extLst>
            </c:dLbl>
            <c:dLbl>
              <c:idx val="8"/>
              <c:layout>
                <c:manualLayout>
                  <c:x val="-3.2667711871184384E-2"/>
                  <c:y val="5.09204633002964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CCB-8845-93C4-BCE54D752866}"/>
                </c:ext>
              </c:extLst>
            </c:dLbl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Sheet2!$B$87:$L$87</c:f>
              <c:strCache>
                <c:ptCount val="11"/>
                <c:pt idx="0">
                  <c:v>2013A</c:v>
                </c:pt>
                <c:pt idx="1">
                  <c:v>2014A</c:v>
                </c:pt>
                <c:pt idx="2">
                  <c:v>2015A</c:v>
                </c:pt>
                <c:pt idx="3">
                  <c:v>2016A</c:v>
                </c:pt>
                <c:pt idx="4">
                  <c:v>2017A</c:v>
                </c:pt>
                <c:pt idx="5">
                  <c:v>2018A</c:v>
                </c:pt>
                <c:pt idx="6">
                  <c:v>2019A</c:v>
                </c:pt>
                <c:pt idx="7">
                  <c:v>2020F</c:v>
                </c:pt>
                <c:pt idx="8">
                  <c:v>2021F</c:v>
                </c:pt>
                <c:pt idx="9">
                  <c:v>2022F</c:v>
                </c:pt>
                <c:pt idx="10">
                  <c:v>2023F</c:v>
                </c:pt>
              </c:strCache>
            </c:strRef>
          </c:cat>
          <c:val>
            <c:numRef>
              <c:f>Sheet2!$B$89:$L$89</c:f>
              <c:numCache>
                <c:formatCode>0.00%</c:formatCode>
                <c:ptCount val="11"/>
                <c:pt idx="1">
                  <c:v>0.24563635854237098</c:v>
                </c:pt>
                <c:pt idx="2">
                  <c:v>0.38761735714245549</c:v>
                </c:pt>
                <c:pt idx="3">
                  <c:v>0.37781469709842869</c:v>
                </c:pt>
                <c:pt idx="4">
                  <c:v>0.42460879330252832</c:v>
                </c:pt>
                <c:pt idx="5">
                  <c:v>3.3604694295507151E-2</c:v>
                </c:pt>
                <c:pt idx="6">
                  <c:v>-0.38059971088163574</c:v>
                </c:pt>
                <c:pt idx="7">
                  <c:v>-0.02</c:v>
                </c:pt>
                <c:pt idx="8">
                  <c:v>0.13717430515954732</c:v>
                </c:pt>
                <c:pt idx="9">
                  <c:v>9.5433796495729292E-2</c:v>
                </c:pt>
                <c:pt idx="10">
                  <c:v>4.8370313061946058E-2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CB-8845-93C4-BCE54D7528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7440640"/>
        <c:axId val="1948471536"/>
      </c:lineChart>
      <c:catAx>
        <c:axId val="189216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735262544"/>
        <c:crosses val="autoZero"/>
        <c:auto val="1"/>
        <c:lblAlgn val="ctr"/>
        <c:lblOffset val="100"/>
        <c:noMultiLvlLbl val="0"/>
      </c:catAx>
      <c:valAx>
        <c:axId val="1735262544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92162688"/>
        <c:crosses val="autoZero"/>
        <c:crossBetween val="between"/>
      </c:valAx>
      <c:valAx>
        <c:axId val="1948471536"/>
        <c:scaling>
          <c:orientation val="minMax"/>
        </c:scaling>
        <c:delete val="0"/>
        <c:axPos val="r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887440640"/>
        <c:crosses val="max"/>
        <c:crossBetween val="between"/>
      </c:valAx>
      <c:catAx>
        <c:axId val="18874406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847153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/>
              <a:t>Likuiditas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Likuiditas!$A$12</c:f>
              <c:strCache>
                <c:ptCount val="1"/>
                <c:pt idx="0">
                  <c:v>Rasio Lancar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Likuiditas!$B$11:$G$11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Likuiditas!$B$12:$G$12</c:f>
              <c:numCache>
                <c:formatCode>General</c:formatCode>
                <c:ptCount val="6"/>
                <c:pt idx="0">
                  <c:v>1.38</c:v>
                </c:pt>
                <c:pt idx="1">
                  <c:v>1.39</c:v>
                </c:pt>
                <c:pt idx="2">
                  <c:v>1.53</c:v>
                </c:pt>
                <c:pt idx="3">
                  <c:v>1.44</c:v>
                </c:pt>
                <c:pt idx="4">
                  <c:v>1.42</c:v>
                </c:pt>
                <c:pt idx="5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C1-9B4B-9CDF-0F811FF083B1}"/>
            </c:ext>
          </c:extLst>
        </c:ser>
        <c:ser>
          <c:idx val="1"/>
          <c:order val="1"/>
          <c:tx>
            <c:strRef>
              <c:f>Likuiditas!$A$13</c:f>
              <c:strCache>
                <c:ptCount val="1"/>
                <c:pt idx="0">
                  <c:v>Rasio Cepat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Likuiditas!$B$11:$G$11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Likuiditas!$B$13:$G$13</c:f>
              <c:numCache>
                <c:formatCode>General</c:formatCode>
                <c:ptCount val="6"/>
                <c:pt idx="0">
                  <c:v>1.1200000000000001</c:v>
                </c:pt>
                <c:pt idx="1">
                  <c:v>1.1599999999999999</c:v>
                </c:pt>
                <c:pt idx="2">
                  <c:v>1.37</c:v>
                </c:pt>
                <c:pt idx="3">
                  <c:v>1.33</c:v>
                </c:pt>
                <c:pt idx="4">
                  <c:v>1.24</c:v>
                </c:pt>
                <c:pt idx="5">
                  <c:v>1.1599999999999999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C1-9B4B-9CDF-0F811FF083B1}"/>
            </c:ext>
          </c:extLst>
        </c:ser>
        <c:ser>
          <c:idx val="2"/>
          <c:order val="2"/>
          <c:tx>
            <c:strRef>
              <c:f>Likuiditas!$A$14</c:f>
              <c:strCache>
                <c:ptCount val="1"/>
                <c:pt idx="0">
                  <c:v>Rasio Kas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Likuiditas!$B$11:$G$11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Likuiditas!$B$14:$G$14</c:f>
              <c:numCache>
                <c:formatCode>General</c:formatCode>
                <c:ptCount val="6"/>
                <c:pt idx="0">
                  <c:v>0.27</c:v>
                </c:pt>
                <c:pt idx="1">
                  <c:v>0.3</c:v>
                </c:pt>
                <c:pt idx="2">
                  <c:v>0.59</c:v>
                </c:pt>
                <c:pt idx="3">
                  <c:v>0.46</c:v>
                </c:pt>
                <c:pt idx="4">
                  <c:v>0.33</c:v>
                </c:pt>
                <c:pt idx="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C1-9B4B-9CDF-0F811FF083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172959"/>
        <c:axId val="129620847"/>
      </c:lineChart>
      <c:catAx>
        <c:axId val="1311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0847"/>
        <c:crosses val="autoZero"/>
        <c:auto val="1"/>
        <c:lblAlgn val="ctr"/>
        <c:lblOffset val="100"/>
        <c:noMultiLvlLbl val="0"/>
      </c:catAx>
      <c:valAx>
        <c:axId val="1296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117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/>
              <a:t>Perputaran Aset &amp; Perputaran Persediaan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Aktivitas!$A$13</c:f>
              <c:strCache>
                <c:ptCount val="1"/>
                <c:pt idx="0">
                  <c:v>Perputaran Aset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Aktivitas!$B$12:$G$12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Aktivitas!$B$13:$G$13</c:f>
              <c:numCache>
                <c:formatCode>General</c:formatCode>
                <c:ptCount val="6"/>
                <c:pt idx="0">
                  <c:v>0.85</c:v>
                </c:pt>
                <c:pt idx="1">
                  <c:v>0.74</c:v>
                </c:pt>
                <c:pt idx="2">
                  <c:v>0.53</c:v>
                </c:pt>
                <c:pt idx="3">
                  <c:v>0.51</c:v>
                </c:pt>
                <c:pt idx="4">
                  <c:v>0.48</c:v>
                </c:pt>
                <c:pt idx="5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0A-1741-9DD5-8A8AA7AD7C1E}"/>
            </c:ext>
          </c:extLst>
        </c:ser>
        <c:ser>
          <c:idx val="1"/>
          <c:order val="1"/>
          <c:tx>
            <c:strRef>
              <c:f>Aktivitas!$A$14</c:f>
              <c:strCache>
                <c:ptCount val="1"/>
                <c:pt idx="0">
                  <c:v>Perputaraan Persediaan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Aktivitas!$B$12:$G$12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Aktivitas!$B$14:$G$14</c:f>
              <c:numCache>
                <c:formatCode>General</c:formatCode>
                <c:ptCount val="6"/>
                <c:pt idx="0">
                  <c:v>4.24</c:v>
                </c:pt>
                <c:pt idx="1">
                  <c:v>4.8899999999999997</c:v>
                </c:pt>
                <c:pt idx="2">
                  <c:v>5.27</c:v>
                </c:pt>
                <c:pt idx="3">
                  <c:v>7.54</c:v>
                </c:pt>
                <c:pt idx="4">
                  <c:v>4.63</c:v>
                </c:pt>
                <c:pt idx="5">
                  <c:v>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0A-1741-9DD5-8A8AA7AD7C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172959"/>
        <c:axId val="129620847"/>
      </c:lineChart>
      <c:catAx>
        <c:axId val="1311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0847"/>
        <c:crosses val="autoZero"/>
        <c:auto val="1"/>
        <c:lblAlgn val="ctr"/>
        <c:lblOffset val="100"/>
        <c:noMultiLvlLbl val="0"/>
      </c:catAx>
      <c:valAx>
        <c:axId val="1296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117295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en-GB" sz="1200"/>
              <a:t>Perputaran</a:t>
            </a:r>
            <a:r>
              <a:rPr lang="en-GB" sz="1200" baseline="0"/>
              <a:t> Piutang &amp; Rata-Rata Periode Tagih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Aktivitas!$A$15</c:f>
              <c:strCache>
                <c:ptCount val="1"/>
                <c:pt idx="0">
                  <c:v>Perputaran Piutang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Aktivitas!$B$12:$G$12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Aktivitas!$B$15:$G$15</c:f>
              <c:numCache>
                <c:formatCode>General</c:formatCode>
                <c:ptCount val="6"/>
                <c:pt idx="0">
                  <c:v>2.86</c:v>
                </c:pt>
                <c:pt idx="1">
                  <c:v>5.44</c:v>
                </c:pt>
                <c:pt idx="2">
                  <c:v>4.2699999999999996</c:v>
                </c:pt>
                <c:pt idx="3">
                  <c:v>3.81</c:v>
                </c:pt>
                <c:pt idx="4">
                  <c:v>2.99</c:v>
                </c:pt>
                <c:pt idx="5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B-754E-9625-F6C79E3326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1172959"/>
        <c:axId val="129620847"/>
      </c:lineChart>
      <c:lineChart>
        <c:grouping val="standard"/>
        <c:varyColors val="0"/>
        <c:ser>
          <c:idx val="1"/>
          <c:order val="1"/>
          <c:tx>
            <c:strRef>
              <c:f>Aktivitas!$A$16</c:f>
              <c:strCache>
                <c:ptCount val="1"/>
                <c:pt idx="0">
                  <c:v>Rata-rata Periode Tagih (hari)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6365368008179345E-2"/>
                  <c:y val="6.59348172166931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DB-754E-9625-F6C79E3326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venir Book" panose="02000503020000020003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Aktivitas!$B$12:$G$12</c:f>
              <c:numCache>
                <c:formatCode>General</c:formatCode>
                <c:ptCount val="6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</c:numCache>
            </c:numRef>
          </c:cat>
          <c:val>
            <c:numRef>
              <c:f>Aktivitas!$B$16:$G$16</c:f>
              <c:numCache>
                <c:formatCode>General</c:formatCode>
                <c:ptCount val="6"/>
                <c:pt idx="0">
                  <c:v>66.63</c:v>
                </c:pt>
                <c:pt idx="1">
                  <c:v>74.12</c:v>
                </c:pt>
                <c:pt idx="2">
                  <c:v>104.46</c:v>
                </c:pt>
                <c:pt idx="3">
                  <c:v>108.99</c:v>
                </c:pt>
                <c:pt idx="4">
                  <c:v>147.4</c:v>
                </c:pt>
                <c:pt idx="5">
                  <c:v>331.45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DB-754E-9625-F6C79E332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89599"/>
        <c:axId val="160402735"/>
      </c:lineChart>
      <c:catAx>
        <c:axId val="13117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29620847"/>
        <c:crosses val="autoZero"/>
        <c:auto val="1"/>
        <c:lblAlgn val="ctr"/>
        <c:lblOffset val="100"/>
        <c:noMultiLvlLbl val="0"/>
      </c:catAx>
      <c:valAx>
        <c:axId val="12962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31172959"/>
        <c:crosses val="autoZero"/>
        <c:crossBetween val="between"/>
      </c:valAx>
      <c:valAx>
        <c:axId val="16040273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18889599"/>
        <c:crosses val="max"/>
        <c:crossBetween val="between"/>
      </c:valAx>
      <c:catAx>
        <c:axId val="11888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0402735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b="1">
          <a:latin typeface="Avenir Book" panose="02000503020000020003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jpeg"/><Relationship Id="rId1" Type="http://schemas.openxmlformats.org/officeDocument/2006/relationships/chart" Target="../charts/chart14.xml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819149</xdr:colOff>
      <xdr:row>8</xdr:row>
      <xdr:rowOff>165099</xdr:rowOff>
    </xdr:from>
    <xdr:to>
      <xdr:col>12</xdr:col>
      <xdr:colOff>128840</xdr:colOff>
      <xdr:row>28</xdr:row>
      <xdr:rowOff>147246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99C23-343E-694A-BF42-24CF936D1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88900</xdr:rowOff>
    </xdr:from>
    <xdr:to>
      <xdr:col>5</xdr:col>
      <xdr:colOff>590550</xdr:colOff>
      <xdr:row>42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56C12A-7753-8F4A-9CFA-014967A92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730250</xdr:colOff>
      <xdr:row>38</xdr:row>
      <xdr:rowOff>63500</xdr:rowOff>
    </xdr:from>
    <xdr:to>
      <xdr:col>15</xdr:col>
      <xdr:colOff>215900</xdr:colOff>
      <xdr:row>64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EFD581-584B-6143-AF01-7BEDDF1D9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31</xdr:row>
      <xdr:rowOff>101600</xdr:rowOff>
    </xdr:from>
    <xdr:to>
      <xdr:col>6</xdr:col>
      <xdr:colOff>25400</xdr:colOff>
      <xdr:row>56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414E953-755D-7248-B364-D470D0A4E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61</xdr:row>
      <xdr:rowOff>12700</xdr:rowOff>
    </xdr:from>
    <xdr:to>
      <xdr:col>4</xdr:col>
      <xdr:colOff>520700</xdr:colOff>
      <xdr:row>79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96F213-D195-4A4F-8D8D-497E2DC89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90</xdr:row>
      <xdr:rowOff>0</xdr:rowOff>
    </xdr:from>
    <xdr:to>
      <xdr:col>4</xdr:col>
      <xdr:colOff>495300</xdr:colOff>
      <xdr:row>108</xdr:row>
      <xdr:rowOff>114300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3CED60-BF4A-9747-9BBF-26EC7D157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9</xdr:row>
      <xdr:rowOff>165100</xdr:rowOff>
    </xdr:from>
    <xdr:to>
      <xdr:col>9</xdr:col>
      <xdr:colOff>635000</xdr:colOff>
      <xdr:row>23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BCF992-8D0D-1E41-B79D-328BDEBBA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16</xdr:row>
      <xdr:rowOff>190500</xdr:rowOff>
    </xdr:from>
    <xdr:to>
      <xdr:col>11</xdr:col>
      <xdr:colOff>596900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4DD53-AFBA-1149-AA1A-025940A43B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88900</xdr:rowOff>
    </xdr:from>
    <xdr:to>
      <xdr:col>5</xdr:col>
      <xdr:colOff>444500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5BCCFD-D247-3943-85C9-B3025FBA5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63500</xdr:rowOff>
    </xdr:from>
    <xdr:to>
      <xdr:col>5</xdr:col>
      <xdr:colOff>774700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E47690-228F-2840-BF84-E15603CD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6</xdr:row>
      <xdr:rowOff>114300</xdr:rowOff>
    </xdr:from>
    <xdr:to>
      <xdr:col>14</xdr:col>
      <xdr:colOff>393700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AF60C-FE63-F04E-8460-E4885240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190500</xdr:colOff>
      <xdr:row>25</xdr:row>
      <xdr:rowOff>38100</xdr:rowOff>
    </xdr:from>
    <xdr:to>
      <xdr:col>7</xdr:col>
      <xdr:colOff>812800</xdr:colOff>
      <xdr:row>43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D44F73-3F7D-C948-9D87-06DFC9B462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254000</xdr:colOff>
      <xdr:row>8</xdr:row>
      <xdr:rowOff>165100</xdr:rowOff>
    </xdr:from>
    <xdr:to>
      <xdr:col>9</xdr:col>
      <xdr:colOff>787400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6A53A-626E-364C-AF9A-3E5970740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429558</xdr:colOff>
      <xdr:row>10</xdr:row>
      <xdr:rowOff>187883</xdr:rowOff>
    </xdr:from>
    <xdr:to>
      <xdr:col>15</xdr:col>
      <xdr:colOff>37352</xdr:colOff>
      <xdr:row>43</xdr:row>
      <xdr:rowOff>168087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573631-5280-3E4E-8738-944D60AB3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609600</xdr:colOff>
      <xdr:row>49</xdr:row>
      <xdr:rowOff>177800</xdr:rowOff>
    </xdr:from>
    <xdr:to>
      <xdr:col>10</xdr:col>
      <xdr:colOff>304800</xdr:colOff>
      <xdr:row>99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9F2ED3-693F-C94F-A974-9E454FBD2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2100" y="10134600"/>
          <a:ext cx="5029200" cy="10058400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698500</xdr:colOff>
      <xdr:row>100</xdr:row>
      <xdr:rowOff>139700</xdr:rowOff>
    </xdr:from>
    <xdr:to>
      <xdr:col>3</xdr:col>
      <xdr:colOff>711200</xdr:colOff>
      <xdr:row>105</xdr:row>
      <xdr:rowOff>152400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5341F82-8754-E244-B890-D14CA9031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98500" y="20459700"/>
          <a:ext cx="4013200" cy="1028700"/>
        </a:xfrm>
        <a:prstGeom prst="rect">
          <a:avLst/>
        </a:prstGeom>
      </xdr:spPr>
    </xdr:pic>
    <xdr:clientData/>
  </xdr:twoCellAnchor>
  <xdr:twoCellAnchor editAs="oneCell">
    <xdr:from>
      <xdr:col>2</xdr:col>
      <xdr:colOff>241300</xdr:colOff>
      <xdr:row>58</xdr:row>
      <xdr:rowOff>101600</xdr:rowOff>
    </xdr:from>
    <xdr:to>
      <xdr:col>4</xdr:col>
      <xdr:colOff>1054100</xdr:colOff>
      <xdr:row>78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358669B-489F-F94D-BE2D-E2FBCF5232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000" y="11887200"/>
          <a:ext cx="2946400" cy="407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AA89-2378-F94E-A0EF-EB76BD5374E4}">
  <dimension ref="A1:H57"/>
  <sheetViews>
    <sheetView topLeftCell="A37" zoomScale="69" workbookViewId="0">
      <selection activeCell="I33" sqref="I33"/>
    </sheetView>
  </sheetViews>
  <sheetFormatPr baseColWidth="10" defaultRowHeight="16"/>
  <cols>
    <col min="1" max="1" width="23.83203125" customWidth="1"/>
    <col min="2" max="3" width="20" bestFit="1" customWidth="1"/>
    <col min="4" max="4" width="16.33203125" bestFit="1" customWidth="1"/>
    <col min="5" max="6" width="17.33203125" bestFit="1" customWidth="1"/>
    <col min="7" max="7" width="30.1640625" customWidth="1"/>
  </cols>
  <sheetData>
    <row r="1" spans="1:8">
      <c r="A1" s="2"/>
      <c r="B1" s="5">
        <v>2018</v>
      </c>
      <c r="C1" s="5">
        <v>2019</v>
      </c>
      <c r="D1" s="5" t="s">
        <v>0</v>
      </c>
      <c r="H1" s="11" t="s">
        <v>10</v>
      </c>
    </row>
    <row r="2" spans="1:8">
      <c r="A2" s="3" t="s">
        <v>1</v>
      </c>
      <c r="B2" s="6">
        <v>17840228290928</v>
      </c>
      <c r="C2" s="6">
        <v>18535510100423</v>
      </c>
      <c r="D2" s="7">
        <f>(C2-B2)/B2</f>
        <v>3.8972696882391369E-2</v>
      </c>
      <c r="G2" s="3" t="s">
        <v>1</v>
      </c>
      <c r="H2" s="13">
        <f t="shared" ref="H2:H8" si="0">C2/$C$9</f>
        <v>0.75164277597826656</v>
      </c>
    </row>
    <row r="3" spans="1:8">
      <c r="A3" s="3" t="s">
        <v>2</v>
      </c>
      <c r="B3" s="6">
        <v>4064382143171</v>
      </c>
      <c r="C3" s="6">
        <v>2956396500150</v>
      </c>
      <c r="D3" s="8">
        <f t="shared" ref="D3:D9" si="1">(C3-B3)/B3</f>
        <v>-0.27260862881278136</v>
      </c>
      <c r="G3" s="3" t="s">
        <v>2</v>
      </c>
      <c r="H3" s="13">
        <f t="shared" si="0"/>
        <v>0.11988631875928064</v>
      </c>
    </row>
    <row r="4" spans="1:8">
      <c r="A4" s="3" t="s">
        <v>3</v>
      </c>
      <c r="B4" s="6">
        <v>2666937454702</v>
      </c>
      <c r="C4" s="6">
        <v>2709018870171</v>
      </c>
      <c r="D4" s="7">
        <f t="shared" si="1"/>
        <v>1.5778928521479753E-2</v>
      </c>
      <c r="G4" s="3" t="s">
        <v>3</v>
      </c>
      <c r="H4" s="13">
        <f t="shared" si="0"/>
        <v>0.10985478428815235</v>
      </c>
    </row>
    <row r="5" spans="1:8">
      <c r="A5" s="3" t="s">
        <v>4</v>
      </c>
      <c r="B5" s="6">
        <v>277023868954</v>
      </c>
      <c r="C5" s="6">
        <v>238481511418</v>
      </c>
      <c r="D5" s="8">
        <f t="shared" si="1"/>
        <v>-0.13913009619542924</v>
      </c>
      <c r="G5" s="3" t="s">
        <v>4</v>
      </c>
      <c r="H5" s="13">
        <f t="shared" si="0"/>
        <v>9.6707835009961478E-3</v>
      </c>
    </row>
    <row r="6" spans="1:8">
      <c r="A6" s="3" t="s">
        <v>5</v>
      </c>
      <c r="B6" s="6">
        <v>138256183225</v>
      </c>
      <c r="C6" s="6">
        <v>137837679043</v>
      </c>
      <c r="D6" s="8">
        <f t="shared" si="1"/>
        <v>-3.0270196401915752E-3</v>
      </c>
      <c r="G6" s="3" t="s">
        <v>5</v>
      </c>
      <c r="H6" s="13">
        <f t="shared" si="0"/>
        <v>5.5895249253441097E-3</v>
      </c>
    </row>
    <row r="7" spans="1:8">
      <c r="A7" s="3" t="s">
        <v>6</v>
      </c>
      <c r="B7" s="6">
        <v>132732171251</v>
      </c>
      <c r="C7" s="6">
        <v>81455245131</v>
      </c>
      <c r="D7" s="8">
        <f t="shared" si="1"/>
        <v>-0.38631874726914545</v>
      </c>
      <c r="G7" s="3" t="s">
        <v>6</v>
      </c>
      <c r="H7" s="13">
        <f t="shared" si="0"/>
        <v>3.303132540542156E-3</v>
      </c>
    </row>
    <row r="8" spans="1:8" ht="42">
      <c r="A8" s="4" t="s">
        <v>7</v>
      </c>
      <c r="B8" s="1" t="s">
        <v>9</v>
      </c>
      <c r="C8" s="6">
        <v>1299088930</v>
      </c>
      <c r="D8" s="7"/>
      <c r="G8" s="4" t="s">
        <v>7</v>
      </c>
      <c r="H8" s="13">
        <f t="shared" si="0"/>
        <v>5.2680007418061415E-5</v>
      </c>
    </row>
    <row r="9" spans="1:8">
      <c r="A9" s="2" t="s">
        <v>8</v>
      </c>
      <c r="B9" s="9">
        <v>25119560112231</v>
      </c>
      <c r="C9" s="9">
        <v>24659998995266</v>
      </c>
      <c r="D9" s="8">
        <f t="shared" si="1"/>
        <v>-1.8294950823650548E-2</v>
      </c>
      <c r="E9" s="13">
        <f t="shared" ref="E9" si="2">C9/$C$9</f>
        <v>1</v>
      </c>
    </row>
    <row r="12" spans="1:8">
      <c r="A12" s="2"/>
      <c r="B12" s="5">
        <v>2018</v>
      </c>
      <c r="C12" s="5">
        <v>2019</v>
      </c>
    </row>
    <row r="13" spans="1:8">
      <c r="A13" s="3" t="s">
        <v>1</v>
      </c>
      <c r="B13" s="6">
        <f>B2/1000000</f>
        <v>17840228.290927999</v>
      </c>
      <c r="C13" s="6">
        <f>C2/1000000</f>
        <v>18535510.100423001</v>
      </c>
    </row>
    <row r="14" spans="1:8">
      <c r="A14" s="3" t="s">
        <v>2</v>
      </c>
      <c r="B14" s="6">
        <f t="shared" ref="B14:C19" si="3">B3/1000000</f>
        <v>4064382.1431709998</v>
      </c>
      <c r="C14" s="6">
        <f t="shared" si="3"/>
        <v>2956396.5001500002</v>
      </c>
    </row>
    <row r="15" spans="1:8">
      <c r="A15" s="3" t="s">
        <v>3</v>
      </c>
      <c r="B15" s="6">
        <f t="shared" si="3"/>
        <v>2666937.4547020001</v>
      </c>
      <c r="C15" s="6">
        <f t="shared" si="3"/>
        <v>2709018.8701709998</v>
      </c>
    </row>
    <row r="16" spans="1:8">
      <c r="A16" s="3" t="s">
        <v>4</v>
      </c>
      <c r="B16" s="6">
        <f t="shared" si="3"/>
        <v>277023.86895400001</v>
      </c>
      <c r="C16" s="6">
        <f t="shared" si="3"/>
        <v>238481.51141800001</v>
      </c>
    </row>
    <row r="17" spans="1:3">
      <c r="A17" s="3" t="s">
        <v>5</v>
      </c>
      <c r="B17" s="6">
        <f t="shared" si="3"/>
        <v>138256.18322499999</v>
      </c>
      <c r="C17" s="6">
        <f t="shared" si="3"/>
        <v>137837.67904300001</v>
      </c>
    </row>
    <row r="18" spans="1:3">
      <c r="A18" s="3" t="s">
        <v>6</v>
      </c>
      <c r="B18" s="6">
        <f t="shared" si="3"/>
        <v>132732.17125099999</v>
      </c>
      <c r="C18" s="6">
        <f t="shared" si="3"/>
        <v>81455.245131000003</v>
      </c>
    </row>
    <row r="19" spans="1:3" ht="42">
      <c r="A19" s="4" t="s">
        <v>7</v>
      </c>
      <c r="B19" s="6"/>
      <c r="C19" s="6">
        <f t="shared" si="3"/>
        <v>1299.0889299999999</v>
      </c>
    </row>
    <row r="46" spans="1:6">
      <c r="A46" s="2"/>
      <c r="B46">
        <v>2015</v>
      </c>
      <c r="C46">
        <v>2016</v>
      </c>
      <c r="D46">
        <v>2017</v>
      </c>
      <c r="E46" s="5">
        <v>2018</v>
      </c>
      <c r="F46" s="5">
        <v>2019</v>
      </c>
    </row>
    <row r="47" spans="1:6">
      <c r="A47" s="3" t="s">
        <v>1</v>
      </c>
      <c r="B47" s="33">
        <v>11610895</v>
      </c>
      <c r="C47" s="33">
        <v>11856959</v>
      </c>
      <c r="D47" s="33">
        <v>15086614</v>
      </c>
      <c r="E47" s="34">
        <v>17840228</v>
      </c>
      <c r="F47" s="34">
        <v>18535510</v>
      </c>
    </row>
    <row r="48" spans="1:6">
      <c r="A48" s="3" t="s">
        <v>2</v>
      </c>
      <c r="B48" s="33">
        <v>928319</v>
      </c>
      <c r="C48" s="33">
        <v>2365644</v>
      </c>
      <c r="D48" s="33">
        <v>3244422</v>
      </c>
      <c r="E48" s="34">
        <v>4064382</v>
      </c>
      <c r="F48" s="34">
        <v>2956396</v>
      </c>
    </row>
    <row r="49" spans="1:6">
      <c r="A49" s="3" t="s">
        <v>3</v>
      </c>
      <c r="B49" s="33">
        <v>1572504</v>
      </c>
      <c r="C49" s="33">
        <v>2180200</v>
      </c>
      <c r="D49" s="33">
        <v>2718540</v>
      </c>
      <c r="E49" s="34">
        <v>2666937</v>
      </c>
      <c r="F49" s="34">
        <v>2709019</v>
      </c>
    </row>
    <row r="50" spans="1:6">
      <c r="A50" s="3" t="s">
        <v>4</v>
      </c>
      <c r="B50" s="33">
        <v>72123</v>
      </c>
      <c r="C50" s="33">
        <v>2317</v>
      </c>
      <c r="D50" s="33">
        <v>110647</v>
      </c>
      <c r="E50" s="34">
        <v>277024</v>
      </c>
      <c r="F50" s="34">
        <v>238482</v>
      </c>
    </row>
    <row r="51" spans="1:6">
      <c r="A51" s="3" t="s">
        <v>5</v>
      </c>
      <c r="B51" s="33">
        <v>33441</v>
      </c>
      <c r="C51" s="33">
        <v>53764</v>
      </c>
      <c r="D51" s="33">
        <v>125491</v>
      </c>
      <c r="E51" s="34">
        <v>138256</v>
      </c>
      <c r="F51" s="34">
        <v>137838</v>
      </c>
    </row>
    <row r="52" spans="1:6">
      <c r="A52" s="3" t="s">
        <v>6</v>
      </c>
      <c r="B52" s="33">
        <v>0</v>
      </c>
      <c r="C52" s="33">
        <v>0</v>
      </c>
      <c r="D52" s="33">
        <v>216545</v>
      </c>
      <c r="E52" s="34">
        <v>132732</v>
      </c>
      <c r="F52" s="34">
        <v>81455</v>
      </c>
    </row>
    <row r="53" spans="1:6" ht="42">
      <c r="A53" s="4" t="s">
        <v>7</v>
      </c>
      <c r="B53" s="33">
        <v>0</v>
      </c>
      <c r="C53" s="33">
        <v>0</v>
      </c>
      <c r="D53" s="33">
        <v>0</v>
      </c>
      <c r="E53" s="34">
        <v>0</v>
      </c>
      <c r="F53" s="34">
        <v>1299</v>
      </c>
    </row>
    <row r="54" spans="1:6">
      <c r="A54" s="2" t="s">
        <v>8</v>
      </c>
      <c r="B54" s="33">
        <v>14217373</v>
      </c>
      <c r="C54" s="33">
        <v>16458884</v>
      </c>
      <c r="D54" s="33">
        <v>21502260</v>
      </c>
      <c r="E54" s="35">
        <v>25119560</v>
      </c>
      <c r="F54" s="35">
        <v>24659999</v>
      </c>
    </row>
    <row r="56" spans="1:6">
      <c r="B56">
        <v>2015</v>
      </c>
      <c r="C56">
        <v>2016</v>
      </c>
      <c r="D56">
        <v>2017</v>
      </c>
      <c r="E56" s="5">
        <v>2018</v>
      </c>
      <c r="F56" s="5">
        <v>2019</v>
      </c>
    </row>
    <row r="57" spans="1:6">
      <c r="A57" t="s">
        <v>46</v>
      </c>
      <c r="B57">
        <v>844974</v>
      </c>
      <c r="C57">
        <v>1148476</v>
      </c>
      <c r="D57">
        <v>1723853</v>
      </c>
      <c r="E57">
        <v>1958993</v>
      </c>
      <c r="F57">
        <v>1208271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CB02-7C72-F343-B8DB-2B34F9427A93}">
  <dimension ref="A1:L166"/>
  <sheetViews>
    <sheetView topLeftCell="A135" zoomScale="119" workbookViewId="0">
      <selection activeCell="A143" sqref="A143:F148"/>
    </sheetView>
  </sheetViews>
  <sheetFormatPr baseColWidth="10" defaultRowHeight="16"/>
  <cols>
    <col min="1" max="1" width="37.83203125" bestFit="1" customWidth="1"/>
    <col min="2" max="2" width="21.33203125" customWidth="1"/>
    <col min="3" max="3" width="21.33203125" bestFit="1" customWidth="1"/>
    <col min="4" max="4" width="18.5" customWidth="1"/>
    <col min="5" max="6" width="21.33203125" bestFit="1" customWidth="1"/>
    <col min="7" max="8" width="21.1640625" bestFit="1" customWidth="1"/>
    <col min="9" max="9" width="21.33203125" bestFit="1" customWidth="1"/>
    <col min="10" max="10" width="22.5" bestFit="1" customWidth="1"/>
    <col min="11" max="12" width="24" bestFit="1" customWidth="1"/>
  </cols>
  <sheetData>
    <row r="1" spans="1:12">
      <c r="A1" s="2"/>
      <c r="B1" s="11" t="s">
        <v>13</v>
      </c>
      <c r="C1" s="11" t="s">
        <v>14</v>
      </c>
      <c r="D1" s="11" t="s">
        <v>15</v>
      </c>
      <c r="E1" s="11" t="s">
        <v>16</v>
      </c>
      <c r="F1" s="11" t="s">
        <v>17</v>
      </c>
      <c r="G1" s="5" t="s">
        <v>18</v>
      </c>
      <c r="H1" s="5" t="s">
        <v>19</v>
      </c>
      <c r="I1" s="11" t="s">
        <v>12</v>
      </c>
      <c r="J1" s="11" t="s">
        <v>20</v>
      </c>
      <c r="K1" s="11" t="s">
        <v>21</v>
      </c>
      <c r="L1" s="11" t="s">
        <v>22</v>
      </c>
    </row>
    <row r="2" spans="1:12">
      <c r="A2" s="3" t="s">
        <v>1</v>
      </c>
      <c r="B2" s="17">
        <v>9951776615273</v>
      </c>
      <c r="C2" s="17">
        <v>10661557053716</v>
      </c>
      <c r="D2" s="17">
        <v>11610895041284</v>
      </c>
      <c r="E2" s="17">
        <v>11856959228311</v>
      </c>
      <c r="F2" s="17">
        <v>15086613857754</v>
      </c>
      <c r="G2" s="6">
        <v>17840228290928</v>
      </c>
      <c r="H2" s="6">
        <v>18535510100423</v>
      </c>
      <c r="I2" s="17">
        <f>H2*(1+H12)</f>
        <v>18164799898414.539</v>
      </c>
      <c r="J2" s="17">
        <f t="shared" ref="J2:L2" si="0">I2*(1+I12)</f>
        <v>19963370585063.383</v>
      </c>
      <c r="K2" s="17">
        <f t="shared" si="0"/>
        <v>22250741116660.043</v>
      </c>
      <c r="L2" s="17">
        <f t="shared" si="0"/>
        <v>24097933169699.75</v>
      </c>
    </row>
    <row r="3" spans="1:12">
      <c r="A3" s="3" t="s">
        <v>2</v>
      </c>
      <c r="B3" s="17">
        <v>1445225777876</v>
      </c>
      <c r="C3" s="17">
        <v>1091049637958</v>
      </c>
      <c r="D3" s="17">
        <v>928319089862</v>
      </c>
      <c r="E3" s="17">
        <v>2365644431007</v>
      </c>
      <c r="F3" s="17">
        <v>3244422110256</v>
      </c>
      <c r="G3" s="6">
        <v>4064382143171</v>
      </c>
      <c r="H3" s="6">
        <v>2956396500150</v>
      </c>
      <c r="I3" s="17">
        <f t="shared" ref="I3:L3" si="1">H3*(1+H13)</f>
        <v>2897268570147</v>
      </c>
      <c r="J3" s="17">
        <f t="shared" si="1"/>
        <v>3986586541027.5576</v>
      </c>
      <c r="K3" s="17">
        <f t="shared" si="1"/>
        <v>4550749527146.5596</v>
      </c>
      <c r="L3" s="17">
        <f t="shared" si="1"/>
        <v>4985452439725.1719</v>
      </c>
    </row>
    <row r="4" spans="1:12">
      <c r="A4" s="3" t="s">
        <v>3</v>
      </c>
      <c r="B4" s="17">
        <v>258841918375</v>
      </c>
      <c r="C4" s="17">
        <v>645424785316</v>
      </c>
      <c r="D4" s="17">
        <v>1572504274780</v>
      </c>
      <c r="E4" s="17">
        <v>2180199716587</v>
      </c>
      <c r="F4" s="17">
        <v>2718540329127</v>
      </c>
      <c r="G4" s="6">
        <v>2666937454702</v>
      </c>
      <c r="H4" s="6">
        <v>2709018870171</v>
      </c>
      <c r="I4" s="17">
        <f t="shared" ref="I4:L4" si="2">H4*(1+H14)</f>
        <v>2844469813679.5503</v>
      </c>
      <c r="J4" s="17">
        <f t="shared" si="2"/>
        <v>3231414677188.354</v>
      </c>
      <c r="K4" s="17">
        <f t="shared" si="2"/>
        <v>3509157225278.3428</v>
      </c>
      <c r="L4" s="17">
        <f t="shared" si="2"/>
        <v>3697796847938.2212</v>
      </c>
    </row>
    <row r="5" spans="1:12">
      <c r="A5" s="3" t="s">
        <v>4</v>
      </c>
      <c r="B5" s="17">
        <v>0</v>
      </c>
      <c r="C5" s="17">
        <v>29339835560</v>
      </c>
      <c r="D5" s="17">
        <v>72213479742</v>
      </c>
      <c r="E5" s="17">
        <v>2316890643</v>
      </c>
      <c r="F5" s="17">
        <v>216545388399</v>
      </c>
      <c r="G5" s="6">
        <v>277023868954</v>
      </c>
      <c r="H5" s="6">
        <v>238481511418</v>
      </c>
      <c r="I5" s="17">
        <f t="shared" ref="I5:K5" si="3">H5*(1+H15)</f>
        <v>240866326532.17999</v>
      </c>
      <c r="J5" s="17">
        <f t="shared" si="3"/>
        <v>243274989797.5018</v>
      </c>
      <c r="K5" s="17">
        <f t="shared" si="3"/>
        <v>245707739695.47681</v>
      </c>
      <c r="L5" s="17">
        <f>K5*(1+K15)</f>
        <v>248164817092.43158</v>
      </c>
    </row>
    <row r="6" spans="1:12">
      <c r="A6" s="3" t="s">
        <v>5</v>
      </c>
      <c r="B6" s="17">
        <v>0</v>
      </c>
      <c r="C6" s="17">
        <v>0</v>
      </c>
      <c r="D6" s="17">
        <v>33440982101</v>
      </c>
      <c r="E6" s="17">
        <v>53763953150</v>
      </c>
      <c r="F6" s="17">
        <v>125491233553</v>
      </c>
      <c r="G6" s="6">
        <v>138256183225</v>
      </c>
      <c r="H6" s="6">
        <v>137837679043</v>
      </c>
      <c r="I6" s="17">
        <f t="shared" ref="I6:L6" si="4">H6*(1+H16)</f>
        <v>141972809414.29001</v>
      </c>
      <c r="J6" s="17">
        <f t="shared" si="4"/>
        <v>200764716246.18805</v>
      </c>
      <c r="K6" s="17">
        <f t="shared" si="4"/>
        <v>276128351331.48859</v>
      </c>
      <c r="L6" s="17">
        <f t="shared" si="4"/>
        <v>326835595759.92432</v>
      </c>
    </row>
    <row r="7" spans="1:12">
      <c r="A7" s="3" t="s">
        <v>6</v>
      </c>
      <c r="B7" s="17">
        <v>0</v>
      </c>
      <c r="C7" s="17">
        <v>0</v>
      </c>
      <c r="D7" s="17"/>
      <c r="E7" s="17">
        <v>0</v>
      </c>
      <c r="F7" s="18">
        <v>110646685065</v>
      </c>
      <c r="G7" s="6">
        <v>132732171251</v>
      </c>
      <c r="H7" s="6">
        <v>81455245131</v>
      </c>
      <c r="I7" s="17">
        <f t="shared" ref="I7:L7" si="5">H7*(1+H17)</f>
        <v>73850784589.56723</v>
      </c>
      <c r="J7" s="17">
        <f t="shared" si="5"/>
        <v>66956257705.975731</v>
      </c>
      <c r="K7" s="17">
        <f t="shared" si="5"/>
        <v>60705386827.025803</v>
      </c>
      <c r="L7" s="17">
        <f t="shared" si="5"/>
        <v>55038081817.555717</v>
      </c>
    </row>
    <row r="8" spans="1:12" ht="28">
      <c r="A8" s="4" t="s">
        <v>7</v>
      </c>
      <c r="B8" s="17">
        <v>0</v>
      </c>
      <c r="C8" s="17">
        <v>0</v>
      </c>
      <c r="D8" s="17"/>
      <c r="E8" s="17">
        <v>0</v>
      </c>
      <c r="F8" s="19" t="s">
        <v>9</v>
      </c>
      <c r="G8" s="15" t="s">
        <v>9</v>
      </c>
      <c r="H8" s="6">
        <v>1299088930</v>
      </c>
      <c r="I8" s="17">
        <f t="shared" ref="I8:L8" si="6">H8*(1+H18)</f>
        <v>1299088930</v>
      </c>
      <c r="J8" s="17">
        <f t="shared" si="6"/>
        <v>1299088930</v>
      </c>
      <c r="K8" s="17">
        <f t="shared" si="6"/>
        <v>1299088930</v>
      </c>
      <c r="L8" s="17">
        <f t="shared" si="6"/>
        <v>1299088930</v>
      </c>
    </row>
    <row r="9" spans="1:12">
      <c r="A9" s="2" t="s">
        <v>8</v>
      </c>
      <c r="B9" s="17">
        <f>SUM(B2:B8)</f>
        <v>11655844311524</v>
      </c>
      <c r="C9" s="17">
        <f t="shared" ref="C9:E9" si="7">SUM(C2:C8)</f>
        <v>12427371312550</v>
      </c>
      <c r="D9" s="17">
        <f t="shared" si="7"/>
        <v>14217372867769</v>
      </c>
      <c r="E9" s="17">
        <f t="shared" si="7"/>
        <v>16458884219698</v>
      </c>
      <c r="F9" s="17">
        <f t="shared" ref="F9" si="8">SUM(F2:F8)</f>
        <v>21502259604154</v>
      </c>
      <c r="G9" s="9">
        <v>25119560112231</v>
      </c>
      <c r="H9" s="9">
        <v>24659998995266</v>
      </c>
      <c r="I9" s="17">
        <f>SUM(I2:I8)</f>
        <v>24364527291707.125</v>
      </c>
      <c r="J9" s="17">
        <f t="shared" ref="J9:K9" si="9">SUM(J2:J8)</f>
        <v>27693666855958.961</v>
      </c>
      <c r="K9" s="17">
        <f t="shared" si="9"/>
        <v>30894488435868.938</v>
      </c>
      <c r="L9" s="17">
        <f t="shared" ref="L9" si="10">K9*(1+K19)</f>
        <v>35492997683083.141</v>
      </c>
    </row>
    <row r="11" spans="1:12">
      <c r="A11" s="14" t="s">
        <v>0</v>
      </c>
      <c r="B11" s="11">
        <v>2014</v>
      </c>
      <c r="C11" s="11">
        <v>2015</v>
      </c>
      <c r="D11" s="11">
        <v>2016</v>
      </c>
      <c r="E11" s="11">
        <v>2017</v>
      </c>
      <c r="F11" s="5">
        <v>2018</v>
      </c>
      <c r="G11" s="5">
        <v>2019</v>
      </c>
      <c r="H11" s="11" t="s">
        <v>12</v>
      </c>
      <c r="I11" s="11" t="s">
        <v>20</v>
      </c>
      <c r="J11" s="11" t="s">
        <v>21</v>
      </c>
      <c r="K11" s="11" t="s">
        <v>22</v>
      </c>
    </row>
    <row r="12" spans="1:12">
      <c r="A12" s="3" t="s">
        <v>1</v>
      </c>
      <c r="B12" s="13">
        <f>(C2-B2)/B2</f>
        <v>7.1321982584868243E-2</v>
      </c>
      <c r="C12" s="13">
        <f t="shared" ref="C12:G12" si="11">(D2-C2)/C2</f>
        <v>8.9043090308944681E-2</v>
      </c>
      <c r="D12" s="13">
        <f t="shared" si="11"/>
        <v>2.1192525309382936E-2</v>
      </c>
      <c r="E12" s="13">
        <f t="shared" si="11"/>
        <v>0.27238472927624779</v>
      </c>
      <c r="F12" s="13">
        <f t="shared" si="11"/>
        <v>0.18252037595293374</v>
      </c>
      <c r="G12" s="13">
        <f t="shared" si="11"/>
        <v>3.8972696882391369E-2</v>
      </c>
      <c r="H12" s="20">
        <v>-0.02</v>
      </c>
      <c r="I12" s="20">
        <f>AVERAGE(D12:H12)</f>
        <v>9.9014065484191158E-2</v>
      </c>
      <c r="J12" s="20">
        <f t="shared" ref="J12:K12" si="12">AVERAGE(E12:I12)</f>
        <v>0.11457837351915282</v>
      </c>
      <c r="K12" s="20">
        <f t="shared" si="12"/>
        <v>8.3017102367733811E-2</v>
      </c>
    </row>
    <row r="13" spans="1:12">
      <c r="A13" s="3" t="s">
        <v>2</v>
      </c>
      <c r="B13" s="13">
        <f t="shared" ref="B13:G13" si="13">(C3-B3)/B3</f>
        <v>-0.24506630406116947</v>
      </c>
      <c r="C13" s="13">
        <f t="shared" si="13"/>
        <v>-0.14915045331994722</v>
      </c>
      <c r="D13" s="13">
        <f t="shared" si="13"/>
        <v>1.548309581093142</v>
      </c>
      <c r="E13" s="13">
        <f t="shared" si="13"/>
        <v>0.37147496374800704</v>
      </c>
      <c r="F13" s="13">
        <f t="shared" si="13"/>
        <v>0.25272914714858152</v>
      </c>
      <c r="G13" s="13">
        <f t="shared" si="13"/>
        <v>-0.27260862881278136</v>
      </c>
      <c r="H13" s="20">
        <v>-0.02</v>
      </c>
      <c r="I13" s="20">
        <f t="shared" ref="I13:I17" si="14">AVERAGE(D13:H13)</f>
        <v>0.37598101263538986</v>
      </c>
      <c r="J13" s="20">
        <f t="shared" ref="J13:J17" si="15">AVERAGE(E13:I13)</f>
        <v>0.14151529894383941</v>
      </c>
      <c r="K13" s="20">
        <f t="shared" ref="K13:K17" si="16">AVERAGE(F13:J13)</f>
        <v>9.5523365983005884E-2</v>
      </c>
    </row>
    <row r="14" spans="1:12">
      <c r="A14" s="3" t="s">
        <v>3</v>
      </c>
      <c r="B14" s="13">
        <f t="shared" ref="B14:G14" si="17">(C4-B4)/B4</f>
        <v>1.4935095110094723</v>
      </c>
      <c r="C14" s="13">
        <f t="shared" si="17"/>
        <v>1.4363865636335951</v>
      </c>
      <c r="D14" s="13">
        <f t="shared" si="17"/>
        <v>0.38645074074092367</v>
      </c>
      <c r="E14" s="13">
        <f t="shared" si="17"/>
        <v>0.24692261376070027</v>
      </c>
      <c r="F14" s="13">
        <f t="shared" si="17"/>
        <v>-1.8981831489537304E-2</v>
      </c>
      <c r="G14" s="13">
        <f t="shared" si="17"/>
        <v>1.5778928521479753E-2</v>
      </c>
      <c r="H14" s="20">
        <v>0.05</v>
      </c>
      <c r="I14" s="20">
        <f t="shared" si="14"/>
        <v>0.13603409030671329</v>
      </c>
      <c r="J14" s="20">
        <f t="shared" si="15"/>
        <v>8.5950760219871206E-2</v>
      </c>
      <c r="K14" s="20">
        <f t="shared" si="16"/>
        <v>5.3756389511705395E-2</v>
      </c>
    </row>
    <row r="15" spans="1:12">
      <c r="A15" s="3" t="s">
        <v>4</v>
      </c>
      <c r="B15" s="13"/>
      <c r="C15" s="13">
        <f t="shared" ref="C15:G15" si="18">(D5-C5)/C5</f>
        <v>1.4612775894508114</v>
      </c>
      <c r="D15" s="13">
        <f t="shared" si="18"/>
        <v>-0.96791609196402595</v>
      </c>
      <c r="E15" s="13">
        <f t="shared" si="18"/>
        <v>92.463793404857739</v>
      </c>
      <c r="F15" s="13">
        <f t="shared" si="18"/>
        <v>0.27928777889078926</v>
      </c>
      <c r="G15" s="13">
        <f t="shared" si="18"/>
        <v>-0.13913009619542924</v>
      </c>
      <c r="H15" s="20">
        <v>0.01</v>
      </c>
      <c r="I15" s="20">
        <v>0.01</v>
      </c>
      <c r="J15" s="20">
        <v>0.01</v>
      </c>
      <c r="K15" s="20">
        <v>0.01</v>
      </c>
    </row>
    <row r="16" spans="1:12">
      <c r="A16" s="3" t="s">
        <v>5</v>
      </c>
      <c r="B16" s="13"/>
      <c r="C16" s="13"/>
      <c r="D16" s="13">
        <f t="shared" ref="D16:G16" si="19">(E6-D6)/D6</f>
        <v>0.60772650120201688</v>
      </c>
      <c r="E16" s="13">
        <f t="shared" si="19"/>
        <v>1.3341147032637797</v>
      </c>
      <c r="F16" s="13">
        <f t="shared" si="19"/>
        <v>0.10171985174254301</v>
      </c>
      <c r="G16" s="13">
        <f t="shared" si="19"/>
        <v>-3.0270196401915752E-3</v>
      </c>
      <c r="H16" s="20">
        <v>0.03</v>
      </c>
      <c r="I16" s="20">
        <f t="shared" si="14"/>
        <v>0.41410680731362948</v>
      </c>
      <c r="J16" s="20">
        <f t="shared" si="15"/>
        <v>0.37538286853595215</v>
      </c>
      <c r="K16" s="20">
        <f t="shared" si="16"/>
        <v>0.18363650159038661</v>
      </c>
    </row>
    <row r="17" spans="1:12">
      <c r="A17" s="3" t="s">
        <v>6</v>
      </c>
      <c r="B17" s="13"/>
      <c r="C17" s="13"/>
      <c r="D17" s="13"/>
      <c r="E17" s="13"/>
      <c r="F17" s="13">
        <f t="shared" ref="F17:G17" si="20">(G7-F7)/F7</f>
        <v>0.19960368603023002</v>
      </c>
      <c r="G17" s="13">
        <f t="shared" si="20"/>
        <v>-0.38631874726914545</v>
      </c>
      <c r="H17" s="20">
        <f t="shared" ref="H17" si="21">AVERAGE(C17:G17)</f>
        <v>-9.3357530619457715E-2</v>
      </c>
      <c r="I17" s="20">
        <f t="shared" si="14"/>
        <v>-9.3357530619457715E-2</v>
      </c>
      <c r="J17" s="20">
        <f t="shared" si="15"/>
        <v>-9.3357530619457715E-2</v>
      </c>
      <c r="K17" s="20">
        <f t="shared" si="16"/>
        <v>-9.3357530619457715E-2</v>
      </c>
    </row>
    <row r="18" spans="1:12" ht="28">
      <c r="A18" s="4" t="s">
        <v>7</v>
      </c>
      <c r="B18" s="13"/>
      <c r="C18" s="13"/>
      <c r="D18" s="13"/>
      <c r="E18" s="13"/>
      <c r="F18" s="13"/>
      <c r="G18" s="13"/>
      <c r="H18" s="20"/>
      <c r="I18" s="20"/>
      <c r="J18" s="20"/>
      <c r="K18" s="20"/>
    </row>
    <row r="19" spans="1:12">
      <c r="A19" s="2" t="s">
        <v>11</v>
      </c>
      <c r="B19" s="13">
        <f t="shared" ref="B19:G19" si="22">(C9-B9)/B9</f>
        <v>6.6192287783322576E-2</v>
      </c>
      <c r="C19" s="13">
        <f t="shared" si="22"/>
        <v>0.14403702200571858</v>
      </c>
      <c r="D19" s="13">
        <f t="shared" si="22"/>
        <v>0.15766002430804499</v>
      </c>
      <c r="E19" s="13">
        <f t="shared" si="22"/>
        <v>0.30642267830161207</v>
      </c>
      <c r="F19" s="13">
        <f t="shared" si="22"/>
        <v>0.16822885476548602</v>
      </c>
      <c r="G19" s="13">
        <f t="shared" si="22"/>
        <v>-1.8294950823650548E-2</v>
      </c>
      <c r="H19" s="20">
        <f t="shared" ref="H19" si="23">AVERAGE(B19:G19)</f>
        <v>0.13737431939008896</v>
      </c>
      <c r="I19" s="20">
        <f t="shared" ref="I19" si="24">AVERAGE(C19:H19)</f>
        <v>0.14923799132455001</v>
      </c>
      <c r="J19" s="20">
        <f t="shared" ref="J19" si="25">AVERAGE(D19:I19)</f>
        <v>0.15010481954435526</v>
      </c>
      <c r="K19" s="20">
        <f t="shared" ref="K19" si="26">AVERAGE(E19:J19)</f>
        <v>0.14884561875040694</v>
      </c>
    </row>
    <row r="22" spans="1:12">
      <c r="A22" s="2"/>
      <c r="B22" s="11" t="s">
        <v>13</v>
      </c>
      <c r="C22" s="11" t="s">
        <v>14</v>
      </c>
      <c r="D22" s="11" t="s">
        <v>15</v>
      </c>
      <c r="E22" s="11" t="s">
        <v>16</v>
      </c>
      <c r="F22" s="11" t="s">
        <v>17</v>
      </c>
      <c r="G22" s="5" t="s">
        <v>18</v>
      </c>
      <c r="H22" s="5" t="s">
        <v>19</v>
      </c>
      <c r="I22" s="11" t="s">
        <v>12</v>
      </c>
      <c r="J22" s="11" t="s">
        <v>20</v>
      </c>
      <c r="K22" s="11" t="s">
        <v>21</v>
      </c>
      <c r="L22" s="11" t="s">
        <v>22</v>
      </c>
    </row>
    <row r="23" spans="1:12">
      <c r="A23" s="3" t="s">
        <v>1</v>
      </c>
      <c r="B23" s="17">
        <f>B2/1000000</f>
        <v>9951776.6152730007</v>
      </c>
      <c r="C23" s="17">
        <f t="shared" ref="C23:L23" si="27">C2/1000000</f>
        <v>10661557.053716</v>
      </c>
      <c r="D23" s="17">
        <f t="shared" si="27"/>
        <v>11610895.041284001</v>
      </c>
      <c r="E23" s="17">
        <f t="shared" si="27"/>
        <v>11856959.228311</v>
      </c>
      <c r="F23" s="17">
        <f t="shared" si="27"/>
        <v>15086613.857754</v>
      </c>
      <c r="G23" s="17">
        <f t="shared" si="27"/>
        <v>17840228.290927999</v>
      </c>
      <c r="H23" s="17">
        <f t="shared" si="27"/>
        <v>18535510.100423001</v>
      </c>
      <c r="I23" s="17">
        <f t="shared" si="27"/>
        <v>18164799.898414537</v>
      </c>
      <c r="J23" s="17">
        <f t="shared" si="27"/>
        <v>19963370.585063383</v>
      </c>
      <c r="K23" s="17">
        <f t="shared" si="27"/>
        <v>22250741.116660044</v>
      </c>
      <c r="L23" s="17">
        <f t="shared" si="27"/>
        <v>24097933.169699751</v>
      </c>
    </row>
    <row r="24" spans="1:12">
      <c r="A24" s="3" t="s">
        <v>2</v>
      </c>
      <c r="B24" s="17">
        <f t="shared" ref="B24:L24" si="28">B3/1000000</f>
        <v>1445225.7778759999</v>
      </c>
      <c r="C24" s="17">
        <f t="shared" si="28"/>
        <v>1091049.6379579999</v>
      </c>
      <c r="D24" s="17">
        <f t="shared" si="28"/>
        <v>928319.08986199996</v>
      </c>
      <c r="E24" s="17">
        <f t="shared" si="28"/>
        <v>2365644.4310070002</v>
      </c>
      <c r="F24" s="17">
        <f t="shared" si="28"/>
        <v>3244422.110256</v>
      </c>
      <c r="G24" s="17">
        <f t="shared" si="28"/>
        <v>4064382.1431709998</v>
      </c>
      <c r="H24" s="17">
        <f t="shared" si="28"/>
        <v>2956396.5001500002</v>
      </c>
      <c r="I24" s="17">
        <f t="shared" si="28"/>
        <v>2897268.5701469998</v>
      </c>
      <c r="J24" s="17">
        <f t="shared" si="28"/>
        <v>3986586.5410275576</v>
      </c>
      <c r="K24" s="17">
        <f t="shared" si="28"/>
        <v>4550749.5271465592</v>
      </c>
      <c r="L24" s="17">
        <f t="shared" si="28"/>
        <v>4985452.4397251718</v>
      </c>
    </row>
    <row r="25" spans="1:12">
      <c r="A25" s="3" t="s">
        <v>3</v>
      </c>
      <c r="B25" s="17">
        <f t="shared" ref="B25:L25" si="29">B4/1000000</f>
        <v>258841.91837500001</v>
      </c>
      <c r="C25" s="17">
        <f t="shared" si="29"/>
        <v>645424.78531599999</v>
      </c>
      <c r="D25" s="17">
        <f t="shared" si="29"/>
        <v>1572504.2747800001</v>
      </c>
      <c r="E25" s="17">
        <f t="shared" si="29"/>
        <v>2180199.7165870001</v>
      </c>
      <c r="F25" s="17">
        <f t="shared" si="29"/>
        <v>2718540.3291270002</v>
      </c>
      <c r="G25" s="17">
        <f t="shared" si="29"/>
        <v>2666937.4547020001</v>
      </c>
      <c r="H25" s="17">
        <f t="shared" si="29"/>
        <v>2709018.8701709998</v>
      </c>
      <c r="I25" s="17">
        <f t="shared" si="29"/>
        <v>2844469.8136795503</v>
      </c>
      <c r="J25" s="17">
        <f t="shared" si="29"/>
        <v>3231414.6771883541</v>
      </c>
      <c r="K25" s="17">
        <f t="shared" si="29"/>
        <v>3509157.2252783426</v>
      </c>
      <c r="L25" s="17">
        <f t="shared" si="29"/>
        <v>3697796.8479382214</v>
      </c>
    </row>
    <row r="26" spans="1:12">
      <c r="A26" s="3" t="s">
        <v>4</v>
      </c>
      <c r="B26" s="17">
        <f t="shared" ref="B26:L26" si="30">B5/1000000</f>
        <v>0</v>
      </c>
      <c r="C26" s="17">
        <f t="shared" si="30"/>
        <v>29339.83556</v>
      </c>
      <c r="D26" s="17">
        <f t="shared" si="30"/>
        <v>72213.479741999996</v>
      </c>
      <c r="E26" s="17">
        <f t="shared" si="30"/>
        <v>2316.8906430000002</v>
      </c>
      <c r="F26" s="17">
        <f t="shared" si="30"/>
        <v>216545.38839899999</v>
      </c>
      <c r="G26" s="17">
        <f t="shared" si="30"/>
        <v>277023.86895400001</v>
      </c>
      <c r="H26" s="17">
        <f t="shared" si="30"/>
        <v>238481.51141800001</v>
      </c>
      <c r="I26" s="17">
        <f t="shared" si="30"/>
        <v>240866.32653217998</v>
      </c>
      <c r="J26" s="17">
        <f t="shared" si="30"/>
        <v>243274.9897975018</v>
      </c>
      <c r="K26" s="17">
        <f t="shared" si="30"/>
        <v>245707.7396954768</v>
      </c>
      <c r="L26" s="17">
        <f t="shared" si="30"/>
        <v>248164.81709243159</v>
      </c>
    </row>
    <row r="27" spans="1:12">
      <c r="A27" s="3" t="s">
        <v>5</v>
      </c>
      <c r="B27" s="17">
        <f t="shared" ref="B27:L27" si="31">B6/1000000</f>
        <v>0</v>
      </c>
      <c r="C27" s="17">
        <f t="shared" si="31"/>
        <v>0</v>
      </c>
      <c r="D27" s="17">
        <f t="shared" si="31"/>
        <v>33440.982101000001</v>
      </c>
      <c r="E27" s="17">
        <f t="shared" si="31"/>
        <v>53763.953150000001</v>
      </c>
      <c r="F27" s="17">
        <f t="shared" si="31"/>
        <v>125491.233553</v>
      </c>
      <c r="G27" s="17">
        <f t="shared" si="31"/>
        <v>138256.18322499999</v>
      </c>
      <c r="H27" s="17">
        <f t="shared" si="31"/>
        <v>137837.67904300001</v>
      </c>
      <c r="I27" s="17">
        <f t="shared" si="31"/>
        <v>141972.80941429001</v>
      </c>
      <c r="J27" s="17">
        <f t="shared" si="31"/>
        <v>200764.71624618804</v>
      </c>
      <c r="K27" s="17">
        <f t="shared" si="31"/>
        <v>276128.35133148858</v>
      </c>
      <c r="L27" s="17">
        <f t="shared" si="31"/>
        <v>326835.59575992433</v>
      </c>
    </row>
    <row r="28" spans="1:12">
      <c r="A28" s="3" t="s">
        <v>6</v>
      </c>
      <c r="B28" s="17">
        <f t="shared" ref="B28:L28" si="32">B7/1000000</f>
        <v>0</v>
      </c>
      <c r="C28" s="17">
        <f t="shared" si="32"/>
        <v>0</v>
      </c>
      <c r="D28" s="17">
        <f t="shared" si="32"/>
        <v>0</v>
      </c>
      <c r="E28" s="17">
        <f t="shared" si="32"/>
        <v>0</v>
      </c>
      <c r="F28" s="17">
        <f t="shared" si="32"/>
        <v>110646.685065</v>
      </c>
      <c r="G28" s="17">
        <f t="shared" si="32"/>
        <v>132732.17125099999</v>
      </c>
      <c r="H28" s="17">
        <f t="shared" si="32"/>
        <v>81455.245131000003</v>
      </c>
      <c r="I28" s="17">
        <f t="shared" si="32"/>
        <v>73850.784589567236</v>
      </c>
      <c r="J28" s="17">
        <f t="shared" si="32"/>
        <v>66956.257705975731</v>
      </c>
      <c r="K28" s="17">
        <f t="shared" si="32"/>
        <v>60705.386827025803</v>
      </c>
      <c r="L28" s="17">
        <f t="shared" si="32"/>
        <v>55038.081817555714</v>
      </c>
    </row>
    <row r="29" spans="1:12" ht="28">
      <c r="A29" s="4" t="s">
        <v>7</v>
      </c>
      <c r="B29" s="17">
        <f t="shared" ref="B29:L29" si="33">B8/1000000</f>
        <v>0</v>
      </c>
      <c r="C29" s="17">
        <f t="shared" si="33"/>
        <v>0</v>
      </c>
      <c r="D29" s="17">
        <f t="shared" si="33"/>
        <v>0</v>
      </c>
      <c r="E29" s="17">
        <f t="shared" si="33"/>
        <v>0</v>
      </c>
      <c r="F29" s="17"/>
      <c r="G29" s="17"/>
      <c r="H29" s="17">
        <f t="shared" si="33"/>
        <v>1299.0889299999999</v>
      </c>
      <c r="I29" s="17">
        <f t="shared" si="33"/>
        <v>1299.0889299999999</v>
      </c>
      <c r="J29" s="17">
        <f t="shared" si="33"/>
        <v>1299.0889299999999</v>
      </c>
      <c r="K29" s="17">
        <f t="shared" si="33"/>
        <v>1299.0889299999999</v>
      </c>
      <c r="L29" s="17">
        <f t="shared" si="33"/>
        <v>1299.0889299999999</v>
      </c>
    </row>
    <row r="30" spans="1:12">
      <c r="A30" s="2" t="s">
        <v>8</v>
      </c>
      <c r="B30" s="17">
        <f t="shared" ref="B30:L30" si="34">B9/1000000</f>
        <v>11655844.311524</v>
      </c>
      <c r="C30" s="17">
        <f t="shared" si="34"/>
        <v>12427371.312550001</v>
      </c>
      <c r="D30" s="17">
        <f t="shared" si="34"/>
        <v>14217372.867768999</v>
      </c>
      <c r="E30" s="17">
        <f t="shared" si="34"/>
        <v>16458884.219698001</v>
      </c>
      <c r="F30" s="17">
        <f t="shared" si="34"/>
        <v>21502259.604153998</v>
      </c>
      <c r="G30" s="17">
        <f t="shared" si="34"/>
        <v>25119560.112231001</v>
      </c>
      <c r="H30" s="17">
        <f t="shared" si="34"/>
        <v>24659998.995266002</v>
      </c>
      <c r="I30" s="17">
        <f t="shared" si="34"/>
        <v>24364527.291707125</v>
      </c>
      <c r="J30" s="17">
        <f t="shared" si="34"/>
        <v>27693666.855958961</v>
      </c>
      <c r="K30" s="17">
        <f t="shared" si="34"/>
        <v>30894488.435868938</v>
      </c>
      <c r="L30" s="17">
        <f t="shared" si="34"/>
        <v>35492997.683083139</v>
      </c>
    </row>
    <row r="58" spans="1:12">
      <c r="A58" s="2"/>
      <c r="B58" s="11" t="s">
        <v>13</v>
      </c>
      <c r="C58" s="11" t="s">
        <v>14</v>
      </c>
      <c r="D58" s="11" t="s">
        <v>15</v>
      </c>
      <c r="E58" s="11" t="s">
        <v>16</v>
      </c>
      <c r="F58" s="11" t="s">
        <v>17</v>
      </c>
      <c r="G58" s="5" t="s">
        <v>18</v>
      </c>
      <c r="H58" s="5" t="s">
        <v>19</v>
      </c>
      <c r="I58" s="11" t="s">
        <v>12</v>
      </c>
      <c r="J58" s="11" t="s">
        <v>20</v>
      </c>
      <c r="K58" s="11" t="s">
        <v>21</v>
      </c>
      <c r="L58" s="11" t="s">
        <v>22</v>
      </c>
    </row>
    <row r="59" spans="1:12">
      <c r="A59" s="17" t="s">
        <v>8</v>
      </c>
      <c r="B59" s="17">
        <f>B9/1000000</f>
        <v>11655844.311524</v>
      </c>
      <c r="C59" s="17">
        <f t="shared" ref="C59:L59" si="35">C9/1000000</f>
        <v>12427371.312550001</v>
      </c>
      <c r="D59" s="17">
        <f t="shared" si="35"/>
        <v>14217372.867768999</v>
      </c>
      <c r="E59" s="17">
        <f t="shared" si="35"/>
        <v>16458884.219698001</v>
      </c>
      <c r="F59" s="17">
        <f t="shared" si="35"/>
        <v>21502259.604153998</v>
      </c>
      <c r="G59" s="17">
        <f t="shared" si="35"/>
        <v>25119560.112231001</v>
      </c>
      <c r="H59" s="17">
        <f t="shared" si="35"/>
        <v>24659998.995266002</v>
      </c>
      <c r="I59" s="17">
        <f t="shared" si="35"/>
        <v>24364527.291707125</v>
      </c>
      <c r="J59" s="17">
        <f t="shared" si="35"/>
        <v>27693666.855958961</v>
      </c>
      <c r="K59" s="17">
        <f t="shared" si="35"/>
        <v>30894488.435868938</v>
      </c>
      <c r="L59" s="17">
        <f t="shared" si="35"/>
        <v>35492997.683083139</v>
      </c>
    </row>
    <row r="60" spans="1:12">
      <c r="A60" t="s">
        <v>0</v>
      </c>
      <c r="C60" s="12">
        <f>(C59-B59)/C59</f>
        <v>6.2082879928666866E-2</v>
      </c>
      <c r="D60" s="12">
        <f t="shared" ref="D60:L60" si="36">(D59-C59)/D59</f>
        <v>0.12590241332679394</v>
      </c>
      <c r="E60" s="12">
        <f t="shared" si="36"/>
        <v>0.1361885363557245</v>
      </c>
      <c r="F60" s="12">
        <f t="shared" si="36"/>
        <v>0.23455094847248859</v>
      </c>
      <c r="G60" s="12">
        <f t="shared" si="36"/>
        <v>0.14400333811242572</v>
      </c>
      <c r="H60" s="12">
        <f t="shared" si="36"/>
        <v>-1.8635893580256101E-2</v>
      </c>
      <c r="I60" s="12">
        <f t="shared" si="36"/>
        <v>-1.2127126458121182E-2</v>
      </c>
      <c r="J60" s="12">
        <f t="shared" si="36"/>
        <v>0.12021302854430387</v>
      </c>
      <c r="K60" s="12">
        <f t="shared" si="36"/>
        <v>0.10360493867876373</v>
      </c>
      <c r="L60" s="12">
        <f t="shared" si="36"/>
        <v>0.12956102745319728</v>
      </c>
    </row>
    <row r="80" spans="6:9">
      <c r="F80">
        <v>930322.56</v>
      </c>
      <c r="G80">
        <v>1501973.08</v>
      </c>
      <c r="H80">
        <v>1453140.73</v>
      </c>
      <c r="I80">
        <v>1020027.91</v>
      </c>
    </row>
    <row r="82" spans="1:12">
      <c r="B82" s="11" t="s">
        <v>13</v>
      </c>
      <c r="C82" s="11" t="s">
        <v>14</v>
      </c>
      <c r="D82" s="11" t="s">
        <v>15</v>
      </c>
      <c r="E82" s="11" t="s">
        <v>16</v>
      </c>
      <c r="F82" s="11" t="s">
        <v>17</v>
      </c>
      <c r="G82" s="5" t="s">
        <v>18</v>
      </c>
      <c r="H82" s="5" t="s">
        <v>19</v>
      </c>
      <c r="I82" s="11" t="s">
        <v>12</v>
      </c>
      <c r="J82" s="11" t="s">
        <v>20</v>
      </c>
      <c r="K82" s="11" t="s">
        <v>21</v>
      </c>
      <c r="L82" s="11" t="s">
        <v>22</v>
      </c>
    </row>
    <row r="83" spans="1:12">
      <c r="A83" t="s">
        <v>23</v>
      </c>
      <c r="B83" s="17">
        <v>428312</v>
      </c>
      <c r="C83" s="17">
        <v>533521</v>
      </c>
      <c r="D83" s="17">
        <v>740323</v>
      </c>
      <c r="E83">
        <v>1020027.91</v>
      </c>
      <c r="F83">
        <v>1453140.73</v>
      </c>
      <c r="G83">
        <v>1501973.08</v>
      </c>
      <c r="H83">
        <v>930322.56</v>
      </c>
      <c r="I83" s="22">
        <f>H83*(1+I84)</f>
        <v>911716.10880000005</v>
      </c>
      <c r="J83" s="22">
        <f t="shared" ref="J83:L83" si="37">I83*(1+J84)</f>
        <v>1036780.1325274063</v>
      </c>
      <c r="K83" s="22">
        <f t="shared" si="37"/>
        <v>1135723.996705842</v>
      </c>
      <c r="L83" s="22">
        <f t="shared" si="37"/>
        <v>1190659.321978468</v>
      </c>
    </row>
    <row r="84" spans="1:12">
      <c r="A84" t="s">
        <v>0</v>
      </c>
      <c r="C84" s="12">
        <f>(C83-B83)/B83</f>
        <v>0.24563635854237098</v>
      </c>
      <c r="D84" s="12">
        <f t="shared" ref="D84:H84" si="38">(D83-C83)/C83</f>
        <v>0.38761735714245549</v>
      </c>
      <c r="E84" s="12">
        <f t="shared" si="38"/>
        <v>0.37781469709842869</v>
      </c>
      <c r="F84" s="12">
        <f t="shared" si="38"/>
        <v>0.42460879330252832</v>
      </c>
      <c r="G84" s="12">
        <f t="shared" si="38"/>
        <v>3.3604694295507151E-2</v>
      </c>
      <c r="H84" s="12">
        <f t="shared" si="38"/>
        <v>-0.38059971088163574</v>
      </c>
      <c r="I84" s="20">
        <v>-0.02</v>
      </c>
      <c r="J84" s="20">
        <f t="shared" ref="J84:L84" si="39">AVERAGE(D84:I84)</f>
        <v>0.13717430515954732</v>
      </c>
      <c r="K84" s="20">
        <f t="shared" si="39"/>
        <v>9.5433796495729292E-2</v>
      </c>
      <c r="L84" s="20">
        <f t="shared" si="39"/>
        <v>4.8370313061946058E-2</v>
      </c>
    </row>
    <row r="85" spans="1:12">
      <c r="A85" t="s">
        <v>23</v>
      </c>
      <c r="B85" s="22">
        <f>B83/1000000</f>
        <v>0.42831200000000003</v>
      </c>
      <c r="C85" s="22">
        <f t="shared" ref="C85:L85" si="40">C83/1000000</f>
        <v>0.53352100000000002</v>
      </c>
      <c r="D85" s="22">
        <f t="shared" si="40"/>
        <v>0.74032299999999995</v>
      </c>
      <c r="E85" s="22">
        <f t="shared" si="40"/>
        <v>1.02002791</v>
      </c>
      <c r="F85" s="22">
        <f t="shared" si="40"/>
        <v>1.4531407299999999</v>
      </c>
      <c r="G85" s="22">
        <f t="shared" si="40"/>
        <v>1.5019730800000002</v>
      </c>
      <c r="H85" s="22">
        <f t="shared" si="40"/>
        <v>0.93032256000000002</v>
      </c>
      <c r="I85" s="22">
        <f t="shared" si="40"/>
        <v>0.91171610880000009</v>
      </c>
      <c r="J85" s="22">
        <f t="shared" si="40"/>
        <v>1.0367801325274064</v>
      </c>
      <c r="K85" s="22">
        <f t="shared" si="40"/>
        <v>1.1357239967058419</v>
      </c>
      <c r="L85" s="22">
        <f t="shared" si="40"/>
        <v>1.190659321978468</v>
      </c>
    </row>
    <row r="87" spans="1:12">
      <c r="B87" s="11" t="s">
        <v>13</v>
      </c>
      <c r="C87" s="11" t="s">
        <v>14</v>
      </c>
      <c r="D87" s="11" t="s">
        <v>15</v>
      </c>
      <c r="E87" s="11" t="s">
        <v>16</v>
      </c>
      <c r="F87" s="11" t="s">
        <v>17</v>
      </c>
      <c r="G87" s="5" t="s">
        <v>18</v>
      </c>
      <c r="H87" s="5" t="s">
        <v>19</v>
      </c>
      <c r="I87" s="11" t="s">
        <v>12</v>
      </c>
      <c r="J87" s="11" t="s">
        <v>20</v>
      </c>
      <c r="K87" s="11" t="s">
        <v>21</v>
      </c>
      <c r="L87" s="11" t="s">
        <v>22</v>
      </c>
    </row>
    <row r="88" spans="1:12">
      <c r="A88" t="s">
        <v>23</v>
      </c>
      <c r="B88" s="16">
        <f>B83</f>
        <v>428312</v>
      </c>
      <c r="C88" s="16">
        <f t="shared" ref="C88:H88" si="41">C83</f>
        <v>533521</v>
      </c>
      <c r="D88" s="16">
        <f t="shared" si="41"/>
        <v>740323</v>
      </c>
      <c r="E88" s="16">
        <f t="shared" si="41"/>
        <v>1020027.91</v>
      </c>
      <c r="F88" s="16">
        <f t="shared" si="41"/>
        <v>1453140.73</v>
      </c>
      <c r="G88" s="16">
        <f t="shared" si="41"/>
        <v>1501973.08</v>
      </c>
      <c r="H88" s="16">
        <f t="shared" si="41"/>
        <v>930322.56</v>
      </c>
      <c r="I88" s="16">
        <v>1184105.1442233999</v>
      </c>
      <c r="J88" s="16">
        <v>1416443.965707008</v>
      </c>
      <c r="K88" s="16">
        <v>1602618.8448076376</v>
      </c>
      <c r="L88" s="16">
        <v>1752685.2511088136</v>
      </c>
    </row>
    <row r="89" spans="1:12">
      <c r="A89" t="s">
        <v>0</v>
      </c>
      <c r="C89" s="12">
        <f>(C88-B88)/B88</f>
        <v>0.24563635854237098</v>
      </c>
      <c r="D89" s="12">
        <f t="shared" ref="D89" si="42">(D88-C88)/C88</f>
        <v>0.38761735714245549</v>
      </c>
      <c r="E89" s="12">
        <f t="shared" ref="E89" si="43">(E88-D88)/D88</f>
        <v>0.37781469709842869</v>
      </c>
      <c r="F89" s="12">
        <f t="shared" ref="F89" si="44">(F88-E88)/E88</f>
        <v>0.42460879330252832</v>
      </c>
      <c r="G89" s="12">
        <f t="shared" ref="G89" si="45">(G88-F88)/F88</f>
        <v>3.3604694295507151E-2</v>
      </c>
      <c r="H89" s="12">
        <f t="shared" ref="H89" si="46">(H88-G88)/G88</f>
        <v>-0.38059971088163574</v>
      </c>
      <c r="I89" s="20">
        <v>-0.02</v>
      </c>
      <c r="J89" s="20">
        <f t="shared" ref="J89" si="47">AVERAGE(D89:I89)</f>
        <v>0.13717430515954732</v>
      </c>
      <c r="K89" s="20">
        <f t="shared" ref="K89" si="48">AVERAGE(E89:J89)</f>
        <v>9.5433796495729292E-2</v>
      </c>
      <c r="L89" s="20">
        <f t="shared" ref="L89" si="49">AVERAGE(F89:K89)</f>
        <v>4.8370313061946058E-2</v>
      </c>
    </row>
    <row r="110" spans="1:12">
      <c r="B110" s="11">
        <v>2014</v>
      </c>
      <c r="C110" s="11">
        <v>2015</v>
      </c>
      <c r="D110" s="11">
        <v>2016</v>
      </c>
      <c r="E110" s="11">
        <v>2017</v>
      </c>
      <c r="F110" s="11">
        <v>2018</v>
      </c>
      <c r="G110" s="11">
        <v>2019</v>
      </c>
    </row>
    <row r="111" spans="1:12">
      <c r="A111" s="14" t="s">
        <v>24</v>
      </c>
      <c r="B111" s="11"/>
      <c r="C111" s="11"/>
      <c r="D111" s="11"/>
      <c r="E111" s="11"/>
      <c r="F111" s="11"/>
      <c r="G111" s="5"/>
      <c r="H111" s="5"/>
      <c r="I111" s="11"/>
      <c r="J111" s="11"/>
      <c r="K111" s="11"/>
      <c r="L111" s="11"/>
    </row>
    <row r="112" spans="1:12">
      <c r="A112" s="26" t="s">
        <v>27</v>
      </c>
      <c r="B112">
        <v>1.38</v>
      </c>
      <c r="C112">
        <v>1.39</v>
      </c>
      <c r="D112">
        <v>1.53</v>
      </c>
      <c r="E112">
        <v>1.44</v>
      </c>
      <c r="F112">
        <v>1.42</v>
      </c>
      <c r="G112" s="21">
        <v>1.37</v>
      </c>
      <c r="H112" s="17"/>
    </row>
    <row r="113" spans="1:8">
      <c r="A113" s="28" t="s">
        <v>29</v>
      </c>
      <c r="B113" s="10">
        <v>2.33</v>
      </c>
      <c r="C113" s="10">
        <v>2.04</v>
      </c>
      <c r="D113" s="10">
        <v>2.83</v>
      </c>
      <c r="E113" s="10">
        <v>3.8</v>
      </c>
      <c r="F113" s="10">
        <v>3.97</v>
      </c>
      <c r="G113" s="10">
        <v>3.27</v>
      </c>
      <c r="H113" s="17"/>
    </row>
    <row r="114" spans="1:8">
      <c r="A114" s="26" t="s">
        <v>28</v>
      </c>
      <c r="B114">
        <v>1.1200000000000001</v>
      </c>
      <c r="C114">
        <v>1.1599999999999999</v>
      </c>
      <c r="D114">
        <v>1.37</v>
      </c>
      <c r="E114">
        <v>1.33</v>
      </c>
      <c r="F114">
        <v>1.24</v>
      </c>
      <c r="G114" s="21">
        <v>1.1599999999999999</v>
      </c>
      <c r="H114" s="24"/>
    </row>
    <row r="115" spans="1:8">
      <c r="A115" s="28" t="s">
        <v>29</v>
      </c>
      <c r="B115" s="10">
        <v>1.42</v>
      </c>
      <c r="C115" s="10">
        <v>1.23</v>
      </c>
      <c r="D115" s="10">
        <v>1.3</v>
      </c>
      <c r="E115" s="10">
        <v>1.44</v>
      </c>
      <c r="F115" s="10">
        <v>1.83</v>
      </c>
      <c r="G115" s="10">
        <v>1.26</v>
      </c>
    </row>
    <row r="116" spans="1:8">
      <c r="A116" s="26" t="s">
        <v>25</v>
      </c>
      <c r="B116">
        <v>0.27</v>
      </c>
      <c r="C116">
        <v>0.3</v>
      </c>
      <c r="D116">
        <v>0.59</v>
      </c>
      <c r="E116">
        <v>0.46</v>
      </c>
      <c r="F116">
        <v>0.33</v>
      </c>
      <c r="G116" s="27">
        <v>0.3</v>
      </c>
      <c r="H116" s="17"/>
    </row>
    <row r="117" spans="1:8">
      <c r="A117" s="28" t="s">
        <v>29</v>
      </c>
      <c r="B117" s="10">
        <v>0.56000000000000005</v>
      </c>
      <c r="C117" s="10">
        <v>0.51</v>
      </c>
      <c r="D117" s="10">
        <v>0.55000000000000004</v>
      </c>
      <c r="E117" s="10">
        <v>0.78</v>
      </c>
      <c r="F117" s="10">
        <v>0.55000000000000004</v>
      </c>
      <c r="G117" s="29">
        <v>0.49</v>
      </c>
      <c r="H117" s="17"/>
    </row>
    <row r="118" spans="1:8">
      <c r="H118" s="24"/>
    </row>
    <row r="119" spans="1:8">
      <c r="B119" s="11">
        <v>2014</v>
      </c>
      <c r="C119" s="11">
        <v>2015</v>
      </c>
      <c r="D119" s="11">
        <v>2016</v>
      </c>
      <c r="E119" s="11">
        <v>2017</v>
      </c>
      <c r="F119" s="11">
        <v>2018</v>
      </c>
      <c r="G119" s="11">
        <v>2019</v>
      </c>
      <c r="H119" s="17"/>
    </row>
    <row r="120" spans="1:8">
      <c r="A120" s="14" t="s">
        <v>26</v>
      </c>
      <c r="G120" s="17"/>
      <c r="H120" s="25"/>
    </row>
    <row r="121" spans="1:8">
      <c r="A121" s="26" t="s">
        <v>30</v>
      </c>
      <c r="B121">
        <v>0.85</v>
      </c>
      <c r="C121">
        <v>0.74</v>
      </c>
      <c r="D121">
        <v>0.53</v>
      </c>
      <c r="E121">
        <v>0.51</v>
      </c>
      <c r="F121">
        <v>0.48</v>
      </c>
      <c r="G121" s="30">
        <v>0.42</v>
      </c>
    </row>
    <row r="122" spans="1:8">
      <c r="A122" s="28" t="s">
        <v>29</v>
      </c>
      <c r="B122" s="10">
        <v>0.4</v>
      </c>
      <c r="C122" s="10">
        <v>0.36</v>
      </c>
      <c r="D122" s="10">
        <v>0.33</v>
      </c>
      <c r="E122" s="10">
        <v>0.27</v>
      </c>
      <c r="F122" s="10">
        <v>0.24</v>
      </c>
      <c r="G122" s="10">
        <v>0.24</v>
      </c>
    </row>
    <row r="123" spans="1:8">
      <c r="A123" s="26" t="s">
        <v>31</v>
      </c>
      <c r="B123">
        <v>4.24</v>
      </c>
      <c r="C123">
        <v>4.8899999999999997</v>
      </c>
      <c r="D123">
        <v>5.27</v>
      </c>
      <c r="E123">
        <v>7.54</v>
      </c>
      <c r="F123">
        <v>4.63</v>
      </c>
      <c r="G123">
        <v>3.34</v>
      </c>
    </row>
    <row r="124" spans="1:8">
      <c r="A124" s="28" t="s">
        <v>29</v>
      </c>
      <c r="B124" s="10">
        <v>18.489999999999998</v>
      </c>
      <c r="C124" s="10">
        <v>10.81</v>
      </c>
      <c r="D124" s="10">
        <v>26.65</v>
      </c>
      <c r="E124" s="10">
        <v>21.91</v>
      </c>
      <c r="F124" s="10">
        <v>9.5500000000000007</v>
      </c>
      <c r="G124" s="10">
        <v>6.84</v>
      </c>
    </row>
    <row r="125" spans="1:8">
      <c r="A125" s="26" t="s">
        <v>32</v>
      </c>
      <c r="B125">
        <v>2.86</v>
      </c>
      <c r="C125">
        <v>5.44</v>
      </c>
      <c r="D125">
        <v>4.2699999999999996</v>
      </c>
      <c r="E125">
        <v>3.81</v>
      </c>
      <c r="F125">
        <v>2.99</v>
      </c>
      <c r="G125">
        <v>1.5</v>
      </c>
    </row>
    <row r="126" spans="1:8">
      <c r="A126" s="28" t="s">
        <v>29</v>
      </c>
      <c r="B126" s="10">
        <v>17.34</v>
      </c>
      <c r="C126" s="10">
        <v>15.51</v>
      </c>
      <c r="D126" s="10">
        <v>11.05</v>
      </c>
      <c r="E126" s="10">
        <v>14.65</v>
      </c>
      <c r="F126" s="10">
        <v>15.37</v>
      </c>
      <c r="G126" s="10">
        <v>11.24</v>
      </c>
    </row>
    <row r="127" spans="1:8">
      <c r="A127" s="26" t="s">
        <v>33</v>
      </c>
      <c r="B127">
        <v>66.63</v>
      </c>
      <c r="C127">
        <v>74.12</v>
      </c>
      <c r="D127">
        <v>104.46</v>
      </c>
      <c r="E127">
        <v>108.99</v>
      </c>
      <c r="F127">
        <v>147.4</v>
      </c>
      <c r="G127">
        <v>331.45</v>
      </c>
    </row>
    <row r="128" spans="1:8">
      <c r="A128" s="28" t="s">
        <v>29</v>
      </c>
      <c r="B128" s="10">
        <v>55.23</v>
      </c>
      <c r="C128" s="10">
        <v>60.02</v>
      </c>
      <c r="D128" s="10">
        <v>63.45</v>
      </c>
      <c r="E128" s="10">
        <v>85.53</v>
      </c>
      <c r="F128" s="10">
        <v>95.78</v>
      </c>
      <c r="G128" s="10">
        <v>132.37</v>
      </c>
    </row>
    <row r="129" spans="1:7">
      <c r="A129" s="26"/>
    </row>
    <row r="131" spans="1:7">
      <c r="A131" s="31" t="s">
        <v>34</v>
      </c>
      <c r="B131" s="11">
        <v>2014</v>
      </c>
      <c r="C131" s="11">
        <v>2015</v>
      </c>
      <c r="D131" s="11">
        <v>2016</v>
      </c>
      <c r="E131" s="11">
        <v>2017</v>
      </c>
      <c r="F131" s="11">
        <v>2018</v>
      </c>
      <c r="G131" s="11">
        <v>2019</v>
      </c>
    </row>
    <row r="132" spans="1:7">
      <c r="A132" s="26" t="s">
        <v>35</v>
      </c>
      <c r="B132">
        <v>12.33</v>
      </c>
      <c r="C132">
        <v>14.12</v>
      </c>
      <c r="D132">
        <v>14.92</v>
      </c>
      <c r="E132">
        <v>15.12</v>
      </c>
      <c r="F132">
        <v>14.12</v>
      </c>
      <c r="G132">
        <v>14.13</v>
      </c>
    </row>
    <row r="133" spans="1:7">
      <c r="A133" s="28" t="s">
        <v>29</v>
      </c>
      <c r="B133" s="10">
        <v>43.02</v>
      </c>
      <c r="C133" s="10">
        <v>43.35</v>
      </c>
      <c r="D133" s="10">
        <v>44.03</v>
      </c>
      <c r="E133" s="10">
        <v>43.26</v>
      </c>
      <c r="F133" s="10">
        <v>41.47</v>
      </c>
      <c r="G133" s="10">
        <v>34.590000000000003</v>
      </c>
    </row>
    <row r="134" spans="1:7">
      <c r="A134" s="26" t="s">
        <v>36</v>
      </c>
      <c r="B134">
        <v>10.11</v>
      </c>
      <c r="C134">
        <v>11.23</v>
      </c>
      <c r="D134">
        <v>11.96</v>
      </c>
      <c r="E134">
        <v>11.74</v>
      </c>
      <c r="F134">
        <v>10.46</v>
      </c>
      <c r="G134">
        <v>10</v>
      </c>
    </row>
    <row r="135" spans="1:7">
      <c r="A135" s="28" t="s">
        <v>29</v>
      </c>
      <c r="B135" s="10">
        <v>24.3</v>
      </c>
      <c r="C135" s="10">
        <v>19.2</v>
      </c>
      <c r="D135" s="10">
        <v>14.21</v>
      </c>
      <c r="E135" s="10">
        <v>11.32</v>
      </c>
      <c r="F135" s="10">
        <v>17.89</v>
      </c>
      <c r="G135" s="10">
        <v>8.4600000000000009</v>
      </c>
    </row>
    <row r="136" spans="1:7">
      <c r="A136" s="26" t="s">
        <v>37</v>
      </c>
      <c r="B136">
        <v>4.28</v>
      </c>
      <c r="C136">
        <v>5.95</v>
      </c>
      <c r="D136">
        <v>7</v>
      </c>
      <c r="E136">
        <v>8.02</v>
      </c>
      <c r="F136">
        <v>7.8</v>
      </c>
      <c r="G136">
        <v>4.9000000000000004</v>
      </c>
    </row>
    <row r="137" spans="1:7">
      <c r="A137" s="28" t="s">
        <v>29</v>
      </c>
      <c r="B137" s="10">
        <v>21.79</v>
      </c>
      <c r="C137" s="10">
        <v>4.74</v>
      </c>
      <c r="D137" s="10">
        <v>17.53</v>
      </c>
      <c r="E137" s="10">
        <v>7.02</v>
      </c>
      <c r="F137" s="10">
        <v>-2.57</v>
      </c>
      <c r="G137" s="10">
        <v>-9.59</v>
      </c>
    </row>
    <row r="138" spans="1:7">
      <c r="A138" s="26" t="s">
        <v>38</v>
      </c>
      <c r="B138">
        <v>3.64</v>
      </c>
      <c r="C138">
        <v>4.42</v>
      </c>
      <c r="D138">
        <v>3.69</v>
      </c>
      <c r="E138">
        <v>4.13</v>
      </c>
      <c r="F138">
        <v>3.73</v>
      </c>
      <c r="G138">
        <v>2.04</v>
      </c>
    </row>
    <row r="139" spans="1:7">
      <c r="A139" s="28" t="s">
        <v>29</v>
      </c>
      <c r="B139" s="10">
        <v>5.39</v>
      </c>
      <c r="C139" s="10">
        <v>4.7699999999999996</v>
      </c>
      <c r="D139" s="10">
        <v>3.08</v>
      </c>
      <c r="E139" s="10">
        <v>3.16</v>
      </c>
      <c r="F139" s="10">
        <v>2.2599999999999998</v>
      </c>
      <c r="G139" s="10">
        <v>1.1599999999999999</v>
      </c>
    </row>
    <row r="140" spans="1:7">
      <c r="A140" s="26" t="s">
        <v>39</v>
      </c>
      <c r="B140">
        <v>22.26</v>
      </c>
      <c r="C140">
        <v>16.52</v>
      </c>
      <c r="D140">
        <v>10.67</v>
      </c>
      <c r="E140">
        <v>12.1</v>
      </c>
      <c r="F140">
        <v>12.01</v>
      </c>
      <c r="G140">
        <v>6.97</v>
      </c>
    </row>
    <row r="141" spans="1:7">
      <c r="A141" s="28" t="s">
        <v>29</v>
      </c>
      <c r="B141" s="10">
        <v>14.53</v>
      </c>
      <c r="C141" s="10">
        <v>9.51</v>
      </c>
      <c r="D141" s="10">
        <v>6.3</v>
      </c>
      <c r="E141" s="10">
        <v>4.0599999999999996</v>
      </c>
      <c r="F141" s="10">
        <v>8.92</v>
      </c>
      <c r="G141" s="10">
        <v>-2.79</v>
      </c>
    </row>
    <row r="143" spans="1:7">
      <c r="A143" s="31" t="s">
        <v>40</v>
      </c>
      <c r="B143" s="11">
        <v>2015</v>
      </c>
      <c r="C143" s="11">
        <v>2016</v>
      </c>
      <c r="D143" s="11">
        <v>2017</v>
      </c>
      <c r="E143" s="11">
        <v>2018</v>
      </c>
      <c r="F143" s="11">
        <v>2019</v>
      </c>
    </row>
    <row r="144" spans="1:7">
      <c r="A144" s="26" t="s">
        <v>43</v>
      </c>
      <c r="B144" s="12">
        <v>0.73180000000000001</v>
      </c>
      <c r="C144" s="12">
        <v>0.65469999999999995</v>
      </c>
      <c r="D144" s="12">
        <v>0.65910000000000002</v>
      </c>
      <c r="E144" s="12">
        <v>0.6895</v>
      </c>
      <c r="F144" s="12">
        <v>0.70720000000000005</v>
      </c>
    </row>
    <row r="145" spans="1:11">
      <c r="A145" s="28"/>
      <c r="B145" s="32"/>
      <c r="C145" s="32"/>
      <c r="D145" s="32"/>
      <c r="E145" s="32"/>
      <c r="F145" s="32"/>
      <c r="G145" s="10"/>
    </row>
    <row r="146" spans="1:11">
      <c r="A146" s="26" t="s">
        <v>42</v>
      </c>
      <c r="B146" s="20"/>
      <c r="C146" s="16">
        <f>C151/C152</f>
        <v>6.623354822376637</v>
      </c>
      <c r="D146" s="16">
        <f t="shared" ref="D146:F146" si="50">D151/D152</f>
        <v>4.4302108991348135</v>
      </c>
      <c r="E146" s="16">
        <f t="shared" si="50"/>
        <v>3.2687998571119241</v>
      </c>
      <c r="F146" s="16">
        <f t="shared" si="50"/>
        <v>2.5126011257538239</v>
      </c>
    </row>
    <row r="147" spans="1:11">
      <c r="A147" s="28"/>
      <c r="B147" s="32"/>
      <c r="C147" s="32"/>
      <c r="D147" s="32"/>
      <c r="E147" s="32"/>
      <c r="F147" s="32"/>
      <c r="G147" s="10"/>
    </row>
    <row r="148" spans="1:11">
      <c r="A148" s="26" t="s">
        <v>41</v>
      </c>
      <c r="B148" s="12">
        <v>2.7288000000000001</v>
      </c>
      <c r="C148" s="12">
        <v>1.8962000000000001</v>
      </c>
      <c r="D148" s="12">
        <v>1.9335</v>
      </c>
      <c r="E148" s="12">
        <v>2.2208000000000001</v>
      </c>
      <c r="F148" s="12">
        <v>2.4874000000000001</v>
      </c>
    </row>
    <row r="149" spans="1:11">
      <c r="A149" s="28"/>
      <c r="B149" s="10"/>
      <c r="C149" s="10"/>
      <c r="D149" s="10"/>
      <c r="E149" s="10"/>
      <c r="F149" s="10"/>
      <c r="G149" s="10"/>
    </row>
    <row r="150" spans="1:11">
      <c r="A150" s="26"/>
    </row>
    <row r="151" spans="1:11">
      <c r="A151" t="s">
        <v>44</v>
      </c>
      <c r="B151" s="16"/>
      <c r="C151" s="23">
        <v>2707226710000</v>
      </c>
      <c r="D151" s="23">
        <v>2918398590000</v>
      </c>
      <c r="E151" s="23">
        <v>2483757810000</v>
      </c>
      <c r="F151" s="23">
        <v>1965243770000</v>
      </c>
      <c r="G151" s="11"/>
      <c r="H151" s="22">
        <v>2707226710000</v>
      </c>
      <c r="I151" s="22">
        <v>2918398590000</v>
      </c>
      <c r="J151" s="22">
        <v>2483757810000</v>
      </c>
      <c r="K151" s="22">
        <v>1965243770000</v>
      </c>
    </row>
    <row r="152" spans="1:11">
      <c r="A152" s="26" t="s">
        <v>45</v>
      </c>
      <c r="C152" s="16">
        <v>408739495709</v>
      </c>
      <c r="D152" s="16">
        <v>658749358991</v>
      </c>
      <c r="E152" s="16">
        <v>759837836078</v>
      </c>
      <c r="F152" s="16">
        <v>782155094120</v>
      </c>
    </row>
    <row r="153" spans="1:11">
      <c r="A153" s="28"/>
      <c r="B153" s="10"/>
      <c r="C153" s="10"/>
      <c r="D153" s="10"/>
      <c r="E153" s="10"/>
      <c r="F153" s="10"/>
      <c r="G153" s="10"/>
    </row>
    <row r="154" spans="1:11">
      <c r="E154" s="12">
        <f>F152/E152-1</f>
        <v>2.9371080225740531E-2</v>
      </c>
    </row>
    <row r="157" spans="1:11">
      <c r="A157" s="38"/>
    </row>
    <row r="160" spans="1:11" ht="18">
      <c r="D160" s="39"/>
      <c r="E160" s="12"/>
    </row>
    <row r="161" spans="1:5">
      <c r="D161" s="12"/>
    </row>
    <row r="163" spans="1:5" ht="18">
      <c r="D163" s="39"/>
      <c r="E163" s="12"/>
    </row>
    <row r="164" spans="1:5">
      <c r="A164" t="s">
        <v>51</v>
      </c>
      <c r="B164" s="22">
        <f>B165/B166</f>
        <v>228.46248652700001</v>
      </c>
    </row>
    <row r="165" spans="1:5">
      <c r="A165" t="s">
        <v>52</v>
      </c>
      <c r="B165" s="22">
        <f>J88*1000000</f>
        <v>1416443965707.0081</v>
      </c>
    </row>
    <row r="166" spans="1:5">
      <c r="A166" t="s">
        <v>53</v>
      </c>
      <c r="B166">
        <v>6199897354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1612-7BF9-1E4A-B945-AA21C0E9B6B1}">
  <dimension ref="A1:G14"/>
  <sheetViews>
    <sheetView workbookViewId="0">
      <selection activeCell="A11" sqref="A11:G14"/>
    </sheetView>
  </sheetViews>
  <sheetFormatPr baseColWidth="10" defaultRowHeight="16"/>
  <cols>
    <col min="1" max="1" width="14" bestFit="1" customWidth="1"/>
  </cols>
  <sheetData>
    <row r="1" spans="1:7">
      <c r="B1" s="11">
        <v>2014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</row>
    <row r="2" spans="1:7">
      <c r="A2" s="14" t="s">
        <v>24</v>
      </c>
      <c r="B2" s="11"/>
      <c r="C2" s="11"/>
      <c r="D2" s="11"/>
      <c r="E2" s="11"/>
      <c r="F2" s="11"/>
      <c r="G2" s="5"/>
    </row>
    <row r="3" spans="1:7">
      <c r="A3" s="26" t="s">
        <v>27</v>
      </c>
      <c r="B3">
        <v>1.38</v>
      </c>
      <c r="C3">
        <v>1.39</v>
      </c>
      <c r="D3">
        <v>1.53</v>
      </c>
      <c r="E3">
        <v>1.44</v>
      </c>
      <c r="F3">
        <v>1.42</v>
      </c>
      <c r="G3" s="21">
        <v>1.37</v>
      </c>
    </row>
    <row r="4" spans="1:7">
      <c r="A4" s="28" t="s">
        <v>29</v>
      </c>
      <c r="B4" s="10">
        <v>2.33</v>
      </c>
      <c r="C4" s="10">
        <v>2.04</v>
      </c>
      <c r="D4" s="10">
        <v>2.83</v>
      </c>
      <c r="E4" s="10">
        <v>3.8</v>
      </c>
      <c r="F4" s="10">
        <v>3.97</v>
      </c>
      <c r="G4" s="10">
        <v>3.27</v>
      </c>
    </row>
    <row r="5" spans="1:7">
      <c r="A5" s="26" t="s">
        <v>28</v>
      </c>
      <c r="B5">
        <v>1.1200000000000001</v>
      </c>
      <c r="C5">
        <v>1.1599999999999999</v>
      </c>
      <c r="D5">
        <v>1.37</v>
      </c>
      <c r="E5">
        <v>1.33</v>
      </c>
      <c r="F5">
        <v>1.24</v>
      </c>
      <c r="G5" s="21">
        <v>1.1599999999999999</v>
      </c>
    </row>
    <row r="6" spans="1:7">
      <c r="A6" s="28" t="s">
        <v>29</v>
      </c>
      <c r="B6" s="10">
        <v>1.42</v>
      </c>
      <c r="C6" s="10">
        <v>1.23</v>
      </c>
      <c r="D6" s="10">
        <v>1.3</v>
      </c>
      <c r="E6" s="10">
        <v>1.44</v>
      </c>
      <c r="F6" s="10">
        <v>1.83</v>
      </c>
      <c r="G6" s="10">
        <v>1.26</v>
      </c>
    </row>
    <row r="7" spans="1:7">
      <c r="A7" s="26" t="s">
        <v>25</v>
      </c>
      <c r="B7">
        <v>0.27</v>
      </c>
      <c r="C7">
        <v>0.3</v>
      </c>
      <c r="D7">
        <v>0.59</v>
      </c>
      <c r="E7">
        <v>0.46</v>
      </c>
      <c r="F7">
        <v>0.33</v>
      </c>
      <c r="G7" s="27">
        <v>0.3</v>
      </c>
    </row>
    <row r="8" spans="1:7">
      <c r="A8" s="28" t="s">
        <v>29</v>
      </c>
      <c r="B8" s="10">
        <v>0.56000000000000005</v>
      </c>
      <c r="C8" s="10">
        <v>0.51</v>
      </c>
      <c r="D8" s="10">
        <v>0.55000000000000004</v>
      </c>
      <c r="E8" s="10">
        <v>0.78</v>
      </c>
      <c r="F8" s="10">
        <v>0.55000000000000004</v>
      </c>
      <c r="G8" s="29">
        <v>0.49</v>
      </c>
    </row>
    <row r="11" spans="1:7">
      <c r="B11" s="11">
        <v>2014</v>
      </c>
      <c r="C11" s="11">
        <v>2015</v>
      </c>
      <c r="D11" s="11">
        <v>2016</v>
      </c>
      <c r="E11" s="11">
        <v>2017</v>
      </c>
      <c r="F11" s="11">
        <v>2018</v>
      </c>
      <c r="G11" s="11">
        <v>2019</v>
      </c>
    </row>
    <row r="12" spans="1:7">
      <c r="A12" t="str">
        <f>A3</f>
        <v>Rasio Lancar</v>
      </c>
      <c r="B12">
        <f t="shared" ref="B12:G12" si="0">B3</f>
        <v>1.38</v>
      </c>
      <c r="C12">
        <f t="shared" si="0"/>
        <v>1.39</v>
      </c>
      <c r="D12">
        <f t="shared" si="0"/>
        <v>1.53</v>
      </c>
      <c r="E12">
        <f t="shared" si="0"/>
        <v>1.44</v>
      </c>
      <c r="F12">
        <f t="shared" si="0"/>
        <v>1.42</v>
      </c>
      <c r="G12">
        <f t="shared" si="0"/>
        <v>1.37</v>
      </c>
    </row>
    <row r="13" spans="1:7">
      <c r="A13" t="str">
        <f>A5</f>
        <v>Rasio Cepat</v>
      </c>
      <c r="B13">
        <f t="shared" ref="B13:G13" si="1">B5</f>
        <v>1.1200000000000001</v>
      </c>
      <c r="C13">
        <f t="shared" si="1"/>
        <v>1.1599999999999999</v>
      </c>
      <c r="D13">
        <f t="shared" si="1"/>
        <v>1.37</v>
      </c>
      <c r="E13">
        <f t="shared" si="1"/>
        <v>1.33</v>
      </c>
      <c r="F13">
        <f t="shared" si="1"/>
        <v>1.24</v>
      </c>
      <c r="G13">
        <f t="shared" si="1"/>
        <v>1.1599999999999999</v>
      </c>
    </row>
    <row r="14" spans="1:7">
      <c r="A14" t="str">
        <f>A7</f>
        <v>Rasio Kas</v>
      </c>
      <c r="B14">
        <f t="shared" ref="B14:G14" si="2">B7</f>
        <v>0.27</v>
      </c>
      <c r="C14">
        <f t="shared" si="2"/>
        <v>0.3</v>
      </c>
      <c r="D14">
        <f t="shared" si="2"/>
        <v>0.59</v>
      </c>
      <c r="E14">
        <f t="shared" si="2"/>
        <v>0.46</v>
      </c>
      <c r="F14">
        <f t="shared" si="2"/>
        <v>0.33</v>
      </c>
      <c r="G14">
        <f t="shared" si="2"/>
        <v>0.3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F192E-9CF1-0744-9775-63C6709A152A}">
  <dimension ref="A1:G16"/>
  <sheetViews>
    <sheetView topLeftCell="A8" zoomScale="135" workbookViewId="0">
      <selection activeCell="B19" sqref="B19"/>
    </sheetView>
  </sheetViews>
  <sheetFormatPr baseColWidth="10" defaultRowHeight="16"/>
  <sheetData>
    <row r="1" spans="1:7">
      <c r="B1" s="11">
        <v>2014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</row>
    <row r="2" spans="1:7">
      <c r="A2" s="14" t="s">
        <v>26</v>
      </c>
      <c r="G2" s="17"/>
    </row>
    <row r="3" spans="1:7">
      <c r="A3" s="26" t="s">
        <v>30</v>
      </c>
      <c r="B3">
        <v>0.85</v>
      </c>
      <c r="C3">
        <v>0.74</v>
      </c>
      <c r="D3">
        <v>0.53</v>
      </c>
      <c r="E3">
        <v>0.51</v>
      </c>
      <c r="F3">
        <v>0.48</v>
      </c>
      <c r="G3" s="30">
        <v>0.42</v>
      </c>
    </row>
    <row r="4" spans="1:7">
      <c r="A4" s="28" t="s">
        <v>29</v>
      </c>
      <c r="B4" s="10">
        <v>0.4</v>
      </c>
      <c r="C4" s="10">
        <v>0.36</v>
      </c>
      <c r="D4" s="10">
        <v>0.33</v>
      </c>
      <c r="E4" s="10">
        <v>0.27</v>
      </c>
      <c r="F4" s="10">
        <v>0.24</v>
      </c>
      <c r="G4" s="10">
        <v>0.24</v>
      </c>
    </row>
    <row r="5" spans="1:7">
      <c r="A5" s="26" t="s">
        <v>31</v>
      </c>
      <c r="B5">
        <v>4.24</v>
      </c>
      <c r="C5">
        <v>4.8899999999999997</v>
      </c>
      <c r="D5">
        <v>5.27</v>
      </c>
      <c r="E5">
        <v>7.54</v>
      </c>
      <c r="F5">
        <v>4.63</v>
      </c>
      <c r="G5">
        <v>3.34</v>
      </c>
    </row>
    <row r="6" spans="1:7">
      <c r="A6" s="28" t="s">
        <v>29</v>
      </c>
      <c r="B6" s="10">
        <v>18.489999999999998</v>
      </c>
      <c r="C6" s="10">
        <v>10.81</v>
      </c>
      <c r="D6" s="10">
        <v>26.65</v>
      </c>
      <c r="E6" s="10">
        <v>21.91</v>
      </c>
      <c r="F6" s="10">
        <v>9.5500000000000007</v>
      </c>
      <c r="G6" s="10">
        <v>6.84</v>
      </c>
    </row>
    <row r="7" spans="1:7">
      <c r="A7" s="26" t="s">
        <v>32</v>
      </c>
      <c r="B7">
        <v>2.86</v>
      </c>
      <c r="C7">
        <v>5.44</v>
      </c>
      <c r="D7">
        <v>4.2699999999999996</v>
      </c>
      <c r="E7">
        <v>3.81</v>
      </c>
      <c r="F7">
        <v>2.99</v>
      </c>
      <c r="G7">
        <v>1.5</v>
      </c>
    </row>
    <row r="8" spans="1:7">
      <c r="A8" s="28" t="s">
        <v>29</v>
      </c>
      <c r="B8" s="10">
        <v>17.34</v>
      </c>
      <c r="C8" s="10">
        <v>15.51</v>
      </c>
      <c r="D8" s="10">
        <v>11.05</v>
      </c>
      <c r="E8" s="10">
        <v>14.65</v>
      </c>
      <c r="F8" s="10">
        <v>15.37</v>
      </c>
      <c r="G8" s="10">
        <v>11.24</v>
      </c>
    </row>
    <row r="9" spans="1:7">
      <c r="A9" s="26" t="s">
        <v>33</v>
      </c>
      <c r="B9">
        <v>66.63</v>
      </c>
      <c r="C9">
        <v>74.12</v>
      </c>
      <c r="D9">
        <v>104.46</v>
      </c>
      <c r="E9">
        <v>108.99</v>
      </c>
      <c r="F9">
        <v>147.4</v>
      </c>
      <c r="G9">
        <v>331.45</v>
      </c>
    </row>
    <row r="10" spans="1:7">
      <c r="A10" s="28" t="s">
        <v>29</v>
      </c>
      <c r="B10" s="10">
        <v>55.23</v>
      </c>
      <c r="C10" s="10">
        <v>60.02</v>
      </c>
      <c r="D10" s="10">
        <v>63.45</v>
      </c>
      <c r="E10" s="10">
        <v>85.53</v>
      </c>
      <c r="F10" s="10">
        <v>95.78</v>
      </c>
      <c r="G10" s="10">
        <v>132.37</v>
      </c>
    </row>
    <row r="12" spans="1:7">
      <c r="B12">
        <f>B1</f>
        <v>2014</v>
      </c>
      <c r="C12">
        <f t="shared" ref="C12:G12" si="0">C1</f>
        <v>2015</v>
      </c>
      <c r="D12">
        <f t="shared" si="0"/>
        <v>2016</v>
      </c>
      <c r="E12">
        <f t="shared" si="0"/>
        <v>2017</v>
      </c>
      <c r="F12">
        <f t="shared" si="0"/>
        <v>2018</v>
      </c>
      <c r="G12">
        <f t="shared" si="0"/>
        <v>2019</v>
      </c>
    </row>
    <row r="13" spans="1:7">
      <c r="A13" t="str">
        <f>A3</f>
        <v>Perputaran Aset</v>
      </c>
      <c r="B13">
        <f t="shared" ref="B13:G13" si="1">B3</f>
        <v>0.85</v>
      </c>
      <c r="C13">
        <f t="shared" si="1"/>
        <v>0.74</v>
      </c>
      <c r="D13">
        <f t="shared" si="1"/>
        <v>0.53</v>
      </c>
      <c r="E13">
        <f t="shared" si="1"/>
        <v>0.51</v>
      </c>
      <c r="F13">
        <f t="shared" si="1"/>
        <v>0.48</v>
      </c>
      <c r="G13">
        <f t="shared" si="1"/>
        <v>0.42</v>
      </c>
    </row>
    <row r="14" spans="1:7">
      <c r="A14" t="str">
        <f>A5</f>
        <v>Perputaraan Persediaan</v>
      </c>
      <c r="B14">
        <f t="shared" ref="B14:G14" si="2">B5</f>
        <v>4.24</v>
      </c>
      <c r="C14">
        <f t="shared" si="2"/>
        <v>4.8899999999999997</v>
      </c>
      <c r="D14">
        <f t="shared" si="2"/>
        <v>5.27</v>
      </c>
      <c r="E14">
        <f t="shared" si="2"/>
        <v>7.54</v>
      </c>
      <c r="F14">
        <f t="shared" si="2"/>
        <v>4.63</v>
      </c>
      <c r="G14">
        <f t="shared" si="2"/>
        <v>3.34</v>
      </c>
    </row>
    <row r="15" spans="1:7">
      <c r="A15" t="str">
        <f>A7</f>
        <v>Perputaran Piutang</v>
      </c>
      <c r="B15">
        <f t="shared" ref="B15:G15" si="3">B7</f>
        <v>2.86</v>
      </c>
      <c r="C15">
        <f t="shared" si="3"/>
        <v>5.44</v>
      </c>
      <c r="D15">
        <f t="shared" si="3"/>
        <v>4.2699999999999996</v>
      </c>
      <c r="E15">
        <f t="shared" si="3"/>
        <v>3.81</v>
      </c>
      <c r="F15">
        <f t="shared" si="3"/>
        <v>2.99</v>
      </c>
      <c r="G15">
        <f t="shared" si="3"/>
        <v>1.5</v>
      </c>
    </row>
    <row r="16" spans="1:7">
      <c r="A16" t="str">
        <f>A9</f>
        <v>Rata-rata Periode Tagih (hari)</v>
      </c>
      <c r="B16">
        <f t="shared" ref="B16:G16" si="4">B9</f>
        <v>66.63</v>
      </c>
      <c r="C16">
        <f t="shared" si="4"/>
        <v>74.12</v>
      </c>
      <c r="D16">
        <f t="shared" si="4"/>
        <v>104.46</v>
      </c>
      <c r="E16">
        <f t="shared" si="4"/>
        <v>108.99</v>
      </c>
      <c r="F16">
        <f t="shared" si="4"/>
        <v>147.4</v>
      </c>
      <c r="G16">
        <f t="shared" si="4"/>
        <v>331.45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5B820-6C22-F349-AAAF-34490B9B5157}">
  <dimension ref="A1:F4"/>
  <sheetViews>
    <sheetView topLeftCell="A15" zoomScale="187" workbookViewId="0">
      <selection activeCell="A24" sqref="A24:C25"/>
    </sheetView>
  </sheetViews>
  <sheetFormatPr baseColWidth="10" defaultRowHeight="16"/>
  <cols>
    <col min="1" max="1" width="19.33203125" bestFit="1" customWidth="1"/>
  </cols>
  <sheetData>
    <row r="1" spans="1:6">
      <c r="A1" t="s">
        <v>40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6">
      <c r="A2" t="s">
        <v>43</v>
      </c>
      <c r="B2" s="37">
        <v>0.73180000000000001</v>
      </c>
      <c r="C2" s="37">
        <v>0.65469999999999995</v>
      </c>
      <c r="D2" s="37">
        <v>0.65910000000000002</v>
      </c>
      <c r="E2" s="37">
        <v>0.6895</v>
      </c>
      <c r="F2" s="37">
        <v>0.70720000000000005</v>
      </c>
    </row>
    <row r="3" spans="1:6">
      <c r="A3" t="s">
        <v>41</v>
      </c>
      <c r="B3" s="37">
        <v>2.7288000000000001</v>
      </c>
      <c r="C3" s="37">
        <v>1.8962000000000001</v>
      </c>
      <c r="D3" s="37">
        <v>1.9335</v>
      </c>
      <c r="E3" s="37">
        <v>2.2208000000000001</v>
      </c>
      <c r="F3" s="37">
        <v>2.4874000000000001</v>
      </c>
    </row>
    <row r="4" spans="1:6">
      <c r="A4" t="s">
        <v>42</v>
      </c>
      <c r="C4" s="52">
        <v>6.623354822376637</v>
      </c>
      <c r="D4" s="52">
        <v>4.4302108991348135</v>
      </c>
      <c r="E4" s="52">
        <v>3.2687998571119241</v>
      </c>
      <c r="F4" s="52">
        <v>2.5126011257538239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56E79-DC71-B747-BACD-1B68E79FF9BC}">
  <dimension ref="A1:G18"/>
  <sheetViews>
    <sheetView workbookViewId="0">
      <selection activeCell="N31" sqref="N31"/>
    </sheetView>
  </sheetViews>
  <sheetFormatPr baseColWidth="10" defaultRowHeight="16"/>
  <sheetData>
    <row r="1" spans="1:7">
      <c r="A1" s="31" t="s">
        <v>34</v>
      </c>
      <c r="B1" s="11">
        <v>2014</v>
      </c>
      <c r="C1" s="11">
        <v>2015</v>
      </c>
      <c r="D1" s="11">
        <v>2016</v>
      </c>
      <c r="E1" s="11">
        <v>2017</v>
      </c>
      <c r="F1" s="11">
        <v>2018</v>
      </c>
      <c r="G1" s="11">
        <v>2019</v>
      </c>
    </row>
    <row r="2" spans="1:7">
      <c r="A2" s="26" t="s">
        <v>35</v>
      </c>
      <c r="B2">
        <v>12.33</v>
      </c>
      <c r="C2">
        <v>14.12</v>
      </c>
      <c r="D2">
        <v>14.92</v>
      </c>
      <c r="E2">
        <v>15.12</v>
      </c>
      <c r="F2">
        <v>14.12</v>
      </c>
      <c r="G2">
        <v>14.13</v>
      </c>
    </row>
    <row r="3" spans="1:7">
      <c r="A3" s="28" t="s">
        <v>29</v>
      </c>
      <c r="B3" s="10">
        <v>43.02</v>
      </c>
      <c r="C3" s="10">
        <v>43.35</v>
      </c>
      <c r="D3" s="10">
        <v>44.03</v>
      </c>
      <c r="E3" s="10">
        <v>43.26</v>
      </c>
      <c r="F3" s="10">
        <v>41.47</v>
      </c>
      <c r="G3" s="10">
        <v>34.590000000000003</v>
      </c>
    </row>
    <row r="4" spans="1:7">
      <c r="A4" s="26" t="s">
        <v>36</v>
      </c>
      <c r="B4">
        <v>10.11</v>
      </c>
      <c r="C4">
        <v>11.23</v>
      </c>
      <c r="D4">
        <v>11.96</v>
      </c>
      <c r="E4">
        <v>11.74</v>
      </c>
      <c r="F4">
        <v>10.46</v>
      </c>
      <c r="G4">
        <v>10</v>
      </c>
    </row>
    <row r="5" spans="1:7">
      <c r="A5" s="28" t="s">
        <v>29</v>
      </c>
      <c r="B5" s="10">
        <v>24.3</v>
      </c>
      <c r="C5" s="10">
        <v>19.2</v>
      </c>
      <c r="D5" s="10">
        <v>14.21</v>
      </c>
      <c r="E5" s="10">
        <v>11.32</v>
      </c>
      <c r="F5" s="10">
        <v>17.89</v>
      </c>
      <c r="G5" s="10">
        <v>8.4600000000000009</v>
      </c>
    </row>
    <row r="6" spans="1:7">
      <c r="A6" s="26" t="s">
        <v>37</v>
      </c>
      <c r="B6">
        <v>4.28</v>
      </c>
      <c r="C6">
        <v>5.95</v>
      </c>
      <c r="D6">
        <v>7</v>
      </c>
      <c r="E6">
        <v>8.02</v>
      </c>
      <c r="F6">
        <v>7.8</v>
      </c>
      <c r="G6">
        <v>4.9000000000000004</v>
      </c>
    </row>
    <row r="7" spans="1:7">
      <c r="A7" s="28" t="s">
        <v>29</v>
      </c>
      <c r="B7" s="10">
        <v>21.79</v>
      </c>
      <c r="C7" s="10">
        <v>4.74</v>
      </c>
      <c r="D7" s="10">
        <v>17.53</v>
      </c>
      <c r="E7" s="10">
        <v>7.02</v>
      </c>
      <c r="F7" s="10">
        <v>-2.57</v>
      </c>
      <c r="G7" s="10">
        <v>-9.59</v>
      </c>
    </row>
    <row r="8" spans="1:7">
      <c r="A8" s="26" t="s">
        <v>38</v>
      </c>
      <c r="B8">
        <v>3.64</v>
      </c>
      <c r="C8">
        <v>4.42</v>
      </c>
      <c r="D8">
        <v>3.69</v>
      </c>
      <c r="E8">
        <v>4.13</v>
      </c>
      <c r="F8">
        <v>3.73</v>
      </c>
      <c r="G8">
        <v>2.04</v>
      </c>
    </row>
    <row r="9" spans="1:7">
      <c r="A9" s="28" t="s">
        <v>29</v>
      </c>
      <c r="B9" s="10">
        <v>5.39</v>
      </c>
      <c r="C9" s="10">
        <v>4.7699999999999996</v>
      </c>
      <c r="D9" s="10">
        <v>3.08</v>
      </c>
      <c r="E9" s="10">
        <v>3.16</v>
      </c>
      <c r="F9" s="10">
        <v>2.2599999999999998</v>
      </c>
      <c r="G9" s="10">
        <v>1.1599999999999999</v>
      </c>
    </row>
    <row r="10" spans="1:7">
      <c r="A10" s="26" t="s">
        <v>39</v>
      </c>
      <c r="B10">
        <v>22.26</v>
      </c>
      <c r="C10">
        <v>16.52</v>
      </c>
      <c r="D10">
        <v>10.67</v>
      </c>
      <c r="E10">
        <v>12.1</v>
      </c>
      <c r="F10">
        <v>12.01</v>
      </c>
      <c r="G10">
        <v>6.97</v>
      </c>
    </row>
    <row r="11" spans="1:7">
      <c r="A11" s="28" t="s">
        <v>29</v>
      </c>
      <c r="B11" s="10">
        <v>14.53</v>
      </c>
      <c r="C11" s="10">
        <v>9.51</v>
      </c>
      <c r="D11" s="10">
        <v>6.3</v>
      </c>
      <c r="E11" s="10">
        <v>4.0599999999999996</v>
      </c>
      <c r="F11" s="10">
        <v>8.92</v>
      </c>
      <c r="G11" s="10">
        <v>-2.79</v>
      </c>
    </row>
    <row r="13" spans="1:7">
      <c r="B13">
        <f>B1</f>
        <v>2014</v>
      </c>
      <c r="C13">
        <f t="shared" ref="C13:G13" si="0">C1</f>
        <v>2015</v>
      </c>
      <c r="D13">
        <f t="shared" si="0"/>
        <v>2016</v>
      </c>
      <c r="E13">
        <f t="shared" si="0"/>
        <v>2017</v>
      </c>
      <c r="F13">
        <f t="shared" si="0"/>
        <v>2018</v>
      </c>
      <c r="G13">
        <f t="shared" si="0"/>
        <v>2019</v>
      </c>
    </row>
    <row r="14" spans="1:7">
      <c r="A14" t="str">
        <f>A2</f>
        <v>Gross Profit Margin</v>
      </c>
      <c r="B14">
        <f t="shared" ref="B14:G14" si="1">B2</f>
        <v>12.33</v>
      </c>
      <c r="C14">
        <f t="shared" si="1"/>
        <v>14.12</v>
      </c>
      <c r="D14">
        <f t="shared" si="1"/>
        <v>14.92</v>
      </c>
      <c r="E14">
        <f t="shared" si="1"/>
        <v>15.12</v>
      </c>
      <c r="F14">
        <f t="shared" si="1"/>
        <v>14.12</v>
      </c>
      <c r="G14">
        <f t="shared" si="1"/>
        <v>14.13</v>
      </c>
    </row>
    <row r="15" spans="1:7">
      <c r="A15" t="str">
        <f>A4</f>
        <v>Operation Profit Margin</v>
      </c>
      <c r="B15">
        <f t="shared" ref="B15:G15" si="2">B4</f>
        <v>10.11</v>
      </c>
      <c r="C15">
        <f t="shared" si="2"/>
        <v>11.23</v>
      </c>
      <c r="D15">
        <f t="shared" si="2"/>
        <v>11.96</v>
      </c>
      <c r="E15">
        <f t="shared" si="2"/>
        <v>11.74</v>
      </c>
      <c r="F15">
        <f t="shared" si="2"/>
        <v>10.46</v>
      </c>
      <c r="G15">
        <f t="shared" si="2"/>
        <v>10</v>
      </c>
    </row>
    <row r="16" spans="1:7">
      <c r="A16" t="str">
        <f>A6</f>
        <v>Net Profit Margin</v>
      </c>
      <c r="B16">
        <f t="shared" ref="B16:G16" si="3">B6</f>
        <v>4.28</v>
      </c>
      <c r="C16">
        <f t="shared" si="3"/>
        <v>5.95</v>
      </c>
      <c r="D16">
        <f t="shared" si="3"/>
        <v>7</v>
      </c>
      <c r="E16">
        <f t="shared" si="3"/>
        <v>8.02</v>
      </c>
      <c r="F16">
        <f t="shared" si="3"/>
        <v>7.8</v>
      </c>
      <c r="G16">
        <f t="shared" si="3"/>
        <v>4.9000000000000004</v>
      </c>
    </row>
    <row r="17" spans="1:7">
      <c r="A17" t="str">
        <f>A8</f>
        <v>ROA</v>
      </c>
      <c r="B17">
        <f t="shared" ref="B17:G17" si="4">B8</f>
        <v>3.64</v>
      </c>
      <c r="C17">
        <f t="shared" si="4"/>
        <v>4.42</v>
      </c>
      <c r="D17">
        <f t="shared" si="4"/>
        <v>3.69</v>
      </c>
      <c r="E17">
        <f t="shared" si="4"/>
        <v>4.13</v>
      </c>
      <c r="F17">
        <f t="shared" si="4"/>
        <v>3.73</v>
      </c>
      <c r="G17">
        <f t="shared" si="4"/>
        <v>2.04</v>
      </c>
    </row>
    <row r="18" spans="1:7">
      <c r="A18" t="str">
        <f>A10</f>
        <v>ROE</v>
      </c>
      <c r="B18">
        <f t="shared" ref="B18:G18" si="5">B10</f>
        <v>22.26</v>
      </c>
      <c r="C18">
        <f t="shared" si="5"/>
        <v>16.52</v>
      </c>
      <c r="D18">
        <f t="shared" si="5"/>
        <v>10.67</v>
      </c>
      <c r="E18">
        <f t="shared" si="5"/>
        <v>12.1</v>
      </c>
      <c r="F18">
        <f t="shared" si="5"/>
        <v>12.01</v>
      </c>
      <c r="G18">
        <f t="shared" si="5"/>
        <v>6.97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8815-E3C1-CE41-988E-E2CAD4D37FC5}">
  <dimension ref="A1:C6"/>
  <sheetViews>
    <sheetView workbookViewId="0">
      <selection activeCell="L21" sqref="L21"/>
    </sheetView>
  </sheetViews>
  <sheetFormatPr baseColWidth="10" defaultRowHeight="16"/>
  <cols>
    <col min="2" max="2" width="12.6640625" bestFit="1" customWidth="1"/>
  </cols>
  <sheetData>
    <row r="1" spans="1:3">
      <c r="A1" t="s">
        <v>48</v>
      </c>
      <c r="B1" t="s">
        <v>47</v>
      </c>
      <c r="C1" t="s">
        <v>0</v>
      </c>
    </row>
    <row r="2" spans="1:3">
      <c r="A2">
        <v>2015</v>
      </c>
      <c r="B2" s="40">
        <v>27072.69</v>
      </c>
    </row>
    <row r="3" spans="1:3">
      <c r="A3">
        <v>2016</v>
      </c>
      <c r="B3" s="40">
        <v>32598.728999999999</v>
      </c>
      <c r="C3" s="12">
        <f>B3/B2-1</f>
        <v>0.20411857853800264</v>
      </c>
    </row>
    <row r="4" spans="1:3">
      <c r="A4">
        <v>2017</v>
      </c>
      <c r="B4" s="40">
        <v>41070.781999999999</v>
      </c>
      <c r="C4" s="12">
        <f t="shared" ref="C4:C6" si="0">B4/B3-1</f>
        <v>0.25988905886484104</v>
      </c>
    </row>
    <row r="5" spans="1:3">
      <c r="A5">
        <v>2018</v>
      </c>
      <c r="B5" s="40">
        <v>43490.792999999998</v>
      </c>
      <c r="C5" s="12">
        <f t="shared" si="0"/>
        <v>5.892293455722375E-2</v>
      </c>
    </row>
    <row r="6" spans="1:3">
      <c r="A6">
        <v>2019</v>
      </c>
      <c r="B6" s="40">
        <v>33542.345999999998</v>
      </c>
      <c r="C6" s="12">
        <f t="shared" si="0"/>
        <v>-0.22874834680526523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61E1-6099-3F44-A6A5-043268F456EA}">
  <dimension ref="A1:Y100"/>
  <sheetViews>
    <sheetView tabSelected="1" topLeftCell="A86" zoomScaleNormal="111" workbookViewId="0">
      <selection activeCell="C83" sqref="C83"/>
    </sheetView>
  </sheetViews>
  <sheetFormatPr baseColWidth="10" defaultRowHeight="16"/>
  <cols>
    <col min="1" max="1" width="19.83203125" customWidth="1"/>
    <col min="2" max="2" width="18.6640625" bestFit="1" customWidth="1"/>
    <col min="3" max="12" width="14" bestFit="1" customWidth="1"/>
  </cols>
  <sheetData>
    <row r="1" spans="1: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12</v>
      </c>
      <c r="J1" t="s">
        <v>20</v>
      </c>
      <c r="K1" t="s">
        <v>21</v>
      </c>
      <c r="L1" t="s">
        <v>22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12</v>
      </c>
      <c r="W1" t="s">
        <v>20</v>
      </c>
      <c r="X1" t="s">
        <v>21</v>
      </c>
      <c r="Y1" t="s">
        <v>22</v>
      </c>
    </row>
    <row r="2" spans="1:25">
      <c r="A2" t="s">
        <v>1</v>
      </c>
      <c r="B2" s="17">
        <v>9951776.6152730007</v>
      </c>
      <c r="C2" s="17">
        <v>10661557.053716</v>
      </c>
      <c r="D2" s="17">
        <v>11610895.041284001</v>
      </c>
      <c r="E2" s="17">
        <v>11856959.228311</v>
      </c>
      <c r="F2" s="17">
        <v>15086613.857754</v>
      </c>
      <c r="G2" s="17">
        <v>17840228.290927999</v>
      </c>
      <c r="H2" s="17">
        <v>18535510.100423001</v>
      </c>
      <c r="I2" s="17">
        <v>18164799.898414537</v>
      </c>
      <c r="J2" s="17">
        <v>19963370.585063383</v>
      </c>
      <c r="K2" s="17">
        <v>22250741.116660044</v>
      </c>
      <c r="L2" s="17">
        <v>24097933.169699751</v>
      </c>
      <c r="N2" t="s">
        <v>0</v>
      </c>
      <c r="O2" s="17"/>
      <c r="P2" s="12">
        <v>6.6192287783322645E-2</v>
      </c>
      <c r="Q2" s="12">
        <v>0.14403702200571841</v>
      </c>
      <c r="R2" s="12">
        <v>0.15766002430804513</v>
      </c>
      <c r="S2" s="12">
        <v>0.30642267830161191</v>
      </c>
      <c r="T2" s="12">
        <v>0.16822885476548616</v>
      </c>
      <c r="U2" s="12">
        <v>-1.8294950823650531E-2</v>
      </c>
      <c r="V2" s="12">
        <v>-1.1981821394867009E-2</v>
      </c>
      <c r="W2" s="12">
        <v>0.13663879148539709</v>
      </c>
      <c r="X2" s="12">
        <v>0.11557955096947527</v>
      </c>
      <c r="Y2" s="12">
        <v>0.14884561875040686</v>
      </c>
    </row>
    <row r="3" spans="1:25">
      <c r="A3" t="s">
        <v>2</v>
      </c>
      <c r="B3" s="17">
        <v>1445225.7778759999</v>
      </c>
      <c r="C3" s="17">
        <v>1091049.6379579999</v>
      </c>
      <c r="D3" s="17">
        <v>928319.08986199996</v>
      </c>
      <c r="E3" s="17">
        <v>2365644.4310070002</v>
      </c>
      <c r="F3" s="17">
        <v>3244422.110256</v>
      </c>
      <c r="G3" s="17">
        <v>4064382.1431709998</v>
      </c>
      <c r="H3" s="17">
        <v>2956396.5001500002</v>
      </c>
      <c r="I3" s="17">
        <v>2897268.5701469998</v>
      </c>
      <c r="J3" s="17">
        <v>3986586.5410275576</v>
      </c>
      <c r="K3" s="17">
        <v>4550749.5271465592</v>
      </c>
      <c r="L3" s="17">
        <v>4985452.4397251718</v>
      </c>
    </row>
    <row r="4" spans="1:25">
      <c r="A4" t="s">
        <v>3</v>
      </c>
      <c r="B4" s="17">
        <v>258841.91837500001</v>
      </c>
      <c r="C4" s="17">
        <v>645424.78531599999</v>
      </c>
      <c r="D4" s="17">
        <v>1572504.2747800001</v>
      </c>
      <c r="E4" s="17">
        <v>2180199.7165870001</v>
      </c>
      <c r="F4" s="17">
        <v>2718540.3291270002</v>
      </c>
      <c r="G4" s="17">
        <v>2666937.4547020001</v>
      </c>
      <c r="H4" s="17">
        <v>2709018.8701709998</v>
      </c>
      <c r="I4" s="17">
        <v>2844469.8136795503</v>
      </c>
      <c r="J4" s="17">
        <v>3231414.6771883541</v>
      </c>
      <c r="K4" s="17">
        <v>3509157.2252783426</v>
      </c>
      <c r="L4" s="17">
        <v>3697796.8479382214</v>
      </c>
    </row>
    <row r="5" spans="1:25">
      <c r="A5" t="s">
        <v>4</v>
      </c>
      <c r="B5" s="17">
        <v>0</v>
      </c>
      <c r="C5" s="17">
        <v>29339.83556</v>
      </c>
      <c r="D5" s="17">
        <v>72213.479741999996</v>
      </c>
      <c r="E5" s="17">
        <v>2316.8906430000002</v>
      </c>
      <c r="F5" s="17">
        <v>216545.38839899999</v>
      </c>
      <c r="G5" s="17">
        <v>277023.86895400001</v>
      </c>
      <c r="H5" s="17">
        <v>238481.51141800001</v>
      </c>
      <c r="I5" s="17">
        <v>240866.32653217998</v>
      </c>
      <c r="J5" s="17">
        <v>243274.9897975018</v>
      </c>
      <c r="K5" s="17">
        <v>245707.7396954768</v>
      </c>
      <c r="L5" s="17">
        <v>248164.81709243159</v>
      </c>
    </row>
    <row r="6" spans="1:25">
      <c r="A6" t="s">
        <v>5</v>
      </c>
      <c r="B6" s="17">
        <v>0</v>
      </c>
      <c r="C6" s="17">
        <v>0</v>
      </c>
      <c r="D6" s="17">
        <v>33440.982101000001</v>
      </c>
      <c r="E6" s="17">
        <v>53763.953150000001</v>
      </c>
      <c r="F6" s="17">
        <v>125491.233553</v>
      </c>
      <c r="G6" s="17">
        <v>138256.18322499999</v>
      </c>
      <c r="H6" s="17">
        <v>137837.67904300001</v>
      </c>
      <c r="I6" s="17">
        <v>141972.80941429001</v>
      </c>
      <c r="J6" s="17">
        <v>200764.71624618804</v>
      </c>
      <c r="K6" s="17">
        <v>276128.35133148858</v>
      </c>
      <c r="L6" s="17">
        <v>326835.59575992433</v>
      </c>
    </row>
    <row r="7" spans="1: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110646.685065</v>
      </c>
      <c r="G7" s="17">
        <v>132732.17125099999</v>
      </c>
      <c r="H7" s="17">
        <v>81455.245131000003</v>
      </c>
      <c r="I7" s="17">
        <v>73850.784589567236</v>
      </c>
      <c r="J7" s="17">
        <v>66956.257705975731</v>
      </c>
      <c r="K7" s="17">
        <v>60705.386827025803</v>
      </c>
      <c r="L7" s="17">
        <v>55038.081817555714</v>
      </c>
    </row>
    <row r="8" spans="1:25">
      <c r="A8" t="s">
        <v>7</v>
      </c>
      <c r="B8" s="17">
        <v>0</v>
      </c>
      <c r="C8" s="17">
        <v>0</v>
      </c>
      <c r="D8" s="17">
        <v>0</v>
      </c>
      <c r="E8" s="17">
        <v>0</v>
      </c>
      <c r="F8" s="17"/>
      <c r="G8" s="17"/>
      <c r="H8" s="17">
        <v>1299.0889299999999</v>
      </c>
      <c r="I8" s="17">
        <v>1299.0889299999999</v>
      </c>
      <c r="J8" s="17">
        <v>1299.0889299999999</v>
      </c>
      <c r="K8" s="17">
        <v>1299.0889299999999</v>
      </c>
      <c r="L8" s="17">
        <v>1299.0889299999999</v>
      </c>
    </row>
    <row r="9" spans="1:25">
      <c r="A9" t="s">
        <v>0</v>
      </c>
      <c r="B9" s="17"/>
      <c r="C9" s="12">
        <v>6.6192287783322645E-2</v>
      </c>
      <c r="D9" s="12">
        <v>0.14403702200571841</v>
      </c>
      <c r="E9" s="12">
        <v>0.15766002430804513</v>
      </c>
      <c r="F9" s="12">
        <v>0.30642267830161191</v>
      </c>
      <c r="G9" s="12">
        <v>0.16822885476548616</v>
      </c>
      <c r="H9" s="12">
        <v>-1.8294950823650531E-2</v>
      </c>
      <c r="I9" s="12">
        <v>-1.1981821394867009E-2</v>
      </c>
      <c r="J9" s="12">
        <v>0.13663879148539709</v>
      </c>
      <c r="K9" s="12">
        <v>0.11557955096947527</v>
      </c>
      <c r="L9" s="12">
        <v>0.14884561875040686</v>
      </c>
    </row>
    <row r="10" spans="1:25">
      <c r="A10" s="36" t="s">
        <v>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49" spans="1:5">
      <c r="A49" t="s">
        <v>49</v>
      </c>
      <c r="B49" s="40">
        <f>B50/B51</f>
        <v>324.16666666666669</v>
      </c>
    </row>
    <row r="50" spans="1:5">
      <c r="A50" t="s">
        <v>50</v>
      </c>
      <c r="B50" s="40">
        <v>1945</v>
      </c>
    </row>
    <row r="51" spans="1:5">
      <c r="A51" t="s">
        <v>51</v>
      </c>
      <c r="B51" s="40">
        <v>6</v>
      </c>
    </row>
    <row r="54" spans="1:5">
      <c r="A54" t="s">
        <v>49</v>
      </c>
      <c r="B54" s="16">
        <f>B55/B56</f>
        <v>8.513432684582714</v>
      </c>
    </row>
    <row r="55" spans="1:5">
      <c r="A55" t="s">
        <v>50</v>
      </c>
      <c r="B55" s="40">
        <v>1945</v>
      </c>
    </row>
    <row r="56" spans="1:5">
      <c r="A56" t="s">
        <v>51</v>
      </c>
      <c r="B56">
        <v>228.46248652700001</v>
      </c>
    </row>
    <row r="59" spans="1:5">
      <c r="A59" s="41" t="s">
        <v>77</v>
      </c>
      <c r="B59" s="41" t="s">
        <v>54</v>
      </c>
      <c r="C59" s="42"/>
      <c r="D59" s="42"/>
      <c r="E59" s="42"/>
    </row>
    <row r="60" spans="1:5">
      <c r="A60" s="42" t="s">
        <v>78</v>
      </c>
      <c r="B60" s="43">
        <v>930322560867</v>
      </c>
      <c r="C60" s="42"/>
      <c r="D60" s="42"/>
      <c r="E60" s="42"/>
    </row>
    <row r="61" spans="1:5">
      <c r="A61" s="42" t="s">
        <v>55</v>
      </c>
      <c r="B61" s="43">
        <v>6199897354</v>
      </c>
      <c r="C61" s="42"/>
      <c r="D61" s="42"/>
      <c r="E61" s="42"/>
    </row>
    <row r="62" spans="1:5">
      <c r="A62" s="42" t="s">
        <v>79</v>
      </c>
      <c r="B62" s="44">
        <f>B56</f>
        <v>228.46248652700001</v>
      </c>
      <c r="C62" s="41"/>
      <c r="D62" s="42"/>
      <c r="E62" s="42"/>
    </row>
    <row r="63" spans="1:5">
      <c r="A63" s="42" t="s">
        <v>64</v>
      </c>
      <c r="B63" s="42">
        <v>150</v>
      </c>
      <c r="C63" s="42"/>
      <c r="D63" s="42"/>
      <c r="E63" s="42"/>
    </row>
    <row r="64" spans="1:5">
      <c r="A64" s="42" t="s">
        <v>56</v>
      </c>
      <c r="B64" s="42"/>
      <c r="C64" s="42"/>
      <c r="D64" s="42"/>
      <c r="E64" s="42"/>
    </row>
    <row r="65" spans="1:5">
      <c r="A65" s="42" t="s">
        <v>57</v>
      </c>
      <c r="B65" s="42">
        <v>14.53</v>
      </c>
      <c r="C65" s="47"/>
      <c r="D65" s="42"/>
      <c r="E65" s="42"/>
    </row>
    <row r="66" spans="1:5">
      <c r="A66" s="42" t="s">
        <v>58</v>
      </c>
      <c r="B66" s="42">
        <v>9.73</v>
      </c>
      <c r="C66" s="41"/>
      <c r="D66" s="42"/>
      <c r="E66" s="42"/>
    </row>
    <row r="67" spans="1:5">
      <c r="A67" s="42" t="s">
        <v>59</v>
      </c>
      <c r="B67" s="42">
        <v>4.93</v>
      </c>
      <c r="C67" s="46"/>
      <c r="D67" s="42"/>
      <c r="E67" s="42"/>
    </row>
    <row r="68" spans="1:5">
      <c r="A68" s="42"/>
      <c r="B68" s="42"/>
      <c r="C68" s="42"/>
      <c r="D68" s="42"/>
      <c r="E68" s="42"/>
    </row>
    <row r="69" spans="1:5">
      <c r="A69" s="42" t="s">
        <v>60</v>
      </c>
      <c r="B69" s="42">
        <v>1945</v>
      </c>
      <c r="C69" s="42"/>
      <c r="D69" s="42"/>
      <c r="E69" s="42"/>
    </row>
    <row r="70" spans="1:5">
      <c r="A70" s="41" t="s">
        <v>65</v>
      </c>
      <c r="B70" s="42"/>
      <c r="C70" s="50"/>
      <c r="D70" s="42"/>
      <c r="E70" s="42"/>
    </row>
    <row r="71" spans="1:5">
      <c r="A71" s="47" t="s">
        <v>62</v>
      </c>
      <c r="B71" s="45">
        <f>$B$62*B65</f>
        <v>3319.5599292373099</v>
      </c>
      <c r="C71" s="48"/>
      <c r="D71" s="42"/>
      <c r="E71" s="42"/>
    </row>
    <row r="72" spans="1:5">
      <c r="A72" s="41" t="s">
        <v>61</v>
      </c>
      <c r="B72" s="51">
        <f t="shared" ref="B72:B73" si="0">$B$62*B66</f>
        <v>2222.9399939077102</v>
      </c>
      <c r="C72" s="60"/>
      <c r="D72" s="42"/>
      <c r="E72" s="42"/>
    </row>
    <row r="73" spans="1:5">
      <c r="A73" s="46" t="s">
        <v>63</v>
      </c>
      <c r="B73" s="45">
        <f t="shared" si="0"/>
        <v>1126.3200585781101</v>
      </c>
      <c r="C73" s="48"/>
      <c r="D73" s="42"/>
      <c r="E73" s="42"/>
    </row>
    <row r="74" spans="1:5">
      <c r="A74" s="42"/>
      <c r="B74" s="42"/>
      <c r="C74" s="42"/>
      <c r="D74" s="42"/>
      <c r="E74" s="42"/>
    </row>
    <row r="75" spans="1:5">
      <c r="A75" s="41" t="s">
        <v>66</v>
      </c>
      <c r="B75" s="42"/>
      <c r="C75" s="50"/>
      <c r="D75" s="42"/>
      <c r="E75" s="42"/>
    </row>
    <row r="76" spans="1:5">
      <c r="A76" s="47" t="s">
        <v>62</v>
      </c>
      <c r="B76" s="45">
        <f>$B$63*B65</f>
        <v>2179.5</v>
      </c>
      <c r="C76" s="49"/>
      <c r="D76" s="42"/>
      <c r="E76" s="42"/>
    </row>
    <row r="77" spans="1:5">
      <c r="A77" s="41" t="s">
        <v>61</v>
      </c>
      <c r="B77" s="45">
        <f t="shared" ref="B77:B78" si="1">$B$63*B66</f>
        <v>1459.5</v>
      </c>
      <c r="C77" s="49"/>
      <c r="D77" s="42"/>
      <c r="E77" s="42"/>
    </row>
    <row r="78" spans="1:5">
      <c r="A78" s="46" t="s">
        <v>63</v>
      </c>
      <c r="B78" s="45">
        <f t="shared" si="1"/>
        <v>739.5</v>
      </c>
      <c r="C78" s="49"/>
      <c r="D78" s="42"/>
      <c r="E78" s="42"/>
    </row>
    <row r="79" spans="1:5">
      <c r="A79" s="42"/>
      <c r="B79" s="42"/>
      <c r="C79" s="42"/>
      <c r="D79" s="42"/>
      <c r="E79" s="42"/>
    </row>
    <row r="80" spans="1:5">
      <c r="A80" s="42"/>
      <c r="B80" s="42"/>
      <c r="C80" s="42"/>
      <c r="D80" s="42"/>
      <c r="E80" s="42"/>
    </row>
    <row r="81" spans="1:4">
      <c r="A81" s="53"/>
      <c r="B81" s="53"/>
      <c r="C81" s="53"/>
      <c r="D81" s="53"/>
    </row>
    <row r="82" spans="1:4">
      <c r="A82" s="54" t="s">
        <v>76</v>
      </c>
      <c r="B82" s="54" t="s">
        <v>49</v>
      </c>
      <c r="C82" s="54" t="s">
        <v>70</v>
      </c>
      <c r="D82" s="53"/>
    </row>
    <row r="83" spans="1:4">
      <c r="A83" s="55" t="s">
        <v>67</v>
      </c>
      <c r="B83" s="56">
        <f>B90</f>
        <v>24.637681159420289</v>
      </c>
      <c r="C83" s="57" t="s">
        <v>73</v>
      </c>
      <c r="D83" s="53"/>
    </row>
    <row r="84" spans="1:4">
      <c r="A84" s="55" t="s">
        <v>68</v>
      </c>
      <c r="B84" s="56">
        <f>B94</f>
        <v>9.086021505376344</v>
      </c>
      <c r="C84" s="57" t="s">
        <v>74</v>
      </c>
      <c r="D84" s="53"/>
    </row>
    <row r="85" spans="1:4">
      <c r="A85" s="55" t="s">
        <v>69</v>
      </c>
      <c r="B85" s="56">
        <f>B98</f>
        <v>7.6862745098039218</v>
      </c>
      <c r="C85" s="57" t="s">
        <v>72</v>
      </c>
      <c r="D85" s="53"/>
    </row>
    <row r="86" spans="1:4">
      <c r="A86" s="58" t="s">
        <v>54</v>
      </c>
      <c r="B86" s="59" t="s">
        <v>75</v>
      </c>
      <c r="C86" s="58" t="s">
        <v>71</v>
      </c>
      <c r="D86" s="53"/>
    </row>
    <row r="87" spans="1:4">
      <c r="A87" s="53"/>
      <c r="B87" s="53"/>
      <c r="C87" s="53"/>
      <c r="D87" s="53"/>
    </row>
    <row r="88" spans="1:4">
      <c r="A88" s="53"/>
      <c r="B88" s="53"/>
      <c r="C88" s="53"/>
      <c r="D88" s="53"/>
    </row>
    <row r="90" spans="1:4">
      <c r="A90" t="s">
        <v>67</v>
      </c>
      <c r="B90" s="52">
        <f>B91/B92</f>
        <v>24.637681159420289</v>
      </c>
    </row>
    <row r="91" spans="1:4">
      <c r="A91" t="s">
        <v>50</v>
      </c>
      <c r="B91">
        <v>1700</v>
      </c>
    </row>
    <row r="92" spans="1:4">
      <c r="A92" t="s">
        <v>51</v>
      </c>
      <c r="B92">
        <v>69</v>
      </c>
    </row>
    <row r="94" spans="1:4">
      <c r="A94" t="s">
        <v>68</v>
      </c>
      <c r="B94" s="52">
        <f>B95/B96</f>
        <v>9.086021505376344</v>
      </c>
    </row>
    <row r="95" spans="1:4">
      <c r="A95" t="s">
        <v>50</v>
      </c>
      <c r="B95">
        <v>1690</v>
      </c>
    </row>
    <row r="96" spans="1:4">
      <c r="A96" t="s">
        <v>51</v>
      </c>
      <c r="B96">
        <v>186</v>
      </c>
    </row>
    <row r="98" spans="1:2">
      <c r="A98" t="s">
        <v>69</v>
      </c>
      <c r="B98" s="52">
        <f>B99/B100</f>
        <v>7.6862745098039218</v>
      </c>
    </row>
    <row r="99" spans="1:2">
      <c r="A99" t="s">
        <v>50</v>
      </c>
      <c r="B99">
        <v>1960</v>
      </c>
    </row>
    <row r="100" spans="1:2">
      <c r="A100" t="s">
        <v>51</v>
      </c>
      <c r="B100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Likuiditas</vt:lpstr>
      <vt:lpstr>Aktivitas</vt:lpstr>
      <vt:lpstr>Solvabilitas</vt:lpstr>
      <vt:lpstr>Profitabilitas</vt:lpstr>
      <vt:lpstr>NKB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2021-01-23T01:17:06Z</dcterms:created>
  <dcterms:modified xsi:type="dcterms:W3CDTF">2021-01-24T09:02:07Z</dcterms:modified>
</cp:coreProperties>
</file>