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PycharmProjects\wallet\"/>
    </mc:Choice>
  </mc:AlternateContent>
  <bookViews>
    <workbookView xWindow="0" yWindow="0" windowWidth="16932" windowHeight="7836"/>
  </bookViews>
  <sheets>
    <sheet name="2020" sheetId="1" r:id="rId1"/>
  </sheets>
  <calcPr calcId="152511"/>
</workbook>
</file>

<file path=xl/calcChain.xml><?xml version="1.0" encoding="utf-8"?>
<calcChain xmlns="http://schemas.openxmlformats.org/spreadsheetml/2006/main">
  <c r="D31" i="1" l="1"/>
  <c r="E31" i="1" s="1"/>
  <c r="D30" i="1"/>
  <c r="E30" i="1" s="1"/>
  <c r="D29" i="1"/>
  <c r="E29" i="1" s="1"/>
  <c r="D28" i="1"/>
  <c r="E28" i="1" s="1"/>
  <c r="D27" i="1"/>
  <c r="E27" i="1" s="1"/>
  <c r="C26" i="1"/>
  <c r="C37" i="1" s="1"/>
  <c r="B26" i="1"/>
  <c r="D25" i="1"/>
  <c r="D24" i="1" s="1"/>
  <c r="D36" i="1" s="1"/>
  <c r="C24" i="1"/>
  <c r="C36" i="1" s="1"/>
  <c r="B24" i="1"/>
  <c r="D21" i="1"/>
  <c r="E21" i="1" s="1"/>
  <c r="C21" i="1"/>
  <c r="D20" i="1"/>
  <c r="C20" i="1"/>
  <c r="D19" i="1"/>
  <c r="C19" i="1"/>
  <c r="B18" i="1"/>
  <c r="D17" i="1"/>
  <c r="C17" i="1"/>
  <c r="D16" i="1"/>
  <c r="C16" i="1"/>
  <c r="D15" i="1"/>
  <c r="D14" i="1" s="1"/>
  <c r="C15" i="1"/>
  <c r="B14" i="1"/>
  <c r="D13" i="1"/>
  <c r="C13" i="1"/>
  <c r="D12" i="1"/>
  <c r="E12" i="1" s="1"/>
  <c r="C12" i="1"/>
  <c r="D11" i="1"/>
  <c r="C11" i="1"/>
  <c r="C10" i="1" s="1"/>
  <c r="B10" i="1"/>
  <c r="B9" i="1" s="1"/>
  <c r="D7" i="1"/>
  <c r="C7" i="1"/>
  <c r="E7" i="1" s="1"/>
  <c r="D6" i="1"/>
  <c r="C6" i="1"/>
  <c r="B5" i="1"/>
  <c r="D3" i="1"/>
  <c r="C3" i="1"/>
  <c r="C2" i="1" s="1"/>
  <c r="B2" i="1"/>
  <c r="C38" i="1" l="1"/>
  <c r="E3" i="1"/>
  <c r="E2" i="1" s="1"/>
  <c r="E39" i="1" s="1"/>
  <c r="E20" i="1"/>
  <c r="C5" i="1"/>
  <c r="C14" i="1"/>
  <c r="C8" i="1" s="1"/>
  <c r="C4" i="1" s="1"/>
  <c r="E16" i="1"/>
  <c r="E14" i="1" s="1"/>
  <c r="C18" i="1"/>
  <c r="E11" i="1"/>
  <c r="E13" i="1"/>
  <c r="E6" i="1"/>
  <c r="E5" i="1" s="1"/>
  <c r="B8" i="1"/>
  <c r="B4" i="1" s="1"/>
  <c r="E15" i="1"/>
  <c r="E17" i="1"/>
  <c r="E19" i="1"/>
  <c r="E18" i="1" s="1"/>
  <c r="C39" i="1"/>
  <c r="C33" i="1"/>
  <c r="E26" i="1"/>
  <c r="E37" i="1" s="1"/>
  <c r="D26" i="1"/>
  <c r="D37" i="1" s="1"/>
  <c r="D38" i="1" s="1"/>
  <c r="D5" i="1"/>
  <c r="D18" i="1"/>
  <c r="E25" i="1"/>
  <c r="E24" i="1" s="1"/>
  <c r="E36" i="1" s="1"/>
  <c r="D2" i="1"/>
  <c r="D10" i="1"/>
  <c r="C9" i="1" l="1"/>
  <c r="E38" i="1"/>
  <c r="E10" i="1"/>
  <c r="E9" i="1" s="1"/>
  <c r="E33" i="1"/>
  <c r="D9" i="1"/>
  <c r="D8" i="1"/>
  <c r="D4" i="1" s="1"/>
  <c r="C34" i="1"/>
  <c r="C35" i="1" s="1"/>
  <c r="C40" i="1"/>
  <c r="C41" i="1" s="1"/>
  <c r="D39" i="1"/>
  <c r="D33" i="1"/>
  <c r="E8" i="1" l="1"/>
  <c r="E4" i="1" s="1"/>
  <c r="D34" i="1"/>
  <c r="D35" i="1" s="1"/>
  <c r="D40" i="1"/>
  <c r="D41" i="1" s="1"/>
  <c r="D43" i="1" s="1"/>
  <c r="E40" i="1"/>
  <c r="E41" i="1" s="1"/>
  <c r="E34" i="1"/>
  <c r="E35" i="1" s="1"/>
</calcChain>
</file>

<file path=xl/sharedStrings.xml><?xml version="1.0" encoding="utf-8"?>
<sst xmlns="http://schemas.openxmlformats.org/spreadsheetml/2006/main" count="182" uniqueCount="124">
  <si>
    <t>Voci</t>
  </si>
  <si>
    <t>Target mensile</t>
  </si>
  <si>
    <t>Target annuale (+tol)</t>
  </si>
  <si>
    <t>Effettivo</t>
  </si>
  <si>
    <t>Delta</t>
  </si>
  <si>
    <t>Note</t>
  </si>
  <si>
    <t>tolleranza</t>
  </si>
  <si>
    <t>Ricavi [#in]</t>
  </si>
  <si>
    <t xml:space="preserve">Stipendio + 13esima e 14esima e altri rimborsi </t>
  </si>
  <si>
    <t>Spese [#out]</t>
  </si>
  <si>
    <t>Spese Fisse</t>
  </si>
  <si>
    <t>Spese Fisse CASA (mutuo, affitto)</t>
  </si>
  <si>
    <t>Spese Fisse AUTO (rata)</t>
  </si>
  <si>
    <t>TOT Spese Variabili</t>
  </si>
  <si>
    <t>TOT Spese Variabili (no viaggi)</t>
  </si>
  <si>
    <t>Spese Variabili [Essenziali\Dovute]</t>
  </si>
  <si>
    <t>1a) Bollette e Manutenzione</t>
  </si>
  <si>
    <t>1b) Macchina (spese fisse e piccole riparazioni)</t>
  </si>
  <si>
    <t xml:space="preserve">1c) Salute &amp; Beneficienza </t>
  </si>
  <si>
    <t>Spese Variabili [Indispensabili\Necessità]</t>
  </si>
  <si>
    <t>2a) Spesa/Caffè/Lunch</t>
  </si>
  <si>
    <t>2b) Trasporti</t>
  </si>
  <si>
    <t>2c) Future</t>
  </si>
  <si>
    <t>Spese Variabili [Volute\Non Essenziali]</t>
  </si>
  <si>
    <t>3a.1) Selfcare (Clothes &amp; Sport)</t>
  </si>
  <si>
    <t>3a.2) Fun &amp; Hobbies</t>
  </si>
  <si>
    <t>3b) Travel &amp; Events</t>
  </si>
  <si>
    <t>Ricavi [#risparmi]</t>
  </si>
  <si>
    <t>Altri Ricavi</t>
  </si>
  <si>
    <t>Redditi</t>
  </si>
  <si>
    <t>Spese [#risparmi]</t>
  </si>
  <si>
    <t>1. Auto ed Elettronica: spese grosse, nuovi acquisti</t>
  </si>
  <si>
    <t>2. Casa: Mobili e spese grosse</t>
  </si>
  <si>
    <t>3. Salute: spese grosse</t>
  </si>
  <si>
    <t>4. Eventi</t>
  </si>
  <si>
    <t>5. Investimenti Immobiliari</t>
  </si>
  <si>
    <t>Ricavi Totali</t>
  </si>
  <si>
    <t>SPESE Totali</t>
  </si>
  <si>
    <t>SALDO Totale</t>
  </si>
  <si>
    <t>Ricavi presi da RISPARMI</t>
  </si>
  <si>
    <t>Spese prese da RISPARMI</t>
  </si>
  <si>
    <t>Saldo</t>
  </si>
  <si>
    <t>RICAVI [#in]</t>
  </si>
  <si>
    <t>SPESE [#out]</t>
  </si>
  <si>
    <t>SALDO generato [al netto dei prelievi dai risparmi]</t>
  </si>
  <si>
    <t>Quanto ho davvero accumulato?</t>
  </si>
  <si>
    <t>Variazione di SALDO su risparmi</t>
  </si>
  <si>
    <t>Data da script</t>
  </si>
  <si>
    <t>Categories</t>
  </si>
  <si>
    <t>in</t>
  </si>
  <si>
    <t>savings in</t>
  </si>
  <si>
    <t>out</t>
  </si>
  <si>
    <t>savings out</t>
  </si>
  <si>
    <t>Income</t>
  </si>
  <si>
    <t>Salary</t>
  </si>
  <si>
    <t>Interessi &amp; Dividendi</t>
  </si>
  <si>
    <t>Refunds</t>
  </si>
  <si>
    <t>Essenziali_Dovute</t>
  </si>
  <si>
    <t>Bollette_Manutenzione</t>
  </si>
  <si>
    <t>Energia &amp; Utenze</t>
  </si>
  <si>
    <t>Furniture, Maintenance</t>
  </si>
  <si>
    <t>Family</t>
  </si>
  <si>
    <t>Macchina</t>
  </si>
  <si>
    <t>Assicurazione veicoli</t>
  </si>
  <si>
    <t>Manutenzione veicoli</t>
  </si>
  <si>
    <t>Salute_Beneficienza</t>
  </si>
  <si>
    <t>Salute</t>
  </si>
  <si>
    <t>Beneficienza</t>
  </si>
  <si>
    <t>Indispensabili_Necessità</t>
  </si>
  <si>
    <t>Spesa_Caffe_Lunch</t>
  </si>
  <si>
    <t>Bar &amp; Locali</t>
  </si>
  <si>
    <t>Lunch</t>
  </si>
  <si>
    <t>Spesa</t>
  </si>
  <si>
    <t>Trasporti</t>
  </si>
  <si>
    <t>Trasporto pubblico</t>
  </si>
  <si>
    <t>Carburante</t>
  </si>
  <si>
    <t>Parking and Tolls</t>
  </si>
  <si>
    <t>Future</t>
  </si>
  <si>
    <t>Work_New</t>
  </si>
  <si>
    <t>Education_New</t>
  </si>
  <si>
    <t>Volute_NonEssenziali</t>
  </si>
  <si>
    <t>Selfcare(Clothes &amp; Sport)</t>
  </si>
  <si>
    <t>Abbigliamento &amp; Scarpe</t>
  </si>
  <si>
    <t>Gifts</t>
  </si>
  <si>
    <t>Personal Care</t>
  </si>
  <si>
    <t>Sport &amp; Fitness</t>
  </si>
  <si>
    <t>Fun &amp; Hobbies</t>
  </si>
  <si>
    <t>Electronics</t>
  </si>
  <si>
    <t>Fun</t>
  </si>
  <si>
    <t>Hobby</t>
  </si>
  <si>
    <t>Adjust balance</t>
  </si>
  <si>
    <t>Unexpected</t>
  </si>
  <si>
    <t>Travel &amp; Events</t>
  </si>
  <si>
    <t>Eventi</t>
  </si>
  <si>
    <t>Summer Holidays</t>
  </si>
  <si>
    <t>Weekends</t>
  </si>
  <si>
    <t>Spese_Fisse</t>
  </si>
  <si>
    <t>Spese_Immobiliari</t>
  </si>
  <si>
    <t>Affitto/Mutuo</t>
  </si>
  <si>
    <t>Beni immobili</t>
  </si>
  <si>
    <t>Rate_Auto</t>
  </si>
  <si>
    <t>Nulle</t>
  </si>
  <si>
    <t>Spese_a_zero</t>
  </si>
  <si>
    <t>Education</t>
  </si>
  <si>
    <t>Correzioni</t>
  </si>
  <si>
    <t>Salary OUT</t>
  </si>
  <si>
    <t>Salary IN</t>
  </si>
  <si>
    <t>Trasferimento</t>
  </si>
  <si>
    <t>Entrate da affitto</t>
  </si>
  <si>
    <t>Prelievo</t>
  </si>
  <si>
    <t>Work</t>
  </si>
  <si>
    <t>Placeholder</t>
  </si>
  <si>
    <t>Check Balance</t>
  </si>
  <si>
    <t>Cibo &amp; Bevande</t>
  </si>
  <si>
    <t>Shopping</t>
  </si>
  <si>
    <t>Home</t>
  </si>
  <si>
    <t>Veicoli</t>
  </si>
  <si>
    <t>Entertainment</t>
  </si>
  <si>
    <t>Travel &amp; Holidays</t>
  </si>
  <si>
    <t>Spese finanziarie</t>
  </si>
  <si>
    <t>Investimenti</t>
  </si>
  <si>
    <t>Introiti</t>
  </si>
  <si>
    <t>Altro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</si>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</sst>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164" formatCode="[$€-2]\ #,##0"/>
    <numFmt numFmtId="166" formatCode="[$€-2]\ #,##0.00"/>
    <numFmt numFmtId="167" formatCode="[$€-2]\ #,##0.000"/>
    <numFmt numFmtId="168" formatCode="#,##0\ &quot;€&quot;"/>
    <numFmt numFmtId="170" formatCode="_-* #,##0\ &quot;€&quot;_-;\-* #,##0\ &quot;€&quot;_-;_-* &quot;-&quot;??\ &quot;€&quot;_-;_-@_-"/>
    <numFmt numFmtId="171" formatCode="#,##0\ [$€-2]"/>
  </numFmts>
  <fonts count="19">
    <font>
      <sz val="11"/>
      <color rgb="FF000000"/>
      <name val="Liberation sans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9"/>
      <color rgb="FF000000"/>
      <name val="Liberation sans1"/>
    </font>
    <font>
      <sz val="11"/>
      <color rgb="FF000000"/>
      <name val="Liberation sans1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theme="0"/>
      <name val="Calibri"/>
      <family val="2"/>
      <scheme val="minor"/>
    </font>
    <font>
      <sz val="11"/>
      <name val="Liberation sans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FE2F3"/>
      </patternFill>
    </fill>
    <fill>
      <patternFill patternType="solid">
        <fgColor theme="5"/>
        <bgColor indexed="64"/>
      </patternFill>
    </fill>
    <fill>
      <patternFill patternType="solid">
        <fgColor rgb="FFCC66FF"/>
        <bgColor rgb="FFEFEFEF"/>
      </patternFill>
    </fill>
    <fill>
      <patternFill patternType="solid">
        <fgColor rgb="FFECC5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rgb="FFFFD966"/>
      </patternFill>
    </fill>
    <fill>
      <patternFill patternType="solid">
        <fgColor theme="7"/>
        <bgColor indexed="64"/>
      </patternFill>
    </fill>
    <fill>
      <patternFill patternType="solid">
        <fgColor theme="5"/>
        <bgColor rgb="FF93C47D"/>
      </patternFill>
    </fill>
    <fill>
      <patternFill patternType="solid">
        <fgColor rgb="FF92D050"/>
        <bgColor rgb="FFCFE2F3"/>
      </patternFill>
    </fill>
    <fill>
      <patternFill patternType="solid">
        <fgColor theme="5" tint="0.39997558519241921"/>
        <bgColor rgb="FF93C47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93C47D"/>
      </patternFill>
    </fill>
    <fill>
      <patternFill patternType="solid">
        <fgColor rgb="FFCC66FF"/>
        <bgColor rgb="FF93C47D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1"/>
    <xf numFmtId="44" fontId="8" fillId="0" borderId="1"/>
    <xf numFmtId="9" fontId="8" fillId="0" borderId="1"/>
  </cellStyleXfs>
  <cellXfs count="80">
    <xf numFmtId="0" fontId="0" fillId="0" borderId="0" xfId="0" applyBorder="1"/>
    <xf numFmtId="0" fontId="0" fillId="0" borderId="0" xfId="0" applyBorder="1" applyAlignment="1">
      <alignment vertical="center"/>
    </xf>
    <xf numFmtId="164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horizontal="center" vertical="center"/>
    </xf>
    <xf numFmtId="0" fontId="6" fillId="4" borderId="0" xfId="0" applyFont="1" applyFill="1" applyBorder="1"/>
    <xf numFmtId="166" fontId="2" fillId="0" borderId="1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6" fontId="4" fillId="0" borderId="1" xfId="0" applyNumberFormat="1" applyFont="1" applyAlignment="1">
      <alignment horizontal="left" vertical="center" wrapText="1"/>
    </xf>
    <xf numFmtId="0" fontId="5" fillId="2" borderId="1" xfId="0" applyFont="1" applyFill="1" applyAlignment="1">
      <alignment horizontal="center" vertical="center"/>
    </xf>
    <xf numFmtId="170" fontId="2" fillId="0" borderId="0" xfId="1" applyNumberFormat="1" applyFont="1" applyBorder="1" applyAlignment="1">
      <alignment horizontal="center"/>
    </xf>
    <xf numFmtId="170" fontId="2" fillId="0" borderId="1" xfId="1" applyNumberFormat="1" applyFont="1" applyAlignment="1">
      <alignment vertical="center"/>
    </xf>
    <xf numFmtId="0" fontId="9" fillId="4" borderId="0" xfId="0" applyFont="1" applyFill="1" applyBorder="1" applyAlignment="1">
      <alignment vertical="center"/>
    </xf>
    <xf numFmtId="0" fontId="10" fillId="0" borderId="0" xfId="0" applyFont="1" applyBorder="1"/>
    <xf numFmtId="0" fontId="11" fillId="0" borderId="0" xfId="0" applyFont="1" applyBorder="1" applyAlignment="1">
      <alignment vertical="center"/>
    </xf>
    <xf numFmtId="0" fontId="12" fillId="5" borderId="0" xfId="0" applyFont="1" applyFill="1" applyBorder="1" applyAlignment="1">
      <alignment horizontal="center" vertical="center"/>
    </xf>
    <xf numFmtId="164" fontId="13" fillId="6" borderId="0" xfId="0" applyNumberFormat="1" applyFont="1" applyFill="1" applyBorder="1" applyAlignment="1">
      <alignment horizontal="center"/>
    </xf>
    <xf numFmtId="0" fontId="12" fillId="5" borderId="0" xfId="0" applyFont="1" applyFill="1" applyBorder="1"/>
    <xf numFmtId="170" fontId="13" fillId="5" borderId="1" xfId="1" applyNumberFormat="1" applyFont="1" applyFill="1"/>
    <xf numFmtId="0" fontId="14" fillId="5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170" fontId="6" fillId="4" borderId="1" xfId="1" applyNumberFormat="1" applyFont="1" applyFill="1" applyAlignment="1">
      <alignment horizontal="right"/>
    </xf>
    <xf numFmtId="166" fontId="2" fillId="0" borderId="1" xfId="0" applyNumberFormat="1" applyFont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/>
    <xf numFmtId="0" fontId="2" fillId="8" borderId="0" xfId="0" applyFont="1" applyFill="1" applyBorder="1"/>
    <xf numFmtId="0" fontId="2" fillId="8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0" borderId="1" xfId="0" applyFont="1" applyAlignment="1">
      <alignment vertical="center"/>
    </xf>
    <xf numFmtId="0" fontId="15" fillId="7" borderId="1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164" fontId="2" fillId="11" borderId="3" xfId="0" applyNumberFormat="1" applyFont="1" applyFill="1" applyBorder="1" applyAlignment="1">
      <alignment horizontal="center" vertical="center"/>
    </xf>
    <xf numFmtId="0" fontId="0" fillId="12" borderId="4" xfId="0" applyFill="1" applyBorder="1"/>
    <xf numFmtId="0" fontId="2" fillId="13" borderId="5" xfId="0" applyFont="1" applyFill="1" applyBorder="1" applyAlignment="1">
      <alignment vertical="center"/>
    </xf>
    <xf numFmtId="0" fontId="2" fillId="13" borderId="1" xfId="0" applyFont="1" applyFill="1" applyAlignment="1">
      <alignment horizontal="center" vertical="center"/>
    </xf>
    <xf numFmtId="166" fontId="0" fillId="7" borderId="6" xfId="0" applyNumberFormat="1" applyFill="1" applyBorder="1"/>
    <xf numFmtId="0" fontId="2" fillId="14" borderId="7" xfId="0" applyFont="1" applyFill="1" applyBorder="1" applyAlignment="1">
      <alignment vertical="center"/>
    </xf>
    <xf numFmtId="0" fontId="2" fillId="14" borderId="8" xfId="0" applyFont="1" applyFill="1" applyBorder="1" applyAlignment="1">
      <alignment horizontal="center" vertical="center"/>
    </xf>
    <xf numFmtId="0" fontId="0" fillId="10" borderId="9" xfId="0" applyFill="1" applyBorder="1"/>
    <xf numFmtId="0" fontId="6" fillId="0" borderId="0" xfId="0" applyFont="1" applyBorder="1" applyAlignment="1">
      <alignment horizontal="left" vertical="center"/>
    </xf>
    <xf numFmtId="0" fontId="3" fillId="0" borderId="1" xfId="0" applyFont="1" applyAlignment="1">
      <alignment vertical="center"/>
    </xf>
    <xf numFmtId="164" fontId="2" fillId="0" borderId="1" xfId="0" applyNumberFormat="1" applyFont="1" applyAlignment="1">
      <alignment horizontal="center" vertical="center"/>
    </xf>
    <xf numFmtId="164" fontId="2" fillId="0" borderId="1" xfId="0" applyNumberFormat="1" applyFont="1" applyAlignment="1">
      <alignment horizontal="center"/>
    </xf>
    <xf numFmtId="0" fontId="2" fillId="15" borderId="5" xfId="0" applyFont="1" applyFill="1" applyBorder="1" applyAlignment="1">
      <alignment vertical="center"/>
    </xf>
    <xf numFmtId="0" fontId="2" fillId="17" borderId="5" xfId="0" applyFont="1" applyFill="1" applyBorder="1" applyAlignment="1">
      <alignment vertical="center"/>
    </xf>
    <xf numFmtId="166" fontId="0" fillId="7" borderId="1" xfId="0" applyNumberFormat="1" applyFill="1"/>
    <xf numFmtId="166" fontId="0" fillId="3" borderId="1" xfId="0" applyNumberFormat="1" applyFill="1"/>
    <xf numFmtId="166" fontId="0" fillId="16" borderId="1" xfId="0" applyNumberFormat="1" applyFill="1"/>
    <xf numFmtId="0" fontId="0" fillId="0" borderId="1" xfId="0" applyAlignment="1">
      <alignment vertical="center"/>
    </xf>
    <xf numFmtId="0" fontId="0" fillId="0" borderId="1" xfId="0" applyAlignment="1">
      <alignment horizontal="center" vertical="center"/>
    </xf>
    <xf numFmtId="167" fontId="7" fillId="0" borderId="1" xfId="0" applyNumberFormat="1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/>
    <xf numFmtId="168" fontId="6" fillId="4" borderId="0" xfId="0" applyNumberFormat="1" applyFont="1" applyFill="1" applyBorder="1" applyAlignment="1">
      <alignment horizontal="right" indent="1"/>
    </xf>
    <xf numFmtId="168" fontId="2" fillId="0" borderId="1" xfId="0" applyNumberFormat="1" applyFont="1" applyAlignment="1">
      <alignment horizontal="right" vertical="center" indent="1"/>
    </xf>
    <xf numFmtId="0" fontId="0" fillId="0" borderId="0" xfId="0" applyBorder="1" applyAlignment="1">
      <alignment horizontal="right" indent="1"/>
    </xf>
    <xf numFmtId="168" fontId="2" fillId="18" borderId="1" xfId="0" applyNumberFormat="1" applyFont="1" applyFill="1" applyAlignment="1">
      <alignment horizontal="right" indent="1"/>
    </xf>
    <xf numFmtId="168" fontId="2" fillId="13" borderId="1" xfId="0" applyNumberFormat="1" applyFont="1" applyFill="1" applyAlignment="1">
      <alignment horizontal="right" indent="1"/>
    </xf>
    <xf numFmtId="168" fontId="2" fillId="17" borderId="1" xfId="0" applyNumberFormat="1" applyFont="1" applyFill="1" applyAlignment="1">
      <alignment horizontal="right" vertical="center" indent="1"/>
    </xf>
    <xf numFmtId="168" fontId="2" fillId="15" borderId="1" xfId="0" applyNumberFormat="1" applyFont="1" applyFill="1" applyAlignment="1">
      <alignment horizontal="right" vertical="center" indent="1"/>
    </xf>
    <xf numFmtId="164" fontId="2" fillId="0" borderId="1" xfId="0" applyNumberFormat="1" applyFont="1" applyAlignment="1">
      <alignment horizontal="right" vertical="center" indent="1"/>
    </xf>
    <xf numFmtId="164" fontId="2" fillId="0" borderId="1" xfId="0" applyNumberFormat="1" applyFont="1" applyAlignment="1">
      <alignment horizontal="right" indent="1"/>
    </xf>
    <xf numFmtId="170" fontId="2" fillId="0" borderId="1" xfId="1" applyNumberFormat="1" applyFont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1" xfId="0" applyAlignment="1">
      <alignment horizontal="right" indent="1"/>
    </xf>
    <xf numFmtId="168" fontId="2" fillId="11" borderId="3" xfId="0" applyNumberFormat="1" applyFont="1" applyFill="1" applyBorder="1" applyAlignment="1">
      <alignment horizontal="right" vertical="center" indent="1"/>
    </xf>
    <xf numFmtId="168" fontId="2" fillId="14" borderId="8" xfId="0" applyNumberFormat="1" applyFont="1" applyFill="1" applyBorder="1" applyAlignment="1">
      <alignment horizontal="right" indent="1"/>
    </xf>
    <xf numFmtId="0" fontId="3" fillId="2" borderId="0" xfId="0" applyFont="1" applyFill="1" applyBorder="1" applyAlignment="1">
      <alignment horizontal="center" vertical="center" wrapText="1"/>
    </xf>
    <xf numFmtId="9" fontId="15" fillId="7" borderId="1" xfId="2" applyFont="1" applyFill="1" applyAlignment="1">
      <alignment horizontal="center" vertical="center"/>
    </xf>
    <xf numFmtId="168" fontId="6" fillId="4" borderId="1" xfId="1" applyNumberFormat="1" applyFont="1" applyFill="1" applyAlignment="1">
      <alignment horizontal="right" indent="1"/>
    </xf>
    <xf numFmtId="168" fontId="2" fillId="0" borderId="0" xfId="1" applyNumberFormat="1" applyFont="1" applyBorder="1" applyAlignment="1">
      <alignment horizontal="right" indent="1"/>
    </xf>
    <xf numFmtId="168" fontId="6" fillId="0" borderId="0" xfId="1" applyNumberFormat="1" applyFont="1" applyBorder="1" applyAlignment="1">
      <alignment horizontal="right" indent="1"/>
    </xf>
    <xf numFmtId="168" fontId="1" fillId="0" borderId="0" xfId="1" applyNumberFormat="1" applyFont="1" applyBorder="1" applyAlignment="1">
      <alignment horizontal="right" indent="1"/>
    </xf>
    <xf numFmtId="168" fontId="13" fillId="5" borderId="1" xfId="1" applyNumberFormat="1" applyFont="1" applyFill="1" applyAlignment="1">
      <alignment horizontal="right" indent="1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171" fontId="18" fillId="0" borderId="0" xfId="0" applyNumberFormat="1" applyFont="1" applyBorder="1" applyAlignment="1">
      <alignment horizontal="right" vertical="center"/>
    </xf>
    <xf numFmtId="0" fontId="18" fillId="0" borderId="0" xfId="0" applyFont="1" applyBorder="1"/>
  </cellXfs>
  <cellStyles count="3">
    <cellStyle name="Normale" xfId="0" builtinId="0"/>
    <cellStyle name="Percentuale" xfId="2" builtinId="5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/>
  </sheetPr>
  <dimension ref="A1:I183"/>
  <sheetViews>
    <sheetView tabSelected="1" zoomScale="85" zoomScaleNormal="85" workbookViewId="0">
      <selection activeCell="D46" sqref="D46"/>
    </sheetView>
  </sheetViews>
  <sheetFormatPr defaultColWidth="12.59765625" defaultRowHeight="15" customHeight="1" outlineLevelRow="2"/>
  <cols>
    <col min="1" max="1" width="38.09765625" style="14" customWidth="1"/>
    <col min="2" max="2" width="13.3984375" style="20" customWidth="1"/>
    <col min="3" max="3" width="13.3984375" style="24" customWidth="1"/>
    <col min="4" max="4" width="13.3984375" style="25" customWidth="1"/>
    <col min="5" max="5" width="13.3984375" style="23" customWidth="1"/>
    <col min="6" max="6" width="39" style="23" customWidth="1"/>
    <col min="7" max="7" width="3.5" style="23" customWidth="1"/>
    <col min="8" max="8" width="8.296875" style="23" bestFit="1" customWidth="1"/>
    <col min="9" max="9" width="7" style="23" customWidth="1"/>
    <col min="10" max="15" width="7.59765625" style="23" customWidth="1"/>
    <col min="16" max="21" width="12.59765625" style="23" customWidth="1"/>
    <col min="22" max="16384" width="12.59765625" style="23"/>
  </cols>
  <sheetData>
    <row r="1" spans="1:9" ht="31.2" customHeight="1">
      <c r="A1" s="7" t="s">
        <v>0</v>
      </c>
      <c r="B1" s="7" t="s">
        <v>1</v>
      </c>
      <c r="C1" s="69" t="s">
        <v>2</v>
      </c>
      <c r="D1" s="9" t="s">
        <v>3</v>
      </c>
      <c r="E1" s="9" t="s">
        <v>4</v>
      </c>
      <c r="F1" s="7" t="s">
        <v>5</v>
      </c>
      <c r="H1" s="30" t="s">
        <v>6</v>
      </c>
      <c r="I1" s="70">
        <v>0.05</v>
      </c>
    </row>
    <row r="2" spans="1:9" ht="14.4" customHeight="1" collapsed="1">
      <c r="A2" s="12" t="s">
        <v>7</v>
      </c>
      <c r="B2" s="55">
        <f>SUM(B3)</f>
        <v>2000</v>
      </c>
      <c r="C2" s="55">
        <f>SUM(C3:C3)</f>
        <v>25460</v>
      </c>
      <c r="D2" s="55">
        <f>SUM(D3:D3)</f>
        <v>25455.03</v>
      </c>
      <c r="E2" s="55">
        <f>SUM(E3:E3)</f>
        <v>-4.9700000000011642</v>
      </c>
      <c r="F2" s="5"/>
    </row>
    <row r="3" spans="1:9" ht="14.25" hidden="1" customHeight="1" outlineLevel="1">
      <c r="A3" s="31" t="s">
        <v>8</v>
      </c>
      <c r="B3" s="56">
        <v>2000</v>
      </c>
      <c r="C3" s="56">
        <f>(2000*12+1400+1400)*(1-I1)</f>
        <v>25460</v>
      </c>
      <c r="D3" s="56">
        <f>VLOOKUP("Redditi",$A$50:$E$120,2,FALSE)</f>
        <v>25455.03</v>
      </c>
      <c r="E3" s="74">
        <f>D3-C3</f>
        <v>-4.9700000000011642</v>
      </c>
    </row>
    <row r="4" spans="1:9" ht="14.4" customHeight="1" collapsed="1">
      <c r="A4" s="12" t="s">
        <v>9</v>
      </c>
      <c r="B4" s="55">
        <f>B5+B8</f>
        <v>-1300</v>
      </c>
      <c r="C4" s="55">
        <f>C5+C8</f>
        <v>-16380</v>
      </c>
      <c r="D4" s="55">
        <f>D5+D8</f>
        <v>-12850.86</v>
      </c>
      <c r="E4" s="55">
        <f>E5+E8</f>
        <v>3529.14</v>
      </c>
      <c r="F4" s="5"/>
    </row>
    <row r="5" spans="1:9" ht="14.4" hidden="1" customHeight="1" outlineLevel="1">
      <c r="A5" s="27" t="s">
        <v>10</v>
      </c>
      <c r="B5" s="58">
        <f>SUM(B6:B7)</f>
        <v>-300</v>
      </c>
      <c r="C5" s="58">
        <f>SUM(C6:C7)</f>
        <v>-3780</v>
      </c>
      <c r="D5" s="58">
        <f>SUM(D6:D7)</f>
        <v>-2415</v>
      </c>
      <c r="E5" s="58">
        <f>SUM(E6:E7)</f>
        <v>1365</v>
      </c>
      <c r="F5" s="26"/>
    </row>
    <row r="6" spans="1:9" s="1" customFormat="1" ht="14.4" hidden="1" customHeight="1" outlineLevel="2">
      <c r="A6" s="28" t="s">
        <v>11</v>
      </c>
      <c r="B6" s="56">
        <v>-200</v>
      </c>
      <c r="C6" s="56">
        <f>B6*12*(1+$I$1)</f>
        <v>-2520</v>
      </c>
      <c r="D6" s="56">
        <f>VLOOKUP("Spese_Fisse",$A$50:$E$120,4,FALSE)</f>
        <v>-2415</v>
      </c>
      <c r="E6" s="74">
        <f>D6-C6</f>
        <v>105</v>
      </c>
      <c r="F6" s="53"/>
    </row>
    <row r="7" spans="1:9" ht="14.25" hidden="1" customHeight="1" outlineLevel="2">
      <c r="A7" s="28" t="s">
        <v>12</v>
      </c>
      <c r="B7" s="56">
        <v>-100</v>
      </c>
      <c r="C7" s="56">
        <f>B7*12*(1+$I$1)</f>
        <v>-1260</v>
      </c>
      <c r="D7" s="56">
        <f>VLOOKUP("Rate_Auto",$A$50:$E$120,4,FALSE)</f>
        <v>0</v>
      </c>
      <c r="E7" s="74">
        <f>D7-C7</f>
        <v>1260</v>
      </c>
      <c r="F7" s="54"/>
    </row>
    <row r="8" spans="1:9" ht="14.4" hidden="1" customHeight="1" outlineLevel="1">
      <c r="A8" s="35" t="s">
        <v>13</v>
      </c>
      <c r="B8" s="59">
        <f>B10+B14+B18</f>
        <v>-1000</v>
      </c>
      <c r="C8" s="59">
        <f>C10+C14+C18</f>
        <v>-12600</v>
      </c>
      <c r="D8" s="59">
        <f>D10+D14+D18</f>
        <v>-10435.86</v>
      </c>
      <c r="E8" s="59">
        <f>E10+E14+E18</f>
        <v>2164.14</v>
      </c>
      <c r="F8" s="47"/>
    </row>
    <row r="9" spans="1:9" ht="14.4" hidden="1" customHeight="1" outlineLevel="2">
      <c r="A9" s="46" t="s">
        <v>14</v>
      </c>
      <c r="B9" s="60">
        <f>B10+B14+B19+B20</f>
        <v>-800</v>
      </c>
      <c r="C9" s="60">
        <f>C10+C14+C19+C20</f>
        <v>-10080</v>
      </c>
      <c r="D9" s="60">
        <f>D10+D14+D19+D20</f>
        <v>-9556</v>
      </c>
      <c r="E9" s="60">
        <f>E10+E14+E19+E20</f>
        <v>523.99999999999989</v>
      </c>
      <c r="F9" s="48"/>
    </row>
    <row r="10" spans="1:9" ht="14.4" hidden="1" customHeight="1" outlineLevel="1">
      <c r="A10" s="45" t="s">
        <v>15</v>
      </c>
      <c r="B10" s="61">
        <f>SUM(B11:B13)</f>
        <v>-250</v>
      </c>
      <c r="C10" s="61">
        <f>SUM(C11:C13)</f>
        <v>-3150</v>
      </c>
      <c r="D10" s="61">
        <f>SUM(D11:D13)</f>
        <v>-3121.8</v>
      </c>
      <c r="E10" s="61">
        <f>SUM(E11:E13)</f>
        <v>28.199999999999932</v>
      </c>
      <c r="F10" s="49"/>
    </row>
    <row r="11" spans="1:9" s="1" customFormat="1" ht="14.4" hidden="1" customHeight="1" outlineLevel="2">
      <c r="A11" s="31" t="s">
        <v>16</v>
      </c>
      <c r="B11" s="56">
        <v>-100</v>
      </c>
      <c r="C11" s="56">
        <f>B11*12*(1+$I$1)</f>
        <v>-1260</v>
      </c>
      <c r="D11" s="56">
        <f>VLOOKUP("Bollette_Manutenzione",$A$50:$E$120,4,FALSE)</f>
        <v>-1302.79</v>
      </c>
      <c r="E11" s="74">
        <f>D11-C11</f>
        <v>-42.789999999999964</v>
      </c>
      <c r="F11" s="50"/>
    </row>
    <row r="12" spans="1:9" s="1" customFormat="1" ht="14.4" hidden="1" customHeight="1" outlineLevel="2">
      <c r="A12" s="31" t="s">
        <v>17</v>
      </c>
      <c r="B12" s="56">
        <v>-100</v>
      </c>
      <c r="C12" s="56">
        <f>B12*12*(1+$I$1)</f>
        <v>-1260</v>
      </c>
      <c r="D12" s="56">
        <f>VLOOKUP("Macchina",$A$50:$E$120,4,FALSE)</f>
        <v>-1240.1400000000001</v>
      </c>
      <c r="E12" s="74">
        <f>D12-C12</f>
        <v>19.8599999999999</v>
      </c>
      <c r="F12" s="50"/>
    </row>
    <row r="13" spans="1:9" s="1" customFormat="1" ht="14.4" hidden="1" customHeight="1" outlineLevel="2">
      <c r="A13" s="31" t="s">
        <v>18</v>
      </c>
      <c r="B13" s="56">
        <v>-50</v>
      </c>
      <c r="C13" s="56">
        <f>B13*12*(1+$I$1)</f>
        <v>-630</v>
      </c>
      <c r="D13" s="56">
        <f>VLOOKUP("Salute_Beneficienza",$A$50:$E$120,4,FALSE)</f>
        <v>-578.87</v>
      </c>
      <c r="E13" s="74">
        <f>D13-C13</f>
        <v>51.129999999999995</v>
      </c>
      <c r="F13" s="50"/>
    </row>
    <row r="14" spans="1:9" ht="14.4" hidden="1" customHeight="1" outlineLevel="1">
      <c r="A14" s="45" t="s">
        <v>19</v>
      </c>
      <c r="B14" s="61">
        <f>SUM(B15:B17)</f>
        <v>-300</v>
      </c>
      <c r="C14" s="61">
        <f>SUM(C15:C17)</f>
        <v>-3780</v>
      </c>
      <c r="D14" s="61">
        <f>SUM(D15:D17)</f>
        <v>-3596.3900000000003</v>
      </c>
      <c r="E14" s="61">
        <f>SUM(E15:E17)</f>
        <v>183.6099999999999</v>
      </c>
      <c r="F14" s="49"/>
    </row>
    <row r="15" spans="1:9" ht="14.4" hidden="1" customHeight="1" outlineLevel="2">
      <c r="A15" s="31" t="s">
        <v>20</v>
      </c>
      <c r="B15" s="56">
        <v>-200</v>
      </c>
      <c r="C15" s="56">
        <f>B15*12*(1+$I$1)</f>
        <v>-2520</v>
      </c>
      <c r="D15" s="56">
        <f>VLOOKUP("Spesa_Caffe_Lunch",$A$50:$E$120,4,FALSE)</f>
        <v>-1964.51</v>
      </c>
      <c r="E15" s="74">
        <f>D15-C15</f>
        <v>555.49</v>
      </c>
      <c r="F15" s="25"/>
    </row>
    <row r="16" spans="1:9" ht="14.4" hidden="1" customHeight="1" outlineLevel="2">
      <c r="A16" s="31" t="s">
        <v>21</v>
      </c>
      <c r="B16" s="56">
        <v>-100</v>
      </c>
      <c r="C16" s="56">
        <f>B16*12*(1+$I$1)</f>
        <v>-1260</v>
      </c>
      <c r="D16" s="56">
        <f>VLOOKUP("Trasporti",$A$50:$E$120,4,FALSE)</f>
        <v>-1311.88</v>
      </c>
      <c r="E16" s="74">
        <f>D16-C16</f>
        <v>-51.880000000000109</v>
      </c>
      <c r="F16" s="25"/>
    </row>
    <row r="17" spans="1:7" s="20" customFormat="1" ht="14.4" hidden="1" customHeight="1" outlineLevel="2">
      <c r="A17" s="41" t="s">
        <v>22</v>
      </c>
      <c r="B17" s="56">
        <v>0</v>
      </c>
      <c r="C17" s="56">
        <f>B17*12*(1+$I$1)</f>
        <v>0</v>
      </c>
      <c r="D17" s="56">
        <f>VLOOKUP("Future",$A$50:$E$120,4,FALSE)</f>
        <v>-320</v>
      </c>
      <c r="E17" s="74">
        <f>D17-C17</f>
        <v>-320</v>
      </c>
      <c r="F17" s="51"/>
    </row>
    <row r="18" spans="1:7" ht="14.4" hidden="1" customHeight="1" outlineLevel="1">
      <c r="A18" s="45" t="s">
        <v>23</v>
      </c>
      <c r="B18" s="61">
        <f>SUM(B19:B21)</f>
        <v>-450</v>
      </c>
      <c r="C18" s="61">
        <f>SUM(C19:C21)</f>
        <v>-5670</v>
      </c>
      <c r="D18" s="61">
        <f>SUM(D19:D21)</f>
        <v>-3717.67</v>
      </c>
      <c r="E18" s="61">
        <f>SUM(E19:E21)</f>
        <v>1952.3300000000002</v>
      </c>
      <c r="F18" s="49"/>
    </row>
    <row r="19" spans="1:7" s="1" customFormat="1" ht="14.4" hidden="1" customHeight="1" outlineLevel="2">
      <c r="A19" s="31" t="s">
        <v>24</v>
      </c>
      <c r="B19" s="56">
        <v>-100</v>
      </c>
      <c r="C19" s="56">
        <f>B19*12*(1+$I$1)</f>
        <v>-1260</v>
      </c>
      <c r="D19" s="56">
        <f>VLOOKUP("Selfcare(Clothes &amp; Sport)",$A$50:$E$120,4,FALSE)</f>
        <v>-1187.83</v>
      </c>
      <c r="E19" s="74">
        <f>D19-C19</f>
        <v>72.170000000000073</v>
      </c>
      <c r="F19" s="52"/>
    </row>
    <row r="20" spans="1:7" s="1" customFormat="1" ht="14.4" hidden="1" customHeight="1" outlineLevel="2">
      <c r="A20" s="31" t="s">
        <v>25</v>
      </c>
      <c r="B20" s="56">
        <v>-150</v>
      </c>
      <c r="C20" s="56">
        <f>B20*12*(1+$I$1)</f>
        <v>-1890</v>
      </c>
      <c r="D20" s="56">
        <f>VLOOKUP("Fun &amp; Hobbies",$A$50:$E$120,4,FALSE)</f>
        <v>-1649.98</v>
      </c>
      <c r="E20" s="74">
        <f>D20-C20</f>
        <v>240.01999999999998</v>
      </c>
      <c r="F20" s="50"/>
    </row>
    <row r="21" spans="1:7" ht="14.4" hidden="1" customHeight="1" outlineLevel="2">
      <c r="A21" s="31" t="s">
        <v>26</v>
      </c>
      <c r="B21" s="56">
        <v>-200</v>
      </c>
      <c r="C21" s="56">
        <f>B21*12*(1+$I$1)</f>
        <v>-2520</v>
      </c>
      <c r="D21" s="56">
        <f>VLOOKUP("Travel &amp; Events",$A$50:$E$120,4,FALSE)</f>
        <v>-879.8599999999999</v>
      </c>
      <c r="E21" s="74">
        <f>D21-C21</f>
        <v>1640.14</v>
      </c>
      <c r="F21" s="25"/>
    </row>
    <row r="22" spans="1:7" s="25" customFormat="1" ht="14.4" hidden="1" customHeight="1" outlineLevel="2">
      <c r="A22" s="29"/>
      <c r="B22" s="62"/>
      <c r="C22" s="63"/>
      <c r="D22" s="64"/>
      <c r="E22" s="64"/>
    </row>
    <row r="23" spans="1:7" ht="15" customHeight="1">
      <c r="B23" s="65"/>
      <c r="C23" s="57"/>
      <c r="D23" s="66"/>
      <c r="E23" s="66"/>
    </row>
    <row r="24" spans="1:7" ht="14.25" customHeight="1" collapsed="1">
      <c r="A24" s="12" t="s">
        <v>27</v>
      </c>
      <c r="B24" s="55">
        <f>SUM(B25)</f>
        <v>0</v>
      </c>
      <c r="C24" s="55">
        <f>SUM(C25:C25)</f>
        <v>0</v>
      </c>
      <c r="D24" s="55">
        <f>SUM(D25:D25)</f>
        <v>0</v>
      </c>
      <c r="E24" s="71">
        <f>SUM(E25)</f>
        <v>0</v>
      </c>
      <c r="F24" s="5"/>
    </row>
    <row r="25" spans="1:7" ht="14.25" hidden="1" customHeight="1" outlineLevel="1">
      <c r="A25" s="31" t="s">
        <v>28</v>
      </c>
      <c r="B25" s="56">
        <v>0</v>
      </c>
      <c r="C25" s="56">
        <v>0</v>
      </c>
      <c r="D25" s="56">
        <f>VLOOKUP("Redditi",$A$50:$E$120,3,FALSE)</f>
        <v>0</v>
      </c>
      <c r="E25" s="72">
        <f>D25-C25</f>
        <v>0</v>
      </c>
      <c r="F25" s="13"/>
      <c r="G25" t="s">
        <v>29</v>
      </c>
    </row>
    <row r="26" spans="1:7" ht="14.4" customHeight="1" collapsed="1">
      <c r="A26" s="12" t="s">
        <v>30</v>
      </c>
      <c r="B26" s="55">
        <f>SUM(B27:B31)</f>
        <v>0</v>
      </c>
      <c r="C26" s="55">
        <f>SUM(C27:C31)</f>
        <v>0</v>
      </c>
      <c r="D26" s="55">
        <f>SUM(D27:D31)</f>
        <v>-910</v>
      </c>
      <c r="E26" s="55">
        <f>SUM(E27:E31)</f>
        <v>910</v>
      </c>
      <c r="F26" s="21"/>
    </row>
    <row r="27" spans="1:7" ht="14.25" hidden="1" customHeight="1" outlineLevel="1">
      <c r="A27" s="31" t="s">
        <v>31</v>
      </c>
      <c r="B27" s="56">
        <v>0</v>
      </c>
      <c r="C27" s="56">
        <v>0</v>
      </c>
      <c r="D27" s="56">
        <f>VLOOKUP("Electronics",$A$50:$E$120,5,FALSE)+VLOOKUP("Manutenzione veicoli",$A$50:$E$120,5,FALSE)+VLOOKUP("Unexpected",$A$50:$E$120,5,FALSE)</f>
        <v>-910</v>
      </c>
      <c r="E27" s="73">
        <f>C27-D27</f>
        <v>910</v>
      </c>
      <c r="F27" s="22"/>
    </row>
    <row r="28" spans="1:7" ht="14.25" hidden="1" customHeight="1" outlineLevel="1">
      <c r="A28" s="31" t="s">
        <v>32</v>
      </c>
      <c r="B28" s="56">
        <v>0</v>
      </c>
      <c r="C28" s="56">
        <v>0</v>
      </c>
      <c r="D28" s="56">
        <f>VLOOKUP("Furniture, Maintenance",$A$50:$E$120,5,FALSE)</f>
        <v>0</v>
      </c>
      <c r="E28" s="73">
        <f>C28-D28</f>
        <v>0</v>
      </c>
      <c r="F28" s="8"/>
    </row>
    <row r="29" spans="1:7" ht="14.25" hidden="1" customHeight="1" outlineLevel="1">
      <c r="A29" s="31" t="s">
        <v>33</v>
      </c>
      <c r="B29" s="56">
        <v>0</v>
      </c>
      <c r="C29" s="56">
        <v>0</v>
      </c>
      <c r="D29" s="56">
        <f>VLOOKUP("Salute",$A$50:$E$120,5,FALSE)</f>
        <v>0</v>
      </c>
      <c r="E29" s="73">
        <f>C29-D29</f>
        <v>0</v>
      </c>
      <c r="F29" s="8"/>
    </row>
    <row r="30" spans="1:7" ht="14.25" hidden="1" customHeight="1" outlineLevel="1">
      <c r="A30" s="31" t="s">
        <v>34</v>
      </c>
      <c r="B30" s="56">
        <v>0</v>
      </c>
      <c r="C30" s="56">
        <v>0</v>
      </c>
      <c r="D30" s="56">
        <f>VLOOKUP("Eventi",$A$50:$E$120,5,FALSE)</f>
        <v>0</v>
      </c>
      <c r="E30" s="73">
        <f>C30-D30</f>
        <v>0</v>
      </c>
      <c r="F30" s="22"/>
    </row>
    <row r="31" spans="1:7" ht="14.25" hidden="1" customHeight="1" outlineLevel="1">
      <c r="A31" s="31" t="s">
        <v>35</v>
      </c>
      <c r="B31" s="56">
        <v>0</v>
      </c>
      <c r="C31" s="56">
        <v>0</v>
      </c>
      <c r="D31" s="56">
        <f>VLOOKUP("Spese_Immobiliari",$A$50:$E$120,5,FALSE)</f>
        <v>0</v>
      </c>
      <c r="E31" s="73">
        <f>C31-D31</f>
        <v>0</v>
      </c>
      <c r="F31" s="22"/>
    </row>
    <row r="32" spans="1:7" ht="14.4" customHeight="1" thickBot="1">
      <c r="A32" s="3"/>
      <c r="B32" s="4"/>
      <c r="C32" s="2"/>
      <c r="D32" s="11"/>
      <c r="E32" s="10"/>
    </row>
    <row r="33" spans="1:6" ht="14.25" customHeight="1">
      <c r="A33" s="32" t="s">
        <v>36</v>
      </c>
      <c r="B33" s="33"/>
      <c r="C33" s="67">
        <f>C2+C24</f>
        <v>25460</v>
      </c>
      <c r="D33" s="67">
        <f>D2+D24</f>
        <v>25455.03</v>
      </c>
      <c r="E33" s="67">
        <f>E2+E24</f>
        <v>-4.9700000000011642</v>
      </c>
      <c r="F33" s="34"/>
    </row>
    <row r="34" spans="1:6" ht="14.4" customHeight="1">
      <c r="A34" s="35" t="s">
        <v>37</v>
      </c>
      <c r="B34" s="36"/>
      <c r="C34" s="59">
        <f>C4+C26</f>
        <v>-16380</v>
      </c>
      <c r="D34" s="59">
        <f>D4+D26</f>
        <v>-13760.86</v>
      </c>
      <c r="E34" s="59">
        <f>E4+E26</f>
        <v>4439.1399999999994</v>
      </c>
      <c r="F34" s="37"/>
    </row>
    <row r="35" spans="1:6" ht="14.25" customHeight="1" thickBot="1">
      <c r="A35" s="38" t="s">
        <v>38</v>
      </c>
      <c r="B35" s="39"/>
      <c r="C35" s="68">
        <f>C33+C34</f>
        <v>9080</v>
      </c>
      <c r="D35" s="68">
        <f>D33+D34</f>
        <v>11694.169999999998</v>
      </c>
      <c r="E35" s="68">
        <f>E33+E34</f>
        <v>4434.1699999999983</v>
      </c>
      <c r="F35" s="40"/>
    </row>
    <row r="36" spans="1:6" ht="14.25" customHeight="1">
      <c r="A36" s="32" t="s">
        <v>39</v>
      </c>
      <c r="B36" s="33"/>
      <c r="C36" s="67">
        <f>C24</f>
        <v>0</v>
      </c>
      <c r="D36" s="67">
        <f>D24</f>
        <v>0</v>
      </c>
      <c r="E36" s="67">
        <f>E24</f>
        <v>0</v>
      </c>
      <c r="F36" s="34"/>
    </row>
    <row r="37" spans="1:6" ht="14.4" customHeight="1">
      <c r="A37" s="35" t="s">
        <v>40</v>
      </c>
      <c r="B37" s="36"/>
      <c r="C37" s="59">
        <f>C26</f>
        <v>0</v>
      </c>
      <c r="D37" s="59">
        <f>D26</f>
        <v>-910</v>
      </c>
      <c r="E37" s="59">
        <f>E26</f>
        <v>910</v>
      </c>
      <c r="F37" s="37"/>
    </row>
    <row r="38" spans="1:6" ht="14.25" customHeight="1" thickBot="1">
      <c r="A38" s="38" t="s">
        <v>41</v>
      </c>
      <c r="B38" s="39"/>
      <c r="C38" s="68">
        <f>C36+C37</f>
        <v>0</v>
      </c>
      <c r="D38" s="68">
        <f>D36+D37</f>
        <v>-910</v>
      </c>
      <c r="E38" s="68">
        <f>E36+E37</f>
        <v>910</v>
      </c>
      <c r="F38" s="40"/>
    </row>
    <row r="39" spans="1:6" ht="14.25" customHeight="1">
      <c r="A39" s="32" t="s">
        <v>42</v>
      </c>
      <c r="B39" s="33"/>
      <c r="C39" s="67">
        <f>C2</f>
        <v>25460</v>
      </c>
      <c r="D39" s="67">
        <f>D2</f>
        <v>25455.03</v>
      </c>
      <c r="E39" s="67">
        <f>E2</f>
        <v>-4.9700000000011642</v>
      </c>
      <c r="F39" s="34"/>
    </row>
    <row r="40" spans="1:6" ht="14.4" customHeight="1">
      <c r="A40" s="35" t="s">
        <v>43</v>
      </c>
      <c r="B40" s="36"/>
      <c r="C40" s="59">
        <f>C4</f>
        <v>-16380</v>
      </c>
      <c r="D40" s="59">
        <f>D4</f>
        <v>-12850.86</v>
      </c>
      <c r="E40" s="59">
        <f>E4</f>
        <v>3529.14</v>
      </c>
      <c r="F40" s="37"/>
    </row>
    <row r="41" spans="1:6" ht="14.25" customHeight="1" thickBot="1">
      <c r="A41" s="38" t="s">
        <v>44</v>
      </c>
      <c r="B41" s="39"/>
      <c r="C41" s="68">
        <f>C39+C40</f>
        <v>9080</v>
      </c>
      <c r="D41" s="68">
        <f>D39+D40</f>
        <v>12604.169999999998</v>
      </c>
      <c r="E41" s="68">
        <f>E39+E40</f>
        <v>3524.1699999999987</v>
      </c>
      <c r="F41" s="40"/>
    </row>
    <row r="42" spans="1:6" ht="14.4" customHeight="1">
      <c r="A42" s="19" t="s">
        <v>45</v>
      </c>
      <c r="B42" s="15"/>
      <c r="C42" s="16"/>
      <c r="D42" s="18"/>
      <c r="E42" s="17"/>
      <c r="F42" s="17"/>
    </row>
    <row r="43" spans="1:6" ht="14.4" customHeight="1">
      <c r="A43" s="19" t="s">
        <v>46</v>
      </c>
      <c r="B43" s="15"/>
      <c r="C43" s="16"/>
      <c r="D43" s="75">
        <f>D41+D38</f>
        <v>11694.169999999998</v>
      </c>
      <c r="E43" s="17"/>
      <c r="F43" s="17"/>
    </row>
    <row r="44" spans="1:6" ht="14.25" customHeight="1">
      <c r="A44" s="3"/>
      <c r="B44" s="4"/>
      <c r="C44" s="2"/>
      <c r="D44" s="6"/>
      <c r="E44" s="2"/>
    </row>
    <row r="45" spans="1:6" s="25" customFormat="1" ht="14.25" customHeight="1">
      <c r="A45" s="42"/>
      <c r="B45" s="43"/>
      <c r="C45" s="44"/>
      <c r="D45" s="6"/>
      <c r="E45" s="44"/>
    </row>
    <row r="46" spans="1:6" s="25" customFormat="1" ht="14.25" customHeight="1">
      <c r="A46" s="42"/>
      <c r="B46" s="43"/>
      <c r="C46" s="44"/>
      <c r="D46" s="6"/>
      <c r="E46" s="44"/>
    </row>
    <row r="47" spans="1:6" s="25" customFormat="1" ht="14.25" customHeight="1">
      <c r="A47" s="42"/>
      <c r="B47" s="43"/>
      <c r="C47" s="44"/>
      <c r="D47" s="6"/>
      <c r="E47" s="44"/>
    </row>
    <row r="49" spans="1:6" ht="15" customHeight="1">
      <c r="A49" s="19" t="s">
        <v>47</v>
      </c>
      <c r="B49" s="15"/>
      <c r="C49" s="16"/>
      <c r="D49" s="18"/>
      <c r="E49" s="17"/>
      <c r="F49" s="17"/>
    </row>
    <row r="50" spans="1:6" ht="14.4">
      <c r="A50" s="76" t="s">
        <v>48</v>
      </c>
      <c r="B50" s="76" t="s">
        <v>49</v>
      </c>
      <c r="C50" s="76" t="s">
        <v>50</v>
      </c>
      <c r="D50" s="76" t="s">
        <v>51</v>
      </c>
      <c r="E50" s="76" t="s">
        <v>52</v>
      </c>
    </row>
    <row r="51" spans="1:6" ht="14.4" collapsed="1">
      <c r="A51" s="77" t="s">
        <v>29</v>
      </c>
      <c r="B51" s="78">
        <v>25455.03</v>
      </c>
      <c r="C51" s="78">
        <v>0</v>
      </c>
      <c r="D51" s="78">
        <v>0</v>
      </c>
      <c r="E51" s="78">
        <v>0</v>
      </c>
    </row>
    <row r="52" spans="1:6" ht="14.4" hidden="1" outlineLevel="1">
      <c r="A52" s="77" t="s">
        <v>53</v>
      </c>
      <c r="B52" s="78">
        <v>25455.03</v>
      </c>
      <c r="C52" s="78">
        <v>0</v>
      </c>
      <c r="D52" s="78">
        <v>0</v>
      </c>
      <c r="E52" s="78">
        <v>0</v>
      </c>
    </row>
    <row r="53" spans="1:6" ht="14.4" hidden="1" outlineLevel="2">
      <c r="A53" s="77" t="s">
        <v>54</v>
      </c>
      <c r="B53" s="78">
        <v>25455</v>
      </c>
      <c r="C53" s="78">
        <v>0</v>
      </c>
      <c r="D53" s="78">
        <v>0</v>
      </c>
      <c r="E53" s="78">
        <v>0</v>
      </c>
    </row>
    <row r="54" spans="1:6" ht="14.4" hidden="1" outlineLevel="2">
      <c r="A54" s="77" t="s">
        <v>55</v>
      </c>
      <c r="B54" s="78">
        <v>0.03</v>
      </c>
      <c r="C54" s="78">
        <v>0</v>
      </c>
      <c r="D54" s="78">
        <v>0</v>
      </c>
      <c r="E54" s="78">
        <v>0</v>
      </c>
    </row>
    <row r="55" spans="1:6" ht="14.4" hidden="1" outlineLevel="2">
      <c r="A55" s="77" t="s">
        <v>56</v>
      </c>
      <c r="B55" s="78">
        <v>0</v>
      </c>
      <c r="C55" s="78">
        <v>0</v>
      </c>
      <c r="D55" s="78">
        <v>0</v>
      </c>
      <c r="E55" s="78">
        <v>0</v>
      </c>
    </row>
    <row r="56" spans="1:6" ht="14.4" collapsed="1">
      <c r="A56" s="77" t="s">
        <v>57</v>
      </c>
      <c r="B56" s="78">
        <v>0</v>
      </c>
      <c r="C56" s="78">
        <v>0</v>
      </c>
      <c r="D56" s="78">
        <v>-3121.8</v>
      </c>
      <c r="E56" s="78">
        <v>-800</v>
      </c>
    </row>
    <row r="57" spans="1:6" ht="14.4" hidden="1" outlineLevel="1">
      <c r="A57" s="77" t="s">
        <v>58</v>
      </c>
      <c r="B57" s="78">
        <v>0</v>
      </c>
      <c r="C57" s="78">
        <v>0</v>
      </c>
      <c r="D57" s="78">
        <v>-1302.79</v>
      </c>
      <c r="E57" s="78">
        <v>0</v>
      </c>
    </row>
    <row r="58" spans="1:6" ht="14.4" hidden="1" outlineLevel="2">
      <c r="A58" s="77" t="s">
        <v>59</v>
      </c>
      <c r="B58" s="78">
        <v>0</v>
      </c>
      <c r="C58" s="78">
        <v>0</v>
      </c>
      <c r="D58" s="78">
        <v>-759.23</v>
      </c>
      <c r="E58" s="78">
        <v>0</v>
      </c>
    </row>
    <row r="59" spans="1:6" ht="14.4" hidden="1" outlineLevel="2">
      <c r="A59" s="77" t="s">
        <v>60</v>
      </c>
      <c r="B59" s="78">
        <v>0</v>
      </c>
      <c r="C59" s="78">
        <v>0</v>
      </c>
      <c r="D59" s="78">
        <v>-402.13</v>
      </c>
      <c r="E59" s="78">
        <v>0</v>
      </c>
    </row>
    <row r="60" spans="1:6" ht="14.4" hidden="1" outlineLevel="2">
      <c r="A60" s="77" t="s">
        <v>61</v>
      </c>
      <c r="B60" s="78">
        <v>0</v>
      </c>
      <c r="C60" s="78">
        <v>0</v>
      </c>
      <c r="D60" s="78">
        <v>-141.43</v>
      </c>
      <c r="E60" s="78">
        <v>0</v>
      </c>
    </row>
    <row r="61" spans="1:6" ht="14.4" hidden="1" outlineLevel="1">
      <c r="A61" s="77" t="s">
        <v>62</v>
      </c>
      <c r="B61" s="78">
        <v>0</v>
      </c>
      <c r="C61" s="78">
        <v>0</v>
      </c>
      <c r="D61" s="78">
        <v>-1240.1400000000001</v>
      </c>
      <c r="E61" s="78">
        <v>-800</v>
      </c>
    </row>
    <row r="62" spans="1:6" ht="14.4" hidden="1" outlineLevel="2">
      <c r="A62" s="77" t="s">
        <v>63</v>
      </c>
      <c r="B62" s="78">
        <v>0</v>
      </c>
      <c r="C62" s="78">
        <v>0</v>
      </c>
      <c r="D62" s="78">
        <v>-769.16</v>
      </c>
      <c r="E62" s="78">
        <v>0</v>
      </c>
    </row>
    <row r="63" spans="1:6" ht="14.4" hidden="1" outlineLevel="2">
      <c r="A63" s="77" t="s">
        <v>64</v>
      </c>
      <c r="B63" s="78">
        <v>0</v>
      </c>
      <c r="C63" s="78">
        <v>0</v>
      </c>
      <c r="D63" s="78">
        <v>-470.98</v>
      </c>
      <c r="E63" s="78">
        <v>-800</v>
      </c>
    </row>
    <row r="64" spans="1:6" ht="14.4" hidden="1" outlineLevel="1">
      <c r="A64" s="77" t="s">
        <v>65</v>
      </c>
      <c r="B64" s="78">
        <v>0</v>
      </c>
      <c r="C64" s="78">
        <v>0</v>
      </c>
      <c r="D64" s="78">
        <v>-578.87</v>
      </c>
      <c r="E64" s="78">
        <v>0</v>
      </c>
    </row>
    <row r="65" spans="1:5" ht="14.4" hidden="1" outlineLevel="2">
      <c r="A65" s="77" t="s">
        <v>66</v>
      </c>
      <c r="B65" s="78">
        <v>0</v>
      </c>
      <c r="C65" s="78">
        <v>0</v>
      </c>
      <c r="D65" s="78">
        <v>-261.12</v>
      </c>
      <c r="E65" s="78">
        <v>0</v>
      </c>
    </row>
    <row r="66" spans="1:5" ht="14.4" hidden="1" outlineLevel="2">
      <c r="A66" s="77" t="s">
        <v>67</v>
      </c>
      <c r="B66" s="78">
        <v>0</v>
      </c>
      <c r="C66" s="78">
        <v>0</v>
      </c>
      <c r="D66" s="78">
        <v>-317.75</v>
      </c>
      <c r="E66" s="78">
        <v>0</v>
      </c>
    </row>
    <row r="67" spans="1:5" ht="14.4" collapsed="1">
      <c r="A67" s="77" t="s">
        <v>68</v>
      </c>
      <c r="B67" s="78">
        <v>0</v>
      </c>
      <c r="C67" s="78">
        <v>0</v>
      </c>
      <c r="D67" s="78">
        <v>-3596.39</v>
      </c>
      <c r="E67" s="78">
        <v>0</v>
      </c>
    </row>
    <row r="68" spans="1:5" ht="14.4" hidden="1" outlineLevel="1">
      <c r="A68" s="77" t="s">
        <v>69</v>
      </c>
      <c r="B68" s="78">
        <v>0</v>
      </c>
      <c r="C68" s="78">
        <v>0</v>
      </c>
      <c r="D68" s="78">
        <v>-1964.51</v>
      </c>
      <c r="E68" s="78">
        <v>0</v>
      </c>
    </row>
    <row r="69" spans="1:5" ht="14.4" hidden="1" outlineLevel="2">
      <c r="A69" s="77" t="s">
        <v>70</v>
      </c>
      <c r="B69" s="78">
        <v>0</v>
      </c>
      <c r="C69" s="78">
        <v>0</v>
      </c>
      <c r="D69" s="78">
        <v>-142.80000000000001</v>
      </c>
      <c r="E69" s="78">
        <v>0</v>
      </c>
    </row>
    <row r="70" spans="1:5" ht="14.4" hidden="1" outlineLevel="2">
      <c r="A70" s="77" t="s">
        <v>71</v>
      </c>
      <c r="B70" s="78">
        <v>0</v>
      </c>
      <c r="C70" s="78">
        <v>0</v>
      </c>
      <c r="D70" s="78">
        <v>-46.2</v>
      </c>
      <c r="E70" s="78">
        <v>0</v>
      </c>
    </row>
    <row r="71" spans="1:5" ht="14.4" hidden="1" outlineLevel="2">
      <c r="A71" s="77" t="s">
        <v>72</v>
      </c>
      <c r="B71" s="78">
        <v>0</v>
      </c>
      <c r="C71" s="78">
        <v>0</v>
      </c>
      <c r="D71" s="78">
        <v>-1775.51</v>
      </c>
      <c r="E71" s="78">
        <v>0</v>
      </c>
    </row>
    <row r="72" spans="1:5" ht="14.4" hidden="1" outlineLevel="1">
      <c r="A72" s="77" t="s">
        <v>73</v>
      </c>
      <c r="B72" s="78">
        <v>0</v>
      </c>
      <c r="C72" s="78">
        <v>0</v>
      </c>
      <c r="D72" s="78">
        <v>-1311.88</v>
      </c>
      <c r="E72" s="78">
        <v>0</v>
      </c>
    </row>
    <row r="73" spans="1:5" ht="14.4" hidden="1" outlineLevel="2">
      <c r="A73" s="77" t="s">
        <v>74</v>
      </c>
      <c r="B73" s="78">
        <v>0</v>
      </c>
      <c r="C73" s="78">
        <v>0</v>
      </c>
      <c r="D73" s="78">
        <v>-93.03</v>
      </c>
      <c r="E73" s="78">
        <v>0</v>
      </c>
    </row>
    <row r="74" spans="1:5" ht="14.4" hidden="1" outlineLevel="2">
      <c r="A74" s="77" t="s">
        <v>75</v>
      </c>
      <c r="B74" s="78">
        <v>0</v>
      </c>
      <c r="C74" s="78">
        <v>0</v>
      </c>
      <c r="D74" s="78">
        <v>-843.05</v>
      </c>
      <c r="E74" s="78">
        <v>0</v>
      </c>
    </row>
    <row r="75" spans="1:5" ht="14.4" hidden="1" outlineLevel="2">
      <c r="A75" s="77" t="s">
        <v>76</v>
      </c>
      <c r="B75" s="78">
        <v>0</v>
      </c>
      <c r="C75" s="78">
        <v>0</v>
      </c>
      <c r="D75" s="78">
        <v>-375.8</v>
      </c>
      <c r="E75" s="78">
        <v>0</v>
      </c>
    </row>
    <row r="76" spans="1:5" ht="14.4" hidden="1" outlineLevel="1">
      <c r="A76" s="77" t="s">
        <v>77</v>
      </c>
      <c r="B76" s="78">
        <v>0</v>
      </c>
      <c r="C76" s="78">
        <v>0</v>
      </c>
      <c r="D76" s="78">
        <v>-320</v>
      </c>
      <c r="E76" s="78">
        <v>0</v>
      </c>
    </row>
    <row r="77" spans="1:5" ht="14.4" hidden="1" outlineLevel="2">
      <c r="A77" s="77" t="s">
        <v>78</v>
      </c>
      <c r="B77" s="78">
        <v>0</v>
      </c>
      <c r="C77" s="78">
        <v>0</v>
      </c>
      <c r="D77" s="78">
        <v>0</v>
      </c>
      <c r="E77" s="78">
        <v>0</v>
      </c>
    </row>
    <row r="78" spans="1:5" ht="14.4" hidden="1" outlineLevel="2">
      <c r="A78" s="77" t="s">
        <v>79</v>
      </c>
      <c r="B78" s="78">
        <v>0</v>
      </c>
      <c r="C78" s="78">
        <v>0</v>
      </c>
      <c r="D78" s="78">
        <v>-320</v>
      </c>
      <c r="E78" s="78">
        <v>0</v>
      </c>
    </row>
    <row r="79" spans="1:5" ht="14.4" collapsed="1">
      <c r="A79" s="77" t="s">
        <v>80</v>
      </c>
      <c r="B79" s="78">
        <v>0</v>
      </c>
      <c r="C79" s="78">
        <v>0</v>
      </c>
      <c r="D79" s="78">
        <v>-3717.67</v>
      </c>
      <c r="E79" s="78">
        <v>-110</v>
      </c>
    </row>
    <row r="80" spans="1:5" ht="14.4" hidden="1" outlineLevel="1">
      <c r="A80" s="77" t="s">
        <v>81</v>
      </c>
      <c r="B80" s="78">
        <v>0</v>
      </c>
      <c r="C80" s="78">
        <v>0</v>
      </c>
      <c r="D80" s="78">
        <v>-1187.83</v>
      </c>
      <c r="E80" s="78">
        <v>0</v>
      </c>
    </row>
    <row r="81" spans="1:5" ht="14.4" hidden="1" outlineLevel="2">
      <c r="A81" s="77" t="s">
        <v>82</v>
      </c>
      <c r="B81" s="78">
        <v>0</v>
      </c>
      <c r="C81" s="78">
        <v>0</v>
      </c>
      <c r="D81" s="78">
        <v>-279.77999999999997</v>
      </c>
      <c r="E81" s="78">
        <v>0</v>
      </c>
    </row>
    <row r="82" spans="1:5" ht="14.4" hidden="1" outlineLevel="2">
      <c r="A82" s="77" t="s">
        <v>83</v>
      </c>
      <c r="B82" s="78">
        <v>0</v>
      </c>
      <c r="C82" s="78">
        <v>0</v>
      </c>
      <c r="D82" s="78">
        <v>-192.68</v>
      </c>
      <c r="E82" s="78">
        <v>0</v>
      </c>
    </row>
    <row r="83" spans="1:5" ht="14.4" hidden="1" outlineLevel="2">
      <c r="A83" s="77" t="s">
        <v>84</v>
      </c>
      <c r="B83" s="78">
        <v>0</v>
      </c>
      <c r="C83" s="78">
        <v>0</v>
      </c>
      <c r="D83" s="78">
        <v>-117</v>
      </c>
      <c r="E83" s="78">
        <v>0</v>
      </c>
    </row>
    <row r="84" spans="1:5" ht="14.4" hidden="1" outlineLevel="2">
      <c r="A84" s="77" t="s">
        <v>85</v>
      </c>
      <c r="B84" s="78">
        <v>0</v>
      </c>
      <c r="C84" s="78">
        <v>0</v>
      </c>
      <c r="D84" s="78">
        <v>-598.37</v>
      </c>
      <c r="E84" s="78">
        <v>0</v>
      </c>
    </row>
    <row r="85" spans="1:5" ht="14.4" hidden="1" outlineLevel="1">
      <c r="A85" s="77" t="s">
        <v>86</v>
      </c>
      <c r="B85" s="78">
        <v>0</v>
      </c>
      <c r="C85" s="78">
        <v>0</v>
      </c>
      <c r="D85" s="78">
        <v>-1649.98</v>
      </c>
      <c r="E85" s="78">
        <v>-110</v>
      </c>
    </row>
    <row r="86" spans="1:5" ht="14.4" hidden="1" outlineLevel="2">
      <c r="A86" s="77" t="s">
        <v>87</v>
      </c>
      <c r="B86" s="78">
        <v>0</v>
      </c>
      <c r="C86" s="78">
        <v>0</v>
      </c>
      <c r="D86" s="78">
        <v>-143.46</v>
      </c>
      <c r="E86" s="78">
        <v>-110</v>
      </c>
    </row>
    <row r="87" spans="1:5" ht="14.4" hidden="1" outlineLevel="2">
      <c r="A87" s="77" t="s">
        <v>88</v>
      </c>
      <c r="B87" s="78">
        <v>0</v>
      </c>
      <c r="C87" s="78">
        <v>0</v>
      </c>
      <c r="D87" s="78">
        <v>-758.18</v>
      </c>
      <c r="E87" s="78">
        <v>0</v>
      </c>
    </row>
    <row r="88" spans="1:5" ht="14.4" hidden="1" outlineLevel="2">
      <c r="A88" s="77" t="s">
        <v>89</v>
      </c>
      <c r="B88" s="78">
        <v>0</v>
      </c>
      <c r="C88" s="78">
        <v>0</v>
      </c>
      <c r="D88" s="78">
        <v>-257.35000000000002</v>
      </c>
      <c r="E88" s="78">
        <v>0</v>
      </c>
    </row>
    <row r="89" spans="1:5" ht="14.4" hidden="1" outlineLevel="2">
      <c r="A89" s="77" t="s">
        <v>90</v>
      </c>
      <c r="B89" s="78">
        <v>0</v>
      </c>
      <c r="C89" s="78">
        <v>0</v>
      </c>
      <c r="D89" s="78">
        <v>-490.99</v>
      </c>
      <c r="E89" s="78">
        <v>0</v>
      </c>
    </row>
    <row r="90" spans="1:5" ht="14.4" hidden="1" outlineLevel="2">
      <c r="A90" s="77" t="s">
        <v>91</v>
      </c>
      <c r="B90" s="78">
        <v>0</v>
      </c>
      <c r="C90" s="78">
        <v>0</v>
      </c>
      <c r="D90" s="78">
        <v>0</v>
      </c>
      <c r="E90" s="78">
        <v>0</v>
      </c>
    </row>
    <row r="91" spans="1:5" ht="14.4" hidden="1" outlineLevel="1">
      <c r="A91" s="77" t="s">
        <v>92</v>
      </c>
      <c r="B91" s="78">
        <v>0</v>
      </c>
      <c r="C91" s="78">
        <v>0</v>
      </c>
      <c r="D91" s="78">
        <v>-879.8599999999999</v>
      </c>
      <c r="E91" s="78">
        <v>0</v>
      </c>
    </row>
    <row r="92" spans="1:5" ht="14.4" hidden="1" outlineLevel="2">
      <c r="A92" s="77" t="s">
        <v>93</v>
      </c>
      <c r="B92" s="78">
        <v>0</v>
      </c>
      <c r="C92" s="78">
        <v>0</v>
      </c>
      <c r="D92" s="78">
        <v>0</v>
      </c>
      <c r="E92" s="78">
        <v>0</v>
      </c>
    </row>
    <row r="93" spans="1:5" ht="14.4" hidden="1" outlineLevel="2">
      <c r="A93" s="77" t="s">
        <v>94</v>
      </c>
      <c r="B93" s="78">
        <v>0</v>
      </c>
      <c r="C93" s="78">
        <v>0</v>
      </c>
      <c r="D93" s="78">
        <v>-309.33999999999997</v>
      </c>
      <c r="E93" s="78">
        <v>0</v>
      </c>
    </row>
    <row r="94" spans="1:5" ht="14.4" hidden="1" outlineLevel="2">
      <c r="A94" s="77" t="s">
        <v>95</v>
      </c>
      <c r="B94" s="78">
        <v>0</v>
      </c>
      <c r="C94" s="78">
        <v>0</v>
      </c>
      <c r="D94" s="78">
        <v>-570.52</v>
      </c>
      <c r="E94" s="78">
        <v>0</v>
      </c>
    </row>
    <row r="95" spans="1:5" ht="14.4" collapsed="1">
      <c r="A95" s="77" t="s">
        <v>96</v>
      </c>
      <c r="B95" s="78">
        <v>0</v>
      </c>
      <c r="C95" s="78">
        <v>0</v>
      </c>
      <c r="D95" s="78">
        <v>-2415</v>
      </c>
      <c r="E95" s="78">
        <v>0</v>
      </c>
    </row>
    <row r="96" spans="1:5" ht="14.4" hidden="1" outlineLevel="1">
      <c r="A96" s="77" t="s">
        <v>97</v>
      </c>
      <c r="B96" s="78">
        <v>0</v>
      </c>
      <c r="C96" s="78">
        <v>0</v>
      </c>
      <c r="D96" s="78">
        <v>-2415</v>
      </c>
      <c r="E96" s="78">
        <v>0</v>
      </c>
    </row>
    <row r="97" spans="1:5" ht="14.4" hidden="1" outlineLevel="2">
      <c r="A97" s="77" t="s">
        <v>98</v>
      </c>
      <c r="B97" s="78">
        <v>0</v>
      </c>
      <c r="C97" s="78">
        <v>0</v>
      </c>
      <c r="D97" s="78">
        <v>-2415</v>
      </c>
      <c r="E97" s="78">
        <v>0</v>
      </c>
    </row>
    <row r="98" spans="1:5" ht="14.4" hidden="1" outlineLevel="2">
      <c r="A98" s="77" t="s">
        <v>99</v>
      </c>
      <c r="B98" s="78">
        <v>0</v>
      </c>
      <c r="C98" s="78">
        <v>0</v>
      </c>
      <c r="D98" s="78">
        <v>0</v>
      </c>
      <c r="E98" s="78">
        <v>0</v>
      </c>
    </row>
    <row r="99" spans="1:5" ht="14.4">
      <c r="A99" s="77" t="s">
        <v>100</v>
      </c>
      <c r="B99" s="78">
        <v>0</v>
      </c>
      <c r="C99" s="78">
        <v>0</v>
      </c>
      <c r="D99" s="78">
        <v>0</v>
      </c>
      <c r="E99" s="78">
        <v>0</v>
      </c>
    </row>
    <row r="100" spans="1:5" ht="14.4" collapsed="1">
      <c r="A100" s="77" t="s">
        <v>101</v>
      </c>
      <c r="B100" s="78">
        <v>0</v>
      </c>
      <c r="C100" s="78">
        <v>0</v>
      </c>
      <c r="D100" s="78">
        <v>0</v>
      </c>
      <c r="E100" s="78">
        <v>0</v>
      </c>
    </row>
    <row r="101" spans="1:5" ht="14.4" hidden="1" outlineLevel="1">
      <c r="A101" s="77" t="s">
        <v>102</v>
      </c>
      <c r="B101" s="78">
        <v>0</v>
      </c>
      <c r="C101" s="78">
        <v>0</v>
      </c>
      <c r="D101" s="78">
        <v>0</v>
      </c>
      <c r="E101" s="78">
        <v>0</v>
      </c>
    </row>
    <row r="102" spans="1:5" ht="14.4" hidden="1" outlineLevel="2">
      <c r="A102" s="77" t="s">
        <v>103</v>
      </c>
      <c r="B102" s="78">
        <v>0</v>
      </c>
      <c r="C102" s="78">
        <v>0</v>
      </c>
      <c r="D102" s="78">
        <v>0</v>
      </c>
      <c r="E102" s="78">
        <v>0</v>
      </c>
    </row>
    <row r="103" spans="1:5" ht="14.4" hidden="1" outlineLevel="2">
      <c r="A103" s="77" t="s">
        <v>104</v>
      </c>
      <c r="B103" s="78">
        <v>0</v>
      </c>
      <c r="C103" s="78">
        <v>0</v>
      </c>
      <c r="D103" s="78">
        <v>0</v>
      </c>
      <c r="E103" s="78">
        <v>0</v>
      </c>
    </row>
    <row r="104" spans="1:5" ht="14.4" hidden="1" outlineLevel="2">
      <c r="A104" s="77" t="s">
        <v>105</v>
      </c>
      <c r="B104" s="78">
        <v>0</v>
      </c>
      <c r="C104" s="78">
        <v>0</v>
      </c>
      <c r="D104" s="78">
        <v>0</v>
      </c>
      <c r="E104" s="78">
        <v>0</v>
      </c>
    </row>
    <row r="105" spans="1:5" ht="14.4" hidden="1" outlineLevel="2">
      <c r="A105" s="77" t="s">
        <v>106</v>
      </c>
      <c r="B105" s="78">
        <v>0</v>
      </c>
      <c r="C105" s="78">
        <v>0</v>
      </c>
      <c r="D105" s="78">
        <v>0</v>
      </c>
      <c r="E105" s="78">
        <v>0</v>
      </c>
    </row>
    <row r="106" spans="1:5" ht="14.4" hidden="1" outlineLevel="2">
      <c r="A106" s="77" t="s">
        <v>107</v>
      </c>
      <c r="B106" s="78">
        <v>0</v>
      </c>
      <c r="C106" s="78">
        <v>0</v>
      </c>
      <c r="D106" s="78">
        <v>0</v>
      </c>
      <c r="E106" s="78">
        <v>0</v>
      </c>
    </row>
    <row r="107" spans="1:5" ht="14.4" hidden="1" outlineLevel="2">
      <c r="A107" s="77" t="s">
        <v>108</v>
      </c>
      <c r="B107" s="78">
        <v>0</v>
      </c>
      <c r="C107" s="78">
        <v>0</v>
      </c>
      <c r="D107" s="78">
        <v>0</v>
      </c>
      <c r="E107" s="78">
        <v>0</v>
      </c>
    </row>
    <row r="108" spans="1:5" ht="14.4" hidden="1" outlineLevel="2">
      <c r="A108" s="77" t="s">
        <v>109</v>
      </c>
      <c r="B108" s="78">
        <v>0</v>
      </c>
      <c r="C108" s="78">
        <v>0</v>
      </c>
      <c r="D108" s="78">
        <v>0</v>
      </c>
      <c r="E108" s="78">
        <v>0</v>
      </c>
    </row>
    <row r="109" spans="1:5" ht="14.4" hidden="1" outlineLevel="2">
      <c r="A109" s="77" t="s">
        <v>110</v>
      </c>
      <c r="B109" s="78">
        <v>0</v>
      </c>
      <c r="C109" s="78">
        <v>0</v>
      </c>
      <c r="D109" s="78">
        <v>0</v>
      </c>
      <c r="E109" s="78">
        <v>0</v>
      </c>
    </row>
    <row r="110" spans="1:5" ht="14.4" hidden="1" outlineLevel="2">
      <c r="A110" s="77" t="s">
        <v>111</v>
      </c>
      <c r="B110" s="78">
        <v>0</v>
      </c>
      <c r="C110" s="78">
        <v>0</v>
      </c>
      <c r="D110" s="78">
        <v>0</v>
      </c>
      <c r="E110" s="78">
        <v>0</v>
      </c>
    </row>
    <row r="111" spans="1:5" ht="14.4" hidden="1" outlineLevel="2">
      <c r="A111" s="77" t="s">
        <v>112</v>
      </c>
      <c r="B111" s="78">
        <v>0</v>
      </c>
      <c r="C111" s="78">
        <v>0</v>
      </c>
      <c r="D111" s="78">
        <v>0</v>
      </c>
      <c r="E111" s="78">
        <v>0</v>
      </c>
    </row>
    <row r="124" spans="1:6" ht="15" customHeight="1">
      <c r="A124" s="19" t="s">
        <v>47</v>
      </c>
      <c r="B124" s="15"/>
      <c r="C124" s="16"/>
      <c r="D124" s="18"/>
      <c r="E124" s="17"/>
      <c r="F124" s="17"/>
    </row>
    <row r="125" spans="1:6" ht="14.4">
      <c r="A125" s="76" t="s">
        <v>48</v>
      </c>
      <c r="B125" s="76" t="s">
        <v>49</v>
      </c>
      <c r="C125" s="76" t="s">
        <v>50</v>
      </c>
      <c r="D125" s="76" t="s">
        <v>51</v>
      </c>
      <c r="E125" s="76" t="s">
        <v>52</v>
      </c>
    </row>
    <row r="126" spans="1:6" ht="14.4" collapsed="1">
      <c r="A126" s="79" t="s">
        <v>113</v>
      </c>
      <c r="B126" s="78">
        <v>0</v>
      </c>
      <c r="C126" s="78">
        <v>0</v>
      </c>
      <c r="D126" s="78">
        <v>-1964.51</v>
      </c>
      <c r="E126" s="78">
        <v>0</v>
      </c>
    </row>
    <row r="127" spans="1:6" ht="14.4" hidden="1" outlineLevel="1">
      <c r="A127" s="79" t="s">
        <v>70</v>
      </c>
      <c r="B127" s="78">
        <v>0</v>
      </c>
      <c r="C127" s="78">
        <v>0</v>
      </c>
      <c r="D127" s="78">
        <v>-142.80000000000001</v>
      </c>
      <c r="E127" s="78">
        <v>0</v>
      </c>
    </row>
    <row r="128" spans="1:6" ht="14.4" hidden="1" outlineLevel="1">
      <c r="A128" s="79" t="s">
        <v>71</v>
      </c>
      <c r="B128" s="78">
        <v>0</v>
      </c>
      <c r="C128" s="78">
        <v>0</v>
      </c>
      <c r="D128" s="78">
        <v>-46.2</v>
      </c>
      <c r="E128" s="78">
        <v>0</v>
      </c>
    </row>
    <row r="129" spans="1:5" ht="14.4" hidden="1" outlineLevel="1">
      <c r="A129" s="79" t="s">
        <v>72</v>
      </c>
      <c r="B129" s="78">
        <v>0</v>
      </c>
      <c r="C129" s="78">
        <v>0</v>
      </c>
      <c r="D129" s="78">
        <v>-1775.51</v>
      </c>
      <c r="E129" s="78">
        <v>0</v>
      </c>
    </row>
    <row r="130" spans="1:5" ht="14.4" collapsed="1">
      <c r="A130" s="79" t="s">
        <v>114</v>
      </c>
      <c r="B130" s="78">
        <v>0</v>
      </c>
      <c r="C130" s="78">
        <v>0</v>
      </c>
      <c r="D130" s="78">
        <v>-615.92000000000007</v>
      </c>
      <c r="E130" s="78">
        <v>-110</v>
      </c>
    </row>
    <row r="131" spans="1:5" ht="14.4" hidden="1" outlineLevel="1">
      <c r="A131" s="79" t="s">
        <v>82</v>
      </c>
      <c r="B131" s="78">
        <v>0</v>
      </c>
      <c r="C131" s="78">
        <v>0</v>
      </c>
      <c r="D131" s="78">
        <v>-279.77999999999997</v>
      </c>
      <c r="E131" s="78">
        <v>0</v>
      </c>
    </row>
    <row r="132" spans="1:5" ht="14.4" hidden="1" outlineLevel="1">
      <c r="A132" s="79" t="s">
        <v>87</v>
      </c>
      <c r="B132" s="78">
        <v>0</v>
      </c>
      <c r="C132" s="78">
        <v>0</v>
      </c>
      <c r="D132" s="78">
        <v>-143.46</v>
      </c>
      <c r="E132" s="78">
        <v>-110</v>
      </c>
    </row>
    <row r="133" spans="1:5" ht="14.4" hidden="1" outlineLevel="1">
      <c r="A133" s="79" t="s">
        <v>83</v>
      </c>
      <c r="B133" s="78">
        <v>0</v>
      </c>
      <c r="C133" s="78">
        <v>0</v>
      </c>
      <c r="D133" s="78">
        <v>-192.68</v>
      </c>
      <c r="E133" s="78">
        <v>0</v>
      </c>
    </row>
    <row r="134" spans="1:5" ht="14.4" collapsed="1">
      <c r="A134" s="79" t="s">
        <v>115</v>
      </c>
      <c r="B134" s="78">
        <v>0</v>
      </c>
      <c r="C134" s="78">
        <v>0</v>
      </c>
      <c r="D134" s="78">
        <v>-3717.79</v>
      </c>
      <c r="E134" s="78">
        <v>0</v>
      </c>
    </row>
    <row r="135" spans="1:5" ht="14.4" hidden="1" outlineLevel="1">
      <c r="A135" s="79" t="s">
        <v>98</v>
      </c>
      <c r="B135" s="78">
        <v>0</v>
      </c>
      <c r="C135" s="78">
        <v>0</v>
      </c>
      <c r="D135" s="78">
        <v>-2415</v>
      </c>
      <c r="E135" s="78">
        <v>0</v>
      </c>
    </row>
    <row r="136" spans="1:5" ht="14.4" hidden="1" outlineLevel="1">
      <c r="A136" s="79" t="s">
        <v>59</v>
      </c>
      <c r="B136" s="78">
        <v>0</v>
      </c>
      <c r="C136" s="78">
        <v>0</v>
      </c>
      <c r="D136" s="78">
        <v>-759.23</v>
      </c>
      <c r="E136" s="78">
        <v>0</v>
      </c>
    </row>
    <row r="137" spans="1:5" ht="14.4" hidden="1" outlineLevel="1">
      <c r="A137" s="79" t="s">
        <v>61</v>
      </c>
      <c r="B137" s="78">
        <v>0</v>
      </c>
      <c r="C137" s="78">
        <v>0</v>
      </c>
      <c r="D137" s="78">
        <v>-141.43</v>
      </c>
      <c r="E137" s="78">
        <v>0</v>
      </c>
    </row>
    <row r="138" spans="1:5" ht="14.4" hidden="1" outlineLevel="1">
      <c r="A138" s="79" t="s">
        <v>60</v>
      </c>
      <c r="B138" s="78">
        <v>0</v>
      </c>
      <c r="C138" s="78">
        <v>0</v>
      </c>
      <c r="D138" s="78">
        <v>-402.13</v>
      </c>
      <c r="E138" s="78">
        <v>0</v>
      </c>
    </row>
    <row r="139" spans="1:5" ht="14.4" collapsed="1">
      <c r="A139" s="79" t="s">
        <v>73</v>
      </c>
      <c r="B139" s="78">
        <v>0</v>
      </c>
      <c r="C139" s="78">
        <v>0</v>
      </c>
      <c r="D139" s="78">
        <v>-93.03</v>
      </c>
      <c r="E139" s="78">
        <v>0</v>
      </c>
    </row>
    <row r="140" spans="1:5" ht="14.4" hidden="1" outlineLevel="1">
      <c r="A140" s="79" t="s">
        <v>74</v>
      </c>
      <c r="B140" s="78">
        <v>0</v>
      </c>
      <c r="C140" s="78">
        <v>0</v>
      </c>
      <c r="D140" s="78">
        <v>-93.03</v>
      </c>
      <c r="E140" s="78">
        <v>0</v>
      </c>
    </row>
    <row r="141" spans="1:5" ht="14.4" collapsed="1">
      <c r="A141" s="79" t="s">
        <v>116</v>
      </c>
      <c r="B141" s="78">
        <v>0</v>
      </c>
      <c r="C141" s="78">
        <v>0</v>
      </c>
      <c r="D141" s="78">
        <v>-2458.9899999999998</v>
      </c>
      <c r="E141" s="78">
        <v>-800</v>
      </c>
    </row>
    <row r="142" spans="1:5" ht="14.4" hidden="1" outlineLevel="1">
      <c r="A142" s="79" t="s">
        <v>63</v>
      </c>
      <c r="B142" s="78">
        <v>0</v>
      </c>
      <c r="C142" s="78">
        <v>0</v>
      </c>
      <c r="D142" s="78">
        <v>-769.16</v>
      </c>
      <c r="E142" s="78">
        <v>0</v>
      </c>
    </row>
    <row r="143" spans="1:5" ht="14.4" hidden="1" outlineLevel="1">
      <c r="A143" s="79" t="s">
        <v>75</v>
      </c>
      <c r="B143" s="78">
        <v>0</v>
      </c>
      <c r="C143" s="78">
        <v>0</v>
      </c>
      <c r="D143" s="78">
        <v>-843.05</v>
      </c>
      <c r="E143" s="78">
        <v>0</v>
      </c>
    </row>
    <row r="144" spans="1:5" ht="14.4" hidden="1" outlineLevel="1">
      <c r="A144" s="79" t="s">
        <v>64</v>
      </c>
      <c r="B144" s="78">
        <v>0</v>
      </c>
      <c r="C144" s="78">
        <v>0</v>
      </c>
      <c r="D144" s="78">
        <v>-470.98</v>
      </c>
      <c r="E144" s="78">
        <v>-800</v>
      </c>
    </row>
    <row r="145" spans="1:5" ht="14.4" hidden="1" outlineLevel="1">
      <c r="A145" s="79" t="s">
        <v>76</v>
      </c>
      <c r="B145" s="78">
        <v>0</v>
      </c>
      <c r="C145" s="78">
        <v>0</v>
      </c>
      <c r="D145" s="78">
        <v>-375.8</v>
      </c>
      <c r="E145" s="78">
        <v>0</v>
      </c>
    </row>
    <row r="146" spans="1:5" ht="14.4" collapsed="1">
      <c r="A146" s="79" t="s">
        <v>117</v>
      </c>
      <c r="B146" s="78">
        <v>0</v>
      </c>
      <c r="C146" s="78">
        <v>0</v>
      </c>
      <c r="D146" s="78">
        <v>-2610.7600000000002</v>
      </c>
      <c r="E146" s="78">
        <v>0</v>
      </c>
    </row>
    <row r="147" spans="1:5" ht="14.4" hidden="1" outlineLevel="1">
      <c r="A147" s="79" t="s">
        <v>93</v>
      </c>
      <c r="B147" s="78">
        <v>0</v>
      </c>
      <c r="C147" s="78">
        <v>0</v>
      </c>
      <c r="D147" s="78">
        <v>0</v>
      </c>
      <c r="E147" s="78">
        <v>0</v>
      </c>
    </row>
    <row r="148" spans="1:5" ht="14.4" hidden="1" outlineLevel="1">
      <c r="A148" s="79" t="s">
        <v>88</v>
      </c>
      <c r="B148" s="78">
        <v>0</v>
      </c>
      <c r="C148" s="78">
        <v>0</v>
      </c>
      <c r="D148" s="78">
        <v>-758.18</v>
      </c>
      <c r="E148" s="78">
        <v>0</v>
      </c>
    </row>
    <row r="149" spans="1:5" ht="14.4" hidden="1" outlineLevel="1">
      <c r="A149" s="79" t="s">
        <v>89</v>
      </c>
      <c r="B149" s="78">
        <v>0</v>
      </c>
      <c r="C149" s="78">
        <v>0</v>
      </c>
      <c r="D149" s="78">
        <v>-257.35000000000002</v>
      </c>
      <c r="E149" s="78">
        <v>0</v>
      </c>
    </row>
    <row r="150" spans="1:5" ht="14.4" hidden="1" outlineLevel="1">
      <c r="A150" s="79" t="s">
        <v>84</v>
      </c>
      <c r="B150" s="78">
        <v>0</v>
      </c>
      <c r="C150" s="78">
        <v>0</v>
      </c>
      <c r="D150" s="78">
        <v>-117</v>
      </c>
      <c r="E150" s="78">
        <v>0</v>
      </c>
    </row>
    <row r="151" spans="1:5" ht="14.4" hidden="1" outlineLevel="1">
      <c r="A151" s="79" t="s">
        <v>85</v>
      </c>
      <c r="B151" s="78">
        <v>0</v>
      </c>
      <c r="C151" s="78">
        <v>0</v>
      </c>
      <c r="D151" s="78">
        <v>-598.37</v>
      </c>
      <c r="E151" s="78">
        <v>0</v>
      </c>
    </row>
    <row r="152" spans="1:5" ht="14.4" hidden="1" outlineLevel="1">
      <c r="A152" s="79" t="s">
        <v>94</v>
      </c>
      <c r="B152" s="78">
        <v>0</v>
      </c>
      <c r="C152" s="78">
        <v>0</v>
      </c>
      <c r="D152" s="78">
        <v>-309.33999999999997</v>
      </c>
      <c r="E152" s="78">
        <v>0</v>
      </c>
    </row>
    <row r="153" spans="1:5" ht="14.4" hidden="1" outlineLevel="1">
      <c r="A153" s="79" t="s">
        <v>95</v>
      </c>
      <c r="B153" s="78">
        <v>0</v>
      </c>
      <c r="C153" s="78">
        <v>0</v>
      </c>
      <c r="D153" s="78">
        <v>-570.52</v>
      </c>
      <c r="E153" s="78">
        <v>0</v>
      </c>
    </row>
    <row r="154" spans="1:5" ht="14.4" collapsed="1">
      <c r="A154" s="79" t="s">
        <v>118</v>
      </c>
      <c r="B154" s="78">
        <v>0</v>
      </c>
      <c r="C154" s="78">
        <v>0</v>
      </c>
      <c r="D154" s="78">
        <v>-879.8599999999999</v>
      </c>
      <c r="E154" s="78">
        <v>0</v>
      </c>
    </row>
    <row r="155" spans="1:5" ht="14.4" hidden="1" outlineLevel="1">
      <c r="A155" s="79" t="s">
        <v>94</v>
      </c>
      <c r="B155" s="78">
        <v>0</v>
      </c>
      <c r="C155" s="78">
        <v>0</v>
      </c>
      <c r="D155" s="78">
        <v>-309.33999999999997</v>
      </c>
      <c r="E155" s="78">
        <v>0</v>
      </c>
    </row>
    <row r="156" spans="1:5" ht="14.4" hidden="1" outlineLevel="1">
      <c r="A156" s="79" t="s">
        <v>95</v>
      </c>
      <c r="B156" s="78">
        <v>0</v>
      </c>
      <c r="C156" s="78">
        <v>0</v>
      </c>
      <c r="D156" s="78">
        <v>-570.52</v>
      </c>
      <c r="E156" s="78">
        <v>0</v>
      </c>
    </row>
    <row r="157" spans="1:5" ht="14.4" collapsed="1">
      <c r="A157" s="79" t="s">
        <v>119</v>
      </c>
      <c r="B157" s="78">
        <v>0</v>
      </c>
      <c r="C157" s="78">
        <v>0</v>
      </c>
      <c r="D157" s="78">
        <v>-578.87</v>
      </c>
      <c r="E157" s="78">
        <v>0</v>
      </c>
    </row>
    <row r="158" spans="1:5" ht="14.4" hidden="1" outlineLevel="1">
      <c r="A158" s="79" t="s">
        <v>67</v>
      </c>
      <c r="B158" s="78">
        <v>0</v>
      </c>
      <c r="C158" s="78">
        <v>0</v>
      </c>
      <c r="D158" s="78">
        <v>-317.75</v>
      </c>
      <c r="E158" s="78">
        <v>0</v>
      </c>
    </row>
    <row r="159" spans="1:5" ht="14.4" hidden="1" outlineLevel="1">
      <c r="A159" s="79" t="s">
        <v>66</v>
      </c>
      <c r="B159" s="78">
        <v>0</v>
      </c>
      <c r="C159" s="78">
        <v>0</v>
      </c>
      <c r="D159" s="78">
        <v>-261.12</v>
      </c>
      <c r="E159" s="78">
        <v>0</v>
      </c>
    </row>
    <row r="160" spans="1:5" ht="14.4" collapsed="1">
      <c r="A160" s="79" t="s">
        <v>120</v>
      </c>
      <c r="B160" s="78">
        <v>0</v>
      </c>
      <c r="C160" s="78">
        <v>0</v>
      </c>
      <c r="D160" s="78">
        <v>-320</v>
      </c>
      <c r="E160" s="78">
        <v>0</v>
      </c>
    </row>
    <row r="161" spans="1:5" ht="14.4" hidden="1" outlineLevel="1">
      <c r="A161" s="79" t="s">
        <v>103</v>
      </c>
      <c r="B161" s="78">
        <v>0</v>
      </c>
      <c r="C161" s="78">
        <v>0</v>
      </c>
      <c r="D161" s="78">
        <v>0</v>
      </c>
      <c r="E161" s="78">
        <v>0</v>
      </c>
    </row>
    <row r="162" spans="1:5" ht="14.4" hidden="1" outlineLevel="1">
      <c r="A162" s="79" t="s">
        <v>110</v>
      </c>
      <c r="B162" s="78">
        <v>0</v>
      </c>
      <c r="C162" s="78">
        <v>0</v>
      </c>
      <c r="D162" s="78">
        <v>0</v>
      </c>
      <c r="E162" s="78">
        <v>0</v>
      </c>
    </row>
    <row r="163" spans="1:5" ht="14.4" hidden="1" outlineLevel="1">
      <c r="A163" s="79" t="s">
        <v>99</v>
      </c>
      <c r="B163" s="78">
        <v>0</v>
      </c>
      <c r="C163" s="78">
        <v>0</v>
      </c>
      <c r="D163" s="78">
        <v>0</v>
      </c>
      <c r="E163" s="78">
        <v>0</v>
      </c>
    </row>
    <row r="164" spans="1:5" ht="14.4" hidden="1" outlineLevel="1">
      <c r="A164" s="79" t="s">
        <v>79</v>
      </c>
      <c r="B164" s="78">
        <v>0</v>
      </c>
      <c r="C164" s="78">
        <v>0</v>
      </c>
      <c r="D164" s="78">
        <v>-320</v>
      </c>
      <c r="E164" s="78">
        <v>0</v>
      </c>
    </row>
    <row r="165" spans="1:5" ht="14.4" hidden="1" outlineLevel="1">
      <c r="A165" s="79" t="s">
        <v>78</v>
      </c>
      <c r="B165" s="78">
        <v>0</v>
      </c>
      <c r="C165" s="78">
        <v>0</v>
      </c>
      <c r="D165" s="78">
        <v>0</v>
      </c>
      <c r="E165" s="78">
        <v>0</v>
      </c>
    </row>
    <row r="166" spans="1:5" ht="14.4" collapsed="1">
      <c r="A166" s="79" t="s">
        <v>121</v>
      </c>
      <c r="B166" s="78">
        <v>25455.03</v>
      </c>
      <c r="C166" s="78">
        <v>0</v>
      </c>
      <c r="D166" s="78">
        <v>0</v>
      </c>
      <c r="E166" s="78">
        <v>0</v>
      </c>
    </row>
    <row r="167" spans="1:5" ht="14.4" hidden="1" outlineLevel="1">
      <c r="A167" s="79" t="s">
        <v>108</v>
      </c>
      <c r="B167" s="78">
        <v>0</v>
      </c>
      <c r="C167" s="78">
        <v>0</v>
      </c>
      <c r="D167" s="78">
        <v>0</v>
      </c>
      <c r="E167" s="78">
        <v>0</v>
      </c>
    </row>
    <row r="168" spans="1:5" ht="14.4" hidden="1" outlineLevel="1">
      <c r="A168" s="79" t="s">
        <v>55</v>
      </c>
      <c r="B168" s="78">
        <v>0.03</v>
      </c>
      <c r="C168" s="78">
        <v>0</v>
      </c>
      <c r="D168" s="78">
        <v>0</v>
      </c>
      <c r="E168" s="78">
        <v>0</v>
      </c>
    </row>
    <row r="169" spans="1:5" ht="14.4" hidden="1" outlineLevel="1">
      <c r="A169" s="79" t="s">
        <v>56</v>
      </c>
      <c r="B169" s="78">
        <v>0</v>
      </c>
      <c r="C169" s="78">
        <v>0</v>
      </c>
      <c r="D169" s="78">
        <v>0</v>
      </c>
      <c r="E169" s="78">
        <v>0</v>
      </c>
    </row>
    <row r="170" spans="1:5" ht="14.4" hidden="1" outlineLevel="1">
      <c r="A170" s="79" t="s">
        <v>54</v>
      </c>
      <c r="B170" s="78">
        <v>25455</v>
      </c>
      <c r="C170" s="78">
        <v>0</v>
      </c>
      <c r="D170" s="78">
        <v>0</v>
      </c>
      <c r="E170" s="78">
        <v>0</v>
      </c>
    </row>
    <row r="171" spans="1:5" ht="14.4" collapsed="1">
      <c r="A171" s="79" t="s">
        <v>122</v>
      </c>
      <c r="B171" s="78">
        <v>0</v>
      </c>
      <c r="C171" s="78">
        <v>0</v>
      </c>
      <c r="D171" s="78">
        <v>-490.99</v>
      </c>
      <c r="E171" s="78">
        <v>0</v>
      </c>
    </row>
    <row r="172" spans="1:5" ht="14.4" hidden="1" outlineLevel="1">
      <c r="A172" s="79" t="s">
        <v>104</v>
      </c>
      <c r="B172" s="78">
        <v>0</v>
      </c>
      <c r="C172" s="78">
        <v>0</v>
      </c>
      <c r="D172" s="78">
        <v>0</v>
      </c>
      <c r="E172" s="78">
        <v>0</v>
      </c>
    </row>
    <row r="173" spans="1:5" ht="14.4" hidden="1" outlineLevel="1">
      <c r="A173" s="79" t="s">
        <v>109</v>
      </c>
      <c r="B173" s="78">
        <v>0</v>
      </c>
      <c r="C173" s="78">
        <v>0</v>
      </c>
      <c r="D173" s="78">
        <v>0</v>
      </c>
      <c r="E173" s="78">
        <v>0</v>
      </c>
    </row>
    <row r="174" spans="1:5" ht="14.4" hidden="1" outlineLevel="1">
      <c r="A174" s="79" t="s">
        <v>107</v>
      </c>
      <c r="B174" s="78">
        <v>0</v>
      </c>
      <c r="C174" s="78">
        <v>0</v>
      </c>
      <c r="D174" s="78">
        <v>0</v>
      </c>
      <c r="E174" s="78">
        <v>0</v>
      </c>
    </row>
    <row r="175" spans="1:5" ht="14.4" hidden="1" outlineLevel="1">
      <c r="A175" s="79" t="s">
        <v>104</v>
      </c>
      <c r="B175" s="78">
        <v>0</v>
      </c>
      <c r="C175" s="78">
        <v>0</v>
      </c>
      <c r="D175" s="78">
        <v>0</v>
      </c>
      <c r="E175" s="78">
        <v>0</v>
      </c>
    </row>
    <row r="176" spans="1:5" ht="14.4" hidden="1" outlineLevel="1">
      <c r="A176" s="79" t="s">
        <v>107</v>
      </c>
      <c r="B176" s="78">
        <v>0</v>
      </c>
      <c r="C176" s="78">
        <v>0</v>
      </c>
      <c r="D176" s="78">
        <v>0</v>
      </c>
      <c r="E176" s="78">
        <v>0</v>
      </c>
    </row>
    <row r="177" spans="1:5" ht="14.4" hidden="1" outlineLevel="1">
      <c r="A177" s="79" t="s">
        <v>106</v>
      </c>
      <c r="B177" s="78">
        <v>0</v>
      </c>
      <c r="C177" s="78">
        <v>0</v>
      </c>
      <c r="D177" s="78">
        <v>0</v>
      </c>
      <c r="E177" s="78">
        <v>0</v>
      </c>
    </row>
    <row r="178" spans="1:5" ht="14.4" hidden="1" outlineLevel="1">
      <c r="A178" s="79" t="s">
        <v>105</v>
      </c>
      <c r="B178" s="78">
        <v>0</v>
      </c>
      <c r="C178" s="78">
        <v>0</v>
      </c>
      <c r="D178" s="78">
        <v>0</v>
      </c>
      <c r="E178" s="78">
        <v>0</v>
      </c>
    </row>
    <row r="179" spans="1:5" ht="14.4" hidden="1" outlineLevel="1">
      <c r="A179" s="79" t="s">
        <v>91</v>
      </c>
      <c r="B179" s="78">
        <v>0</v>
      </c>
      <c r="C179" s="78">
        <v>0</v>
      </c>
      <c r="D179" s="78">
        <v>0</v>
      </c>
      <c r="E179" s="78">
        <v>0</v>
      </c>
    </row>
    <row r="180" spans="1:5" ht="14.4" hidden="1" outlineLevel="1">
      <c r="A180" s="79" t="s">
        <v>111</v>
      </c>
      <c r="B180" s="78">
        <v>0</v>
      </c>
      <c r="C180" s="78">
        <v>0</v>
      </c>
      <c r="D180" s="78">
        <v>0</v>
      </c>
      <c r="E180" s="78">
        <v>0</v>
      </c>
    </row>
    <row r="181" spans="1:5" ht="14.4" hidden="1" outlineLevel="1">
      <c r="A181" s="79" t="s">
        <v>90</v>
      </c>
      <c r="B181" s="78">
        <v>0</v>
      </c>
      <c r="C181" s="78">
        <v>0</v>
      </c>
      <c r="D181" s="78">
        <v>-490.99</v>
      </c>
      <c r="E181" s="78">
        <v>0</v>
      </c>
    </row>
    <row r="182" spans="1:5" ht="14.4" hidden="1" outlineLevel="1">
      <c r="A182" s="79" t="s">
        <v>112</v>
      </c>
      <c r="B182" s="78">
        <v>0</v>
      </c>
      <c r="C182" s="78">
        <v>0</v>
      </c>
      <c r="D182" s="78">
        <v>0</v>
      </c>
      <c r="E182" s="78">
        <v>0</v>
      </c>
    </row>
    <row r="183" spans="1:5" ht="13.8">
      <c r="A183" t="s">
        <v>123</v>
      </c>
      <c r="B183" t="s">
        <v>123</v>
      </c>
      <c r="C183" t="s">
        <v>123</v>
      </c>
      <c r="D183" t="s">
        <v>123</v>
      </c>
      <c r="E183" t="s">
        <v>123</v>
      </c>
    </row>
  </sheetData>
  <conditionalFormatting sqref="E2:E22 E24:E31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2016-09-18T20:59:35Z</dcterms:created>
  <dcterms:modified xsi:type="dcterms:W3CDTF">2024-09-08T15:38:47Z</dcterms:modified>
</cp:coreProperties>
</file>