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tefano\PycharmProjects\wallet\"/>
    </mc:Choice>
  </mc:AlternateContent>
  <bookViews>
    <workbookView xWindow="0" yWindow="0" windowWidth="23040" windowHeight="9384" firstSheet="2" activeTab="5"/>
    <workbookView xWindow="0" yWindow="0" windowWidth="16932" windowHeight="7836" activeTab="6"/>
  </bookViews>
  <sheets>
    <sheet name="2016" sheetId="1" r:id="rId1"/>
    <sheet name="2017" sheetId="2" r:id="rId2"/>
    <sheet name="2018" sheetId="3" r:id="rId3"/>
    <sheet name="2021" sheetId="4" r:id="rId4"/>
    <sheet name="2022" sheetId="5" r:id="rId5"/>
    <sheet name="2023" sheetId="6" r:id="rId6"/>
    <sheet name="Template" sheetId="12" r:id="rId7"/>
    <sheet name="_2023orig" sheetId="7" r:id="rId8"/>
    <sheet name="2024" sheetId="8" r:id="rId9"/>
    <sheet name="Foglio2" sheetId="9" r:id="rId10"/>
    <sheet name="2018-2023" sheetId="10" r:id="rId11"/>
    <sheet name="Foglio1" sheetId="11" r:id="rId12"/>
  </sheets>
  <calcPr calcId="152511"/>
</workbook>
</file>

<file path=xl/calcChain.xml><?xml version="1.0" encoding="utf-8"?>
<calcChain xmlns="http://schemas.openxmlformats.org/spreadsheetml/2006/main">
  <c r="E8" i="12" l="1"/>
  <c r="G8" i="12" s="1"/>
  <c r="F7" i="12"/>
  <c r="E7" i="12"/>
  <c r="H12" i="12"/>
  <c r="C12" i="12"/>
  <c r="D12" i="12" s="1"/>
  <c r="F12" i="12"/>
  <c r="F4" i="12"/>
  <c r="E27" i="12"/>
  <c r="E28" i="12" s="1"/>
  <c r="E39" i="12" s="1"/>
  <c r="E34" i="12"/>
  <c r="E40" i="12" s="1"/>
  <c r="F5" i="12"/>
  <c r="H33" i="12"/>
  <c r="F33" i="12"/>
  <c r="G33" i="12" s="1"/>
  <c r="F32" i="12"/>
  <c r="G32" i="12" s="1"/>
  <c r="F31" i="12"/>
  <c r="G31" i="12" s="1"/>
  <c r="F30" i="12"/>
  <c r="G30" i="12" s="1"/>
  <c r="F29" i="12"/>
  <c r="G29" i="12" s="1"/>
  <c r="F23" i="12"/>
  <c r="C23" i="12"/>
  <c r="D23" i="12" s="1"/>
  <c r="C22" i="12"/>
  <c r="E22" i="12" s="1"/>
  <c r="F21" i="12"/>
  <c r="C21" i="12"/>
  <c r="E21" i="12" s="1"/>
  <c r="F20" i="12"/>
  <c r="C20" i="12"/>
  <c r="E20" i="12" s="1"/>
  <c r="B19" i="12"/>
  <c r="C19" i="12" s="1"/>
  <c r="D19" i="12" s="1"/>
  <c r="F18" i="12"/>
  <c r="C18" i="12"/>
  <c r="E18" i="12" s="1"/>
  <c r="F17" i="12"/>
  <c r="C17" i="12"/>
  <c r="E17" i="12" s="1"/>
  <c r="F16" i="12"/>
  <c r="C16" i="12"/>
  <c r="E16" i="12" s="1"/>
  <c r="B15" i="12"/>
  <c r="F14" i="12"/>
  <c r="C14" i="12"/>
  <c r="E14" i="12" s="1"/>
  <c r="F13" i="12"/>
  <c r="C13" i="12"/>
  <c r="D13" i="12" s="1"/>
  <c r="B11" i="12"/>
  <c r="C28" i="12"/>
  <c r="F27" i="12"/>
  <c r="F28" i="12" s="1"/>
  <c r="F39" i="12" s="1"/>
  <c r="C4" i="12"/>
  <c r="C3" i="12" s="1"/>
  <c r="P41" i="10"/>
  <c r="Q41" i="10" s="1"/>
  <c r="O41" i="10"/>
  <c r="X40" i="10"/>
  <c r="W40" i="10"/>
  <c r="Y40" i="10" s="1"/>
  <c r="S40" i="10"/>
  <c r="U40" i="10" s="1"/>
  <c r="H40" i="10"/>
  <c r="T39" i="10"/>
  <c r="P39" i="10"/>
  <c r="L39" i="10"/>
  <c r="H39" i="10"/>
  <c r="P36" i="10"/>
  <c r="L36" i="10"/>
  <c r="H36" i="10"/>
  <c r="AB34" i="10"/>
  <c r="AB40" i="10" s="1"/>
  <c r="AA34" i="10"/>
  <c r="X34" i="10"/>
  <c r="W34" i="10"/>
  <c r="Y34" i="10" s="1"/>
  <c r="T34" i="10"/>
  <c r="T40" i="10" s="1"/>
  <c r="S34" i="10"/>
  <c r="P34" i="10"/>
  <c r="P40" i="10" s="1"/>
  <c r="O34" i="10"/>
  <c r="O40" i="10" s="1"/>
  <c r="Q40" i="10" s="1"/>
  <c r="L34" i="10"/>
  <c r="L40" i="10" s="1"/>
  <c r="H34" i="10"/>
  <c r="AC33" i="10"/>
  <c r="AC32" i="10"/>
  <c r="Y32" i="10"/>
  <c r="AC31" i="10"/>
  <c r="Y31" i="10"/>
  <c r="AC30" i="10"/>
  <c r="Y30" i="10"/>
  <c r="AC29" i="10"/>
  <c r="Y29" i="10"/>
  <c r="AB26" i="10"/>
  <c r="AC26" i="10" s="1"/>
  <c r="X26" i="10"/>
  <c r="T26" i="10"/>
  <c r="S26" i="10"/>
  <c r="P26" i="10"/>
  <c r="O26" i="10"/>
  <c r="L26" i="10"/>
  <c r="H26" i="10"/>
  <c r="E26" i="10"/>
  <c r="AA26" i="10" s="1"/>
  <c r="D26" i="10"/>
  <c r="AB25" i="10"/>
  <c r="AA25" i="10"/>
  <c r="AC25" i="10" s="1"/>
  <c r="Y25" i="10"/>
  <c r="W25" i="10"/>
  <c r="AA24" i="10"/>
  <c r="AC24" i="10" s="1"/>
  <c r="Y24" i="10"/>
  <c r="W24" i="10"/>
  <c r="X22" i="10"/>
  <c r="X28" i="10" s="1"/>
  <c r="X42" i="10" s="1"/>
  <c r="H22" i="10"/>
  <c r="H28" i="10" s="1"/>
  <c r="H37" i="10" s="1"/>
  <c r="T21" i="10"/>
  <c r="H21" i="10"/>
  <c r="AB20" i="10"/>
  <c r="X20" i="10"/>
  <c r="T20" i="10"/>
  <c r="P20" i="10"/>
  <c r="L20" i="10"/>
  <c r="H20" i="10"/>
  <c r="D20" i="10"/>
  <c r="E20" i="10" s="1"/>
  <c r="Q19" i="10"/>
  <c r="O19" i="10"/>
  <c r="E19" i="10"/>
  <c r="AB18" i="10"/>
  <c r="AA18" i="10"/>
  <c r="AC18" i="10" s="1"/>
  <c r="S18" i="10"/>
  <c r="I18" i="10"/>
  <c r="F18" i="10"/>
  <c r="E18" i="10"/>
  <c r="W18" i="10" s="1"/>
  <c r="AA17" i="10"/>
  <c r="AC17" i="10" s="1"/>
  <c r="Y17" i="10"/>
  <c r="E17" i="10"/>
  <c r="W17" i="10" s="1"/>
  <c r="AA16" i="10"/>
  <c r="AC16" i="10" s="1"/>
  <c r="V16" i="10"/>
  <c r="R16" i="10"/>
  <c r="E16" i="10"/>
  <c r="W16" i="10" s="1"/>
  <c r="Y16" i="10" s="1"/>
  <c r="AB15" i="10"/>
  <c r="X15" i="10"/>
  <c r="T15" i="10"/>
  <c r="T22" i="10" s="1"/>
  <c r="T28" i="10" s="1"/>
  <c r="P15" i="10"/>
  <c r="L15" i="10"/>
  <c r="H15" i="10"/>
  <c r="D15" i="10"/>
  <c r="E14" i="10"/>
  <c r="AC13" i="10"/>
  <c r="U13" i="10"/>
  <c r="S13" i="10"/>
  <c r="M13" i="10"/>
  <c r="I13" i="10"/>
  <c r="E13" i="10"/>
  <c r="I14" i="10" s="1"/>
  <c r="AA12" i="10"/>
  <c r="U12" i="10"/>
  <c r="S12" i="10"/>
  <c r="M12" i="10"/>
  <c r="I12" i="10"/>
  <c r="E12" i="10"/>
  <c r="F12" i="10" s="1"/>
  <c r="AB11" i="10"/>
  <c r="AB22" i="10" s="1"/>
  <c r="AB28" i="10" s="1"/>
  <c r="X11" i="10"/>
  <c r="X21" i="10" s="1"/>
  <c r="T11" i="10"/>
  <c r="P11" i="10"/>
  <c r="L11" i="10"/>
  <c r="H11" i="10"/>
  <c r="E11" i="10"/>
  <c r="S11" i="10" s="1"/>
  <c r="D11" i="10"/>
  <c r="Q10" i="10"/>
  <c r="E10" i="10"/>
  <c r="W9" i="10"/>
  <c r="Y9" i="10" s="1"/>
  <c r="U9" i="10"/>
  <c r="I9" i="10"/>
  <c r="F9" i="10"/>
  <c r="E9" i="10"/>
  <c r="AA9" i="10" s="1"/>
  <c r="AC9" i="10" s="1"/>
  <c r="Q8" i="10"/>
  <c r="M8" i="10"/>
  <c r="E8" i="10"/>
  <c r="AB7" i="10"/>
  <c r="AB39" i="10" s="1"/>
  <c r="X7" i="10"/>
  <c r="X39" i="10" s="1"/>
  <c r="T7" i="10"/>
  <c r="S7" i="10"/>
  <c r="S39" i="10" s="1"/>
  <c r="O7" i="10"/>
  <c r="O39" i="10" s="1"/>
  <c r="E7" i="10"/>
  <c r="E39" i="10" s="1"/>
  <c r="AA6" i="10"/>
  <c r="Y6" i="10"/>
  <c r="Y7" i="10" s="1"/>
  <c r="W6" i="10"/>
  <c r="W7" i="10" s="1"/>
  <c r="W39" i="10" s="1"/>
  <c r="AB5" i="10"/>
  <c r="AB36" i="10" s="1"/>
  <c r="X5" i="10"/>
  <c r="X36" i="10" s="1"/>
  <c r="T5" i="10"/>
  <c r="T41" i="10" s="1"/>
  <c r="E5" i="10"/>
  <c r="AC4" i="10"/>
  <c r="W4" i="10"/>
  <c r="Y4" i="10" s="1"/>
  <c r="E4" i="10"/>
  <c r="AA4" i="10" s="1"/>
  <c r="W3" i="10"/>
  <c r="Y3" i="10" s="1"/>
  <c r="E3" i="10"/>
  <c r="AA3" i="10" s="1"/>
  <c r="F102" i="8"/>
  <c r="F96" i="8"/>
  <c r="G95" i="8"/>
  <c r="H95" i="8" s="1"/>
  <c r="H94" i="8"/>
  <c r="G94" i="8"/>
  <c r="G93" i="8"/>
  <c r="H93" i="8" s="1"/>
  <c r="H92" i="8"/>
  <c r="G92" i="8"/>
  <c r="G91" i="8"/>
  <c r="H91" i="8" s="1"/>
  <c r="G88" i="8"/>
  <c r="D88" i="8"/>
  <c r="F88" i="8" s="1"/>
  <c r="H88" i="8" s="1"/>
  <c r="C88" i="8"/>
  <c r="F87" i="8"/>
  <c r="H87" i="8" s="1"/>
  <c r="H86" i="8"/>
  <c r="G86" i="8"/>
  <c r="F86" i="8"/>
  <c r="C83" i="8"/>
  <c r="D83" i="8" s="1"/>
  <c r="F83" i="8" s="1"/>
  <c r="G81" i="8"/>
  <c r="F81" i="8"/>
  <c r="H81" i="8" s="1"/>
  <c r="E81" i="8"/>
  <c r="D81" i="8"/>
  <c r="F80" i="8"/>
  <c r="D80" i="8"/>
  <c r="E80" i="8" s="1"/>
  <c r="G79" i="8"/>
  <c r="G80" i="8" s="1"/>
  <c r="G77" i="8" s="1"/>
  <c r="D79" i="8"/>
  <c r="F79" i="8" s="1"/>
  <c r="G78" i="8"/>
  <c r="D78" i="8"/>
  <c r="F78" i="8" s="1"/>
  <c r="H78" i="8" s="1"/>
  <c r="C77" i="8"/>
  <c r="G76" i="8"/>
  <c r="F76" i="8"/>
  <c r="H76" i="8" s="1"/>
  <c r="E76" i="8"/>
  <c r="D76" i="8"/>
  <c r="G75" i="8"/>
  <c r="F75" i="8"/>
  <c r="D75" i="8"/>
  <c r="E75" i="8" s="1"/>
  <c r="G74" i="8"/>
  <c r="G73" i="8" s="1"/>
  <c r="D74" i="8"/>
  <c r="D73" i="8"/>
  <c r="C73" i="8"/>
  <c r="G72" i="8"/>
  <c r="F72" i="8"/>
  <c r="H72" i="8" s="1"/>
  <c r="D72" i="8"/>
  <c r="E72" i="8" s="1"/>
  <c r="G71" i="8"/>
  <c r="G69" i="8" s="1"/>
  <c r="D71" i="8"/>
  <c r="G70" i="8"/>
  <c r="D70" i="8"/>
  <c r="C69" i="8"/>
  <c r="D68" i="8"/>
  <c r="G67" i="8"/>
  <c r="F67" i="8"/>
  <c r="F68" i="8" s="1"/>
  <c r="F101" i="8" s="1"/>
  <c r="F103" i="8" s="1"/>
  <c r="G65" i="8"/>
  <c r="F65" i="8"/>
  <c r="F66" i="8" s="1"/>
  <c r="F98" i="8" s="1"/>
  <c r="D65" i="8"/>
  <c r="D66" i="8" s="1"/>
  <c r="G104" i="7"/>
  <c r="F102" i="7"/>
  <c r="D101" i="7"/>
  <c r="F96" i="7"/>
  <c r="I95" i="7"/>
  <c r="H95" i="7"/>
  <c r="G95" i="7"/>
  <c r="G94" i="7"/>
  <c r="H94" i="7" s="1"/>
  <c r="H93" i="7"/>
  <c r="G93" i="7"/>
  <c r="G92" i="7"/>
  <c r="H92" i="7" s="1"/>
  <c r="H91" i="7"/>
  <c r="G91" i="7"/>
  <c r="D88" i="7"/>
  <c r="F88" i="7" s="1"/>
  <c r="C88" i="7"/>
  <c r="H87" i="7"/>
  <c r="F87" i="7"/>
  <c r="G86" i="7"/>
  <c r="G88" i="7" s="1"/>
  <c r="H88" i="7" s="1"/>
  <c r="F86" i="7"/>
  <c r="H86" i="7" s="1"/>
  <c r="G81" i="7"/>
  <c r="D81" i="7"/>
  <c r="H80" i="7"/>
  <c r="E80" i="7"/>
  <c r="D80" i="7"/>
  <c r="F80" i="7" s="1"/>
  <c r="G79" i="7"/>
  <c r="D79" i="7"/>
  <c r="F79" i="7" s="1"/>
  <c r="H79" i="7" s="1"/>
  <c r="G78" i="7"/>
  <c r="G80" i="7" s="1"/>
  <c r="G77" i="7" s="1"/>
  <c r="D78" i="7"/>
  <c r="F78" i="7" s="1"/>
  <c r="H78" i="7" s="1"/>
  <c r="C77" i="7"/>
  <c r="D77" i="7" s="1"/>
  <c r="E77" i="7" s="1"/>
  <c r="G76" i="7"/>
  <c r="G73" i="7" s="1"/>
  <c r="D76" i="7"/>
  <c r="G75" i="7"/>
  <c r="E75" i="7"/>
  <c r="D75" i="7"/>
  <c r="G74" i="7"/>
  <c r="F74" i="7"/>
  <c r="E74" i="7"/>
  <c r="D74" i="7"/>
  <c r="C73" i="7"/>
  <c r="G72" i="7"/>
  <c r="E72" i="7"/>
  <c r="D72" i="7"/>
  <c r="F72" i="7" s="1"/>
  <c r="H72" i="7" s="1"/>
  <c r="G71" i="7"/>
  <c r="F71" i="7"/>
  <c r="H71" i="7" s="1"/>
  <c r="E71" i="7"/>
  <c r="D71" i="7"/>
  <c r="G70" i="7"/>
  <c r="D70" i="7"/>
  <c r="G69" i="7"/>
  <c r="D69" i="7"/>
  <c r="C69" i="7"/>
  <c r="F68" i="7"/>
  <c r="F101" i="7" s="1"/>
  <c r="F103" i="7" s="1"/>
  <c r="D68" i="7"/>
  <c r="G67" i="7"/>
  <c r="F67" i="7"/>
  <c r="G65" i="7"/>
  <c r="G66" i="7" s="1"/>
  <c r="F65" i="7"/>
  <c r="F66" i="7" s="1"/>
  <c r="F98" i="7" s="1"/>
  <c r="D65" i="7"/>
  <c r="D66" i="7" s="1"/>
  <c r="F102" i="6"/>
  <c r="F96" i="6"/>
  <c r="I95" i="6"/>
  <c r="G95" i="6"/>
  <c r="H95" i="6" s="1"/>
  <c r="G94" i="6"/>
  <c r="H94" i="6" s="1"/>
  <c r="G93" i="6"/>
  <c r="H93" i="6" s="1"/>
  <c r="G92" i="6"/>
  <c r="H92" i="6" s="1"/>
  <c r="G91" i="6"/>
  <c r="H91" i="6" s="1"/>
  <c r="D88" i="6"/>
  <c r="F88" i="6" s="1"/>
  <c r="C88" i="6"/>
  <c r="F87" i="6"/>
  <c r="H87" i="6" s="1"/>
  <c r="G86" i="6"/>
  <c r="G88" i="6" s="1"/>
  <c r="F86" i="6"/>
  <c r="G81" i="6"/>
  <c r="D81" i="6"/>
  <c r="D80" i="6"/>
  <c r="G79" i="6"/>
  <c r="D79" i="6"/>
  <c r="F79" i="6" s="1"/>
  <c r="G78" i="6"/>
  <c r="D78" i="6"/>
  <c r="F78" i="6" s="1"/>
  <c r="C77" i="6"/>
  <c r="D77" i="6" s="1"/>
  <c r="E77" i="6" s="1"/>
  <c r="G76" i="6"/>
  <c r="F76" i="6"/>
  <c r="D76" i="6"/>
  <c r="E76" i="6" s="1"/>
  <c r="G75" i="6"/>
  <c r="D75" i="6"/>
  <c r="F75" i="6" s="1"/>
  <c r="G74" i="6"/>
  <c r="D74" i="6"/>
  <c r="F74" i="6" s="1"/>
  <c r="C73" i="6"/>
  <c r="G72" i="6"/>
  <c r="D72" i="6"/>
  <c r="E72" i="6" s="1"/>
  <c r="G71" i="6"/>
  <c r="D71" i="6"/>
  <c r="F71" i="6" s="1"/>
  <c r="G70" i="6"/>
  <c r="D70" i="6"/>
  <c r="F70" i="6" s="1"/>
  <c r="C69" i="6"/>
  <c r="D68" i="6"/>
  <c r="G67" i="6"/>
  <c r="G68" i="6" s="1"/>
  <c r="G101" i="6" s="1"/>
  <c r="H101" i="6" s="1"/>
  <c r="F67" i="6"/>
  <c r="F68" i="6" s="1"/>
  <c r="F101" i="6" s="1"/>
  <c r="G65" i="6"/>
  <c r="G66" i="6" s="1"/>
  <c r="D65" i="6"/>
  <c r="F102" i="5"/>
  <c r="F96" i="5"/>
  <c r="G95" i="5"/>
  <c r="G96" i="5" s="1"/>
  <c r="H94" i="5"/>
  <c r="H93" i="5"/>
  <c r="G92" i="5"/>
  <c r="H92" i="5" s="1"/>
  <c r="H91" i="5"/>
  <c r="G91" i="5"/>
  <c r="H88" i="5"/>
  <c r="G88" i="5"/>
  <c r="F88" i="5"/>
  <c r="D88" i="5"/>
  <c r="C88" i="5"/>
  <c r="H87" i="5"/>
  <c r="F87" i="5"/>
  <c r="G86" i="5"/>
  <c r="F86" i="5"/>
  <c r="H86" i="5" s="1"/>
  <c r="G81" i="5"/>
  <c r="F81" i="5"/>
  <c r="H81" i="5" s="1"/>
  <c r="E81" i="5"/>
  <c r="D81" i="5"/>
  <c r="G80" i="5"/>
  <c r="G77" i="5" s="1"/>
  <c r="F80" i="5"/>
  <c r="E80" i="5"/>
  <c r="D80" i="5"/>
  <c r="G79" i="5"/>
  <c r="F79" i="5"/>
  <c r="H79" i="5" s="1"/>
  <c r="D79" i="5"/>
  <c r="G78" i="5"/>
  <c r="F78" i="5"/>
  <c r="H78" i="5" s="1"/>
  <c r="D78" i="5"/>
  <c r="F77" i="5"/>
  <c r="H77" i="5" s="1"/>
  <c r="C77" i="5"/>
  <c r="D77" i="5" s="1"/>
  <c r="E77" i="5" s="1"/>
  <c r="H76" i="5"/>
  <c r="G76" i="5"/>
  <c r="E76" i="5"/>
  <c r="D76" i="5"/>
  <c r="F76" i="5" s="1"/>
  <c r="G75" i="5"/>
  <c r="G73" i="5" s="1"/>
  <c r="F75" i="5"/>
  <c r="E75" i="5"/>
  <c r="E73" i="5" s="1"/>
  <c r="D75" i="5"/>
  <c r="G74" i="5"/>
  <c r="F74" i="5"/>
  <c r="F73" i="5" s="1"/>
  <c r="H73" i="5" s="1"/>
  <c r="D74" i="5"/>
  <c r="E74" i="5" s="1"/>
  <c r="D73" i="5"/>
  <c r="C73" i="5"/>
  <c r="C83" i="5" s="1"/>
  <c r="D83" i="5" s="1"/>
  <c r="F83" i="5" s="1"/>
  <c r="G72" i="5"/>
  <c r="F72" i="5"/>
  <c r="H72" i="5" s="1"/>
  <c r="E72" i="5"/>
  <c r="D72" i="5"/>
  <c r="G71" i="5"/>
  <c r="D71" i="5"/>
  <c r="D69" i="5" s="1"/>
  <c r="G70" i="5"/>
  <c r="E70" i="5"/>
  <c r="D70" i="5"/>
  <c r="C69" i="5"/>
  <c r="H68" i="5"/>
  <c r="D68" i="5"/>
  <c r="H67" i="5"/>
  <c r="G67" i="5"/>
  <c r="G68" i="5" s="1"/>
  <c r="G101" i="5" s="1"/>
  <c r="F67" i="5"/>
  <c r="F68" i="5" s="1"/>
  <c r="F101" i="5" s="1"/>
  <c r="G65" i="5"/>
  <c r="D65" i="5"/>
  <c r="F65" i="5" s="1"/>
  <c r="F66" i="5" s="1"/>
  <c r="F98" i="5" s="1"/>
  <c r="G103" i="4"/>
  <c r="F96" i="4"/>
  <c r="G95" i="4"/>
  <c r="G94" i="4"/>
  <c r="H94" i="4" s="1"/>
  <c r="H93" i="4"/>
  <c r="H92" i="4"/>
  <c r="G92" i="4"/>
  <c r="H91" i="4"/>
  <c r="G91" i="4"/>
  <c r="G88" i="4"/>
  <c r="D88" i="4"/>
  <c r="F88" i="4" s="1"/>
  <c r="H88" i="4" s="1"/>
  <c r="C88" i="4"/>
  <c r="H87" i="4"/>
  <c r="F87" i="4"/>
  <c r="G86" i="4"/>
  <c r="F86" i="4"/>
  <c r="H86" i="4" s="1"/>
  <c r="G81" i="4"/>
  <c r="H81" i="4" s="1"/>
  <c r="E81" i="4"/>
  <c r="D81" i="4"/>
  <c r="F81" i="4" s="1"/>
  <c r="F80" i="4"/>
  <c r="E80" i="4"/>
  <c r="D80" i="4"/>
  <c r="G79" i="4"/>
  <c r="F79" i="4"/>
  <c r="H79" i="4" s="1"/>
  <c r="D79" i="4"/>
  <c r="G78" i="4"/>
  <c r="D78" i="4"/>
  <c r="F78" i="4" s="1"/>
  <c r="H78" i="4" s="1"/>
  <c r="E77" i="4"/>
  <c r="C77" i="4"/>
  <c r="D77" i="4" s="1"/>
  <c r="H76" i="4"/>
  <c r="G76" i="4"/>
  <c r="E76" i="4"/>
  <c r="D76" i="4"/>
  <c r="F76" i="4" s="1"/>
  <c r="G75" i="4"/>
  <c r="D75" i="4"/>
  <c r="F75" i="4" s="1"/>
  <c r="G74" i="4"/>
  <c r="F74" i="4"/>
  <c r="H74" i="4" s="1"/>
  <c r="E74" i="4"/>
  <c r="D74" i="4"/>
  <c r="G73" i="4"/>
  <c r="C73" i="4"/>
  <c r="G72" i="4"/>
  <c r="D72" i="4"/>
  <c r="G71" i="4"/>
  <c r="F71" i="4"/>
  <c r="H71" i="4" s="1"/>
  <c r="E71" i="4"/>
  <c r="D71" i="4"/>
  <c r="G70" i="4"/>
  <c r="G69" i="4" s="1"/>
  <c r="D70" i="4"/>
  <c r="D69" i="4"/>
  <c r="C69" i="4"/>
  <c r="D68" i="4"/>
  <c r="G67" i="4"/>
  <c r="H67" i="4" s="1"/>
  <c r="H68" i="4" s="1"/>
  <c r="F67" i="4"/>
  <c r="F68" i="4" s="1"/>
  <c r="F101" i="4" s="1"/>
  <c r="H65" i="4"/>
  <c r="H66" i="4" s="1"/>
  <c r="G65" i="4"/>
  <c r="G66" i="4" s="1"/>
  <c r="F65" i="4"/>
  <c r="F66" i="4" s="1"/>
  <c r="F98" i="4" s="1"/>
  <c r="D65" i="4"/>
  <c r="D66" i="4" s="1"/>
  <c r="D103" i="4" s="1"/>
  <c r="V5" i="3"/>
  <c r="N5" i="3"/>
  <c r="V4" i="3"/>
  <c r="P4" i="3"/>
  <c r="N4" i="3"/>
  <c r="L4" i="3"/>
  <c r="L5" i="3" s="1"/>
  <c r="P5" i="3" s="1"/>
  <c r="P3" i="3"/>
  <c r="H3" i="3"/>
  <c r="R3" i="3" s="1"/>
  <c r="S3" i="3" s="1"/>
  <c r="F87" i="2"/>
  <c r="D86" i="2"/>
  <c r="C86" i="2"/>
  <c r="G81" i="2"/>
  <c r="G80" i="2"/>
  <c r="G73" i="2"/>
  <c r="B56" i="2"/>
  <c r="B54" i="2"/>
  <c r="E40" i="2"/>
  <c r="R39" i="2"/>
  <c r="M39" i="2"/>
  <c r="P39" i="2" s="1"/>
  <c r="N37" i="2"/>
  <c r="F37" i="2"/>
  <c r="N36" i="2"/>
  <c r="L36" i="2"/>
  <c r="P36" i="2" s="1"/>
  <c r="R36" i="2" s="1"/>
  <c r="S35" i="2" s="1"/>
  <c r="F36" i="2"/>
  <c r="P35" i="2"/>
  <c r="G35" i="2"/>
  <c r="N33" i="2"/>
  <c r="L33" i="2"/>
  <c r="H33" i="2"/>
  <c r="P32" i="2"/>
  <c r="R32" i="2" s="1"/>
  <c r="T30" i="2"/>
  <c r="L30" i="2"/>
  <c r="L29" i="2"/>
  <c r="N28" i="2"/>
  <c r="P28" i="2" s="1"/>
  <c r="R28" i="2" s="1"/>
  <c r="P26" i="2"/>
  <c r="R26" i="2" s="1"/>
  <c r="L26" i="2"/>
  <c r="P25" i="2"/>
  <c r="R25" i="2" s="1"/>
  <c r="Y24" i="2"/>
  <c r="Y23" i="2"/>
  <c r="P23" i="2"/>
  <c r="L23" i="2"/>
  <c r="Y22" i="2"/>
  <c r="AB23" i="2" s="1"/>
  <c r="P22" i="2"/>
  <c r="N22" i="2"/>
  <c r="N23" i="2" s="1"/>
  <c r="H22" i="2"/>
  <c r="P21" i="2"/>
  <c r="R21" i="2" s="1"/>
  <c r="R20" i="2"/>
  <c r="P20" i="2"/>
  <c r="N20" i="2"/>
  <c r="N21" i="2" s="1"/>
  <c r="L20" i="2"/>
  <c r="L21" i="2" s="1"/>
  <c r="Y19" i="2"/>
  <c r="R19" i="2"/>
  <c r="P19" i="2"/>
  <c r="V18" i="2"/>
  <c r="N18" i="2"/>
  <c r="L18" i="2"/>
  <c r="P18" i="2" s="1"/>
  <c r="V17" i="2"/>
  <c r="W17" i="2" s="1"/>
  <c r="N17" i="2"/>
  <c r="L17" i="2"/>
  <c r="H16" i="2"/>
  <c r="N15" i="2"/>
  <c r="L15" i="2"/>
  <c r="H14" i="2"/>
  <c r="N12" i="2"/>
  <c r="L12" i="2"/>
  <c r="L13" i="2" s="1"/>
  <c r="P11" i="2"/>
  <c r="H11" i="2"/>
  <c r="P10" i="2"/>
  <c r="R10" i="2" s="1"/>
  <c r="R9" i="2"/>
  <c r="P9" i="2"/>
  <c r="R7" i="2"/>
  <c r="P7" i="2"/>
  <c r="I5" i="2"/>
  <c r="P5" i="2" s="1"/>
  <c r="R5" i="2" s="1"/>
  <c r="S3" i="2"/>
  <c r="S4" i="2" s="1"/>
  <c r="U32" i="1"/>
  <c r="W32" i="1" s="1"/>
  <c r="X31" i="1"/>
  <c r="S26" i="1"/>
  <c r="W23" i="1"/>
  <c r="P16" i="1"/>
  <c r="R16" i="1" s="1"/>
  <c r="L16" i="1"/>
  <c r="J16" i="1"/>
  <c r="E16" i="1"/>
  <c r="D33" i="1" s="1"/>
  <c r="D37" i="1" s="1"/>
  <c r="R15" i="1"/>
  <c r="Q15" i="1"/>
  <c r="M15" i="1"/>
  <c r="N15" i="1" s="1"/>
  <c r="O15" i="1" s="1"/>
  <c r="K15" i="1"/>
  <c r="R14" i="1"/>
  <c r="Q14" i="1"/>
  <c r="O14" i="1"/>
  <c r="K14" i="1"/>
  <c r="M14" i="1" s="1"/>
  <c r="N14" i="1" s="1"/>
  <c r="R13" i="1"/>
  <c r="Q13" i="1"/>
  <c r="N13" i="1"/>
  <c r="O13" i="1" s="1"/>
  <c r="M13" i="1"/>
  <c r="K13" i="1"/>
  <c r="Q12" i="1"/>
  <c r="R12" i="1" s="1"/>
  <c r="O12" i="1"/>
  <c r="M12" i="1"/>
  <c r="N12" i="1" s="1"/>
  <c r="K12" i="1"/>
  <c r="R11" i="1"/>
  <c r="Q11" i="1"/>
  <c r="O11" i="1"/>
  <c r="M11" i="1"/>
  <c r="N11" i="1" s="1"/>
  <c r="K11" i="1"/>
  <c r="R10" i="1"/>
  <c r="Q10" i="1"/>
  <c r="K10" i="1"/>
  <c r="M10" i="1" s="1"/>
  <c r="N10" i="1" s="1"/>
  <c r="O10" i="1" s="1"/>
  <c r="J10" i="1"/>
  <c r="Q9" i="1"/>
  <c r="K9" i="1"/>
  <c r="G13" i="12" l="1"/>
  <c r="G4" i="12"/>
  <c r="G7" i="12"/>
  <c r="F3" i="12"/>
  <c r="F42" i="12" s="1"/>
  <c r="G12" i="12"/>
  <c r="G14" i="12"/>
  <c r="E15" i="12"/>
  <c r="E41" i="12"/>
  <c r="E13" i="12"/>
  <c r="E36" i="12"/>
  <c r="E23" i="12"/>
  <c r="E19" i="12" s="1"/>
  <c r="E12" i="12"/>
  <c r="C15" i="12"/>
  <c r="G18" i="12"/>
  <c r="C39" i="12"/>
  <c r="B9" i="12"/>
  <c r="C9" i="12" s="1"/>
  <c r="E9" i="12" s="1"/>
  <c r="G17" i="12"/>
  <c r="G20" i="12"/>
  <c r="D18" i="12"/>
  <c r="F11" i="12"/>
  <c r="B10" i="12"/>
  <c r="C10" i="12" s="1"/>
  <c r="E10" i="12" s="1"/>
  <c r="F22" i="12"/>
  <c r="F19" i="12" s="1"/>
  <c r="F15" i="12"/>
  <c r="G21" i="12"/>
  <c r="G27" i="12"/>
  <c r="G28" i="12" s="1"/>
  <c r="G39" i="12"/>
  <c r="C42" i="12"/>
  <c r="C36" i="12"/>
  <c r="D16" i="12"/>
  <c r="C11" i="12"/>
  <c r="C5" i="12" s="1"/>
  <c r="D14" i="12"/>
  <c r="D11" i="12" s="1"/>
  <c r="D17" i="12"/>
  <c r="D22" i="12"/>
  <c r="F34" i="12"/>
  <c r="E70" i="6"/>
  <c r="E69" i="6" s="1"/>
  <c r="E71" i="6"/>
  <c r="D101" i="6"/>
  <c r="H74" i="6"/>
  <c r="G80" i="6"/>
  <c r="G77" i="6" s="1"/>
  <c r="E75" i="6"/>
  <c r="H75" i="6"/>
  <c r="H86" i="6"/>
  <c r="H71" i="6"/>
  <c r="G73" i="6"/>
  <c r="G69" i="6"/>
  <c r="G84" i="6" s="1"/>
  <c r="G90" i="6" s="1"/>
  <c r="G105" i="6" s="1"/>
  <c r="H88" i="6"/>
  <c r="F103" i="6"/>
  <c r="H79" i="6"/>
  <c r="C84" i="6"/>
  <c r="D84" i="6" s="1"/>
  <c r="D105" i="6" s="1"/>
  <c r="H78" i="6"/>
  <c r="H76" i="6"/>
  <c r="F73" i="4"/>
  <c r="H73" i="4" s="1"/>
  <c r="H75" i="4"/>
  <c r="F103" i="4"/>
  <c r="G102" i="5"/>
  <c r="H96" i="5"/>
  <c r="R13" i="2"/>
  <c r="S13" i="2" s="1"/>
  <c r="S14" i="2" s="1"/>
  <c r="N13" i="2"/>
  <c r="P13" i="2" s="1"/>
  <c r="P12" i="2"/>
  <c r="R22" i="2"/>
  <c r="R23" i="2"/>
  <c r="B57" i="2"/>
  <c r="A55" i="2"/>
  <c r="A56" i="2" s="1"/>
  <c r="A57" i="2" s="1"/>
  <c r="A58" i="2" s="1"/>
  <c r="A59" i="2" s="1"/>
  <c r="E72" i="4"/>
  <c r="F72" i="4"/>
  <c r="H72" i="4" s="1"/>
  <c r="F103" i="5"/>
  <c r="H101" i="5"/>
  <c r="F104" i="7"/>
  <c r="F104" i="8"/>
  <c r="U39" i="10"/>
  <c r="G104" i="6"/>
  <c r="G98" i="6"/>
  <c r="F73" i="6"/>
  <c r="H73" i="6" s="1"/>
  <c r="P22" i="10"/>
  <c r="P28" i="10" s="1"/>
  <c r="P21" i="10"/>
  <c r="AA14" i="10"/>
  <c r="AA15" i="10" s="1"/>
  <c r="AC15" i="10" s="1"/>
  <c r="W14" i="10"/>
  <c r="F14" i="10"/>
  <c r="S14" i="10"/>
  <c r="O14" i="10"/>
  <c r="E15" i="10"/>
  <c r="S20" i="10"/>
  <c r="F20" i="10"/>
  <c r="O20" i="10"/>
  <c r="R9" i="1"/>
  <c r="Q16" i="1"/>
  <c r="R11" i="2"/>
  <c r="S12" i="2" s="1"/>
  <c r="P15" i="2"/>
  <c r="R15" i="2" s="1"/>
  <c r="P14" i="2"/>
  <c r="R14" i="2" s="1"/>
  <c r="P17" i="2"/>
  <c r="P16" i="2"/>
  <c r="R16" i="2" s="1"/>
  <c r="P33" i="2"/>
  <c r="R33" i="2" s="1"/>
  <c r="G68" i="4"/>
  <c r="F77" i="4"/>
  <c r="F102" i="4"/>
  <c r="D66" i="5"/>
  <c r="C90" i="5"/>
  <c r="D90" i="5" s="1"/>
  <c r="F65" i="6"/>
  <c r="D66" i="6"/>
  <c r="E81" i="6"/>
  <c r="F81" i="6"/>
  <c r="H81" i="6" s="1"/>
  <c r="E75" i="4"/>
  <c r="E73" i="4" s="1"/>
  <c r="D73" i="4"/>
  <c r="H103" i="4"/>
  <c r="R18" i="2"/>
  <c r="N29" i="2"/>
  <c r="N30" i="2" s="1"/>
  <c r="P30" i="2" s="1"/>
  <c r="R30" i="2" s="1"/>
  <c r="L31" i="2"/>
  <c r="G85" i="2"/>
  <c r="F86" i="2" s="1"/>
  <c r="G96" i="4"/>
  <c r="G102" i="4" s="1"/>
  <c r="D98" i="4"/>
  <c r="E71" i="5"/>
  <c r="E69" i="5" s="1"/>
  <c r="F71" i="5"/>
  <c r="H71" i="5" s="1"/>
  <c r="H74" i="5"/>
  <c r="D73" i="6"/>
  <c r="E74" i="6"/>
  <c r="E73" i="6" s="1"/>
  <c r="H67" i="7"/>
  <c r="H68" i="7" s="1"/>
  <c r="G68" i="7"/>
  <c r="G101" i="7" s="1"/>
  <c r="K16" i="1"/>
  <c r="M16" i="1" s="1"/>
  <c r="N16" i="1" s="1"/>
  <c r="M9" i="1"/>
  <c r="N9" i="1" s="1"/>
  <c r="O9" i="1" s="1"/>
  <c r="O16" i="1" s="1"/>
  <c r="S5" i="2"/>
  <c r="S7" i="2" s="1"/>
  <c r="S9" i="2" s="1"/>
  <c r="W4" i="3"/>
  <c r="D101" i="4"/>
  <c r="H65" i="5"/>
  <c r="H66" i="5" s="1"/>
  <c r="G66" i="5"/>
  <c r="G69" i="5"/>
  <c r="H102" i="5"/>
  <c r="H67" i="6"/>
  <c r="H68" i="6" s="1"/>
  <c r="C83" i="6"/>
  <c r="D83" i="6" s="1"/>
  <c r="F83" i="6" s="1"/>
  <c r="F72" i="6"/>
  <c r="D69" i="6"/>
  <c r="G96" i="6"/>
  <c r="D104" i="7"/>
  <c r="D98" i="7"/>
  <c r="C84" i="7"/>
  <c r="D84" i="7" s="1"/>
  <c r="C83" i="7"/>
  <c r="D83" i="7" s="1"/>
  <c r="F83" i="7" s="1"/>
  <c r="E70" i="7"/>
  <c r="E69" i="7" s="1"/>
  <c r="F70" i="7"/>
  <c r="H74" i="7"/>
  <c r="H67" i="8"/>
  <c r="H68" i="8" s="1"/>
  <c r="G68" i="8"/>
  <c r="G101" i="8" s="1"/>
  <c r="F71" i="8"/>
  <c r="H71" i="8" s="1"/>
  <c r="E71" i="8"/>
  <c r="AB42" i="10"/>
  <c r="AB37" i="10"/>
  <c r="X37" i="10"/>
  <c r="R5" i="3"/>
  <c r="S4" i="3" s="1"/>
  <c r="C84" i="4"/>
  <c r="C83" i="4"/>
  <c r="D83" i="4" s="1"/>
  <c r="F83" i="4" s="1"/>
  <c r="E70" i="4"/>
  <c r="F70" i="4"/>
  <c r="F70" i="5"/>
  <c r="D101" i="5"/>
  <c r="H80" i="5"/>
  <c r="H70" i="6"/>
  <c r="F80" i="6"/>
  <c r="E80" i="6"/>
  <c r="H104" i="7"/>
  <c r="D77" i="8"/>
  <c r="E77" i="8" s="1"/>
  <c r="C84" i="8"/>
  <c r="H79" i="8"/>
  <c r="W5" i="10"/>
  <c r="W36" i="10" s="1"/>
  <c r="AC12" i="10"/>
  <c r="G80" i="4"/>
  <c r="G77" i="4" s="1"/>
  <c r="G84" i="4" s="1"/>
  <c r="G90" i="4" s="1"/>
  <c r="C84" i="5"/>
  <c r="D84" i="5" s="1"/>
  <c r="H75" i="5"/>
  <c r="G83" i="7"/>
  <c r="H65" i="8"/>
  <c r="H66" i="8" s="1"/>
  <c r="G66" i="8"/>
  <c r="D69" i="8"/>
  <c r="F70" i="8"/>
  <c r="E70" i="8"/>
  <c r="E69" i="8" s="1"/>
  <c r="F77" i="8"/>
  <c r="H77" i="8" s="1"/>
  <c r="H80" i="8"/>
  <c r="T37" i="10"/>
  <c r="T42" i="10"/>
  <c r="Q39" i="10"/>
  <c r="F81" i="7"/>
  <c r="E81" i="7"/>
  <c r="G83" i="8"/>
  <c r="H83" i="8" s="1"/>
  <c r="G84" i="8"/>
  <c r="G90" i="8" s="1"/>
  <c r="AC3" i="10"/>
  <c r="AC5" i="10" s="1"/>
  <c r="AA5" i="10"/>
  <c r="AA36" i="10" s="1"/>
  <c r="X38" i="10"/>
  <c r="Q36" i="10"/>
  <c r="G98" i="7"/>
  <c r="H65" i="7"/>
  <c r="H66" i="7" s="1"/>
  <c r="G84" i="7"/>
  <c r="G90" i="7" s="1"/>
  <c r="F75" i="7"/>
  <c r="H75" i="7" s="1"/>
  <c r="D73" i="7"/>
  <c r="F76" i="7"/>
  <c r="H76" i="7" s="1"/>
  <c r="E76" i="7"/>
  <c r="E73" i="7" s="1"/>
  <c r="G96" i="7"/>
  <c r="D104" i="8"/>
  <c r="D98" i="8"/>
  <c r="D101" i="8"/>
  <c r="F74" i="8"/>
  <c r="E74" i="8"/>
  <c r="E73" i="8" s="1"/>
  <c r="H75" i="8"/>
  <c r="G96" i="8"/>
  <c r="Y5" i="10"/>
  <c r="O11" i="10"/>
  <c r="AB21" i="10"/>
  <c r="H38" i="10"/>
  <c r="H43" i="10"/>
  <c r="I36" i="10"/>
  <c r="E36" i="10"/>
  <c r="I39" i="10" s="1"/>
  <c r="S5" i="10"/>
  <c r="E41" i="10"/>
  <c r="O5" i="10"/>
  <c r="O36" i="10" s="1"/>
  <c r="AA7" i="10"/>
  <c r="AA39" i="10" s="1"/>
  <c r="AC39" i="10" s="1"/>
  <c r="AC6" i="10"/>
  <c r="AC7" i="10" s="1"/>
  <c r="W10" i="10"/>
  <c r="Y10" i="10" s="1"/>
  <c r="I10" i="10"/>
  <c r="U10" i="10"/>
  <c r="F10" i="10"/>
  <c r="AA10" i="10"/>
  <c r="AC10" i="10" s="1"/>
  <c r="U19" i="10"/>
  <c r="M19" i="10"/>
  <c r="AA19" i="10"/>
  <c r="AC19" i="10" s="1"/>
  <c r="S19" i="10"/>
  <c r="I19" i="10"/>
  <c r="W19" i="10"/>
  <c r="Y19" i="10" s="1"/>
  <c r="W26" i="10"/>
  <c r="Y26" i="10" s="1"/>
  <c r="T36" i="10"/>
  <c r="AC36" i="10"/>
  <c r="W8" i="10"/>
  <c r="I8" i="10"/>
  <c r="U8" i="10"/>
  <c r="F8" i="10"/>
  <c r="AA8" i="10"/>
  <c r="M10" i="10"/>
  <c r="D22" i="10"/>
  <c r="E22" i="10" s="1"/>
  <c r="L22" i="10"/>
  <c r="L28" i="10" s="1"/>
  <c r="L37" i="10" s="1"/>
  <c r="Y18" i="10"/>
  <c r="F19" i="10"/>
  <c r="AA40" i="10"/>
  <c r="AC40" i="10" s="1"/>
  <c r="AC34" i="10"/>
  <c r="L43" i="10"/>
  <c r="AB38" i="10"/>
  <c r="Y39" i="10"/>
  <c r="AB41" i="10"/>
  <c r="M9" i="10"/>
  <c r="O12" i="10"/>
  <c r="Q12" i="10" s="1"/>
  <c r="W12" i="10"/>
  <c r="O13" i="10"/>
  <c r="Q13" i="10" s="1"/>
  <c r="W13" i="10"/>
  <c r="Y13" i="10" s="1"/>
  <c r="M18" i="10"/>
  <c r="U18" i="10"/>
  <c r="X41" i="10"/>
  <c r="Q9" i="10"/>
  <c r="F13" i="10"/>
  <c r="F15" i="10" s="1"/>
  <c r="O18" i="10"/>
  <c r="Q18" i="10" s="1"/>
  <c r="D21" i="10"/>
  <c r="E21" i="10" s="1"/>
  <c r="L21" i="10"/>
  <c r="M36" i="10"/>
  <c r="F36" i="12" l="1"/>
  <c r="G3" i="12"/>
  <c r="G11" i="12"/>
  <c r="E11" i="12"/>
  <c r="E42" i="12"/>
  <c r="G23" i="12"/>
  <c r="B26" i="12"/>
  <c r="C26" i="12" s="1"/>
  <c r="F10" i="12"/>
  <c r="F26" i="12" s="1"/>
  <c r="F43" i="12" s="1"/>
  <c r="F44" i="12" s="1"/>
  <c r="C43" i="12"/>
  <c r="G22" i="12"/>
  <c r="F9" i="12"/>
  <c r="G9" i="12" s="1"/>
  <c r="G19" i="12"/>
  <c r="G15" i="12"/>
  <c r="G16" i="12"/>
  <c r="D15" i="12"/>
  <c r="G36" i="12"/>
  <c r="F40" i="12"/>
  <c r="G34" i="12"/>
  <c r="G83" i="6"/>
  <c r="H83" i="6" s="1"/>
  <c r="G99" i="6"/>
  <c r="G100" i="6" s="1"/>
  <c r="C90" i="6"/>
  <c r="D90" i="6" s="1"/>
  <c r="F90" i="6" s="1"/>
  <c r="F84" i="6"/>
  <c r="H84" i="6" s="1"/>
  <c r="G99" i="4"/>
  <c r="G104" i="4"/>
  <c r="G105" i="4" s="1"/>
  <c r="D105" i="7"/>
  <c r="F84" i="7"/>
  <c r="H84" i="7" s="1"/>
  <c r="S17" i="2"/>
  <c r="S21" i="2" s="1"/>
  <c r="S24" i="2" s="1"/>
  <c r="S16" i="2"/>
  <c r="S19" i="2" s="1"/>
  <c r="S22" i="2" s="1"/>
  <c r="T38" i="10"/>
  <c r="T43" i="10"/>
  <c r="F69" i="8"/>
  <c r="H69" i="8" s="1"/>
  <c r="H70" i="8"/>
  <c r="P29" i="2"/>
  <c r="R29" i="2" s="1"/>
  <c r="F69" i="7"/>
  <c r="H69" i="7" s="1"/>
  <c r="H70" i="7"/>
  <c r="H72" i="6"/>
  <c r="F69" i="6"/>
  <c r="H69" i="6" s="1"/>
  <c r="G84" i="5"/>
  <c r="G90" i="5" s="1"/>
  <c r="G83" i="5"/>
  <c r="H83" i="5" s="1"/>
  <c r="D103" i="5"/>
  <c r="D98" i="5"/>
  <c r="H77" i="4"/>
  <c r="E42" i="10"/>
  <c r="U22" i="10"/>
  <c r="I22" i="10"/>
  <c r="W22" i="10"/>
  <c r="Y22" i="10" s="1"/>
  <c r="M22" i="10"/>
  <c r="AA22" i="10"/>
  <c r="AC22" i="10" s="1"/>
  <c r="D28" i="10"/>
  <c r="E28" i="10" s="1"/>
  <c r="G102" i="7"/>
  <c r="H102" i="7" s="1"/>
  <c r="H96" i="7"/>
  <c r="AA41" i="10"/>
  <c r="F69" i="4"/>
  <c r="H69" i="4" s="1"/>
  <c r="H70" i="4"/>
  <c r="H80" i="4"/>
  <c r="G102" i="8"/>
  <c r="H102" i="8" s="1"/>
  <c r="H96" i="8"/>
  <c r="G99" i="7"/>
  <c r="G105" i="7"/>
  <c r="G106" i="7" s="1"/>
  <c r="E69" i="4"/>
  <c r="U21" i="10"/>
  <c r="I21" i="10"/>
  <c r="AA21" i="10"/>
  <c r="AC21" i="10" s="1"/>
  <c r="W21" i="10"/>
  <c r="Y21" i="10" s="1"/>
  <c r="M21" i="10"/>
  <c r="X43" i="10"/>
  <c r="AB43" i="10"/>
  <c r="AC41" i="10"/>
  <c r="AA11" i="10"/>
  <c r="AC11" i="10" s="1"/>
  <c r="AC8" i="10"/>
  <c r="W11" i="10"/>
  <c r="Y11" i="10" s="1"/>
  <c r="Y8" i="10"/>
  <c r="I38" i="10"/>
  <c r="G99" i="8"/>
  <c r="G105" i="8"/>
  <c r="F77" i="7"/>
  <c r="H77" i="7" s="1"/>
  <c r="H81" i="7"/>
  <c r="D84" i="8"/>
  <c r="C90" i="8"/>
  <c r="D90" i="8" s="1"/>
  <c r="F77" i="6"/>
  <c r="H77" i="6" s="1"/>
  <c r="H80" i="6"/>
  <c r="H70" i="5"/>
  <c r="F69" i="5"/>
  <c r="H69" i="5" s="1"/>
  <c r="C90" i="7"/>
  <c r="D90" i="7" s="1"/>
  <c r="G103" i="5"/>
  <c r="G98" i="5"/>
  <c r="D104" i="6"/>
  <c r="D98" i="6"/>
  <c r="H102" i="4"/>
  <c r="G98" i="4"/>
  <c r="G101" i="4"/>
  <c r="P37" i="10"/>
  <c r="P38" i="10" s="1"/>
  <c r="P42" i="10"/>
  <c r="P43" i="10" s="1"/>
  <c r="G106" i="6"/>
  <c r="S36" i="10"/>
  <c r="S41" i="10"/>
  <c r="U41" i="10" s="1"/>
  <c r="F73" i="8"/>
  <c r="H73" i="8" s="1"/>
  <c r="H74" i="8"/>
  <c r="W41" i="10"/>
  <c r="Y41" i="10" s="1"/>
  <c r="I84" i="5"/>
  <c r="I83" i="5"/>
  <c r="G103" i="8"/>
  <c r="H101" i="8"/>
  <c r="G83" i="4"/>
  <c r="H83" i="4" s="1"/>
  <c r="F90" i="5"/>
  <c r="D99" i="5"/>
  <c r="M39" i="10"/>
  <c r="W20" i="10"/>
  <c r="Y20" i="10" s="1"/>
  <c r="V22" i="10"/>
  <c r="V21" i="10"/>
  <c r="Y12" i="10"/>
  <c r="Z21" i="10" s="1"/>
  <c r="W15" i="10"/>
  <c r="Y15" i="10" s="1"/>
  <c r="L38" i="10"/>
  <c r="F11" i="10"/>
  <c r="Y36" i="10"/>
  <c r="G100" i="7"/>
  <c r="H98" i="7"/>
  <c r="G104" i="8"/>
  <c r="G98" i="8"/>
  <c r="D104" i="5"/>
  <c r="F84" i="5"/>
  <c r="H84" i="5" s="1"/>
  <c r="D84" i="4"/>
  <c r="C90" i="4"/>
  <c r="D90" i="4" s="1"/>
  <c r="AA20" i="10"/>
  <c r="AC20" i="10" s="1"/>
  <c r="F73" i="7"/>
  <c r="H73" i="7" s="1"/>
  <c r="H83" i="7"/>
  <c r="G102" i="6"/>
  <c r="H96" i="6"/>
  <c r="G108" i="7"/>
  <c r="H101" i="7"/>
  <c r="G103" i="7"/>
  <c r="P31" i="2"/>
  <c r="F66" i="6"/>
  <c r="F98" i="6" s="1"/>
  <c r="H65" i="6"/>
  <c r="H66" i="6" s="1"/>
  <c r="H96" i="4"/>
  <c r="S15" i="10"/>
  <c r="O15" i="10"/>
  <c r="O21" i="10" s="1"/>
  <c r="Q21" i="10" s="1"/>
  <c r="G5" i="12" l="1"/>
  <c r="C37" i="12"/>
  <c r="C38" i="12" s="1"/>
  <c r="E26" i="12"/>
  <c r="E37" i="12" s="1"/>
  <c r="G42" i="12"/>
  <c r="G10" i="12"/>
  <c r="F37" i="12"/>
  <c r="F38" i="12" s="1"/>
  <c r="F46" i="12"/>
  <c r="F41" i="12"/>
  <c r="G40" i="12"/>
  <c r="D99" i="6"/>
  <c r="D106" i="6" s="1"/>
  <c r="H104" i="8"/>
  <c r="G106" i="8"/>
  <c r="Z22" i="10"/>
  <c r="AA28" i="10"/>
  <c r="E37" i="10"/>
  <c r="W28" i="10"/>
  <c r="G104" i="5"/>
  <c r="G99" i="5"/>
  <c r="T45" i="10"/>
  <c r="F104" i="6"/>
  <c r="D100" i="6"/>
  <c r="G100" i="5"/>
  <c r="H98" i="5"/>
  <c r="D99" i="8"/>
  <c r="F90" i="8"/>
  <c r="O22" i="10"/>
  <c r="I83" i="4"/>
  <c r="I84" i="4"/>
  <c r="H98" i="6"/>
  <c r="D104" i="4"/>
  <c r="F84" i="4"/>
  <c r="H84" i="4" s="1"/>
  <c r="S21" i="10"/>
  <c r="S22" i="10"/>
  <c r="S28" i="10" s="1"/>
  <c r="G107" i="4"/>
  <c r="H101" i="4"/>
  <c r="G105" i="5"/>
  <c r="H103" i="5"/>
  <c r="D105" i="8"/>
  <c r="F84" i="8"/>
  <c r="H84" i="8" s="1"/>
  <c r="AB45" i="10"/>
  <c r="F99" i="6"/>
  <c r="H90" i="6"/>
  <c r="H102" i="6"/>
  <c r="G108" i="6"/>
  <c r="G103" i="6"/>
  <c r="F90" i="4"/>
  <c r="D99" i="4"/>
  <c r="H98" i="8"/>
  <c r="G100" i="8"/>
  <c r="F99" i="5"/>
  <c r="H90" i="5"/>
  <c r="H98" i="4"/>
  <c r="G100" i="4"/>
  <c r="F90" i="7"/>
  <c r="D99" i="7"/>
  <c r="X45" i="10"/>
  <c r="D105" i="5"/>
  <c r="D100" i="5"/>
  <c r="U36" i="10"/>
  <c r="T26" i="2"/>
  <c r="S25" i="2"/>
  <c r="E43" i="12" l="1"/>
  <c r="E44" i="12" s="1"/>
  <c r="G44" i="12" s="1"/>
  <c r="E38" i="12"/>
  <c r="G38" i="12" s="1"/>
  <c r="C44" i="12"/>
  <c r="G26" i="12"/>
  <c r="G37" i="12"/>
  <c r="H99" i="6"/>
  <c r="F105" i="6"/>
  <c r="H105" i="6" s="1"/>
  <c r="D100" i="8"/>
  <c r="D106" i="8"/>
  <c r="H99" i="5"/>
  <c r="F104" i="5"/>
  <c r="F100" i="5"/>
  <c r="D100" i="4"/>
  <c r="D105" i="4"/>
  <c r="S42" i="10"/>
  <c r="U42" i="10" s="1"/>
  <c r="S37" i="10"/>
  <c r="Y28" i="10"/>
  <c r="W37" i="10"/>
  <c r="F99" i="7"/>
  <c r="H90" i="7"/>
  <c r="F99" i="4"/>
  <c r="H90" i="4"/>
  <c r="G107" i="5"/>
  <c r="Q22" i="10"/>
  <c r="O28" i="10"/>
  <c r="H100" i="5"/>
  <c r="H104" i="6"/>
  <c r="G37" i="10"/>
  <c r="I37" i="10" s="1"/>
  <c r="E38" i="10"/>
  <c r="M37" i="10"/>
  <c r="E43" i="10"/>
  <c r="O43" i="10" s="1"/>
  <c r="Q43" i="10" s="1"/>
  <c r="G108" i="8"/>
  <c r="S31" i="2"/>
  <c r="S28" i="2"/>
  <c r="D100" i="7"/>
  <c r="D106" i="7"/>
  <c r="F99" i="8"/>
  <c r="H90" i="8"/>
  <c r="F100" i="6"/>
  <c r="H100" i="6" s="1"/>
  <c r="AA37" i="10"/>
  <c r="AC28" i="10"/>
  <c r="G43" i="12" l="1"/>
  <c r="F106" i="6"/>
  <c r="H106" i="6" s="1"/>
  <c r="I43" i="10"/>
  <c r="M43" i="10"/>
  <c r="M38" i="10"/>
  <c r="U37" i="10"/>
  <c r="S38" i="10"/>
  <c r="U38" i="10" s="1"/>
  <c r="S43" i="10"/>
  <c r="U43" i="10" s="1"/>
  <c r="AC37" i="10"/>
  <c r="AA42" i="10"/>
  <c r="AA38" i="10"/>
  <c r="AC38" i="10" s="1"/>
  <c r="F105" i="7"/>
  <c r="H99" i="7"/>
  <c r="F100" i="7"/>
  <c r="H100" i="7" s="1"/>
  <c r="H104" i="5"/>
  <c r="F105" i="5"/>
  <c r="H105" i="5" s="1"/>
  <c r="U28" i="10"/>
  <c r="O37" i="10"/>
  <c r="O42" i="10"/>
  <c r="Q42" i="10" s="1"/>
  <c r="Q28" i="10"/>
  <c r="F105" i="8"/>
  <c r="H99" i="8"/>
  <c r="F100" i="8"/>
  <c r="H100" i="8" s="1"/>
  <c r="H99" i="4"/>
  <c r="F104" i="4"/>
  <c r="F100" i="4"/>
  <c r="H100" i="4" s="1"/>
  <c r="W42" i="10"/>
  <c r="Y37" i="10"/>
  <c r="W38" i="10"/>
  <c r="Y38" i="10" s="1"/>
  <c r="Q37" i="10" l="1"/>
  <c r="O38" i="10"/>
  <c r="Q38" i="10" s="1"/>
  <c r="AC42" i="10"/>
  <c r="AA43" i="10"/>
  <c r="AC43" i="10" s="1"/>
  <c r="H104" i="4"/>
  <c r="F105" i="4"/>
  <c r="H105" i="4" s="1"/>
  <c r="H105" i="8"/>
  <c r="F106" i="8"/>
  <c r="H106" i="8" s="1"/>
  <c r="H105" i="7"/>
  <c r="F106" i="7"/>
  <c r="H106" i="7" s="1"/>
  <c r="Y42" i="10"/>
  <c r="W43" i="10"/>
  <c r="Y43" i="10" s="1"/>
</calcChain>
</file>

<file path=xl/comments1.xml><?xml version="1.0" encoding="utf-8"?>
<comments xmlns="http://schemas.openxmlformats.org/spreadsheetml/2006/main">
  <authors>
    <author>None</author>
  </authors>
  <commentList>
    <comment ref="O3" authorId="0" shapeId="0">
      <text>
        <r>
          <rPr>
            <sz val="11"/>
            <color rgb="FF000000"/>
            <rFont val="Liberation sans1"/>
          </rPr>
          <t>======
ID#AAAATpt9aw8
Stefano Fortunati    (2021-12-27 14:04:46)
La somma spesa per l'assicurazione Auto dovrebbe essere stata sottratta dal libretto. Quindi non dovrebbe essere segnata qua.</t>
        </r>
      </text>
    </comment>
    <comment ref="Q3" authorId="0" shapeId="0">
      <text>
        <r>
          <rPr>
            <sz val="11"/>
            <color rgb="FF000000"/>
            <rFont val="Liberation sans1"/>
          </rPr>
          <t>======
ID#AAAATpt9axA
Stefano Fortunati    (2021-12-27 14:04:46)
La somma spesa per l'assicurazione Auto dovrebbe essere stata sottratta dal libretto. Quindi non dovrebbe essere segnata qua.</t>
        </r>
      </text>
    </comment>
  </commentList>
</comments>
</file>

<file path=xl/sharedStrings.xml><?xml version="1.0" encoding="utf-8"?>
<sst xmlns="http://schemas.openxmlformats.org/spreadsheetml/2006/main" count="1592" uniqueCount="385">
  <si>
    <t>(del mese prima)</t>
  </si>
  <si>
    <t xml:space="preserve">La somma spesa per l'assicurazione Auto dovrebbe essere stata sottratta dal libretto. Quindi non dovrebbe essere segnata qua.
</t>
  </si>
  <si>
    <t>Questi sono i teorici. La somma dei prelievi di contanti e soldi spostati sulla carta</t>
  </si>
  <si>
    <t>SALARY</t>
  </si>
  <si>
    <t>IN: Casa</t>
  </si>
  <si>
    <t>IN: Risparmi</t>
  </si>
  <si>
    <t>IN: contoCorrrente</t>
  </si>
  <si>
    <t>ADJUST</t>
  </si>
  <si>
    <t>TRAVEL</t>
  </si>
  <si>
    <t>ass auto</t>
  </si>
  <si>
    <t>OUT CASH</t>
  </si>
  <si>
    <t>TOT CASH</t>
  </si>
  <si>
    <t>OUT POPSO</t>
  </si>
  <si>
    <t>TOT</t>
  </si>
  <si>
    <t>PARTIAL - TOT</t>
  </si>
  <si>
    <t>CORREZIONI</t>
  </si>
  <si>
    <t>OUT PRELIEVI + CARTA</t>
  </si>
  <si>
    <t>RISPARMIO TEORICO!</t>
  </si>
  <si>
    <t>1284 (*1)</t>
  </si>
  <si>
    <t>Tredicesima</t>
  </si>
  <si>
    <t>Dicembre</t>
  </si>
  <si>
    <t>Novembre</t>
  </si>
  <si>
    <t>Ottobre</t>
  </si>
  <si>
    <t>Settembre</t>
  </si>
  <si>
    <t>Agosto</t>
  </si>
  <si>
    <t>Luglio</t>
  </si>
  <si>
    <t>Giugno</t>
  </si>
  <si>
    <t>(tutti questi sono andati in CC)</t>
  </si>
  <si>
    <t>CONTANTI AL 31/05</t>
  </si>
  <si>
    <t>NOTE</t>
  </si>
  <si>
    <t>CONTANTI AL 01/06</t>
  </si>
  <si>
    <t>CONTANTI SPESI</t>
  </si>
  <si>
    <t>--&gt; questo va nel Fondo Travel&amp;Tech</t>
  </si>
  <si>
    <t>Avrei dovuto avere 372 alla fine</t>
  </si>
  <si>
    <t>METTO I 600€ nel fondo Travel&amp;Tech e dato che ho speso -239€ in +,</t>
  </si>
  <si>
    <t>ne ho 107</t>
  </si>
  <si>
    <t>questo ammonta a</t>
  </si>
  <si>
    <t>€</t>
  </si>
  <si>
    <t>ergo ho speso 265 € dal fondo</t>
  </si>
  <si>
    <t>(che va bene! Vallecrosia + oktoberfest)</t>
  </si>
  <si>
    <t>simile ai 372 che avrei dovuto risparmiare</t>
  </si>
  <si>
    <t>SPESA</t>
  </si>
  <si>
    <t>Assegno</t>
  </si>
  <si>
    <t>poi ho speso 364€ dell'assicurazione come se li prendessi dal fondo</t>
  </si>
  <si>
    <t>e quindi il fondo è a zero</t>
  </si>
  <si>
    <t>600 - 265 - 346</t>
  </si>
  <si>
    <t>MACCHINA</t>
  </si>
  <si>
    <t>Contanti</t>
  </si>
  <si>
    <t>Ora devo sistemare il fondo:</t>
  </si>
  <si>
    <t>METTO I 600€ nel fondo Travel&amp;Tech</t>
  </si>
  <si>
    <t>Pneumatici</t>
  </si>
  <si>
    <t>1 - in data 01/01/2017 ci sono 107 € sul fondo da aggiungere al fondo</t>
  </si>
  <si>
    <t>senza assicurazione ho speso 100€ in meno</t>
  </si>
  <si>
    <t>Passaggio</t>
  </si>
  <si>
    <t>---&gt; ergo il fondo è di 707€</t>
  </si>
  <si>
    <t>quindi il mio fondo è di 707€</t>
  </si>
  <si>
    <t>Bollo</t>
  </si>
  <si>
    <t>2- poi sistemo i soldi dell'assicurazione</t>
  </si>
  <si>
    <t>lo faccio mettendoli nel fondo, che è il CC. Questo viene compensato con i ritorni dei prestiti</t>
  </si>
  <si>
    <t>è come se avessi pagato l'assicurazione con il fondo:</t>
  </si>
  <si>
    <t>600 + 107 - 346 - 372</t>
  </si>
  <si>
    <t>ok</t>
  </si>
  <si>
    <t>Risparmi</t>
  </si>
  <si>
    <t>Giugno-Dicembre</t>
  </si>
  <si>
    <t>(tutte queste somme avrebbero dovuto essere sul libretto.</t>
  </si>
  <si>
    <t>Ritorno Prestito</t>
  </si>
  <si>
    <t>invece li ho tenuti sul CC e li ho spesi tutti !</t>
  </si>
  <si>
    <t>Decido di mettere solo 400€ sul fondo.</t>
  </si>
  <si>
    <t>In questo modo tengo 3500€ sul conto.</t>
  </si>
  <si>
    <t>Fondo Travel and Tech = saldo CC - 3500</t>
  </si>
  <si>
    <t>Fondo per altro : con i contanti a casa!!</t>
  </si>
  <si>
    <t>ContoCorrente</t>
  </si>
  <si>
    <t>IN:</t>
  </si>
  <si>
    <t>OUT :</t>
  </si>
  <si>
    <t>SALDO :</t>
  </si>
  <si>
    <t>IN</t>
  </si>
  <si>
    <t>OUT</t>
  </si>
  <si>
    <t>SALDO</t>
  </si>
  <si>
    <t>OUT : CASH</t>
  </si>
  <si>
    <t>OUT : POPSO</t>
  </si>
  <si>
    <t>OUT : TOT</t>
  </si>
  <si>
    <t>FONDO TECH</t>
  </si>
  <si>
    <t>Note</t>
  </si>
  <si>
    <t>(mese precedente)</t>
  </si>
  <si>
    <t>- spese mediche
- spese auto</t>
  </si>
  <si>
    <t>(non I trasferimenti alle carte e I prelievi</t>
  </si>
  <si>
    <t>(Saldo Apertura del mese)</t>
  </si>
  <si>
    <t>(dal saldo di Gennaio devo togliere tutte le spese del 2017
5179.03 saldo al 31/12
-128 tredicesima
-128 family tredicesima
-444 family ottobre
-432 family novembre</t>
  </si>
  <si>
    <t>3500 fondo</t>
  </si>
  <si>
    <t>Gennaio</t>
  </si>
  <si>
    <t>428(done - (228))</t>
  </si>
  <si>
    <t>100 (dentista)</t>
  </si>
  <si>
    <t>Febbraio</t>
  </si>
  <si>
    <t>430(done - (230))</t>
  </si>
  <si>
    <t>200 (dentista)</t>
  </si>
  <si>
    <t>Sport:97
Dentista:50
Amici:62.50
Benzina:20
Altro:53</t>
  </si>
  <si>
    <t>Shopping 30.43
GPL:63.28
Altro:~35</t>
  </si>
  <si>
    <t>603.79 con dentista</t>
  </si>
  <si>
    <t>Benzina: 100€
Sport : 100€
Cellulare:180€
TOT : 380:
Resto = 173</t>
  </si>
  <si>
    <t>Marzo</t>
  </si>
  <si>
    <t>438
(done)</t>
  </si>
  <si>
    <t>437(done)</t>
  </si>
  <si>
    <t>.</t>
  </si>
  <si>
    <t>-</t>
  </si>
  <si>
    <t>Fun : 69€
Camera:50€</t>
  </si>
  <si>
    <t>GPL:60€
Cellulare:25€
Amazon:36,40</t>
  </si>
  <si>
    <t>soldi spesi + camera</t>
  </si>
  <si>
    <t>senza Camera: 108</t>
  </si>
  <si>
    <t>soldi spesi</t>
  </si>
  <si>
    <t>Calcolo alternativo :  223.78+156.22+50 = 330</t>
  </si>
  <si>
    <t>Aprile</t>
  </si>
  <si>
    <t>461
(done)</t>
  </si>
  <si>
    <t>461(done)</t>
  </si>
  <si>
    <t>IN
+ 30 € lezioni
SPESE:
regalo
fede
Polini</t>
  </si>
  <si>
    <t>Camera:50€
(81 solo serata Codermine)</t>
  </si>
  <si>
    <t>GPL: 98.42
(di cui 40 per Viaggi e 118.73 per praga, fatturato a giugno)</t>
  </si>
  <si>
    <t>totale</t>
  </si>
  <si>
    <t>Da mese precedente</t>
  </si>
  <si>
    <t>Tenendo conto che
50 fotocamera
-40€ viaggi per GPL (Ponale,Bagolino.LeccoMilano)
-118.73 Viaggi Praga
TOT : 208.73 fondo Travel &amp; Tech</t>
  </si>
  <si>
    <t>senza camera</t>
  </si>
  <si>
    <t xml:space="preserve">
Senza praga ( fatturato a Giugno)</t>
  </si>
  <si>
    <t>Totale
Senza praga ( fatturato a Giugno)</t>
  </si>
  <si>
    <t>Spese per viaggi :
40 GPL
50 camera</t>
  </si>
  <si>
    <t>Travel Praga 118.73
- 54,78 volo
- 63.95 caparra ostello</t>
  </si>
  <si>
    <t>senza serata e camera</t>
  </si>
  <si>
    <t>Senza viaggi</t>
  </si>
  <si>
    <t>senza Viaggi e Tech</t>
  </si>
  <si>
    <t>Saldo</t>
  </si>
  <si>
    <t>Maggio</t>
  </si>
  <si>
    <t>442
(done)</t>
  </si>
  <si>
    <t>442(done)</t>
  </si>
  <si>
    <t>-345 Assicurazione
- 130 plantare</t>
  </si>
  <si>
    <t>Da mese precedente : 314.73
IN :
- 107.24
Spese:
- 50€ camera</t>
  </si>
  <si>
    <t>+30 (lezioni)
+20 (lezioni)
+15(lezioni)
+4,45(lezioni)</t>
  </si>
  <si>
    <t>no Orio ( fatturato a Giugno)</t>
  </si>
  <si>
    <t>444 (done)</t>
  </si>
  <si>
    <t>Totale ( incluso anche tutto praga,contabilizzato qua)</t>
  </si>
  <si>
    <t>IN : 110.9</t>
  </si>
  <si>
    <t>BILANCIO PRAGA</t>
  </si>
  <si>
    <t>SPESA PRAGA</t>
  </si>
  <si>
    <t>senza Volo Londra
( lo considero in Agosto)</t>
  </si>
  <si>
    <t>totale no tech</t>
  </si>
  <si>
    <t>Spese dal fondo travel and tech
- praga = 273.67
- camera = 50
TOT : 323.67</t>
  </si>
  <si>
    <t>Ho pagato:
- volo : 54,78
- ostello acconto : 63.95
- ostello : 233.5
- spese in contanti : 200
- orioParcheggio : 17.6</t>
  </si>
  <si>
    <t>senza Praga</t>
  </si>
  <si>
    <t>no travel and tech</t>
  </si>
  <si>
    <t>Rimborsati:
- pado 161,5
- giac 56.16
- umar 51,5
- mirko: 27</t>
  </si>
  <si>
    <t>466 (done)</t>
  </si>
  <si>
    <t>(Sono 274.52 ma 67.60 sono rimborsi)</t>
  </si>
  <si>
    <t>Spese travel and tech (fotocamera) = 215.2</t>
  </si>
  <si>
    <t>PARAPENDIO, RAFTING e
TRE CIME</t>
  </si>
  <si>
    <t>85.0 – rafting per me e pado
27.0 – pranzo e carburante dimaro
24.0 – parapendo
29.2 – tre cime</t>
  </si>
  <si>
    <t>senza parapendio e rafting e tre cime</t>
  </si>
  <si>
    <t>senza shopping (105.0)</t>
  </si>
  <si>
    <t>senza travel</t>
  </si>
  <si>
    <t>GPL e benzina</t>
  </si>
  <si>
    <t>86 – contanti</t>
  </si>
  <si>
    <t>Senza fotocamera</t>
  </si>
  <si>
    <t>trasporti
(59.0)</t>
  </si>
  <si>
    <t>senza travel e senza fotocamera</t>
  </si>
  <si>
    <t>1579
+ 100 buoni Carrefour ( che non vanno in casa, ma in contoCorrente)</t>
  </si>
  <si>
    <t>526(done)</t>
  </si>
  <si>
    <t>526 (done)</t>
  </si>
  <si>
    <t>291.89 ( ma 50 per HDD papa)</t>
  </si>
  <si>
    <t>370 – Travel (contanti)
104.29 – Travel (carta)
TOTALE 474.29</t>
  </si>
  <si>
    <t>LONDRA</t>
  </si>
  <si>
    <t>- 107.5 (cash
- 82.39 (carta)
- 101.2 (volo Giugno)</t>
  </si>
  <si>
    <t>VAL MAIRA</t>
  </si>
  <si>
    <t>- 63.90 (cash)
- 21.90 (carta)</t>
  </si>
  <si>
    <t>SAN REMO</t>
  </si>
  <si>
    <t>-123.6 (contanti)
-75 (dati a jack)</t>
  </si>
  <si>
    <t>502 (done)</t>
  </si>
  <si>
    <t>Original :250.78€
Ma 150 in cash, quindi 100.78</t>
  </si>
  <si>
    <t>senza yoga e basket</t>
  </si>
  <si>
    <t>450 (done)</t>
  </si>
  <si>
    <t>- CASH :job hunting(100.5)
- CASH: multa (45.2€)
-POPSO : work 21.60
TOT : 167.3</t>
  </si>
  <si>
    <t>tot meno “toCash”</t>
  </si>
  <si>
    <t>senza multa e job hunting</t>
  </si>
  <si>
    <t>senza Lavoro / job hunting</t>
  </si>
  <si>
    <t>senza lavoro</t>
  </si>
  <si>
    <t>PASSAPORTO!</t>
  </si>
  <si>
    <t>senza Travel</t>
  </si>
  <si>
    <t>senza sport e chitarra</t>
  </si>
  <si>
    <t>senza sport</t>
  </si>
  <si>
    <t>452 (done)</t>
  </si>
  <si>
    <t>CC : 164.61 ( bollo auto)
CASH : 51,3 ( lavoro)
CASH : 60,4 (lavoro)
TOT: 164.61+ 111.7</t>
  </si>
  <si>
    <t>451 + 35 (lezioni)</t>
  </si>
  <si>
    <t>AltroConsumo: 2€</t>
  </si>
  <si>
    <t>452 – 167.3 = 284.7 ( risparmi nel mese precedente)</t>
  </si>
  <si>
    <t>(stipendio ottobre)</t>
  </si>
  <si>
    <t>284,7 (fatto)</t>
  </si>
  <si>
    <t>464 (done)</t>
  </si>
  <si>
    <t>464 - 164.61 – 111.7 = 187.69
( lavoro e bollo mese precedente)</t>
  </si>
  <si>
    <t>senza lavoro e trasporto ( lo conto come ricerca lavoro)</t>
  </si>
  <si>
    <t>senza ToCash</t>
  </si>
  <si>
    <t xml:space="preserve">senza lavoro </t>
  </si>
  <si>
    <t>stipendio novembre</t>
  </si>
  <si>
    <t>187,69 (fatto)</t>
  </si>
  <si>
    <t>che sono in realtà</t>
  </si>
  <si>
    <t>*1 : 1343 – 59 rimborso spese</t>
  </si>
  <si>
    <t>parapendio e rafting</t>
  </si>
  <si>
    <t>compleanno</t>
  </si>
  <si>
    <t>Shopping</t>
  </si>
  <si>
    <t>Fun</t>
  </si>
  <si>
    <t>Camera</t>
  </si>
  <si>
    <t>RISPARMI</t>
  </si>
  <si>
    <t>PRELIEVI</t>
  </si>
  <si>
    <t>IN CASA</t>
  </si>
  <si>
    <t>dentista</t>
  </si>
  <si>
    <t>130 plantare</t>
  </si>
  <si>
    <t>(345 assicurazione)</t>
  </si>
  <si>
    <t>assicurazione</t>
  </si>
  <si>
    <t>OBBIETTIVO</t>
  </si>
  <si>
    <t>340€/mese</t>
  </si>
  <si>
    <t>Entrate Totali</t>
  </si>
  <si>
    <t>Uscite Totali</t>
  </si>
  <si>
    <t>Casa</t>
  </si>
  <si>
    <t>Conto Corrente</t>
  </si>
  <si>
    <t>Cash</t>
  </si>
  <si>
    <t>Viaggi</t>
  </si>
  <si>
    <t>Redditi</t>
  </si>
  <si>
    <t>Income</t>
  </si>
  <si>
    <t>Salary</t>
  </si>
  <si>
    <t>Interessi &amp; Dividendi</t>
  </si>
  <si>
    <t>Refunds</t>
  </si>
  <si>
    <t>Essenziali_Dovute</t>
  </si>
  <si>
    <t>Bollette_Manutenzione</t>
  </si>
  <si>
    <t>Energia &amp; Utenze</t>
  </si>
  <si>
    <t>Furniture, Maintenance</t>
  </si>
  <si>
    <t>Family</t>
  </si>
  <si>
    <t>Macchina</t>
  </si>
  <si>
    <t>Assicurazione veicoli</t>
  </si>
  <si>
    <t>Manutenzione veicoli</t>
  </si>
  <si>
    <t>Salute_Beneficienza</t>
  </si>
  <si>
    <t>Salute</t>
  </si>
  <si>
    <t>Beneficienza</t>
  </si>
  <si>
    <t>Indispensabili_Necessità</t>
  </si>
  <si>
    <t>Spesa_Caffe_Lunch</t>
  </si>
  <si>
    <t>Bar &amp; Locali</t>
  </si>
  <si>
    <t>Lunch</t>
  </si>
  <si>
    <t>Spesa</t>
  </si>
  <si>
    <t>Trasporti</t>
  </si>
  <si>
    <t>Trasporto pubblico</t>
  </si>
  <si>
    <t>Carburante</t>
  </si>
  <si>
    <t>Parking and Tolls</t>
  </si>
  <si>
    <t>Future</t>
  </si>
  <si>
    <t>Work_New</t>
  </si>
  <si>
    <t>Education_New</t>
  </si>
  <si>
    <t>Volute_NonEssenziali</t>
  </si>
  <si>
    <t>Selfcare(Clothes &amp; Sport)</t>
  </si>
  <si>
    <t>Abbigliamento &amp; Scarpe</t>
  </si>
  <si>
    <t>Gifts</t>
  </si>
  <si>
    <t>Personal Care</t>
  </si>
  <si>
    <t>Sport &amp; Fitness</t>
  </si>
  <si>
    <t>Fun &amp; Hobbies</t>
  </si>
  <si>
    <t>Electronics</t>
  </si>
  <si>
    <t>Hobby</t>
  </si>
  <si>
    <t>Adjust balance</t>
  </si>
  <si>
    <t>Unexpected</t>
  </si>
  <si>
    <t>Travel &amp; Events</t>
  </si>
  <si>
    <t>Eventi</t>
  </si>
  <si>
    <t>Summer Holidays</t>
  </si>
  <si>
    <t>Weekends</t>
  </si>
  <si>
    <t>Affitto/Mutuo</t>
  </si>
  <si>
    <t>Nulle</t>
  </si>
  <si>
    <t>Education</t>
  </si>
  <si>
    <t>Correzioni</t>
  </si>
  <si>
    <t>Salary OUT</t>
  </si>
  <si>
    <t>Salary IN</t>
  </si>
  <si>
    <t>Trasferimento</t>
  </si>
  <si>
    <t>Beni immobili</t>
  </si>
  <si>
    <t>Entrate da affitto</t>
  </si>
  <si>
    <t>Prelievo</t>
  </si>
  <si>
    <t>Work</t>
  </si>
  <si>
    <t>Placeholder</t>
  </si>
  <si>
    <t>Check Balance</t>
  </si>
  <si>
    <t>Previsione Annua</t>
  </si>
  <si>
    <t>Target Annuo (+tol)</t>
  </si>
  <si>
    <t>Target mensile</t>
  </si>
  <si>
    <t>Target</t>
  </si>
  <si>
    <t>Effettivo</t>
  </si>
  <si>
    <t>Delta</t>
  </si>
  <si>
    <t xml:space="preserve">Stipendio + 13esima e 14esima e altri rimborsi </t>
  </si>
  <si>
    <t>tag:in</t>
  </si>
  <si>
    <t>Dettaglio Ricavi</t>
  </si>
  <si>
    <t>Altri Ricavi</t>
  </si>
  <si>
    <t>tag:risparmi</t>
  </si>
  <si>
    <t>Dettaglio Ricavi Risparmi</t>
  </si>
  <si>
    <t>1) Spese Variabili [Essenziali\Dovute]</t>
  </si>
  <si>
    <t>1a) Bollette e Manutenzione</t>
  </si>
  <si>
    <t>Budget</t>
  </si>
  <si>
    <t>1b) Macchina (spese fisse e piccole riparazioni)</t>
  </si>
  <si>
    <t xml:space="preserve">1c) Salute &amp; Beneficienza </t>
  </si>
  <si>
    <t>2) Spese Variabili [Indispensabili\Necessità]</t>
  </si>
  <si>
    <t>2a) Spesa/Caffè/Lunch</t>
  </si>
  <si>
    <t>2b) Trasporti</t>
  </si>
  <si>
    <t>2c) Future</t>
  </si>
  <si>
    <t>3) Spese Variabili [Volute\Non Essenziali]</t>
  </si>
  <si>
    <t>3a.1) Selfcare (Clothes &amp; Sport)</t>
  </si>
  <si>
    <t>3a.2) Fun &amp; Hobbies</t>
  </si>
  <si>
    <t>3a) Fun &amp; Shop</t>
  </si>
  <si>
    <t>3b) Travel &amp; Events</t>
  </si>
  <si>
    <t>Totale OUT senza viaggi e affitto</t>
  </si>
  <si>
    <t>Totale OUT con viaggi senza affitto</t>
  </si>
  <si>
    <t>Spese Fisse CASA (mutuo, affitto)</t>
  </si>
  <si>
    <t>Filtro</t>
  </si>
  <si>
    <t>Spese Fisse AUTO (rata)</t>
  </si>
  <si>
    <t>Totale Spese Fisse</t>
  </si>
  <si>
    <t xml:space="preserve">Dettaglio Spese </t>
  </si>
  <si>
    <t>Spese [#out]</t>
  </si>
  <si>
    <t>1. Auto ed Elettronica: spese grosse, nuovi acquisti</t>
  </si>
  <si>
    <t>nuovo PC</t>
  </si>
  <si>
    <t>2. Casa: Mobili e spese grosse</t>
  </si>
  <si>
    <t>3. Salute: spese grosse</t>
  </si>
  <si>
    <t>4. Eventi</t>
  </si>
  <si>
    <t>Matrimonio Jack&amp;Sara, Cla, Polini, Compleanno</t>
  </si>
  <si>
    <t>5. Investimenti Immobiliari</t>
  </si>
  <si>
    <t>Dettaglio Spese Risparmi</t>
  </si>
  <si>
    <t>Ricavi Totali</t>
  </si>
  <si>
    <t>SPESE Totali</t>
  </si>
  <si>
    <t>(+target risparmi)</t>
  </si>
  <si>
    <t>SALDO Totale</t>
  </si>
  <si>
    <t>(+spese fisse)</t>
  </si>
  <si>
    <t>Ricavi presi da RISPARMI</t>
  </si>
  <si>
    <t>Spese prese da RISPARMI</t>
  </si>
  <si>
    <t>RICAVI [#in]</t>
  </si>
  <si>
    <t>SPESE [#out]</t>
  </si>
  <si>
    <t>SALDO generato [al netto dei prelievi dai risparmi]</t>
  </si>
  <si>
    <t>Quanto ho davvero accumulato?</t>
  </si>
  <si>
    <t>Guarda il SALDO totale</t>
  </si>
  <si>
    <t>Variazione di SALDO su risparmi</t>
  </si>
  <si>
    <t>Categories</t>
  </si>
  <si>
    <t>in</t>
  </si>
  <si>
    <t>out</t>
  </si>
  <si>
    <t>savings</t>
  </si>
  <si>
    <t>Cibo &amp; Bevande</t>
  </si>
  <si>
    <t>Home</t>
  </si>
  <si>
    <t>Veicoli</t>
  </si>
  <si>
    <t>Entertainment</t>
  </si>
  <si>
    <t>Travel &amp; Holidays</t>
  </si>
  <si>
    <t>Spese finanziarie</t>
  </si>
  <si>
    <t>Investimenti</t>
  </si>
  <si>
    <t>Introiti</t>
  </si>
  <si>
    <t>Altro</t>
  </si>
  <si>
    <t>assicurazione auto</t>
  </si>
  <si>
    <t>600€ cambio cinghia</t>
  </si>
  <si>
    <t>letto nuovo 310,9+
600+320 monety + perizia</t>
  </si>
  <si>
    <t>Matrimonio Cioce + Sci</t>
  </si>
  <si>
    <t>Perizia + Monety</t>
  </si>
  <si>
    <t>savings in</t>
  </si>
  <si>
    <t>savings out</t>
  </si>
  <si>
    <t>Categorie Wallet</t>
  </si>
  <si>
    <t>Spese</t>
  </si>
  <si>
    <t>Stipendio</t>
  </si>
  <si>
    <t>13esima e 14esima e altri rimborsi</t>
  </si>
  <si>
    <t>TFR</t>
  </si>
  <si>
    <t>Home &gt;&gt; Energia &amp; Utenze
Home &gt;&gt; Furniture, Manteinance
Home &gt;&gt; Family
tag:#out</t>
  </si>
  <si>
    <t>Veicoli &gt;&gt; Assicurazione
Veicoli &gt;&gt; Manutenzione
tag:#out</t>
  </si>
  <si>
    <t>Spese Finanziarie &gt;&gt; Salute
Spese Finanziarie &gt;&gt; Beneficienza
tag:#out</t>
  </si>
  <si>
    <t>Cibo &gt;&gt; Bar&amp;Locali 
Cibo &gt;&gt; Lunch
Cibo &gt;&gt; Spesa
tag:#out</t>
  </si>
  <si>
    <t>Trasporti &gt;&gt; Trasporto pubblico
Veicoli &gt;&gt; Carburante
Veicoli &gt;&gt; ParkingTools
tag:#out</t>
  </si>
  <si>
    <t>Future &gt;&gt; WorkNew
Future &gt;&gt; EducationNew
tag:#out</t>
  </si>
  <si>
    <t>Shopping &gt;&gt; Abbigliamento
Shopping &gt;&gt; Gift
Entertainment &gt;&gt; Personal Care
Entertainment &gt;&gt; Sport&amp;Fitness
tag:#out</t>
  </si>
  <si>
    <t>667 gift</t>
  </si>
  <si>
    <t>Shopping &gt;&gt; Electronics
Entertainment &gt;&gt; Fun
Entertainment &gt;&gt; Hobby
Altro &gt;&gt; Correzioni &gt;&gt; AdjustBalance
Altro &gt;&gt; Correzioni &gt;&gt; Unexpected
tag:#out</t>
  </si>
  <si>
    <t>SUM OF ABOVE
Shopping &gt;&gt; Abbigliamento
Shopping &gt;&gt; Gift
Entertainment &gt;&gt; Personal Care
Entertainment &gt;&gt; Sport&amp;Fitness
tag:#out
Shopping &gt;&gt; Electronics
Entertainment &gt;&gt; Fun
Entertainment &gt;&gt; Hobby
Altro &gt;&gt; Correzioni &gt;&gt; AdjustBalance
Altro &gt;&gt; Correzioni &gt;&gt; Unexpected
tag:#out</t>
  </si>
  <si>
    <t>Entertainment &gt;&gt; Eventi
Entertainment &gt;&gt; Travel&amp;Holiday
tag:#out</t>
  </si>
  <si>
    <t>Home &gt;&gt; Affitto
tag:#out</t>
  </si>
  <si>
    <t>N.A.</t>
  </si>
  <si>
    <t>tag:#daRisparmi</t>
  </si>
  <si>
    <t>multe</t>
  </si>
  <si>
    <t>imbianchino camera modena</t>
  </si>
  <si>
    <t>occhiali da vista</t>
  </si>
  <si>
    <t>includo anche spese fisse</t>
  </si>
  <si>
    <t>Data from script</t>
  </si>
  <si>
    <t>Somma Ricavi [#in]</t>
  </si>
  <si>
    <t>Target annuale</t>
  </si>
  <si>
    <t>Target (+tol)</t>
  </si>
  <si>
    <t>tolleranza</t>
  </si>
  <si>
    <t>Spese Variabili [Essenziali\Dovute]</t>
  </si>
  <si>
    <t>Spese Fisse</t>
  </si>
  <si>
    <t>Spese Variabili [Indispensabili\Necessità]</t>
  </si>
  <si>
    <t>Spese Variabili [Volute\Non Essenziali]</t>
  </si>
  <si>
    <t>TOT Spese Variabili</t>
  </si>
  <si>
    <t>TOT Spese Variabili (no viaggi)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</si>
</sst>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4" formatCode="_-* #,##0.00\ &quot;€&quot;_-;\-* #,##0.00\ &quot;€&quot;_-;_-* &quot;-&quot;??\ &quot;€&quot;_-;_-@_-"/>
    <numFmt numFmtId="164" formatCode="[$€-2]\ #,##0"/>
    <numFmt numFmtId="165" formatCode="#,##0.00&quot;€&quot;"/>
    <numFmt numFmtId="166" formatCode="[$€-2]\ #,##0.00"/>
    <numFmt numFmtId="167" formatCode="[$€-2]\ #,##0.000"/>
    <numFmt numFmtId="168" formatCode="#,##0\ &quot;€&quot;"/>
    <numFmt numFmtId="169" formatCode="#,##0.00\ &quot;€&quot;"/>
    <numFmt numFmtId="170" formatCode="_-* #,##0\ &quot;€&quot;_-;\-* #,##0\ &quot;€&quot;_-;_-* &quot;-&quot;??\ &quot;€&quot;_-;_-@_-"/>
    <numFmt numFmtId="171" formatCode="#,##0\ [$€-2]"/>
  </numFmts>
  <fonts count="37">
    <font>
      <sz val="11"/>
      <color rgb="FF000000"/>
      <name val="Liberation sans1"/>
    </font>
    <font>
      <sz val="11"/>
      <color theme="1"/>
      <name val="Calibri"/>
      <family val="2"/>
    </font>
    <font>
      <sz val="11"/>
      <color rgb="FFDBE5F1"/>
      <name val="Liberation sans1"/>
    </font>
    <font>
      <b/>
      <sz val="20"/>
      <color rgb="FF000000"/>
      <name val="Liberation sans1"/>
    </font>
    <font>
      <b/>
      <i/>
      <sz val="18"/>
      <color rgb="FF000000"/>
      <name val="Liberation sans1"/>
    </font>
    <font>
      <b/>
      <sz val="13"/>
      <color rgb="FF000000"/>
      <name val="Liberation sans1"/>
    </font>
    <font>
      <b/>
      <sz val="11"/>
      <color rgb="FF000000"/>
      <name val="Liberation sans1"/>
    </font>
    <font>
      <sz val="11"/>
      <color rgb="FF000099"/>
      <name val="Liberation sans1"/>
    </font>
    <font>
      <sz val="10"/>
      <color rgb="FF000000"/>
      <name val="Liberation sans1"/>
    </font>
    <font>
      <i/>
      <sz val="11"/>
      <color rgb="FF000000"/>
      <name val="Liberation sans1"/>
    </font>
    <font>
      <sz val="11"/>
      <color theme="1"/>
      <name val="Liberation sans1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FF0000"/>
      <name val="Calibri"/>
      <family val="2"/>
    </font>
    <font>
      <sz val="11"/>
      <name val="Calibri"/>
      <family val="2"/>
    </font>
    <font>
      <sz val="9"/>
      <color rgb="FF000000"/>
      <name val="Liberation sans1"/>
    </font>
    <font>
      <sz val="11"/>
      <color theme="4"/>
      <name val="Calibri"/>
      <family val="2"/>
    </font>
    <font>
      <sz val="11"/>
      <color theme="5" tint="0.59996337778862885"/>
      <name val="Calibri"/>
      <family val="2"/>
    </font>
    <font>
      <sz val="11"/>
      <color theme="9" tint="0.59996337778862885"/>
      <name val="Calibri"/>
      <family val="2"/>
    </font>
    <font>
      <sz val="11"/>
      <color rgb="FFFFFF00"/>
      <name val="Calibri"/>
      <family val="2"/>
    </font>
    <font>
      <sz val="11"/>
      <color theme="0"/>
      <name val="Calibri"/>
      <family val="2"/>
    </font>
    <font>
      <sz val="11"/>
      <color theme="8" tint="0.59996337778862885"/>
      <name val="Calibri"/>
      <family val="2"/>
    </font>
    <font>
      <sz val="11"/>
      <color rgb="FF000000"/>
      <name val="Liberation sans1"/>
    </font>
    <font>
      <sz val="11"/>
      <color theme="2" tint="-0.34998626667073579"/>
      <name val="Calibri"/>
      <family val="2"/>
      <scheme val="minor"/>
    </font>
    <font>
      <sz val="11"/>
      <color theme="2" tint="-0.34998626667073579"/>
      <name val="Calibri"/>
      <family val="2"/>
    </font>
    <font>
      <b/>
      <sz val="11"/>
      <name val="Calibri"/>
      <family val="2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ajor"/>
    </font>
    <font>
      <sz val="11"/>
      <color theme="1"/>
      <name val="Calibri"/>
      <family val="2"/>
      <scheme val="major"/>
    </font>
    <font>
      <b/>
      <sz val="11"/>
      <color rgb="FF000000"/>
      <name val="Calibri"/>
      <family val="2"/>
      <scheme val="maj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</font>
    <font>
      <sz val="11"/>
      <color rgb="FF000000"/>
      <name val="Calibri"/>
    </font>
    <font>
      <b/>
      <sz val="12"/>
      <color theme="0"/>
      <name val="Calibri"/>
      <family val="2"/>
      <scheme val="minor"/>
    </font>
  </fonts>
  <fills count="5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BE5F1"/>
        <bgColor rgb="FFDBE5F1"/>
      </patternFill>
    </fill>
    <fill>
      <patternFill patternType="solid">
        <fgColor rgb="FFFFC000"/>
        <bgColor rgb="FFFFC000"/>
      </patternFill>
    </fill>
    <fill>
      <patternFill patternType="solid">
        <fgColor rgb="FF92D050"/>
        <bgColor rgb="FF92D050"/>
      </patternFill>
    </fill>
    <fill>
      <patternFill patternType="solid">
        <fgColor rgb="FFFF0000"/>
        <bgColor rgb="FFFF0000"/>
      </patternFill>
    </fill>
    <fill>
      <patternFill patternType="solid">
        <fgColor rgb="FF00B0F0"/>
        <bgColor rgb="FF00B0F0"/>
      </patternFill>
    </fill>
    <fill>
      <patternFill patternType="solid">
        <fgColor rgb="FF66FFFF"/>
        <bgColor rgb="FF66FFFF"/>
      </patternFill>
    </fill>
    <fill>
      <patternFill patternType="solid">
        <fgColor rgb="FF66FF66"/>
        <bgColor rgb="FF66FF66"/>
      </patternFill>
    </fill>
    <fill>
      <patternFill patternType="solid">
        <fgColor rgb="FFFF420E"/>
        <bgColor rgb="FFFF420E"/>
      </patternFill>
    </fill>
    <fill>
      <patternFill patternType="solid">
        <fgColor rgb="FFFF33FF"/>
        <bgColor rgb="FFFF33FF"/>
      </patternFill>
    </fill>
    <fill>
      <patternFill patternType="solid">
        <fgColor rgb="FF3399FF"/>
        <bgColor rgb="FF3399FF"/>
      </patternFill>
    </fill>
    <fill>
      <patternFill patternType="solid">
        <fgColor rgb="FFFFDBDB"/>
        <bgColor rgb="FFFFDBDB"/>
      </patternFill>
    </fill>
    <fill>
      <patternFill patternType="solid">
        <fgColor rgb="FF0066FF"/>
        <bgColor rgb="FF0066FF"/>
      </patternFill>
    </fill>
    <fill>
      <patternFill patternType="solid">
        <fgColor rgb="FFFFCCCC"/>
        <bgColor rgb="FFFFCCCC"/>
      </patternFill>
    </fill>
    <fill>
      <patternFill patternType="solid">
        <fgColor rgb="FF9999FF"/>
        <bgColor rgb="FF9999FF"/>
      </patternFill>
    </fill>
    <fill>
      <patternFill patternType="solid">
        <fgColor rgb="FF99FFCC"/>
        <bgColor rgb="FF99FFCC"/>
      </patternFill>
    </fill>
    <fill>
      <patternFill patternType="solid">
        <fgColor rgb="FFFFFF66"/>
        <bgColor rgb="FFFFFF66"/>
      </patternFill>
    </fill>
    <fill>
      <patternFill patternType="solid">
        <fgColor rgb="FFFFD966"/>
        <bgColor rgb="FFFFD966"/>
      </patternFill>
    </fill>
    <fill>
      <patternFill patternType="solid">
        <fgColor rgb="FF93C47D"/>
        <bgColor rgb="FF93C47D"/>
      </patternFill>
    </fill>
    <fill>
      <patternFill patternType="solid">
        <fgColor rgb="FFCFE2F3"/>
        <bgColor rgb="FFCFE2F3"/>
      </patternFill>
    </fill>
    <fill>
      <patternFill patternType="solid">
        <fgColor rgb="FFF9CB9C"/>
        <bgColor rgb="FFF9CB9C"/>
      </patternFill>
    </fill>
    <fill>
      <patternFill patternType="solid">
        <fgColor rgb="FFA4C2F4"/>
        <bgColor rgb="FFA4C2F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rgb="FFFFF2CC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59999389629810485"/>
        <bgColor rgb="FFE6B8AF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rgb="FFEFEFEF"/>
      </patternFill>
    </fill>
    <fill>
      <patternFill patternType="solid">
        <fgColor theme="9" tint="0.59999389629810485"/>
        <bgColor rgb="FFD9EAD3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249977111117893"/>
        <bgColor rgb="FFCFE2F3"/>
      </patternFill>
    </fill>
    <fill>
      <patternFill patternType="solid">
        <fgColor theme="8" tint="0.59996337778862885"/>
        <bgColor rgb="FFEFEFEF"/>
      </patternFill>
    </fill>
    <fill>
      <patternFill patternType="solid">
        <fgColor theme="8" tint="0.59996337778862885"/>
        <bgColor theme="8" tint="0.79998168889431442"/>
      </patternFill>
    </fill>
    <fill>
      <patternFill patternType="solid">
        <fgColor theme="8" tint="0.39994506668294322"/>
        <bgColor indexed="64"/>
      </patternFill>
    </fill>
    <fill>
      <patternFill patternType="solid">
        <fgColor theme="7" tint="0.39997558519241921"/>
        <bgColor rgb="FFFFD966"/>
      </patternFill>
    </fill>
    <fill>
      <patternFill patternType="solid">
        <fgColor theme="7" tint="0.59999389629810485"/>
        <bgColor rgb="FFF9CB9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rgb="FF93C47D"/>
      </patternFill>
    </fill>
    <fill>
      <patternFill patternType="solid">
        <fgColor theme="8" tint="0.79998168889431442"/>
        <bgColor rgb="FFFFD966"/>
      </patternFill>
    </fill>
    <fill>
      <patternFill patternType="solid">
        <fgColor theme="9" tint="0.39997558519241921"/>
        <bgColor rgb="FFCFE2F3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/>
        <bgColor rgb="FFFFFF66"/>
      </patternFill>
    </fill>
    <fill>
      <patternFill patternType="solid">
        <fgColor rgb="FFCC66FF"/>
        <bgColor rgb="FFEFEFEF"/>
      </patternFill>
    </fill>
    <fill>
      <patternFill patternType="solid">
        <fgColor rgb="FFCC66FF"/>
        <bgColor theme="8" tint="0.79998168889431442"/>
      </patternFill>
    </fill>
    <fill>
      <patternFill patternType="solid">
        <fgColor rgb="FFECC5FF"/>
        <bgColor indexed="64"/>
      </patternFill>
    </fill>
  </fills>
  <borders count="3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25"/>
    <xf numFmtId="44" fontId="23" fillId="0" borderId="25"/>
    <xf numFmtId="9" fontId="23" fillId="0" borderId="0" applyFont="0" applyFill="0" applyBorder="0" applyAlignment="0" applyProtection="0"/>
  </cellStyleXfs>
  <cellXfs count="548">
    <xf numFmtId="0" fontId="0" fillId="0" borderId="0" xfId="0" applyBorder="1"/>
    <xf numFmtId="0" fontId="1" fillId="0" borderId="0" xfId="0" applyFont="1" applyBorder="1"/>
    <xf numFmtId="0" fontId="0" fillId="0" borderId="0" xfId="0" applyBorder="1" applyAlignment="1">
      <alignment vertical="center"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0" fillId="4" borderId="8" xfId="0" applyFill="1" applyBorder="1"/>
    <xf numFmtId="0" fontId="0" fillId="0" borderId="7" xfId="0" applyBorder="1"/>
    <xf numFmtId="0" fontId="0" fillId="5" borderId="12" xfId="0" applyFill="1" applyBorder="1"/>
    <xf numFmtId="0" fontId="0" fillId="5" borderId="13" xfId="0" applyFill="1" applyBorder="1"/>
    <xf numFmtId="0" fontId="0" fillId="5" borderId="14" xfId="0" applyFill="1" applyBorder="1"/>
    <xf numFmtId="0" fontId="0" fillId="5" borderId="15" xfId="0" applyFill="1" applyBorder="1"/>
    <xf numFmtId="0" fontId="0" fillId="5" borderId="8" xfId="0" applyFill="1" applyBorder="1"/>
    <xf numFmtId="0" fontId="0" fillId="5" borderId="16" xfId="0" applyFill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5" borderId="9" xfId="0" applyFill="1" applyBorder="1"/>
    <xf numFmtId="0" fontId="0" fillId="5" borderId="10" xfId="0" applyFill="1" applyBorder="1"/>
    <xf numFmtId="0" fontId="0" fillId="5" borderId="11" xfId="0" applyFill="1" applyBorder="1"/>
    <xf numFmtId="0" fontId="5" fillId="9" borderId="21" xfId="0" applyFont="1" applyFill="1" applyBorder="1" applyAlignment="1">
      <alignment horizontal="center" vertical="center"/>
    </xf>
    <xf numFmtId="0" fontId="5" fillId="11" borderId="21" xfId="0" applyFont="1" applyFill="1" applyBorder="1" applyAlignment="1">
      <alignment horizontal="center" vertical="center"/>
    </xf>
    <xf numFmtId="0" fontId="5" fillId="12" borderId="21" xfId="0" applyFont="1" applyFill="1" applyBorder="1" applyAlignment="1">
      <alignment horizontal="center" vertical="center"/>
    </xf>
    <xf numFmtId="0" fontId="0" fillId="0" borderId="0" xfId="0" applyBorder="1" applyAlignment="1">
      <alignment vertical="top"/>
    </xf>
    <xf numFmtId="0" fontId="0" fillId="0" borderId="0" xfId="0" applyBorder="1" applyAlignment="1">
      <alignment horizontal="center" vertical="top" wrapText="1"/>
    </xf>
    <xf numFmtId="0" fontId="0" fillId="13" borderId="13" xfId="0" applyFill="1" applyBorder="1" applyAlignment="1">
      <alignment horizontal="center" vertical="center"/>
    </xf>
    <xf numFmtId="0" fontId="0" fillId="14" borderId="13" xfId="0" applyFill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13" borderId="8" xfId="0" applyFill="1" applyBorder="1" applyAlignment="1">
      <alignment horizontal="center" vertical="center"/>
    </xf>
    <xf numFmtId="0" fontId="0" fillId="14" borderId="8" xfId="0" applyFill="1" applyBorder="1" applyAlignment="1">
      <alignment horizontal="center" vertical="center"/>
    </xf>
    <xf numFmtId="0" fontId="0" fillId="13" borderId="10" xfId="0" applyFill="1" applyBorder="1" applyAlignment="1">
      <alignment horizontal="center" vertical="center"/>
    </xf>
    <xf numFmtId="0" fontId="7" fillId="0" borderId="18" xfId="0" applyFont="1" applyBorder="1" applyAlignment="1">
      <alignment horizontal="center" wrapText="1"/>
    </xf>
    <xf numFmtId="0" fontId="0" fillId="0" borderId="18" xfId="0" applyBorder="1" applyAlignment="1">
      <alignment horizontal="left"/>
    </xf>
    <xf numFmtId="0" fontId="0" fillId="0" borderId="18" xfId="0" applyBorder="1" applyAlignment="1">
      <alignment horizontal="center" vertical="center"/>
    </xf>
    <xf numFmtId="0" fontId="8" fillId="0" borderId="18" xfId="0" applyFont="1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15" borderId="21" xfId="0" applyFill="1" applyBorder="1" applyAlignment="1">
      <alignment horizontal="center" vertical="center"/>
    </xf>
    <xf numFmtId="0" fontId="0" fillId="0" borderId="20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/>
    </xf>
    <xf numFmtId="0" fontId="0" fillId="16" borderId="21" xfId="0" applyFill="1" applyBorder="1" applyAlignment="1">
      <alignment horizontal="center" vertical="center" wrapText="1"/>
    </xf>
    <xf numFmtId="0" fontId="0" fillId="0" borderId="20" xfId="0" applyBorder="1" applyAlignment="1">
      <alignment horizontal="left" vertical="center"/>
    </xf>
    <xf numFmtId="0" fontId="0" fillId="0" borderId="20" xfId="0" applyBorder="1"/>
    <xf numFmtId="0" fontId="0" fillId="0" borderId="18" xfId="0" applyBorder="1" applyAlignment="1">
      <alignment horizontal="left" vertical="center" wrapText="1"/>
    </xf>
    <xf numFmtId="0" fontId="0" fillId="15" borderId="10" xfId="0" applyFill="1" applyBorder="1" applyAlignment="1">
      <alignment horizontal="center" vertical="center"/>
    </xf>
    <xf numFmtId="0" fontId="0" fillId="0" borderId="18" xfId="0" applyBorder="1" applyAlignment="1">
      <alignment horizontal="center" vertical="center" wrapText="1"/>
    </xf>
    <xf numFmtId="0" fontId="0" fillId="0" borderId="18" xfId="0" applyBorder="1" applyAlignment="1">
      <alignment vertical="center"/>
    </xf>
    <xf numFmtId="0" fontId="0" fillId="0" borderId="18" xfId="0" applyBorder="1" applyAlignment="1">
      <alignment horizontal="left" vertical="center"/>
    </xf>
    <xf numFmtId="0" fontId="0" fillId="2" borderId="8" xfId="0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17" borderId="26" xfId="0" applyFill="1" applyBorder="1" applyAlignment="1">
      <alignment horizontal="center" vertical="center" wrapText="1"/>
    </xf>
    <xf numFmtId="0" fontId="0" fillId="17" borderId="24" xfId="0" applyFill="1" applyBorder="1"/>
    <xf numFmtId="0" fontId="0" fillId="17" borderId="27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/>
    </xf>
    <xf numFmtId="0" fontId="0" fillId="0" borderId="19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17" borderId="12" xfId="0" applyFill="1" applyBorder="1" applyAlignment="1">
      <alignment horizontal="left" vertical="center"/>
    </xf>
    <xf numFmtId="0" fontId="0" fillId="17" borderId="13" xfId="0" applyFill="1" applyBorder="1" applyAlignment="1">
      <alignment horizontal="left" vertical="center"/>
    </xf>
    <xf numFmtId="0" fontId="0" fillId="17" borderId="14" xfId="0" applyFill="1" applyBorder="1" applyAlignment="1">
      <alignment horizontal="center" vertical="center"/>
    </xf>
    <xf numFmtId="0" fontId="0" fillId="17" borderId="15" xfId="0" applyFill="1" applyBorder="1" applyAlignment="1">
      <alignment horizontal="left" vertical="center"/>
    </xf>
    <xf numFmtId="0" fontId="0" fillId="17" borderId="8" xfId="0" applyFill="1" applyBorder="1" applyAlignment="1">
      <alignment horizontal="left" vertical="center"/>
    </xf>
    <xf numFmtId="0" fontId="0" fillId="17" borderId="16" xfId="0" applyFill="1" applyBorder="1" applyAlignment="1">
      <alignment horizontal="center" vertical="center"/>
    </xf>
    <xf numFmtId="0" fontId="0" fillId="17" borderId="26" xfId="0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14" borderId="11" xfId="0" applyFill="1" applyBorder="1" applyAlignment="1">
      <alignment horizontal="center" vertical="center" wrapText="1"/>
    </xf>
    <xf numFmtId="0" fontId="0" fillId="17" borderId="9" xfId="0" applyFill="1" applyBorder="1" applyAlignment="1">
      <alignment horizontal="left" vertical="center"/>
    </xf>
    <xf numFmtId="0" fontId="0" fillId="17" borderId="10" xfId="0" applyFill="1" applyBorder="1" applyAlignment="1">
      <alignment horizontal="left" vertical="center"/>
    </xf>
    <xf numFmtId="0" fontId="0" fillId="17" borderId="11" xfId="0" applyFill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10" fillId="0" borderId="17" xfId="0" applyFont="1" applyBorder="1" applyAlignment="1">
      <alignment horizontal="center" vertical="center"/>
    </xf>
    <xf numFmtId="0" fontId="10" fillId="0" borderId="19" xfId="0" applyFont="1" applyBorder="1" applyAlignment="1">
      <alignment horizontal="center" vertical="center" wrapText="1"/>
    </xf>
    <xf numFmtId="0" fontId="0" fillId="18" borderId="8" xfId="0" applyFill="1" applyBorder="1"/>
    <xf numFmtId="0" fontId="0" fillId="18" borderId="8" xfId="0" applyFill="1" applyBorder="1" applyAlignment="1">
      <alignment horizontal="center" vertical="center"/>
    </xf>
    <xf numFmtId="0" fontId="0" fillId="18" borderId="8" xfId="0" applyFill="1" applyBorder="1" applyAlignment="1">
      <alignment vertical="center"/>
    </xf>
    <xf numFmtId="0" fontId="0" fillId="0" borderId="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21" xfId="0" applyBorder="1" applyAlignment="1">
      <alignment horizontal="left" wrapText="1"/>
    </xf>
    <xf numFmtId="0" fontId="0" fillId="0" borderId="21" xfId="0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 wrapText="1"/>
    </xf>
    <xf numFmtId="0" fontId="0" fillId="0" borderId="17" xfId="0" applyBorder="1" applyAlignment="1">
      <alignment horizontal="left"/>
    </xf>
    <xf numFmtId="0" fontId="0" fillId="0" borderId="19" xfId="0" applyBorder="1" applyAlignment="1">
      <alignment horizontal="center"/>
    </xf>
    <xf numFmtId="0" fontId="6" fillId="0" borderId="0" xfId="0" applyFont="1" applyBorder="1" applyAlignment="1">
      <alignment horizontal="left"/>
    </xf>
    <xf numFmtId="164" fontId="1" fillId="0" borderId="0" xfId="0" applyNumberFormat="1" applyFont="1" applyBorder="1" applyAlignment="1">
      <alignment horizontal="center"/>
    </xf>
    <xf numFmtId="0" fontId="1" fillId="0" borderId="4" xfId="0" applyFont="1" applyBorder="1"/>
    <xf numFmtId="165" fontId="1" fillId="0" borderId="0" xfId="0" applyNumberFormat="1" applyFont="1" applyBorder="1" applyAlignment="1">
      <alignment horizontal="center"/>
    </xf>
    <xf numFmtId="166" fontId="1" fillId="0" borderId="4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166" fontId="1" fillId="0" borderId="0" xfId="0" applyNumberFormat="1" applyFont="1" applyBorder="1" applyAlignment="1">
      <alignment horizontal="center"/>
    </xf>
    <xf numFmtId="166" fontId="1" fillId="0" borderId="4" xfId="0" applyNumberFormat="1" applyFont="1" applyBorder="1" applyAlignment="1">
      <alignment vertical="center"/>
    </xf>
    <xf numFmtId="164" fontId="1" fillId="0" borderId="4" xfId="0" applyNumberFormat="1" applyFont="1" applyBorder="1" applyAlignment="1">
      <alignment horizontal="center"/>
    </xf>
    <xf numFmtId="166" fontId="1" fillId="0" borderId="0" xfId="0" applyNumberFormat="1" applyFont="1" applyBorder="1"/>
    <xf numFmtId="166" fontId="1" fillId="2" borderId="4" xfId="0" applyNumberFormat="1" applyFont="1" applyFill="1" applyBorder="1" applyAlignment="1">
      <alignment horizontal="center"/>
    </xf>
    <xf numFmtId="166" fontId="1" fillId="0" borderId="4" xfId="0" applyNumberFormat="1" applyFont="1" applyBorder="1" applyAlignment="1">
      <alignment horizontal="center"/>
    </xf>
    <xf numFmtId="0" fontId="1" fillId="0" borderId="4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1" fillId="0" borderId="0" xfId="0" applyFont="1" applyBorder="1" applyAlignment="1">
      <alignment vertical="center"/>
    </xf>
    <xf numFmtId="0" fontId="1" fillId="19" borderId="0" xfId="0" applyFont="1" applyFill="1" applyBorder="1" applyAlignment="1">
      <alignment vertical="center"/>
    </xf>
    <xf numFmtId="0" fontId="1" fillId="20" borderId="0" xfId="0" applyFont="1" applyFill="1" applyBorder="1" applyAlignment="1">
      <alignment vertical="center"/>
    </xf>
    <xf numFmtId="0" fontId="1" fillId="21" borderId="0" xfId="0" applyFont="1" applyFill="1" applyBorder="1" applyAlignment="1">
      <alignment vertical="center"/>
    </xf>
    <xf numFmtId="0" fontId="11" fillId="23" borderId="0" xfId="0" applyFont="1" applyFill="1" applyBorder="1" applyAlignment="1">
      <alignment vertical="center"/>
    </xf>
    <xf numFmtId="0" fontId="1" fillId="24" borderId="0" xfId="0" applyFont="1" applyFill="1" applyBorder="1" applyAlignment="1">
      <alignment vertical="center"/>
    </xf>
    <xf numFmtId="0" fontId="1" fillId="25" borderId="0" xfId="0" applyFont="1" applyFill="1" applyBorder="1" applyAlignment="1">
      <alignment vertical="center"/>
    </xf>
    <xf numFmtId="0" fontId="1" fillId="26" borderId="0" xfId="0" applyFont="1" applyFill="1" applyBorder="1" applyAlignment="1">
      <alignment vertical="center"/>
    </xf>
    <xf numFmtId="0" fontId="1" fillId="27" borderId="0" xfId="0" applyFont="1" applyFill="1" applyBorder="1" applyAlignment="1">
      <alignment vertical="center"/>
    </xf>
    <xf numFmtId="0" fontId="0" fillId="28" borderId="0" xfId="0" applyFill="1" applyBorder="1"/>
    <xf numFmtId="0" fontId="0" fillId="30" borderId="0" xfId="0" applyFill="1" applyBorder="1"/>
    <xf numFmtId="0" fontId="1" fillId="29" borderId="0" xfId="0" applyFont="1" applyFill="1" applyBorder="1" applyAlignment="1">
      <alignment vertical="center"/>
    </xf>
    <xf numFmtId="166" fontId="1" fillId="0" borderId="15" xfId="0" applyNumberFormat="1" applyFont="1" applyBorder="1" applyAlignment="1">
      <alignment horizontal="center" vertical="center"/>
    </xf>
    <xf numFmtId="164" fontId="1" fillId="0" borderId="0" xfId="0" applyNumberFormat="1" applyFont="1" applyBorder="1" applyAlignment="1">
      <alignment horizontal="center" vertical="center"/>
    </xf>
    <xf numFmtId="0" fontId="15" fillId="32" borderId="0" xfId="0" applyFont="1" applyFill="1" applyBorder="1" applyAlignment="1">
      <alignment vertical="center"/>
    </xf>
    <xf numFmtId="164" fontId="15" fillId="32" borderId="0" xfId="0" applyNumberFormat="1" applyFont="1" applyFill="1" applyBorder="1" applyAlignment="1">
      <alignment horizontal="center"/>
    </xf>
    <xf numFmtId="166" fontId="15" fillId="32" borderId="4" xfId="0" applyNumberFormat="1" applyFont="1" applyFill="1" applyBorder="1" applyAlignment="1">
      <alignment horizontal="center"/>
    </xf>
    <xf numFmtId="0" fontId="15" fillId="32" borderId="0" xfId="0" applyFont="1" applyFill="1" applyBorder="1"/>
    <xf numFmtId="166" fontId="1" fillId="0" borderId="0" xfId="0" applyNumberFormat="1" applyFont="1" applyBorder="1" applyAlignment="1">
      <alignment horizontal="center" vertical="center"/>
    </xf>
    <xf numFmtId="166" fontId="1" fillId="0" borderId="15" xfId="0" applyNumberFormat="1" applyFont="1" applyBorder="1" applyAlignment="1">
      <alignment vertical="center"/>
    </xf>
    <xf numFmtId="0" fontId="12" fillId="0" borderId="0" xfId="0" applyFont="1" applyBorder="1" applyAlignment="1">
      <alignment vertical="top"/>
    </xf>
    <xf numFmtId="0" fontId="14" fillId="31" borderId="0" xfId="0" applyFont="1" applyFill="1" applyBorder="1" applyAlignment="1">
      <alignment horizontal="left" vertical="center"/>
    </xf>
    <xf numFmtId="0" fontId="12" fillId="0" borderId="0" xfId="0" applyFont="1" applyBorder="1" applyAlignment="1">
      <alignment vertical="center"/>
    </xf>
    <xf numFmtId="0" fontId="12" fillId="0" borderId="0" xfId="0" applyFont="1" applyBorder="1" applyAlignment="1">
      <alignment horizontal="center" vertical="center"/>
    </xf>
    <xf numFmtId="0" fontId="12" fillId="26" borderId="0" xfId="0" applyFont="1" applyFill="1" applyBorder="1" applyAlignment="1">
      <alignment vertical="center"/>
    </xf>
    <xf numFmtId="0" fontId="12" fillId="26" borderId="0" xfId="0" applyFont="1" applyFill="1" applyBorder="1" applyAlignment="1">
      <alignment horizontal="center" vertical="center"/>
    </xf>
    <xf numFmtId="0" fontId="12" fillId="29" borderId="0" xfId="0" applyFont="1" applyFill="1" applyBorder="1" applyAlignment="1">
      <alignment vertical="center"/>
    </xf>
    <xf numFmtId="0" fontId="1" fillId="0" borderId="25" xfId="0" applyFont="1"/>
    <xf numFmtId="166" fontId="1" fillId="0" borderId="25" xfId="0" applyNumberFormat="1" applyFont="1" applyAlignment="1">
      <alignment horizontal="center" vertical="center"/>
    </xf>
    <xf numFmtId="166" fontId="1" fillId="29" borderId="25" xfId="0" applyNumberFormat="1" applyFont="1" applyFill="1" applyAlignment="1">
      <alignment horizontal="center" vertical="center"/>
    </xf>
    <xf numFmtId="164" fontId="1" fillId="0" borderId="25" xfId="0" applyNumberFormat="1" applyFont="1" applyAlignment="1">
      <alignment horizontal="center"/>
    </xf>
    <xf numFmtId="166" fontId="1" fillId="0" borderId="25" xfId="0" applyNumberFormat="1" applyFont="1" applyAlignment="1">
      <alignment vertical="center"/>
    </xf>
    <xf numFmtId="166" fontId="15" fillId="32" borderId="25" xfId="0" applyNumberFormat="1" applyFont="1" applyFill="1" applyAlignment="1">
      <alignment horizontal="center"/>
    </xf>
    <xf numFmtId="166" fontId="1" fillId="2" borderId="25" xfId="0" applyNumberFormat="1" applyFont="1" applyFill="1" applyAlignment="1">
      <alignment horizontal="center"/>
    </xf>
    <xf numFmtId="166" fontId="1" fillId="0" borderId="25" xfId="0" applyNumberFormat="1" applyFont="1" applyAlignment="1">
      <alignment horizontal="center"/>
    </xf>
    <xf numFmtId="0" fontId="1" fillId="0" borderId="25" xfId="0" applyFont="1" applyAlignment="1">
      <alignment vertical="center"/>
    </xf>
    <xf numFmtId="0" fontId="13" fillId="18" borderId="4" xfId="0" applyFont="1" applyFill="1" applyBorder="1" applyAlignment="1">
      <alignment horizontal="center" vertical="center"/>
    </xf>
    <xf numFmtId="0" fontId="0" fillId="0" borderId="33" xfId="0" applyBorder="1"/>
    <xf numFmtId="0" fontId="0" fillId="0" borderId="33" xfId="0" applyBorder="1" applyAlignment="1">
      <alignment horizontal="center" vertical="center"/>
    </xf>
    <xf numFmtId="0" fontId="0" fillId="0" borderId="33" xfId="0" applyBorder="1" applyAlignment="1">
      <alignment vertical="center"/>
    </xf>
    <xf numFmtId="0" fontId="15" fillId="32" borderId="33" xfId="0" applyFont="1" applyFill="1" applyBorder="1"/>
    <xf numFmtId="0" fontId="13" fillId="18" borderId="33" xfId="0" applyFont="1" applyFill="1" applyBorder="1" applyAlignment="1">
      <alignment horizontal="center" vertical="center"/>
    </xf>
    <xf numFmtId="0" fontId="12" fillId="24" borderId="0" xfId="0" applyFont="1" applyFill="1" applyBorder="1" applyAlignment="1">
      <alignment vertical="center"/>
    </xf>
    <xf numFmtId="167" fontId="16" fillId="0" borderId="0" xfId="0" applyNumberFormat="1" applyFont="1" applyBorder="1" applyAlignment="1">
      <alignment vertical="center"/>
    </xf>
    <xf numFmtId="164" fontId="1" fillId="19" borderId="0" xfId="0" applyNumberFormat="1" applyFont="1" applyFill="1" applyBorder="1" applyAlignment="1">
      <alignment horizontal="center" vertical="center"/>
    </xf>
    <xf numFmtId="0" fontId="1" fillId="21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2" fillId="27" borderId="0" xfId="0" applyFont="1" applyFill="1" applyBorder="1" applyAlignment="1">
      <alignment vertical="center" wrapText="1"/>
    </xf>
    <xf numFmtId="166" fontId="1" fillId="27" borderId="4" xfId="0" applyNumberFormat="1" applyFont="1" applyFill="1" applyBorder="1" applyAlignment="1">
      <alignment horizontal="center"/>
    </xf>
    <xf numFmtId="166" fontId="1" fillId="27" borderId="25" xfId="0" applyNumberFormat="1" applyFont="1" applyFill="1" applyAlignment="1">
      <alignment horizontal="center"/>
    </xf>
    <xf numFmtId="166" fontId="1" fillId="31" borderId="0" xfId="0" applyNumberFormat="1" applyFont="1" applyFill="1" applyBorder="1" applyAlignment="1">
      <alignment horizontal="center"/>
    </xf>
    <xf numFmtId="0" fontId="0" fillId="31" borderId="0" xfId="0" applyFill="1" applyBorder="1"/>
    <xf numFmtId="0" fontId="0" fillId="31" borderId="33" xfId="0" applyFill="1" applyBorder="1"/>
    <xf numFmtId="0" fontId="12" fillId="33" borderId="0" xfId="0" applyFont="1" applyFill="1" applyBorder="1" applyAlignment="1">
      <alignment vertical="center"/>
    </xf>
    <xf numFmtId="0" fontId="1" fillId="33" borderId="0" xfId="0" applyFont="1" applyFill="1" applyBorder="1" applyAlignment="1">
      <alignment vertical="center"/>
    </xf>
    <xf numFmtId="166" fontId="1" fillId="33" borderId="4" xfId="0" applyNumberFormat="1" applyFont="1" applyFill="1" applyBorder="1" applyAlignment="1">
      <alignment horizontal="center" vertical="center"/>
    </xf>
    <xf numFmtId="166" fontId="1" fillId="33" borderId="25" xfId="0" applyNumberFormat="1" applyFont="1" applyFill="1" applyAlignment="1">
      <alignment horizontal="center" vertical="center"/>
    </xf>
    <xf numFmtId="0" fontId="0" fillId="30" borderId="33" xfId="0" applyFill="1" applyBorder="1"/>
    <xf numFmtId="0" fontId="13" fillId="0" borderId="0" xfId="0" applyFont="1" applyBorder="1" applyAlignment="1">
      <alignment vertical="center"/>
    </xf>
    <xf numFmtId="168" fontId="12" fillId="23" borderId="0" xfId="0" applyNumberFormat="1" applyFont="1" applyFill="1" applyBorder="1" applyAlignment="1">
      <alignment horizontal="center" vertical="center"/>
    </xf>
    <xf numFmtId="0" fontId="12" fillId="20" borderId="0" xfId="0" applyFont="1" applyFill="1" applyBorder="1" applyAlignment="1">
      <alignment vertical="center"/>
    </xf>
    <xf numFmtId="0" fontId="12" fillId="23" borderId="0" xfId="0" applyFont="1" applyFill="1" applyBorder="1" applyAlignment="1">
      <alignment vertical="center"/>
    </xf>
    <xf numFmtId="0" fontId="0" fillId="34" borderId="0" xfId="0" applyFill="1" applyBorder="1" applyAlignment="1">
      <alignment vertical="center"/>
    </xf>
    <xf numFmtId="0" fontId="0" fillId="34" borderId="0" xfId="0" applyFill="1" applyBorder="1"/>
    <xf numFmtId="0" fontId="1" fillId="34" borderId="4" xfId="0" applyFont="1" applyFill="1" applyBorder="1"/>
    <xf numFmtId="0" fontId="1" fillId="34" borderId="25" xfId="0" applyFont="1" applyFill="1"/>
    <xf numFmtId="0" fontId="0" fillId="34" borderId="33" xfId="0" applyFill="1" applyBorder="1"/>
    <xf numFmtId="164" fontId="1" fillId="35" borderId="0" xfId="0" applyNumberFormat="1" applyFont="1" applyFill="1" applyBorder="1" applyAlignment="1">
      <alignment horizontal="center"/>
    </xf>
    <xf numFmtId="166" fontId="0" fillId="0" borderId="0" xfId="0" applyNumberFormat="1" applyBorder="1"/>
    <xf numFmtId="168" fontId="15" fillId="32" borderId="0" xfId="0" applyNumberFormat="1" applyFont="1" applyFill="1" applyBorder="1" applyAlignment="1">
      <alignment horizontal="center" vertical="center"/>
    </xf>
    <xf numFmtId="168" fontId="15" fillId="32" borderId="33" xfId="0" applyNumberFormat="1" applyFont="1" applyFill="1" applyBorder="1" applyAlignment="1">
      <alignment horizontal="center" vertical="center"/>
    </xf>
    <xf numFmtId="168" fontId="15" fillId="0" borderId="0" xfId="0" applyNumberFormat="1" applyFont="1" applyBorder="1" applyAlignment="1">
      <alignment horizontal="center" vertical="center"/>
    </xf>
    <xf numFmtId="169" fontId="1" fillId="19" borderId="0" xfId="0" applyNumberFormat="1" applyFont="1" applyFill="1" applyBorder="1" applyAlignment="1">
      <alignment horizontal="center"/>
    </xf>
    <xf numFmtId="169" fontId="1" fillId="19" borderId="4" xfId="0" applyNumberFormat="1" applyFont="1" applyFill="1" applyBorder="1" applyAlignment="1">
      <alignment horizontal="center" vertical="center"/>
    </xf>
    <xf numFmtId="169" fontId="1" fillId="19" borderId="25" xfId="0" applyNumberFormat="1" applyFont="1" applyFill="1" applyAlignment="1">
      <alignment horizontal="center" vertical="center"/>
    </xf>
    <xf numFmtId="169" fontId="0" fillId="0" borderId="0" xfId="0" applyNumberFormat="1" applyBorder="1"/>
    <xf numFmtId="169" fontId="0" fillId="0" borderId="33" xfId="0" applyNumberFormat="1" applyBorder="1"/>
    <xf numFmtId="169" fontId="12" fillId="20" borderId="0" xfId="0" applyNumberFormat="1" applyFont="1" applyFill="1" applyBorder="1"/>
    <xf numFmtId="169" fontId="1" fillId="20" borderId="4" xfId="0" applyNumberFormat="1" applyFont="1" applyFill="1" applyBorder="1" applyAlignment="1">
      <alignment horizontal="center" vertical="center"/>
    </xf>
    <xf numFmtId="169" fontId="1" fillId="20" borderId="25" xfId="0" applyNumberFormat="1" applyFont="1" applyFill="1" applyAlignment="1">
      <alignment horizontal="center" vertical="center"/>
    </xf>
    <xf numFmtId="169" fontId="16" fillId="0" borderId="0" xfId="0" applyNumberFormat="1" applyFont="1" applyBorder="1"/>
    <xf numFmtId="169" fontId="12" fillId="21" borderId="0" xfId="0" applyNumberFormat="1" applyFont="1" applyFill="1" applyBorder="1" applyAlignment="1">
      <alignment horizontal="center"/>
    </xf>
    <xf numFmtId="169" fontId="1" fillId="21" borderId="4" xfId="0" applyNumberFormat="1" applyFont="1" applyFill="1" applyBorder="1" applyAlignment="1">
      <alignment horizontal="center" vertical="center"/>
    </xf>
    <xf numFmtId="169" fontId="1" fillId="21" borderId="25" xfId="0" applyNumberFormat="1" applyFont="1" applyFill="1" applyAlignment="1">
      <alignment horizontal="center" vertical="center"/>
    </xf>
    <xf numFmtId="169" fontId="1" fillId="22" borderId="25" xfId="0" applyNumberFormat="1" applyFont="1" applyFill="1" applyAlignment="1">
      <alignment horizontal="center"/>
    </xf>
    <xf numFmtId="169" fontId="15" fillId="32" borderId="0" xfId="0" applyNumberFormat="1" applyFont="1" applyFill="1" applyBorder="1" applyAlignment="1">
      <alignment horizontal="center" vertical="center"/>
    </xf>
    <xf numFmtId="169" fontId="1" fillId="23" borderId="0" xfId="0" applyNumberFormat="1" applyFont="1" applyFill="1" applyBorder="1"/>
    <xf numFmtId="169" fontId="1" fillId="23" borderId="4" xfId="0" applyNumberFormat="1" applyFont="1" applyFill="1" applyBorder="1" applyAlignment="1">
      <alignment horizontal="center" vertical="center"/>
    </xf>
    <xf numFmtId="169" fontId="1" fillId="23" borderId="25" xfId="0" applyNumberFormat="1" applyFont="1" applyFill="1" applyAlignment="1">
      <alignment horizontal="center" vertical="center"/>
    </xf>
    <xf numFmtId="168" fontId="1" fillId="20" borderId="0" xfId="0" applyNumberFormat="1" applyFont="1" applyFill="1" applyBorder="1" applyAlignment="1">
      <alignment horizontal="center"/>
    </xf>
    <xf numFmtId="168" fontId="1" fillId="21" borderId="0" xfId="0" applyNumberFormat="1" applyFont="1" applyFill="1" applyBorder="1" applyAlignment="1">
      <alignment horizontal="center"/>
    </xf>
    <xf numFmtId="168" fontId="1" fillId="0" borderId="0" xfId="0" applyNumberFormat="1" applyFont="1" applyBorder="1" applyAlignment="1">
      <alignment horizontal="center"/>
    </xf>
    <xf numFmtId="168" fontId="1" fillId="19" borderId="33" xfId="0" applyNumberFormat="1" applyFont="1" applyFill="1" applyBorder="1" applyAlignment="1">
      <alignment horizontal="center"/>
    </xf>
    <xf numFmtId="168" fontId="1" fillId="19" borderId="25" xfId="0" applyNumberFormat="1" applyFont="1" applyFill="1" applyAlignment="1">
      <alignment horizontal="center" vertical="center"/>
    </xf>
    <xf numFmtId="168" fontId="1" fillId="20" borderId="33" xfId="0" applyNumberFormat="1" applyFont="1" applyFill="1" applyBorder="1" applyAlignment="1">
      <alignment horizontal="center"/>
    </xf>
    <xf numFmtId="168" fontId="1" fillId="20" borderId="25" xfId="0" applyNumberFormat="1" applyFont="1" applyFill="1" applyAlignment="1">
      <alignment horizontal="center" vertical="center"/>
    </xf>
    <xf numFmtId="168" fontId="1" fillId="21" borderId="33" xfId="0" applyNumberFormat="1" applyFont="1" applyFill="1" applyBorder="1" applyAlignment="1">
      <alignment horizontal="center"/>
    </xf>
    <xf numFmtId="168" fontId="1" fillId="21" borderId="25" xfId="0" applyNumberFormat="1" applyFont="1" applyFill="1" applyAlignment="1">
      <alignment horizontal="center" vertical="center"/>
    </xf>
    <xf numFmtId="168" fontId="0" fillId="0" borderId="0" xfId="0" applyNumberFormat="1" applyBorder="1"/>
    <xf numFmtId="168" fontId="1" fillId="23" borderId="25" xfId="0" applyNumberFormat="1" applyFont="1" applyFill="1" applyAlignment="1">
      <alignment horizontal="center" vertical="center"/>
    </xf>
    <xf numFmtId="168" fontId="12" fillId="23" borderId="33" xfId="0" applyNumberFormat="1" applyFont="1" applyFill="1" applyBorder="1" applyAlignment="1">
      <alignment horizontal="center" vertical="center"/>
    </xf>
    <xf numFmtId="0" fontId="11" fillId="18" borderId="0" xfId="0" applyFont="1" applyFill="1" applyBorder="1" applyAlignment="1">
      <alignment horizontal="center" vertical="center"/>
    </xf>
    <xf numFmtId="168" fontId="13" fillId="18" borderId="33" xfId="0" applyNumberFormat="1" applyFont="1" applyFill="1" applyBorder="1" applyAlignment="1">
      <alignment horizontal="right" vertical="center"/>
    </xf>
    <xf numFmtId="168" fontId="0" fillId="0" borderId="33" xfId="0" applyNumberFormat="1" applyBorder="1" applyAlignment="1">
      <alignment horizontal="right"/>
    </xf>
    <xf numFmtId="168" fontId="1" fillId="19" borderId="33" xfId="0" applyNumberFormat="1" applyFont="1" applyFill="1" applyBorder="1" applyAlignment="1">
      <alignment horizontal="right"/>
    </xf>
    <xf numFmtId="168" fontId="1" fillId="20" borderId="33" xfId="0" applyNumberFormat="1" applyFont="1" applyFill="1" applyBorder="1" applyAlignment="1">
      <alignment horizontal="right"/>
    </xf>
    <xf numFmtId="168" fontId="1" fillId="21" borderId="33" xfId="0" applyNumberFormat="1" applyFont="1" applyFill="1" applyBorder="1" applyAlignment="1">
      <alignment horizontal="right"/>
    </xf>
    <xf numFmtId="168" fontId="1" fillId="22" borderId="33" xfId="0" applyNumberFormat="1" applyFont="1" applyFill="1" applyBorder="1" applyAlignment="1">
      <alignment horizontal="right"/>
    </xf>
    <xf numFmtId="168" fontId="15" fillId="32" borderId="33" xfId="0" applyNumberFormat="1" applyFont="1" applyFill="1" applyBorder="1" applyAlignment="1">
      <alignment horizontal="right" vertical="center"/>
    </xf>
    <xf numFmtId="168" fontId="12" fillId="23" borderId="33" xfId="0" applyNumberFormat="1" applyFont="1" applyFill="1" applyBorder="1" applyAlignment="1">
      <alignment horizontal="right" vertical="center"/>
    </xf>
    <xf numFmtId="168" fontId="0" fillId="34" borderId="33" xfId="0" applyNumberFormat="1" applyFill="1" applyBorder="1" applyAlignment="1">
      <alignment horizontal="right"/>
    </xf>
    <xf numFmtId="164" fontId="1" fillId="29" borderId="4" xfId="0" applyNumberFormat="1" applyFont="1" applyFill="1" applyBorder="1" applyAlignment="1">
      <alignment horizontal="center" vertical="center"/>
    </xf>
    <xf numFmtId="164" fontId="1" fillId="0" borderId="25" xfId="0" applyNumberFormat="1" applyFont="1" applyAlignment="1">
      <alignment horizontal="center" vertical="center"/>
    </xf>
    <xf numFmtId="0" fontId="1" fillId="0" borderId="25" xfId="0" applyFont="1" applyAlignment="1">
      <alignment horizontal="center"/>
    </xf>
    <xf numFmtId="164" fontId="0" fillId="0" borderId="33" xfId="0" applyNumberFormat="1" applyBorder="1" applyAlignment="1">
      <alignment horizontal="right" vertical="center"/>
    </xf>
    <xf numFmtId="164" fontId="1" fillId="0" borderId="25" xfId="0" applyNumberFormat="1" applyFont="1" applyAlignment="1">
      <alignment horizontal="right" vertical="center"/>
    </xf>
    <xf numFmtId="164" fontId="1" fillId="0" borderId="25" xfId="0" applyNumberFormat="1" applyFont="1" applyAlignment="1">
      <alignment horizontal="right"/>
    </xf>
    <xf numFmtId="164" fontId="1" fillId="27" borderId="25" xfId="0" applyNumberFormat="1" applyFont="1" applyFill="1" applyAlignment="1">
      <alignment horizontal="right"/>
    </xf>
    <xf numFmtId="164" fontId="1" fillId="29" borderId="25" xfId="0" applyNumberFormat="1" applyFont="1" applyFill="1" applyAlignment="1">
      <alignment horizontal="right" vertical="center"/>
    </xf>
    <xf numFmtId="164" fontId="1" fillId="33" borderId="25" xfId="0" applyNumberFormat="1" applyFont="1" applyFill="1" applyAlignment="1">
      <alignment horizontal="right"/>
    </xf>
    <xf numFmtId="164" fontId="18" fillId="29" borderId="33" xfId="0" applyNumberFormat="1" applyFont="1" applyFill="1" applyBorder="1" applyAlignment="1">
      <alignment horizontal="right" vertical="center"/>
    </xf>
    <xf numFmtId="164" fontId="19" fillId="33" borderId="33" xfId="0" applyNumberFormat="1" applyFont="1" applyFill="1" applyBorder="1" applyAlignment="1">
      <alignment horizontal="right"/>
    </xf>
    <xf numFmtId="164" fontId="20" fillId="27" borderId="33" xfId="0" applyNumberFormat="1" applyFont="1" applyFill="1" applyBorder="1" applyAlignment="1">
      <alignment horizontal="right"/>
    </xf>
    <xf numFmtId="164" fontId="1" fillId="0" borderId="33" xfId="0" applyNumberFormat="1" applyFont="1" applyBorder="1" applyAlignment="1">
      <alignment horizontal="right"/>
    </xf>
    <xf numFmtId="164" fontId="21" fillId="0" borderId="33" xfId="0" applyNumberFormat="1" applyFont="1" applyBorder="1" applyAlignment="1">
      <alignment horizontal="right"/>
    </xf>
    <xf numFmtId="0" fontId="1" fillId="36" borderId="0" xfId="0" applyFont="1" applyFill="1" applyBorder="1" applyAlignment="1">
      <alignment vertical="center"/>
    </xf>
    <xf numFmtId="164" fontId="1" fillId="36" borderId="0" xfId="0" applyNumberFormat="1" applyFont="1" applyFill="1" applyBorder="1" applyAlignment="1">
      <alignment horizontal="center"/>
    </xf>
    <xf numFmtId="0" fontId="1" fillId="37" borderId="0" xfId="0" applyFont="1" applyFill="1" applyBorder="1"/>
    <xf numFmtId="164" fontId="1" fillId="36" borderId="4" xfId="0" applyNumberFormat="1" applyFont="1" applyFill="1" applyBorder="1" applyAlignment="1">
      <alignment horizontal="center"/>
    </xf>
    <xf numFmtId="164" fontId="1" fillId="36" borderId="25" xfId="0" applyNumberFormat="1" applyFont="1" applyFill="1" applyAlignment="1">
      <alignment horizontal="center"/>
    </xf>
    <xf numFmtId="0" fontId="1" fillId="36" borderId="0" xfId="0" applyFont="1" applyFill="1" applyBorder="1"/>
    <xf numFmtId="0" fontId="1" fillId="36" borderId="33" xfId="0" applyFont="1" applyFill="1" applyBorder="1"/>
    <xf numFmtId="168" fontId="22" fillId="36" borderId="33" xfId="0" applyNumberFormat="1" applyFont="1" applyFill="1" applyBorder="1" applyAlignment="1">
      <alignment horizontal="right"/>
    </xf>
    <xf numFmtId="164" fontId="15" fillId="32" borderId="0" xfId="0" applyNumberFormat="1" applyFont="1" applyFill="1" applyBorder="1" applyAlignment="1">
      <alignment horizontal="right"/>
    </xf>
    <xf numFmtId="0" fontId="1" fillId="0" borderId="25" xfId="0" applyFont="1" applyAlignment="1">
      <alignment horizontal="right"/>
    </xf>
    <xf numFmtId="166" fontId="1" fillId="0" borderId="25" xfId="0" applyNumberFormat="1" applyFont="1" applyAlignment="1">
      <alignment horizontal="right" vertical="center"/>
    </xf>
    <xf numFmtId="164" fontId="1" fillId="36" borderId="25" xfId="0" applyNumberFormat="1" applyFont="1" applyFill="1" applyAlignment="1">
      <alignment horizontal="right"/>
    </xf>
    <xf numFmtId="166" fontId="1" fillId="27" borderId="25" xfId="0" applyNumberFormat="1" applyFont="1" applyFill="1" applyAlignment="1">
      <alignment horizontal="right"/>
    </xf>
    <xf numFmtId="166" fontId="1" fillId="29" borderId="25" xfId="0" applyNumberFormat="1" applyFont="1" applyFill="1" applyAlignment="1">
      <alignment horizontal="right" vertical="center"/>
    </xf>
    <xf numFmtId="166" fontId="1" fillId="33" borderId="25" xfId="0" applyNumberFormat="1" applyFont="1" applyFill="1" applyAlignment="1">
      <alignment horizontal="right" vertical="center"/>
    </xf>
    <xf numFmtId="166" fontId="15" fillId="32" borderId="25" xfId="0" applyNumberFormat="1" applyFont="1" applyFill="1" applyAlignment="1">
      <alignment horizontal="right"/>
    </xf>
    <xf numFmtId="166" fontId="1" fillId="2" borderId="25" xfId="0" applyNumberFormat="1" applyFont="1" applyFill="1" applyAlignment="1">
      <alignment horizontal="right"/>
    </xf>
    <xf numFmtId="166" fontId="1" fillId="0" borderId="25" xfId="0" applyNumberFormat="1" applyFont="1" applyAlignment="1">
      <alignment horizontal="right"/>
    </xf>
    <xf numFmtId="168" fontId="1" fillId="19" borderId="0" xfId="0" applyNumberFormat="1" applyFont="1" applyFill="1" applyBorder="1" applyAlignment="1">
      <alignment horizontal="right"/>
    </xf>
    <xf numFmtId="168" fontId="1" fillId="20" borderId="0" xfId="0" applyNumberFormat="1" applyFont="1" applyFill="1" applyBorder="1" applyAlignment="1">
      <alignment horizontal="right"/>
    </xf>
    <xf numFmtId="168" fontId="1" fillId="21" borderId="0" xfId="0" applyNumberFormat="1" applyFont="1" applyFill="1" applyBorder="1" applyAlignment="1">
      <alignment horizontal="right"/>
    </xf>
    <xf numFmtId="168" fontId="1" fillId="22" borderId="0" xfId="0" applyNumberFormat="1" applyFont="1" applyFill="1" applyBorder="1" applyAlignment="1">
      <alignment horizontal="right"/>
    </xf>
    <xf numFmtId="168" fontId="15" fillId="32" borderId="0" xfId="0" applyNumberFormat="1" applyFont="1" applyFill="1" applyBorder="1" applyAlignment="1">
      <alignment horizontal="right" vertical="center"/>
    </xf>
    <xf numFmtId="168" fontId="12" fillId="23" borderId="0" xfId="0" applyNumberFormat="1" applyFont="1" applyFill="1" applyBorder="1" applyAlignment="1">
      <alignment horizontal="right" vertical="center"/>
    </xf>
    <xf numFmtId="166" fontId="1" fillId="34" borderId="25" xfId="0" applyNumberFormat="1" applyFont="1" applyFill="1" applyAlignment="1">
      <alignment horizontal="right"/>
    </xf>
    <xf numFmtId="0" fontId="1" fillId="0" borderId="25" xfId="0" applyFont="1" applyAlignment="1">
      <alignment horizontal="right" vertical="center"/>
    </xf>
    <xf numFmtId="0" fontId="0" fillId="0" borderId="25" xfId="0" applyAlignment="1">
      <alignment horizontal="right"/>
    </xf>
    <xf numFmtId="164" fontId="1" fillId="38" borderId="0" xfId="0" applyNumberFormat="1" applyFont="1" applyFill="1" applyBorder="1" applyAlignment="1">
      <alignment horizontal="center"/>
    </xf>
    <xf numFmtId="164" fontId="1" fillId="0" borderId="33" xfId="0" applyNumberFormat="1" applyFont="1" applyBorder="1" applyAlignment="1">
      <alignment horizontal="right" vertical="center"/>
    </xf>
    <xf numFmtId="164" fontId="15" fillId="32" borderId="33" xfId="0" applyNumberFormat="1" applyFont="1" applyFill="1" applyBorder="1" applyAlignment="1">
      <alignment horizontal="right"/>
    </xf>
    <xf numFmtId="0" fontId="1" fillId="0" borderId="0" xfId="0" applyFont="1" applyBorder="1" applyAlignment="1">
      <alignment wrapText="1"/>
    </xf>
    <xf numFmtId="0" fontId="1" fillId="36" borderId="0" xfId="0" applyFont="1" applyFill="1" applyBorder="1" applyAlignment="1">
      <alignment wrapText="1"/>
    </xf>
    <xf numFmtId="0" fontId="11" fillId="0" borderId="0" xfId="0" applyFont="1" applyBorder="1" applyAlignment="1">
      <alignment wrapText="1"/>
    </xf>
    <xf numFmtId="0" fontId="1" fillId="27" borderId="0" xfId="0" applyFont="1" applyFill="1" applyBorder="1" applyAlignment="1">
      <alignment vertical="top" wrapText="1"/>
    </xf>
    <xf numFmtId="0" fontId="1" fillId="29" borderId="0" xfId="0" applyFont="1" applyFill="1" applyBorder="1" applyAlignment="1">
      <alignment wrapText="1"/>
    </xf>
    <xf numFmtId="0" fontId="1" fillId="33" borderId="0" xfId="0" applyFont="1" applyFill="1" applyBorder="1" applyAlignment="1">
      <alignment wrapText="1"/>
    </xf>
    <xf numFmtId="0" fontId="12" fillId="0" borderId="0" xfId="0" applyFont="1" applyBorder="1" applyAlignment="1">
      <alignment wrapText="1"/>
    </xf>
    <xf numFmtId="164" fontId="15" fillId="32" borderId="0" xfId="0" applyNumberFormat="1" applyFont="1" applyFill="1" applyBorder="1" applyAlignment="1">
      <alignment horizontal="center" wrapText="1"/>
    </xf>
    <xf numFmtId="0" fontId="1" fillId="19" borderId="0" xfId="0" applyFont="1" applyFill="1" applyBorder="1" applyAlignment="1">
      <alignment wrapText="1"/>
    </xf>
    <xf numFmtId="0" fontId="1" fillId="20" borderId="0" xfId="0" applyFont="1" applyFill="1" applyBorder="1" applyAlignment="1">
      <alignment wrapText="1"/>
    </xf>
    <xf numFmtId="0" fontId="1" fillId="21" borderId="0" xfId="0" applyFont="1" applyFill="1" applyBorder="1" applyAlignment="1">
      <alignment wrapText="1"/>
    </xf>
    <xf numFmtId="0" fontId="15" fillId="32" borderId="0" xfId="0" applyFont="1" applyFill="1" applyBorder="1" applyAlignment="1">
      <alignment vertical="center" wrapText="1"/>
    </xf>
    <xf numFmtId="0" fontId="11" fillId="23" borderId="0" xfId="0" applyFont="1" applyFill="1" applyBorder="1" applyAlignment="1">
      <alignment wrapText="1"/>
    </xf>
    <xf numFmtId="0" fontId="0" fillId="34" borderId="0" xfId="0" applyFill="1" applyBorder="1" applyAlignment="1">
      <alignment wrapText="1"/>
    </xf>
    <xf numFmtId="166" fontId="12" fillId="0" borderId="25" xfId="0" applyNumberFormat="1" applyFont="1" applyAlignment="1">
      <alignment horizontal="center" vertical="center"/>
    </xf>
    <xf numFmtId="168" fontId="1" fillId="39" borderId="25" xfId="0" applyNumberFormat="1" applyFont="1" applyFill="1" applyAlignment="1">
      <alignment horizontal="center" vertical="center"/>
    </xf>
    <xf numFmtId="0" fontId="1" fillId="40" borderId="0" xfId="0" applyFont="1" applyFill="1" applyBorder="1" applyAlignment="1">
      <alignment vertical="center"/>
    </xf>
    <xf numFmtId="0" fontId="1" fillId="40" borderId="0" xfId="0" applyFont="1" applyFill="1" applyBorder="1" applyAlignment="1">
      <alignment wrapText="1"/>
    </xf>
    <xf numFmtId="164" fontId="1" fillId="40" borderId="0" xfId="0" applyNumberFormat="1" applyFont="1" applyFill="1" applyBorder="1" applyAlignment="1">
      <alignment horizontal="center" vertical="center"/>
    </xf>
    <xf numFmtId="168" fontId="1" fillId="40" borderId="0" xfId="0" applyNumberFormat="1" applyFont="1" applyFill="1" applyBorder="1" applyAlignment="1">
      <alignment horizontal="center"/>
    </xf>
    <xf numFmtId="169" fontId="1" fillId="40" borderId="0" xfId="0" applyNumberFormat="1" applyFont="1" applyFill="1" applyBorder="1" applyAlignment="1">
      <alignment horizontal="center"/>
    </xf>
    <xf numFmtId="169" fontId="1" fillId="40" borderId="4" xfId="0" applyNumberFormat="1" applyFont="1" applyFill="1" applyBorder="1" applyAlignment="1">
      <alignment horizontal="center"/>
    </xf>
    <xf numFmtId="169" fontId="1" fillId="40" borderId="25" xfId="0" applyNumberFormat="1" applyFont="1" applyFill="1" applyAlignment="1">
      <alignment horizontal="center"/>
    </xf>
    <xf numFmtId="168" fontId="1" fillId="40" borderId="33" xfId="0" applyNumberFormat="1" applyFont="1" applyFill="1" applyBorder="1" applyAlignment="1">
      <alignment horizontal="center"/>
    </xf>
    <xf numFmtId="168" fontId="1" fillId="40" borderId="25" xfId="0" applyNumberFormat="1" applyFont="1" applyFill="1" applyAlignment="1">
      <alignment horizontal="center"/>
    </xf>
    <xf numFmtId="0" fontId="12" fillId="39" borderId="0" xfId="0" applyFont="1" applyFill="1" applyBorder="1" applyAlignment="1">
      <alignment vertical="center"/>
    </xf>
    <xf numFmtId="0" fontId="1" fillId="39" borderId="0" xfId="0" applyFont="1" applyFill="1" applyBorder="1" applyAlignment="1">
      <alignment vertical="center"/>
    </xf>
    <xf numFmtId="0" fontId="1" fillId="39" borderId="0" xfId="0" applyFont="1" applyFill="1" applyBorder="1" applyAlignment="1">
      <alignment wrapText="1"/>
    </xf>
    <xf numFmtId="164" fontId="1" fillId="39" borderId="0" xfId="0" applyNumberFormat="1" applyFont="1" applyFill="1" applyBorder="1" applyAlignment="1">
      <alignment horizontal="center" vertical="center"/>
    </xf>
    <xf numFmtId="169" fontId="1" fillId="39" borderId="0" xfId="0" applyNumberFormat="1" applyFont="1" applyFill="1" applyBorder="1" applyAlignment="1">
      <alignment horizontal="center"/>
    </xf>
    <xf numFmtId="169" fontId="1" fillId="39" borderId="4" xfId="0" applyNumberFormat="1" applyFont="1" applyFill="1" applyBorder="1" applyAlignment="1">
      <alignment horizontal="center" vertical="center"/>
    </xf>
    <xf numFmtId="169" fontId="1" fillId="39" borderId="25" xfId="0" applyNumberFormat="1" applyFont="1" applyFill="1" applyAlignment="1">
      <alignment horizontal="center" vertical="center"/>
    </xf>
    <xf numFmtId="0" fontId="16" fillId="0" borderId="0" xfId="0" applyFont="1" applyBorder="1"/>
    <xf numFmtId="164" fontId="12" fillId="0" borderId="25" xfId="0" applyNumberFormat="1" applyFont="1" applyAlignment="1">
      <alignment horizontal="left" vertical="center"/>
    </xf>
    <xf numFmtId="166" fontId="12" fillId="0" borderId="25" xfId="0" applyNumberFormat="1" applyFont="1" applyAlignment="1">
      <alignment horizontal="left" vertical="center" wrapText="1"/>
    </xf>
    <xf numFmtId="0" fontId="11" fillId="18" borderId="25" xfId="0" applyFont="1" applyFill="1" applyAlignment="1">
      <alignment vertical="center"/>
    </xf>
    <xf numFmtId="0" fontId="13" fillId="18" borderId="25" xfId="0" applyFont="1" applyFill="1" applyAlignment="1">
      <alignment horizontal="center" vertical="center"/>
    </xf>
    <xf numFmtId="170" fontId="1" fillId="0" borderId="0" xfId="1" applyNumberFormat="1" applyFont="1" applyBorder="1" applyAlignment="1">
      <alignment horizontal="center"/>
    </xf>
    <xf numFmtId="170" fontId="1" fillId="36" borderId="0" xfId="1" applyNumberFormat="1" applyFont="1" applyFill="1" applyBorder="1" applyAlignment="1">
      <alignment horizontal="center"/>
    </xf>
    <xf numFmtId="170" fontId="1" fillId="0" borderId="25" xfId="1" applyNumberFormat="1" applyFont="1" applyAlignment="1">
      <alignment horizontal="center" vertical="center"/>
    </xf>
    <xf numFmtId="170" fontId="1" fillId="27" borderId="25" xfId="1" applyNumberFormat="1" applyFont="1" applyFill="1" applyAlignment="1">
      <alignment horizontal="center"/>
    </xf>
    <xf numFmtId="170" fontId="1" fillId="29" borderId="25" xfId="1" applyNumberFormat="1" applyFont="1" applyFill="1" applyAlignment="1">
      <alignment horizontal="center" vertical="center"/>
    </xf>
    <xf numFmtId="170" fontId="1" fillId="33" borderId="25" xfId="1" applyNumberFormat="1" applyFont="1" applyFill="1" applyAlignment="1">
      <alignment horizontal="center" vertical="center"/>
    </xf>
    <xf numFmtId="170" fontId="1" fillId="0" borderId="25" xfId="1" applyNumberFormat="1" applyFont="1" applyAlignment="1">
      <alignment horizontal="center"/>
    </xf>
    <xf numFmtId="170" fontId="1" fillId="0" borderId="25" xfId="1" applyNumberFormat="1" applyFont="1" applyAlignment="1">
      <alignment vertical="center"/>
    </xf>
    <xf numFmtId="170" fontId="15" fillId="32" borderId="25" xfId="1" applyNumberFormat="1" applyFont="1" applyFill="1" applyAlignment="1">
      <alignment horizontal="center"/>
    </xf>
    <xf numFmtId="170" fontId="1" fillId="19" borderId="25" xfId="1" applyNumberFormat="1" applyFont="1" applyFill="1" applyAlignment="1">
      <alignment horizontal="center" vertical="center"/>
    </xf>
    <xf numFmtId="170" fontId="1" fillId="20" borderId="25" xfId="1" applyNumberFormat="1" applyFont="1" applyFill="1" applyAlignment="1">
      <alignment horizontal="center" vertical="center"/>
    </xf>
    <xf numFmtId="170" fontId="1" fillId="21" borderId="25" xfId="1" applyNumberFormat="1" applyFont="1" applyFill="1" applyAlignment="1">
      <alignment horizontal="center" vertical="center"/>
    </xf>
    <xf numFmtId="170" fontId="1" fillId="39" borderId="25" xfId="1" applyNumberFormat="1" applyFont="1" applyFill="1" applyAlignment="1">
      <alignment horizontal="center" vertical="center"/>
    </xf>
    <xf numFmtId="170" fontId="1" fillId="40" borderId="25" xfId="1" applyNumberFormat="1" applyFont="1" applyFill="1" applyAlignment="1">
      <alignment horizontal="center"/>
    </xf>
    <xf numFmtId="170" fontId="15" fillId="32" borderId="0" xfId="1" applyNumberFormat="1" applyFont="1" applyFill="1" applyBorder="1" applyAlignment="1">
      <alignment horizontal="center" vertical="center"/>
    </xf>
    <xf numFmtId="170" fontId="1" fillId="23" borderId="25" xfId="1" applyNumberFormat="1" applyFont="1" applyFill="1" applyAlignment="1">
      <alignment horizontal="center" vertical="center"/>
    </xf>
    <xf numFmtId="170" fontId="1" fillId="34" borderId="25" xfId="1" applyNumberFormat="1" applyFont="1" applyFill="1"/>
    <xf numFmtId="0" fontId="11" fillId="18" borderId="33" xfId="0" applyFont="1" applyFill="1" applyBorder="1" applyAlignment="1">
      <alignment vertical="center"/>
    </xf>
    <xf numFmtId="0" fontId="11" fillId="18" borderId="34" xfId="0" applyFont="1" applyFill="1" applyBorder="1" applyAlignment="1">
      <alignment vertical="center"/>
    </xf>
    <xf numFmtId="170" fontId="24" fillId="0" borderId="33" xfId="1" applyNumberFormat="1" applyFont="1" applyBorder="1" applyAlignment="1">
      <alignment horizontal="center"/>
    </xf>
    <xf numFmtId="170" fontId="22" fillId="36" borderId="33" xfId="1" applyNumberFormat="1" applyFont="1" applyFill="1" applyBorder="1" applyAlignment="1">
      <alignment horizontal="right"/>
    </xf>
    <xf numFmtId="170" fontId="0" fillId="0" borderId="33" xfId="1" applyNumberFormat="1" applyFont="1" applyBorder="1" applyAlignment="1">
      <alignment horizontal="right"/>
    </xf>
    <xf numFmtId="170" fontId="1" fillId="0" borderId="0" xfId="1" applyNumberFormat="1" applyFont="1" applyBorder="1" applyAlignment="1">
      <alignment horizontal="center" vertical="center"/>
    </xf>
    <xf numFmtId="170" fontId="1" fillId="0" borderId="33" xfId="1" applyNumberFormat="1" applyFont="1" applyBorder="1" applyAlignment="1">
      <alignment horizontal="right"/>
    </xf>
    <xf numFmtId="170" fontId="1" fillId="0" borderId="33" xfId="1" applyNumberFormat="1" applyFont="1" applyBorder="1" applyAlignment="1">
      <alignment horizontal="right" vertical="center"/>
    </xf>
    <xf numFmtId="170" fontId="0" fillId="0" borderId="33" xfId="1" applyNumberFormat="1" applyFont="1" applyBorder="1"/>
    <xf numFmtId="170" fontId="1" fillId="19" borderId="33" xfId="1" applyNumberFormat="1" applyFont="1" applyFill="1" applyBorder="1" applyAlignment="1">
      <alignment horizontal="center"/>
    </xf>
    <xf numFmtId="170" fontId="1" fillId="20" borderId="33" xfId="1" applyNumberFormat="1" applyFont="1" applyFill="1" applyBorder="1" applyAlignment="1">
      <alignment horizontal="center"/>
    </xf>
    <xf numFmtId="170" fontId="1" fillId="21" borderId="33" xfId="1" applyNumberFormat="1" applyFont="1" applyFill="1" applyBorder="1" applyAlignment="1">
      <alignment horizontal="center"/>
    </xf>
    <xf numFmtId="170" fontId="1" fillId="39" borderId="33" xfId="1" applyNumberFormat="1" applyFont="1" applyFill="1" applyBorder="1" applyAlignment="1">
      <alignment horizontal="center"/>
    </xf>
    <xf numFmtId="170" fontId="1" fillId="40" borderId="33" xfId="1" applyNumberFormat="1" applyFont="1" applyFill="1" applyBorder="1" applyAlignment="1">
      <alignment horizontal="center"/>
    </xf>
    <xf numFmtId="170" fontId="15" fillId="32" borderId="33" xfId="1" applyNumberFormat="1" applyFont="1" applyFill="1" applyBorder="1" applyAlignment="1">
      <alignment horizontal="center" vertical="center"/>
    </xf>
    <xf numFmtId="168" fontId="0" fillId="0" borderId="33" xfId="0" applyNumberFormat="1" applyBorder="1" applyAlignment="1">
      <alignment horizontal="right" vertical="center"/>
    </xf>
    <xf numFmtId="0" fontId="14" fillId="0" borderId="0" xfId="0" applyFont="1" applyBorder="1" applyAlignment="1">
      <alignment vertical="center"/>
    </xf>
    <xf numFmtId="0" fontId="17" fillId="0" borderId="0" xfId="0" applyFont="1" applyBorder="1" applyAlignment="1">
      <alignment vertical="center"/>
    </xf>
    <xf numFmtId="170" fontId="15" fillId="27" borderId="33" xfId="1" applyNumberFormat="1" applyFont="1" applyFill="1" applyBorder="1" applyAlignment="1">
      <alignment horizontal="right"/>
    </xf>
    <xf numFmtId="170" fontId="15" fillId="29" borderId="33" xfId="1" applyNumberFormat="1" applyFont="1" applyFill="1" applyBorder="1" applyAlignment="1">
      <alignment horizontal="right" vertical="center"/>
    </xf>
    <xf numFmtId="170" fontId="15" fillId="33" borderId="33" xfId="1" applyNumberFormat="1" applyFont="1" applyFill="1" applyBorder="1" applyAlignment="1">
      <alignment horizontal="right"/>
    </xf>
    <xf numFmtId="0" fontId="13" fillId="36" borderId="0" xfId="0" applyFont="1" applyFill="1" applyBorder="1" applyAlignment="1">
      <alignment vertical="center"/>
    </xf>
    <xf numFmtId="0" fontId="26" fillId="32" borderId="0" xfId="0" applyFont="1" applyFill="1" applyBorder="1" applyAlignment="1">
      <alignment vertical="center"/>
    </xf>
    <xf numFmtId="170" fontId="25" fillId="36" borderId="33" xfId="1" applyNumberFormat="1" applyFont="1" applyFill="1" applyBorder="1" applyAlignment="1">
      <alignment horizontal="center"/>
    </xf>
    <xf numFmtId="170" fontId="15" fillId="32" borderId="33" xfId="1" applyNumberFormat="1" applyFont="1" applyFill="1" applyBorder="1" applyAlignment="1">
      <alignment horizontal="right"/>
    </xf>
    <xf numFmtId="170" fontId="1" fillId="23" borderId="33" xfId="1" applyNumberFormat="1" applyFont="1" applyFill="1" applyBorder="1" applyAlignment="1">
      <alignment horizontal="center" vertical="center"/>
    </xf>
    <xf numFmtId="164" fontId="1" fillId="27" borderId="25" xfId="0" applyNumberFormat="1" applyFont="1" applyFill="1" applyAlignment="1">
      <alignment horizontal="center"/>
    </xf>
    <xf numFmtId="164" fontId="1" fillId="29" borderId="25" xfId="0" applyNumberFormat="1" applyFont="1" applyFill="1" applyAlignment="1">
      <alignment horizontal="center" vertical="center"/>
    </xf>
    <xf numFmtId="164" fontId="1" fillId="33" borderId="25" xfId="0" applyNumberFormat="1" applyFont="1" applyFill="1" applyAlignment="1">
      <alignment horizontal="center"/>
    </xf>
    <xf numFmtId="0" fontId="27" fillId="0" borderId="0" xfId="0" applyFont="1" applyBorder="1"/>
    <xf numFmtId="0" fontId="27" fillId="0" borderId="0" xfId="0" applyFont="1" applyBorder="1" applyAlignment="1">
      <alignment vertical="center"/>
    </xf>
    <xf numFmtId="166" fontId="1" fillId="0" borderId="15" xfId="0" applyNumberFormat="1" applyFont="1" applyBorder="1" applyAlignment="1">
      <alignment horizontal="center"/>
    </xf>
    <xf numFmtId="0" fontId="1" fillId="36" borderId="0" xfId="0" applyFont="1" applyFill="1" applyBorder="1" applyAlignment="1">
      <alignment horizontal="center" vertical="center"/>
    </xf>
    <xf numFmtId="164" fontId="1" fillId="27" borderId="25" xfId="0" applyNumberFormat="1" applyFont="1" applyFill="1" applyAlignment="1">
      <alignment horizontal="center" vertical="center"/>
    </xf>
    <xf numFmtId="164" fontId="1" fillId="33" borderId="25" xfId="0" applyNumberFormat="1" applyFont="1" applyFill="1" applyAlignment="1">
      <alignment horizontal="center" vertical="center"/>
    </xf>
    <xf numFmtId="0" fontId="1" fillId="20" borderId="0" xfId="0" applyFont="1" applyFill="1" applyBorder="1" applyAlignment="1">
      <alignment horizontal="center" vertical="center"/>
    </xf>
    <xf numFmtId="0" fontId="15" fillId="32" borderId="0" xfId="0" applyFont="1" applyFill="1" applyBorder="1" applyAlignment="1">
      <alignment horizontal="center" vertical="center"/>
    </xf>
    <xf numFmtId="0" fontId="11" fillId="23" borderId="0" xfId="0" applyFont="1" applyFill="1" applyBorder="1" applyAlignment="1">
      <alignment horizontal="center" vertical="center"/>
    </xf>
    <xf numFmtId="0" fontId="0" fillId="34" borderId="0" xfId="0" applyFill="1" applyBorder="1" applyAlignment="1">
      <alignment horizontal="center" vertical="center"/>
    </xf>
    <xf numFmtId="0" fontId="1" fillId="41" borderId="0" xfId="0" applyFont="1" applyFill="1" applyBorder="1" applyAlignment="1">
      <alignment vertical="center"/>
    </xf>
    <xf numFmtId="0" fontId="11" fillId="36" borderId="0" xfId="0" applyFont="1" applyFill="1" applyBorder="1" applyAlignment="1">
      <alignment vertical="center"/>
    </xf>
    <xf numFmtId="0" fontId="1" fillId="27" borderId="0" xfId="0" applyFont="1" applyFill="1" applyBorder="1" applyAlignment="1">
      <alignment vertical="center" wrapText="1"/>
    </xf>
    <xf numFmtId="0" fontId="28" fillId="0" borderId="0" xfId="0" applyFont="1" applyBorder="1" applyAlignment="1">
      <alignment vertical="center"/>
    </xf>
    <xf numFmtId="0" fontId="1" fillId="23" borderId="0" xfId="0" applyFont="1" applyFill="1" applyBorder="1" applyAlignment="1">
      <alignment vertical="center"/>
    </xf>
    <xf numFmtId="0" fontId="29" fillId="34" borderId="0" xfId="0" applyFont="1" applyFill="1" applyBorder="1" applyAlignment="1">
      <alignment vertical="center"/>
    </xf>
    <xf numFmtId="0" fontId="29" fillId="34" borderId="0" xfId="0" applyFont="1" applyFill="1" applyBorder="1" applyAlignment="1">
      <alignment horizontal="center" vertical="center"/>
    </xf>
    <xf numFmtId="164" fontId="30" fillId="35" borderId="0" xfId="0" applyNumberFormat="1" applyFont="1" applyFill="1" applyBorder="1" applyAlignment="1">
      <alignment horizontal="center"/>
    </xf>
    <xf numFmtId="0" fontId="29" fillId="34" borderId="0" xfId="0" applyFont="1" applyFill="1" applyBorder="1"/>
    <xf numFmtId="170" fontId="30" fillId="34" borderId="25" xfId="1" applyNumberFormat="1" applyFont="1" applyFill="1"/>
    <xf numFmtId="0" fontId="31" fillId="34" borderId="0" xfId="0" applyFont="1" applyFill="1" applyBorder="1" applyAlignment="1">
      <alignment vertical="center"/>
    </xf>
    <xf numFmtId="0" fontId="12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left" vertical="center" wrapText="1"/>
    </xf>
    <xf numFmtId="0" fontId="0" fillId="0" borderId="0" xfId="0" applyBorder="1" applyAlignment="1">
      <alignment horizontal="center" vertical="center" wrapText="1"/>
    </xf>
    <xf numFmtId="0" fontId="0" fillId="0" borderId="2" xfId="0" applyBorder="1" applyAlignment="1">
      <alignment horizontal="left" vertical="center"/>
    </xf>
    <xf numFmtId="0" fontId="0" fillId="0" borderId="2" xfId="0" applyBorder="1"/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7" xfId="0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11" fillId="18" borderId="25" xfId="0" applyFont="1" applyFill="1" applyAlignment="1">
      <alignment horizontal="center" vertical="center"/>
    </xf>
    <xf numFmtId="170" fontId="24" fillId="0" borderId="25" xfId="1" applyNumberFormat="1" applyFont="1" applyAlignment="1">
      <alignment horizontal="center"/>
    </xf>
    <xf numFmtId="170" fontId="22" fillId="36" borderId="25" xfId="1" applyNumberFormat="1" applyFont="1" applyFill="1" applyAlignment="1">
      <alignment horizontal="right"/>
    </xf>
    <xf numFmtId="170" fontId="25" fillId="36" borderId="25" xfId="1" applyNumberFormat="1" applyFont="1" applyFill="1" applyAlignment="1">
      <alignment horizontal="center"/>
    </xf>
    <xf numFmtId="170" fontId="15" fillId="27" borderId="25" xfId="1" applyNumberFormat="1" applyFont="1" applyFill="1" applyAlignment="1">
      <alignment horizontal="right"/>
    </xf>
    <xf numFmtId="170" fontId="15" fillId="29" borderId="25" xfId="1" applyNumberFormat="1" applyFont="1" applyFill="1" applyAlignment="1">
      <alignment horizontal="right" vertical="center"/>
    </xf>
    <xf numFmtId="170" fontId="15" fillId="33" borderId="25" xfId="1" applyNumberFormat="1" applyFont="1" applyFill="1" applyAlignment="1">
      <alignment horizontal="right"/>
    </xf>
    <xf numFmtId="170" fontId="1" fillId="0" borderId="25" xfId="1" applyNumberFormat="1" applyFont="1" applyAlignment="1">
      <alignment horizontal="right"/>
    </xf>
    <xf numFmtId="170" fontId="0" fillId="0" borderId="25" xfId="1" applyNumberFormat="1" applyFont="1" applyAlignment="1">
      <alignment horizontal="right"/>
    </xf>
    <xf numFmtId="170" fontId="1" fillId="0" borderId="25" xfId="1" applyNumberFormat="1" applyFont="1" applyAlignment="1">
      <alignment horizontal="right" vertical="center"/>
    </xf>
    <xf numFmtId="170" fontId="15" fillId="32" borderId="25" xfId="1" applyNumberFormat="1" applyFont="1" applyFill="1" applyAlignment="1">
      <alignment horizontal="right"/>
    </xf>
    <xf numFmtId="170" fontId="0" fillId="0" borderId="25" xfId="1" applyNumberFormat="1" applyFont="1"/>
    <xf numFmtId="170" fontId="1" fillId="19" borderId="25" xfId="1" applyNumberFormat="1" applyFont="1" applyFill="1" applyAlignment="1">
      <alignment horizontal="center"/>
    </xf>
    <xf numFmtId="170" fontId="1" fillId="20" borderId="25" xfId="1" applyNumberFormat="1" applyFont="1" applyFill="1" applyAlignment="1">
      <alignment horizontal="center"/>
    </xf>
    <xf numFmtId="170" fontId="1" fillId="21" borderId="25" xfId="1" applyNumberFormat="1" applyFont="1" applyFill="1" applyAlignment="1">
      <alignment horizontal="center"/>
    </xf>
    <xf numFmtId="170" fontId="1" fillId="39" borderId="25" xfId="1" applyNumberFormat="1" applyFont="1" applyFill="1" applyAlignment="1">
      <alignment horizontal="center"/>
    </xf>
    <xf numFmtId="170" fontId="15" fillId="32" borderId="25" xfId="1" applyNumberFormat="1" applyFont="1" applyFill="1" applyAlignment="1">
      <alignment horizontal="center" vertical="center"/>
    </xf>
    <xf numFmtId="0" fontId="29" fillId="34" borderId="25" xfId="0" applyFont="1" applyFill="1"/>
    <xf numFmtId="0" fontId="28" fillId="42" borderId="0" xfId="0" applyFont="1" applyFill="1" applyBorder="1" applyAlignment="1">
      <alignment vertical="center"/>
    </xf>
    <xf numFmtId="0" fontId="0" fillId="42" borderId="0" xfId="0" applyFill="1" applyBorder="1" applyAlignment="1">
      <alignment vertical="center"/>
    </xf>
    <xf numFmtId="0" fontId="0" fillId="42" borderId="0" xfId="0" applyFill="1" applyBorder="1" applyAlignment="1">
      <alignment horizontal="center" vertical="center"/>
    </xf>
    <xf numFmtId="0" fontId="0" fillId="42" borderId="0" xfId="0" applyFill="1" applyBorder="1" applyAlignment="1">
      <alignment horizontal="center"/>
    </xf>
    <xf numFmtId="0" fontId="0" fillId="42" borderId="0" xfId="0" applyFill="1" applyBorder="1"/>
    <xf numFmtId="0" fontId="0" fillId="42" borderId="25" xfId="0" applyFill="1"/>
    <xf numFmtId="0" fontId="33" fillId="0" borderId="0" xfId="0" applyFont="1" applyBorder="1" applyAlignment="1">
      <alignment horizontal="center" vertical="center"/>
    </xf>
    <xf numFmtId="0" fontId="33" fillId="0" borderId="0" xfId="0" applyFont="1" applyBorder="1" applyAlignment="1">
      <alignment vertical="center"/>
    </xf>
    <xf numFmtId="0" fontId="32" fillId="0" borderId="0" xfId="0" applyFont="1" applyBorder="1" applyAlignment="1">
      <alignment horizontal="center" vertical="center"/>
    </xf>
    <xf numFmtId="0" fontId="33" fillId="0" borderId="0" xfId="0" applyFont="1" applyBorder="1"/>
    <xf numFmtId="0" fontId="1" fillId="43" borderId="25" xfId="0" applyFont="1" applyFill="1" applyAlignment="1">
      <alignment vertical="center"/>
    </xf>
    <xf numFmtId="0" fontId="12" fillId="43" borderId="25" xfId="0" applyFont="1" applyFill="1" applyAlignment="1">
      <alignment horizontal="center" vertical="center"/>
    </xf>
    <xf numFmtId="164" fontId="1" fillId="43" borderId="25" xfId="0" applyNumberFormat="1" applyFont="1" applyFill="1" applyAlignment="1">
      <alignment horizontal="center" vertical="center"/>
    </xf>
    <xf numFmtId="164" fontId="1" fillId="43" borderId="25" xfId="0" applyNumberFormat="1" applyFont="1" applyFill="1" applyAlignment="1">
      <alignment horizontal="center"/>
    </xf>
    <xf numFmtId="164" fontId="1" fillId="43" borderId="25" xfId="0" applyNumberFormat="1" applyFont="1" applyFill="1" applyAlignment="1">
      <alignment horizontal="right"/>
    </xf>
    <xf numFmtId="170" fontId="24" fillId="43" borderId="25" xfId="1" applyNumberFormat="1" applyFont="1" applyFill="1" applyAlignment="1">
      <alignment horizontal="center"/>
    </xf>
    <xf numFmtId="170" fontId="1" fillId="43" borderId="25" xfId="1" applyNumberFormat="1" applyFont="1" applyFill="1" applyAlignment="1">
      <alignment horizontal="center" vertical="center"/>
    </xf>
    <xf numFmtId="0" fontId="0" fillId="43" borderId="25" xfId="0" applyFill="1"/>
    <xf numFmtId="0" fontId="15" fillId="25" borderId="0" xfId="0" applyFont="1" applyFill="1" applyBorder="1" applyAlignment="1">
      <alignment horizontal="left" vertical="center"/>
    </xf>
    <xf numFmtId="171" fontId="33" fillId="0" borderId="0" xfId="0" applyNumberFormat="1" applyFont="1" applyBorder="1" applyAlignment="1">
      <alignment horizontal="right" vertical="center"/>
    </xf>
    <xf numFmtId="166" fontId="1" fillId="0" borderId="25" xfId="0" applyNumberFormat="1" applyFont="1" applyAlignment="1">
      <alignment horizontal="left" vertical="center" wrapText="1"/>
    </xf>
    <xf numFmtId="0" fontId="35" fillId="0" borderId="0" xfId="0" applyFont="1" applyBorder="1" applyAlignment="1">
      <alignment horizontal="center" vertical="center"/>
    </xf>
    <xf numFmtId="171" fontId="35" fillId="0" borderId="0" xfId="0" applyNumberFormat="1" applyFont="1" applyBorder="1" applyAlignment="1">
      <alignment horizontal="right" vertical="center"/>
    </xf>
    <xf numFmtId="0" fontId="35" fillId="0" borderId="0" xfId="0" applyFont="1" applyBorder="1" applyAlignment="1">
      <alignment vertical="center"/>
    </xf>
    <xf numFmtId="0" fontId="34" fillId="0" borderId="0" xfId="0" applyFont="1" applyBorder="1" applyAlignment="1">
      <alignment horizontal="center" vertical="center"/>
    </xf>
    <xf numFmtId="0" fontId="35" fillId="0" borderId="0" xfId="0" applyFont="1" applyBorder="1"/>
    <xf numFmtId="170" fontId="1" fillId="0" borderId="25" xfId="1" applyNumberFormat="1" applyFont="1"/>
    <xf numFmtId="0" fontId="1" fillId="44" borderId="0" xfId="0" applyFont="1" applyFill="1" applyBorder="1" applyAlignment="1">
      <alignment vertical="center"/>
    </xf>
    <xf numFmtId="0" fontId="1" fillId="44" borderId="0" xfId="0" applyFont="1" applyFill="1" applyBorder="1" applyAlignment="1">
      <alignment horizontal="center" vertical="center"/>
    </xf>
    <xf numFmtId="168" fontId="1" fillId="44" borderId="0" xfId="0" applyNumberFormat="1" applyFont="1" applyFill="1" applyBorder="1" applyAlignment="1">
      <alignment horizontal="center"/>
    </xf>
    <xf numFmtId="169" fontId="12" fillId="44" borderId="0" xfId="0" applyNumberFormat="1" applyFont="1" applyFill="1" applyBorder="1"/>
    <xf numFmtId="170" fontId="1" fillId="44" borderId="25" xfId="1" applyNumberFormat="1" applyFont="1" applyFill="1" applyAlignment="1">
      <alignment horizontal="center"/>
    </xf>
    <xf numFmtId="170" fontId="1" fillId="44" borderId="25" xfId="1" applyNumberFormat="1" applyFont="1" applyFill="1" applyAlignment="1">
      <alignment horizontal="center" vertical="center"/>
    </xf>
    <xf numFmtId="0" fontId="1" fillId="45" borderId="0" xfId="0" applyFont="1" applyFill="1" applyBorder="1" applyAlignment="1">
      <alignment vertical="center"/>
    </xf>
    <xf numFmtId="164" fontId="1" fillId="45" borderId="0" xfId="0" applyNumberFormat="1" applyFont="1" applyFill="1" applyBorder="1" applyAlignment="1">
      <alignment horizontal="center" vertical="center"/>
    </xf>
    <xf numFmtId="168" fontId="1" fillId="45" borderId="25" xfId="0" applyNumberFormat="1" applyFont="1" applyFill="1" applyAlignment="1">
      <alignment horizontal="center" vertical="center"/>
    </xf>
    <xf numFmtId="169" fontId="1" fillId="45" borderId="0" xfId="0" applyNumberFormat="1" applyFont="1" applyFill="1" applyBorder="1" applyAlignment="1">
      <alignment horizontal="center"/>
    </xf>
    <xf numFmtId="170" fontId="1" fillId="45" borderId="25" xfId="1" applyNumberFormat="1" applyFont="1" applyFill="1" applyAlignment="1">
      <alignment horizontal="center"/>
    </xf>
    <xf numFmtId="170" fontId="1" fillId="45" borderId="25" xfId="1" applyNumberFormat="1" applyFont="1" applyFill="1" applyAlignment="1">
      <alignment horizontal="center" vertical="center"/>
    </xf>
    <xf numFmtId="0" fontId="1" fillId="46" borderId="0" xfId="0" applyFont="1" applyFill="1" applyBorder="1" applyAlignment="1">
      <alignment vertical="center"/>
    </xf>
    <xf numFmtId="0" fontId="1" fillId="46" borderId="0" xfId="0" applyFont="1" applyFill="1" applyBorder="1" applyAlignment="1">
      <alignment horizontal="center" vertical="center"/>
    </xf>
    <xf numFmtId="168" fontId="1" fillId="46" borderId="0" xfId="0" applyNumberFormat="1" applyFont="1" applyFill="1" applyBorder="1" applyAlignment="1">
      <alignment horizontal="center"/>
    </xf>
    <xf numFmtId="169" fontId="12" fillId="46" borderId="0" xfId="0" applyNumberFormat="1" applyFont="1" applyFill="1" applyBorder="1" applyAlignment="1">
      <alignment horizontal="center"/>
    </xf>
    <xf numFmtId="170" fontId="1" fillId="46" borderId="25" xfId="1" applyNumberFormat="1" applyFont="1" applyFill="1" applyAlignment="1">
      <alignment horizontal="center"/>
    </xf>
    <xf numFmtId="170" fontId="1" fillId="46" borderId="25" xfId="1" applyNumberFormat="1" applyFont="1" applyFill="1" applyAlignment="1">
      <alignment horizontal="center" vertical="center"/>
    </xf>
    <xf numFmtId="170" fontId="1" fillId="47" borderId="0" xfId="1" applyNumberFormat="1" applyFont="1" applyFill="1" applyBorder="1" applyAlignment="1">
      <alignment horizontal="center"/>
    </xf>
    <xf numFmtId="0" fontId="0" fillId="0" borderId="0" xfId="0" applyBorder="1"/>
    <xf numFmtId="0" fontId="0" fillId="14" borderId="24" xfId="0" applyFill="1" applyBorder="1" applyAlignment="1">
      <alignment horizontal="center" vertical="center" wrapText="1"/>
    </xf>
    <xf numFmtId="0" fontId="5" fillId="8" borderId="21" xfId="0" applyFont="1" applyFill="1" applyBorder="1" applyAlignment="1">
      <alignment horizontal="center" vertical="center"/>
    </xf>
    <xf numFmtId="0" fontId="5" fillId="2" borderId="21" xfId="0" applyFont="1" applyFill="1" applyBorder="1" applyAlignment="1">
      <alignment horizontal="center" vertical="center"/>
    </xf>
    <xf numFmtId="0" fontId="0" fillId="15" borderId="24" xfId="0" applyFill="1" applyBorder="1" applyAlignment="1">
      <alignment horizontal="center" vertical="center"/>
    </xf>
    <xf numFmtId="0" fontId="0" fillId="13" borderId="24" xfId="0" applyFill="1" applyBorder="1" applyAlignment="1">
      <alignment horizontal="center" vertical="center"/>
    </xf>
    <xf numFmtId="0" fontId="13" fillId="18" borderId="25" xfId="0" applyFont="1" applyFill="1" applyAlignment="1">
      <alignment horizontal="center" vertical="center" wrapText="1"/>
    </xf>
    <xf numFmtId="0" fontId="11" fillId="18" borderId="25" xfId="0" applyFont="1" applyFill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11" fillId="18" borderId="35" xfId="0" applyFont="1" applyFill="1" applyBorder="1" applyAlignment="1">
      <alignment horizontal="center" vertical="center"/>
    </xf>
    <xf numFmtId="0" fontId="0" fillId="0" borderId="25" xfId="0"/>
    <xf numFmtId="0" fontId="0" fillId="0" borderId="34" xfId="0" applyBorder="1"/>
    <xf numFmtId="0" fontId="0" fillId="0" borderId="0" xfId="0" applyBorder="1" applyAlignment="1">
      <alignment wrapText="1"/>
    </xf>
    <xf numFmtId="171" fontId="34" fillId="0" borderId="0" xfId="0" applyNumberFormat="1" applyFont="1" applyBorder="1" applyAlignment="1">
      <alignment horizontal="center" vertical="center"/>
    </xf>
    <xf numFmtId="0" fontId="35" fillId="0" borderId="0" xfId="0" applyFont="1" applyBorder="1" applyAlignment="1">
      <alignment horizontal="left" vertical="center"/>
    </xf>
    <xf numFmtId="171" fontId="35" fillId="0" borderId="0" xfId="0" applyNumberFormat="1" applyFont="1" applyBorder="1" applyAlignment="1">
      <alignment horizontal="right" vertical="center"/>
    </xf>
    <xf numFmtId="0" fontId="4" fillId="7" borderId="25" xfId="0" applyFont="1" applyFill="1" applyAlignment="1">
      <alignment horizontal="left"/>
    </xf>
    <xf numFmtId="0" fontId="0" fillId="0" borderId="0" xfId="0" applyBorder="1"/>
    <xf numFmtId="0" fontId="3" fillId="6" borderId="25" xfId="0" applyFont="1" applyFill="1" applyAlignment="1">
      <alignment horizontal="left"/>
    </xf>
    <xf numFmtId="0" fontId="0" fillId="0" borderId="25" xfId="0" applyAlignment="1">
      <alignment horizontal="center" vertical="center"/>
    </xf>
    <xf numFmtId="0" fontId="0" fillId="5" borderId="25" xfId="0" applyFill="1" applyAlignment="1">
      <alignment horizontal="center"/>
    </xf>
    <xf numFmtId="0" fontId="0" fillId="2" borderId="15" xfId="0" applyFill="1" applyBorder="1" applyAlignment="1">
      <alignment horizontal="center"/>
    </xf>
    <xf numFmtId="0" fontId="5" fillId="10" borderId="21" xfId="0" applyFont="1" applyFill="1" applyBorder="1" applyAlignment="1">
      <alignment horizontal="center" vertical="center"/>
    </xf>
    <xf numFmtId="0" fontId="0" fillId="0" borderId="27" xfId="0" applyBorder="1"/>
    <xf numFmtId="0" fontId="0" fillId="0" borderId="23" xfId="0" applyBorder="1"/>
    <xf numFmtId="0" fontId="6" fillId="0" borderId="24" xfId="0" applyFont="1" applyBorder="1" applyAlignment="1">
      <alignment horizontal="center" vertical="center"/>
    </xf>
    <xf numFmtId="0" fontId="0" fillId="0" borderId="24" xfId="0" applyBorder="1"/>
    <xf numFmtId="0" fontId="0" fillId="0" borderId="25" xfId="0" applyAlignment="1">
      <alignment horizontal="left" vertical="center"/>
    </xf>
    <xf numFmtId="0" fontId="0" fillId="0" borderId="24" xfId="0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13" borderId="24" xfId="0" applyFill="1" applyBorder="1" applyAlignment="1">
      <alignment horizontal="center" vertical="center"/>
    </xf>
    <xf numFmtId="0" fontId="0" fillId="18" borderId="25" xfId="0" applyFill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3" xfId="0" applyBorder="1" applyAlignment="1">
      <alignment horizontal="center" vertical="center" wrapText="1"/>
    </xf>
    <xf numFmtId="0" fontId="0" fillId="0" borderId="23" xfId="0" applyBorder="1" applyAlignment="1">
      <alignment horizontal="left" vertical="center" wrapText="1"/>
    </xf>
    <xf numFmtId="0" fontId="0" fillId="14" borderId="28" xfId="0" applyFill="1" applyBorder="1" applyAlignment="1">
      <alignment horizontal="center" vertical="center" wrapText="1"/>
    </xf>
    <xf numFmtId="0" fontId="0" fillId="0" borderId="29" xfId="0" applyBorder="1"/>
    <xf numFmtId="0" fontId="4" fillId="7" borderId="25" xfId="0" applyFont="1" applyFill="1" applyAlignment="1">
      <alignment horizontal="left" wrapText="1"/>
    </xf>
    <xf numFmtId="0" fontId="0" fillId="14" borderId="24" xfId="0" applyFill="1" applyBorder="1" applyAlignment="1">
      <alignment horizontal="center" vertical="center" wrapText="1"/>
    </xf>
    <xf numFmtId="0" fontId="0" fillId="14" borderId="24" xfId="0" applyFill="1" applyBorder="1" applyAlignment="1">
      <alignment horizontal="center" vertical="center"/>
    </xf>
    <xf numFmtId="0" fontId="6" fillId="0" borderId="23" xfId="0" applyFont="1" applyBorder="1" applyAlignment="1">
      <alignment horizontal="center" vertical="center" wrapText="1"/>
    </xf>
    <xf numFmtId="0" fontId="5" fillId="2" borderId="21" xfId="0" applyFont="1" applyFill="1" applyBorder="1" applyAlignment="1">
      <alignment horizontal="center" vertical="center"/>
    </xf>
    <xf numFmtId="0" fontId="6" fillId="2" borderId="25" xfId="0" applyFont="1" applyFill="1" applyAlignment="1">
      <alignment horizontal="center" vertical="center"/>
    </xf>
    <xf numFmtId="0" fontId="9" fillId="0" borderId="24" xfId="0" applyFont="1" applyBorder="1" applyAlignment="1">
      <alignment horizontal="center" vertical="center" wrapText="1"/>
    </xf>
    <xf numFmtId="0" fontId="0" fillId="0" borderId="22" xfId="0" applyBorder="1" applyAlignment="1">
      <alignment horizontal="left" vertical="center" wrapText="1"/>
    </xf>
    <xf numFmtId="0" fontId="5" fillId="8" borderId="21" xfId="0" applyFont="1" applyFill="1" applyBorder="1" applyAlignment="1">
      <alignment horizontal="center" vertical="center"/>
    </xf>
    <xf numFmtId="0" fontId="6" fillId="0" borderId="24" xfId="0" applyFont="1" applyBorder="1" applyAlignment="1">
      <alignment horizontal="center" vertical="center" wrapText="1"/>
    </xf>
    <xf numFmtId="0" fontId="0" fillId="15" borderId="24" xfId="0" applyFill="1" applyBorder="1" applyAlignment="1">
      <alignment horizontal="center" vertical="center"/>
    </xf>
    <xf numFmtId="0" fontId="0" fillId="13" borderId="24" xfId="0" applyFill="1" applyBorder="1" applyAlignment="1">
      <alignment horizontal="center" vertical="center" wrapText="1"/>
    </xf>
    <xf numFmtId="0" fontId="0" fillId="0" borderId="29" xfId="0" applyBorder="1" applyAlignment="1">
      <alignment horizontal="center" vertical="center"/>
    </xf>
    <xf numFmtId="0" fontId="0" fillId="0" borderId="24" xfId="0" applyBorder="1" applyAlignment="1">
      <alignment horizontal="left" vertical="center"/>
    </xf>
    <xf numFmtId="0" fontId="13" fillId="18" borderId="25" xfId="0" applyFont="1" applyFill="1" applyAlignment="1">
      <alignment horizontal="center" vertical="center" wrapText="1"/>
    </xf>
    <xf numFmtId="0" fontId="11" fillId="18" borderId="25" xfId="0" applyFont="1" applyFill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11" fillId="18" borderId="35" xfId="0" applyFont="1" applyFill="1" applyBorder="1" applyAlignment="1">
      <alignment horizontal="center" vertical="center"/>
    </xf>
    <xf numFmtId="0" fontId="0" fillId="0" borderId="25" xfId="0"/>
    <xf numFmtId="0" fontId="0" fillId="0" borderId="34" xfId="0" applyBorder="1"/>
    <xf numFmtId="0" fontId="0" fillId="0" borderId="0" xfId="0" applyBorder="1" applyAlignment="1">
      <alignment wrapText="1"/>
    </xf>
    <xf numFmtId="171" fontId="35" fillId="0" borderId="0" xfId="0" applyNumberFormat="1" applyFont="1" applyBorder="1" applyAlignment="1">
      <alignment horizontal="right" vertical="center" indent="1"/>
    </xf>
    <xf numFmtId="0" fontId="0" fillId="0" borderId="25" xfId="0" applyBorder="1"/>
    <xf numFmtId="0" fontId="28" fillId="48" borderId="25" xfId="0" applyFont="1" applyFill="1" applyBorder="1" applyAlignment="1">
      <alignment vertical="center"/>
    </xf>
    <xf numFmtId="0" fontId="28" fillId="48" borderId="25" xfId="0" applyFont="1" applyFill="1" applyBorder="1" applyAlignment="1">
      <alignment horizontal="center" vertical="center"/>
    </xf>
    <xf numFmtId="0" fontId="34" fillId="0" borderId="36" xfId="0" applyFont="1" applyBorder="1" applyAlignment="1">
      <alignment horizontal="center" vertical="center"/>
    </xf>
    <xf numFmtId="171" fontId="34" fillId="0" borderId="36" xfId="0" applyNumberFormat="1" applyFont="1" applyBorder="1" applyAlignment="1">
      <alignment horizontal="center" vertical="center"/>
    </xf>
    <xf numFmtId="0" fontId="35" fillId="0" borderId="36" xfId="0" applyFont="1" applyBorder="1" applyAlignment="1">
      <alignment horizontal="left" vertical="center"/>
    </xf>
    <xf numFmtId="171" fontId="35" fillId="0" borderId="36" xfId="0" applyNumberFormat="1" applyFont="1" applyBorder="1" applyAlignment="1">
      <alignment horizontal="right" vertical="center" indent="1"/>
    </xf>
    <xf numFmtId="171" fontId="35" fillId="0" borderId="36" xfId="0" applyNumberFormat="1" applyFont="1" applyBorder="1" applyAlignment="1">
      <alignment horizontal="right" vertical="center"/>
    </xf>
    <xf numFmtId="170" fontId="24" fillId="0" borderId="25" xfId="1" applyNumberFormat="1" applyFont="1" applyAlignment="1">
      <alignment horizontal="center" vertical="center"/>
    </xf>
    <xf numFmtId="0" fontId="27" fillId="42" borderId="0" xfId="0" applyFont="1" applyFill="1" applyBorder="1" applyAlignment="1">
      <alignment vertical="center"/>
    </xf>
    <xf numFmtId="0" fontId="27" fillId="42" borderId="0" xfId="0" applyFont="1" applyFill="1" applyBorder="1" applyAlignment="1">
      <alignment horizontal="center" vertical="center"/>
    </xf>
    <xf numFmtId="0" fontId="27" fillId="42" borderId="0" xfId="0" applyFont="1" applyFill="1" applyBorder="1" applyAlignment="1">
      <alignment horizontal="center"/>
    </xf>
    <xf numFmtId="0" fontId="27" fillId="42" borderId="0" xfId="0" applyFont="1" applyFill="1" applyBorder="1"/>
    <xf numFmtId="0" fontId="27" fillId="42" borderId="25" xfId="0" applyFont="1" applyFill="1"/>
    <xf numFmtId="0" fontId="28" fillId="0" borderId="36" xfId="0" applyFont="1" applyBorder="1" applyAlignment="1">
      <alignment horizontal="left" vertical="center"/>
    </xf>
    <xf numFmtId="0" fontId="1" fillId="50" borderId="0" xfId="0" applyFont="1" applyFill="1" applyBorder="1" applyAlignment="1">
      <alignment vertical="center"/>
    </xf>
    <xf numFmtId="0" fontId="11" fillId="51" borderId="25" xfId="0" applyFont="1" applyFill="1" applyAlignment="1">
      <alignment horizontal="center" vertical="center" wrapText="1"/>
    </xf>
    <xf numFmtId="0" fontId="13" fillId="51" borderId="25" xfId="0" applyFont="1" applyFill="1" applyAlignment="1">
      <alignment horizontal="center" vertical="center"/>
    </xf>
    <xf numFmtId="0" fontId="36" fillId="49" borderId="25" xfId="0" applyFont="1" applyFill="1" applyAlignment="1">
      <alignment horizontal="center" vertical="center"/>
    </xf>
    <xf numFmtId="9" fontId="36" fillId="49" borderId="0" xfId="2" applyFont="1" applyFill="1" applyBorder="1" applyAlignment="1">
      <alignment horizontal="center" vertical="center"/>
    </xf>
    <xf numFmtId="0" fontId="0" fillId="0" borderId="25" xfId="0" applyFill="1" applyBorder="1"/>
    <xf numFmtId="0" fontId="1" fillId="52" borderId="0" xfId="0" applyFont="1" applyFill="1" applyBorder="1" applyAlignment="1">
      <alignment horizontal="center" vertical="center"/>
    </xf>
    <xf numFmtId="164" fontId="1" fillId="52" borderId="0" xfId="0" applyNumberFormat="1" applyFont="1" applyFill="1" applyBorder="1" applyAlignment="1">
      <alignment horizontal="center"/>
    </xf>
    <xf numFmtId="0" fontId="1" fillId="53" borderId="0" xfId="0" applyFont="1" applyFill="1" applyBorder="1"/>
    <xf numFmtId="170" fontId="1" fillId="52" borderId="0" xfId="1" applyNumberFormat="1" applyFont="1" applyFill="1" applyBorder="1" applyAlignment="1">
      <alignment horizontal="center"/>
    </xf>
    <xf numFmtId="0" fontId="1" fillId="52" borderId="0" xfId="0" applyFont="1" applyFill="1" applyBorder="1"/>
    <xf numFmtId="0" fontId="1" fillId="52" borderId="0" xfId="0" applyFont="1" applyFill="1" applyBorder="1" applyAlignment="1">
      <alignment vertical="center"/>
    </xf>
    <xf numFmtId="0" fontId="1" fillId="54" borderId="0" xfId="0" applyFont="1" applyFill="1" applyBorder="1" applyAlignment="1">
      <alignment vertical="center"/>
    </xf>
    <xf numFmtId="0" fontId="1" fillId="0" borderId="25" xfId="0" applyFont="1" applyFill="1" applyBorder="1" applyAlignment="1">
      <alignment vertical="center"/>
    </xf>
    <xf numFmtId="164" fontId="1" fillId="0" borderId="25" xfId="0" applyNumberFormat="1" applyFont="1" applyFill="1" applyAlignment="1">
      <alignment horizontal="center" vertical="center"/>
    </xf>
    <xf numFmtId="164" fontId="1" fillId="0" borderId="25" xfId="0" applyNumberFormat="1" applyFont="1" applyFill="1" applyAlignment="1">
      <alignment horizontal="center"/>
    </xf>
    <xf numFmtId="164" fontId="1" fillId="0" borderId="25" xfId="0" applyNumberFormat="1" applyFont="1" applyFill="1" applyAlignment="1">
      <alignment horizontal="right"/>
    </xf>
    <xf numFmtId="170" fontId="24" fillId="0" borderId="25" xfId="1" applyNumberFormat="1" applyFont="1" applyFill="1" applyAlignment="1">
      <alignment horizontal="center"/>
    </xf>
    <xf numFmtId="170" fontId="1" fillId="0" borderId="25" xfId="1" applyNumberFormat="1" applyFont="1" applyFill="1" applyAlignment="1">
      <alignment horizontal="center" vertical="center"/>
    </xf>
    <xf numFmtId="170" fontId="1" fillId="0" borderId="25" xfId="1" applyNumberFormat="1" applyFont="1" applyFill="1" applyBorder="1" applyAlignment="1">
      <alignment horizontal="center" vertical="center"/>
    </xf>
  </cellXfs>
  <cellStyles count="3">
    <cellStyle name="Normale" xfId="0" builtinId="0"/>
    <cellStyle name="Percentuale" xfId="2" builtinId="5"/>
    <cellStyle name="Valuta" xfId="1" builtinId="4"/>
  </cellStyles>
  <dxfs count="14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 patternType="solid">
          <fgColor rgb="FF99FF66"/>
          <bgColor rgb="FF99FF66"/>
        </patternFill>
      </fill>
    </dxf>
    <dxf>
      <font>
        <color rgb="FF000000"/>
      </font>
      <fill>
        <patternFill patternType="solid">
          <fgColor rgb="FFFF3333"/>
          <bgColor rgb="FFFF333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CC5FF"/>
      <color rgb="FFFFFFFF"/>
      <color rgb="FFCCCCFF"/>
      <color rgb="FFCC99FF"/>
      <color rgb="FFCC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000"/>
  <sheetViews>
    <sheetView workbookViewId="0">
      <selection activeCell="B15" sqref="B15"/>
    </sheetView>
    <sheetView workbookViewId="1"/>
  </sheetViews>
  <sheetFormatPr defaultColWidth="12.59765625" defaultRowHeight="15" customHeight="1"/>
  <cols>
    <col min="1" max="1" width="7.8984375" style="453" customWidth="1"/>
    <col min="2" max="2" width="12" style="453" customWidth="1"/>
    <col min="3" max="3" width="17.19921875" style="453" customWidth="1"/>
    <col min="4" max="4" width="13" style="453" customWidth="1"/>
    <col min="5" max="5" width="16.5" style="453" customWidth="1"/>
    <col min="6" max="6" width="14.59765625" style="453" customWidth="1"/>
    <col min="7" max="11" width="7.8984375" style="453" customWidth="1"/>
    <col min="12" max="12" width="11.19921875" style="453" customWidth="1"/>
    <col min="13" max="13" width="7.8984375" style="453" customWidth="1"/>
    <col min="14" max="14" width="16.69921875" style="453" customWidth="1"/>
    <col min="15" max="15" width="19" style="453" customWidth="1"/>
    <col min="16" max="16" width="22.69921875" style="453" customWidth="1"/>
    <col min="17" max="17" width="16" style="453" customWidth="1"/>
    <col min="18" max="18" width="19.09765625" style="453" customWidth="1"/>
    <col min="19" max="22" width="7.8984375" style="453" customWidth="1"/>
    <col min="23" max="23" width="15.5" style="453" customWidth="1"/>
    <col min="24" max="26" width="7.8984375" style="453" customWidth="1"/>
  </cols>
  <sheetData>
    <row r="1" spans="1:26" ht="14.25" customHeight="1"/>
    <row r="2" spans="1:26" ht="115.5" customHeight="1">
      <c r="C2" s="1" t="s">
        <v>0</v>
      </c>
      <c r="O2" s="2" t="s">
        <v>1</v>
      </c>
      <c r="P2" s="2" t="s">
        <v>2</v>
      </c>
      <c r="Q2" s="465"/>
    </row>
    <row r="3" spans="1:26" ht="14.25" customHeight="1">
      <c r="C3" s="1" t="s">
        <v>3</v>
      </c>
      <c r="D3" s="1" t="s">
        <v>4</v>
      </c>
      <c r="E3" s="1" t="s">
        <v>5</v>
      </c>
      <c r="F3" s="1" t="s">
        <v>6</v>
      </c>
      <c r="G3" s="3" t="s">
        <v>7</v>
      </c>
      <c r="H3" s="383" t="s">
        <v>8</v>
      </c>
      <c r="I3" s="383" t="s">
        <v>9</v>
      </c>
      <c r="J3" s="383" t="s">
        <v>10</v>
      </c>
      <c r="K3" s="383" t="s">
        <v>11</v>
      </c>
      <c r="L3" s="3" t="s">
        <v>12</v>
      </c>
      <c r="M3" s="3" t="s">
        <v>13</v>
      </c>
      <c r="N3" s="383" t="s">
        <v>14</v>
      </c>
      <c r="O3" s="4" t="s">
        <v>15</v>
      </c>
      <c r="P3" s="3" t="s">
        <v>16</v>
      </c>
      <c r="Q3" s="4" t="s">
        <v>15</v>
      </c>
      <c r="R3" s="5" t="s">
        <v>17</v>
      </c>
    </row>
    <row r="4" spans="1:26" ht="14.25" customHeight="1">
      <c r="G4" s="3"/>
      <c r="H4" s="383"/>
      <c r="I4" s="383"/>
      <c r="J4" s="383"/>
      <c r="K4" s="383"/>
      <c r="L4" s="3"/>
      <c r="M4" s="3"/>
      <c r="N4" s="383"/>
      <c r="O4" s="4"/>
      <c r="P4" s="3"/>
      <c r="Q4" s="4"/>
      <c r="R4" s="5"/>
    </row>
    <row r="5" spans="1:26" ht="18" customHeight="1">
      <c r="O5" s="461"/>
      <c r="Q5" s="461"/>
    </row>
    <row r="6" spans="1:26" ht="18" customHeight="1">
      <c r="O6" s="461"/>
      <c r="Q6" s="461"/>
    </row>
    <row r="7" spans="1:26" ht="20.25" customHeight="1">
      <c r="C7" s="377" t="s">
        <v>18</v>
      </c>
      <c r="D7" s="377">
        <v>428</v>
      </c>
      <c r="E7" s="377">
        <v>428</v>
      </c>
      <c r="F7" s="377">
        <v>428</v>
      </c>
      <c r="L7" s="6"/>
      <c r="M7" s="6"/>
      <c r="O7" s="461"/>
      <c r="P7" s="6"/>
      <c r="Q7" s="461"/>
    </row>
    <row r="8" spans="1:26" ht="24.75" customHeight="1">
      <c r="A8" s="472">
        <v>2016</v>
      </c>
      <c r="B8" s="7" t="s">
        <v>19</v>
      </c>
      <c r="C8" s="7">
        <v>384</v>
      </c>
      <c r="D8" s="7">
        <v>128</v>
      </c>
      <c r="E8" s="7">
        <v>256</v>
      </c>
      <c r="F8" s="7">
        <v>0</v>
      </c>
      <c r="G8" s="8"/>
      <c r="H8" s="7"/>
      <c r="I8" s="7"/>
      <c r="J8" s="7"/>
      <c r="K8" s="7"/>
      <c r="L8" s="8"/>
      <c r="M8" s="8"/>
      <c r="N8" s="7"/>
      <c r="O8" s="7"/>
      <c r="P8" s="8"/>
      <c r="Q8" s="7"/>
      <c r="R8" s="7"/>
      <c r="S8" s="461"/>
      <c r="T8" s="461"/>
      <c r="U8" s="461"/>
      <c r="V8" s="461"/>
      <c r="W8" s="461"/>
      <c r="X8" s="461"/>
      <c r="Y8" s="461"/>
      <c r="Z8" s="461"/>
    </row>
    <row r="9" spans="1:26" ht="14.25" customHeight="1">
      <c r="A9" s="470"/>
      <c r="B9" s="461" t="s">
        <v>20</v>
      </c>
      <c r="C9" s="461">
        <v>1333</v>
      </c>
      <c r="D9" s="461">
        <v>444</v>
      </c>
      <c r="E9" s="461">
        <v>445</v>
      </c>
      <c r="F9" s="461">
        <v>444</v>
      </c>
      <c r="G9" s="9">
        <v>50</v>
      </c>
      <c r="H9" s="461"/>
      <c r="I9" s="461"/>
      <c r="J9" s="461">
        <v>80</v>
      </c>
      <c r="K9" s="461">
        <f>SUM('2016'!G9:J9)</f>
        <v>130</v>
      </c>
      <c r="L9" s="9">
        <v>242</v>
      </c>
      <c r="M9" s="9">
        <f>'2016'!K9+'2016'!L9</f>
        <v>372</v>
      </c>
      <c r="N9" s="461">
        <f>'2016'!F9-'2016'!M9</f>
        <v>72</v>
      </c>
      <c r="O9" s="461">
        <f>'2016'!N9</f>
        <v>72</v>
      </c>
      <c r="P9" s="9">
        <v>170</v>
      </c>
      <c r="Q9" s="461">
        <f>'2016'!P9</f>
        <v>170</v>
      </c>
      <c r="R9" s="10">
        <f>'2016'!F9-'2016'!Q9</f>
        <v>274</v>
      </c>
      <c r="S9" s="461"/>
      <c r="T9" s="461"/>
      <c r="U9" s="461"/>
      <c r="V9" s="461"/>
      <c r="W9" s="461"/>
      <c r="X9" s="461"/>
      <c r="Y9" s="461"/>
      <c r="Z9" s="461"/>
    </row>
    <row r="10" spans="1:26" ht="14.25" customHeight="1">
      <c r="A10" s="470"/>
      <c r="B10" s="461" t="s">
        <v>21</v>
      </c>
      <c r="C10" s="461">
        <v>1296</v>
      </c>
      <c r="D10" s="461">
        <v>432</v>
      </c>
      <c r="E10" s="461">
        <v>432</v>
      </c>
      <c r="F10" s="461">
        <v>432</v>
      </c>
      <c r="G10" s="9"/>
      <c r="H10" s="461"/>
      <c r="I10" s="461">
        <v>346</v>
      </c>
      <c r="J10" s="461">
        <f>300</f>
        <v>300</v>
      </c>
      <c r="K10" s="461">
        <f>SUM('2016'!G10:J10)</f>
        <v>646</v>
      </c>
      <c r="L10" s="9">
        <v>84</v>
      </c>
      <c r="M10" s="9">
        <f>'2016'!K10+'2016'!L10</f>
        <v>730</v>
      </c>
      <c r="N10" s="461">
        <f>'2016'!F10-'2016'!M10</f>
        <v>-298</v>
      </c>
      <c r="O10" s="11">
        <f>'2016'!N10+'2016'!I10</f>
        <v>48</v>
      </c>
      <c r="P10" s="9">
        <v>731</v>
      </c>
      <c r="Q10" s="11">
        <f>'2016'!P10-'2016'!I10</f>
        <v>385</v>
      </c>
      <c r="R10" s="10">
        <f>'2016'!F10-'2016'!Q10</f>
        <v>47</v>
      </c>
      <c r="S10" s="461"/>
      <c r="T10" s="461"/>
      <c r="U10" s="461"/>
      <c r="V10" s="461"/>
      <c r="W10" s="461"/>
      <c r="X10" s="461"/>
      <c r="Y10" s="461"/>
      <c r="Z10" s="461"/>
    </row>
    <row r="11" spans="1:26" ht="14.25" customHeight="1">
      <c r="A11" s="470"/>
      <c r="B11" s="461" t="s">
        <v>22</v>
      </c>
      <c r="C11" s="461">
        <v>1172</v>
      </c>
      <c r="D11" s="461">
        <v>390</v>
      </c>
      <c r="E11" s="461">
        <v>392</v>
      </c>
      <c r="F11" s="461">
        <v>390</v>
      </c>
      <c r="G11" s="9"/>
      <c r="H11" s="461">
        <v>70</v>
      </c>
      <c r="I11" s="461"/>
      <c r="J11" s="461">
        <v>186</v>
      </c>
      <c r="K11" s="461">
        <f>SUM('2016'!G11:J11)</f>
        <v>256</v>
      </c>
      <c r="L11" s="9">
        <v>105</v>
      </c>
      <c r="M11" s="9">
        <f>'2016'!K11+'2016'!L11</f>
        <v>361</v>
      </c>
      <c r="N11" s="461">
        <f>'2016'!F11-'2016'!M11</f>
        <v>29</v>
      </c>
      <c r="O11" s="461">
        <f>'2016'!N11</f>
        <v>29</v>
      </c>
      <c r="P11" s="9">
        <v>280</v>
      </c>
      <c r="Q11" s="461">
        <f>'2016'!P11</f>
        <v>280</v>
      </c>
      <c r="R11" s="10">
        <f>'2016'!F11-'2016'!Q11</f>
        <v>110</v>
      </c>
      <c r="S11" s="461"/>
      <c r="T11" s="461"/>
      <c r="U11" s="461"/>
      <c r="V11" s="461"/>
      <c r="W11" s="461"/>
      <c r="X11" s="461"/>
      <c r="Y11" s="461"/>
      <c r="Z11" s="461"/>
    </row>
    <row r="12" spans="1:26" ht="14.25" customHeight="1">
      <c r="A12" s="470"/>
      <c r="B12" s="461" t="s">
        <v>23</v>
      </c>
      <c r="C12" s="461">
        <v>1200</v>
      </c>
      <c r="D12" s="461">
        <v>400</v>
      </c>
      <c r="E12" s="461">
        <v>400</v>
      </c>
      <c r="F12" s="461">
        <v>400</v>
      </c>
      <c r="G12" s="9">
        <v>126</v>
      </c>
      <c r="H12" s="461"/>
      <c r="I12" s="461"/>
      <c r="J12" s="461">
        <v>18</v>
      </c>
      <c r="K12" s="461">
        <f>SUM('2016'!G12:J12)</f>
        <v>144</v>
      </c>
      <c r="L12" s="9">
        <v>124</v>
      </c>
      <c r="M12" s="9">
        <f>'2016'!K12+'2016'!L12</f>
        <v>268</v>
      </c>
      <c r="N12" s="461">
        <f>'2016'!F12-'2016'!M12</f>
        <v>132</v>
      </c>
      <c r="O12" s="461">
        <f>'2016'!N12</f>
        <v>132</v>
      </c>
      <c r="P12" s="9">
        <v>300</v>
      </c>
      <c r="Q12" s="461">
        <f>'2016'!P12</f>
        <v>300</v>
      </c>
      <c r="R12" s="10">
        <f>'2016'!F12-'2016'!Q12</f>
        <v>100</v>
      </c>
      <c r="S12" s="461"/>
      <c r="T12" s="461"/>
      <c r="U12" s="461"/>
      <c r="V12" s="461"/>
      <c r="W12" s="461"/>
      <c r="X12" s="461"/>
      <c r="Y12" s="461"/>
      <c r="Z12" s="461"/>
    </row>
    <row r="13" spans="1:26" ht="14.25" customHeight="1">
      <c r="A13" s="470"/>
      <c r="B13" s="461" t="s">
        <v>24</v>
      </c>
      <c r="C13" s="461">
        <v>1703.86</v>
      </c>
      <c r="D13" s="461">
        <v>570</v>
      </c>
      <c r="E13" s="461">
        <v>570</v>
      </c>
      <c r="F13" s="461">
        <v>564</v>
      </c>
      <c r="G13" s="9"/>
      <c r="H13" s="461">
        <v>210</v>
      </c>
      <c r="I13" s="461"/>
      <c r="J13" s="461">
        <v>132</v>
      </c>
      <c r="K13" s="461">
        <f>SUM('2016'!G13:J13)</f>
        <v>342</v>
      </c>
      <c r="L13" s="9">
        <v>126</v>
      </c>
      <c r="M13" s="9">
        <f>'2016'!K13+'2016'!L13</f>
        <v>468</v>
      </c>
      <c r="N13" s="461">
        <f>'2016'!F13-'2016'!M13</f>
        <v>96</v>
      </c>
      <c r="O13" s="461">
        <f>'2016'!N13</f>
        <v>96</v>
      </c>
      <c r="P13" s="9">
        <v>390</v>
      </c>
      <c r="Q13" s="461">
        <f>'2016'!P13</f>
        <v>390</v>
      </c>
      <c r="R13" s="10">
        <f>'2016'!F13-'2016'!Q13</f>
        <v>174</v>
      </c>
      <c r="S13" s="461"/>
      <c r="T13" s="461"/>
      <c r="U13" s="461"/>
      <c r="V13" s="461"/>
      <c r="W13" s="461"/>
      <c r="X13" s="461"/>
      <c r="Y13" s="461"/>
      <c r="Z13" s="461"/>
    </row>
    <row r="14" spans="1:26" ht="14.25" customHeight="1">
      <c r="A14" s="470"/>
      <c r="B14" s="461" t="s">
        <v>25</v>
      </c>
      <c r="C14" s="461">
        <v>1296</v>
      </c>
      <c r="D14" s="461">
        <v>432</v>
      </c>
      <c r="E14" s="461">
        <v>432</v>
      </c>
      <c r="F14" s="461">
        <v>432</v>
      </c>
      <c r="G14" s="9"/>
      <c r="H14" s="461"/>
      <c r="I14" s="461"/>
      <c r="J14" s="461">
        <v>258</v>
      </c>
      <c r="K14" s="461">
        <f>SUM('2016'!G14:J14)</f>
        <v>258</v>
      </c>
      <c r="L14" s="9">
        <v>266</v>
      </c>
      <c r="M14" s="9">
        <f>'2016'!K14+'2016'!L14</f>
        <v>524</v>
      </c>
      <c r="N14" s="461">
        <f>'2016'!F14-'2016'!M14</f>
        <v>-92</v>
      </c>
      <c r="O14" s="461">
        <f>'2016'!N14</f>
        <v>-92</v>
      </c>
      <c r="P14" s="9">
        <v>419</v>
      </c>
      <c r="Q14" s="461">
        <f>'2016'!P14</f>
        <v>419</v>
      </c>
      <c r="R14" s="10">
        <f>'2016'!F14-'2016'!Q14</f>
        <v>13</v>
      </c>
      <c r="S14" s="461"/>
      <c r="T14" s="461"/>
      <c r="U14" s="461"/>
      <c r="V14" s="461"/>
      <c r="W14" s="461"/>
      <c r="X14" s="461"/>
      <c r="Y14" s="461"/>
      <c r="Z14" s="461"/>
    </row>
    <row r="15" spans="1:26" ht="14.25" customHeight="1">
      <c r="A15" s="470"/>
      <c r="B15" s="461" t="s">
        <v>26</v>
      </c>
      <c r="C15" s="461">
        <v>800</v>
      </c>
      <c r="D15" s="461">
        <v>270</v>
      </c>
      <c r="E15" s="461">
        <v>270</v>
      </c>
      <c r="F15" s="461">
        <v>260</v>
      </c>
      <c r="G15" s="9">
        <v>180</v>
      </c>
      <c r="H15" s="461"/>
      <c r="I15" s="461"/>
      <c r="J15" s="461">
        <v>73</v>
      </c>
      <c r="K15" s="461">
        <f>SUM('2016'!G15:J15)</f>
        <v>253</v>
      </c>
      <c r="L15" s="9">
        <v>185</v>
      </c>
      <c r="M15" s="9">
        <f>'2016'!K15+'2016'!L15</f>
        <v>438</v>
      </c>
      <c r="N15" s="461">
        <f>'2016'!F15-'2016'!M15</f>
        <v>-178</v>
      </c>
      <c r="O15" s="461">
        <f>'2016'!N15</f>
        <v>-178</v>
      </c>
      <c r="P15" s="9">
        <v>260</v>
      </c>
      <c r="Q15" s="461">
        <f>'2016'!P15</f>
        <v>260</v>
      </c>
      <c r="R15" s="10">
        <f>'2016'!F15-'2016'!Q15</f>
        <v>0</v>
      </c>
      <c r="S15" s="461"/>
      <c r="T15" s="461"/>
      <c r="U15" s="461"/>
      <c r="V15" s="461"/>
      <c r="W15" s="461"/>
      <c r="X15" s="461"/>
      <c r="Y15" s="461"/>
      <c r="Z15" s="461"/>
    </row>
    <row r="16" spans="1:26" ht="14.25" customHeight="1">
      <c r="A16" s="12"/>
      <c r="B16" s="12"/>
      <c r="C16" s="12"/>
      <c r="D16" s="12"/>
      <c r="E16" s="12">
        <f>SUM('2016'!E8:E15)</f>
        <v>3197</v>
      </c>
      <c r="F16" s="12">
        <v>2922</v>
      </c>
      <c r="G16" s="13"/>
      <c r="H16" s="14"/>
      <c r="I16" s="14"/>
      <c r="J16" s="14">
        <f>SUM('2016'!J9:J15)</f>
        <v>1047</v>
      </c>
      <c r="K16" s="14">
        <f>SUM('2016'!K9:K15)</f>
        <v>2029</v>
      </c>
      <c r="L16" s="13">
        <f>SUM('2016'!L9:L15)</f>
        <v>1132</v>
      </c>
      <c r="M16" s="13">
        <f>'2016'!K16+'2016'!L16</f>
        <v>3161</v>
      </c>
      <c r="N16" s="14">
        <f>'2016'!F16-'2016'!M16</f>
        <v>-239</v>
      </c>
      <c r="O16" s="15">
        <f>SUM('2016'!O9:O15)</f>
        <v>107</v>
      </c>
      <c r="P16" s="13">
        <f>SUM('2016'!P9:P15)</f>
        <v>2550</v>
      </c>
      <c r="Q16" s="14">
        <f>SUM('2016'!Q9:Q15)</f>
        <v>2204</v>
      </c>
      <c r="R16" s="16">
        <f>'2016'!F16-'2016'!P16</f>
        <v>372</v>
      </c>
      <c r="S16" s="17"/>
      <c r="T16" s="12"/>
      <c r="U16" s="12"/>
      <c r="V16" s="12"/>
      <c r="W16" s="12"/>
      <c r="X16" s="12"/>
      <c r="Y16" s="12"/>
      <c r="Z16" s="12"/>
    </row>
    <row r="17" spans="1:26" ht="14.25" customHeight="1">
      <c r="E17" s="465" t="s">
        <v>27</v>
      </c>
    </row>
    <row r="18" spans="1:26" ht="14.25" customHeight="1">
      <c r="E18" s="465"/>
      <c r="O18" s="1" t="s">
        <v>28</v>
      </c>
      <c r="P18" s="1">
        <v>670</v>
      </c>
    </row>
    <row r="19" spans="1:26" ht="14.25" customHeight="1">
      <c r="A19" s="1" t="s">
        <v>29</v>
      </c>
      <c r="E19" s="465"/>
      <c r="O19" s="1" t="s">
        <v>30</v>
      </c>
      <c r="P19" s="1">
        <v>70</v>
      </c>
    </row>
    <row r="20" spans="1:26" ht="14.25" customHeight="1">
      <c r="E20" s="465"/>
      <c r="O20" s="1" t="s">
        <v>31</v>
      </c>
      <c r="P20" s="1">
        <v>600</v>
      </c>
      <c r="Q20" s="1" t="s">
        <v>32</v>
      </c>
    </row>
    <row r="21" spans="1:26" ht="14.25" customHeight="1">
      <c r="E21" s="465"/>
    </row>
    <row r="22" spans="1:26" ht="14.25" customHeight="1">
      <c r="O22" s="18" t="s">
        <v>33</v>
      </c>
      <c r="P22" s="18"/>
      <c r="Q22" s="18"/>
      <c r="R22" s="18"/>
      <c r="S22" s="18"/>
      <c r="U22" s="3" t="s">
        <v>34</v>
      </c>
      <c r="V22" s="383"/>
      <c r="W22" s="383"/>
      <c r="X22" s="383"/>
      <c r="Y22" s="383"/>
      <c r="Z22" s="5"/>
    </row>
    <row r="23" spans="1:26" ht="14.25" customHeight="1">
      <c r="O23" s="18" t="s">
        <v>35</v>
      </c>
      <c r="P23" s="18"/>
      <c r="Q23" s="18"/>
      <c r="R23" s="18"/>
      <c r="S23" s="18"/>
      <c r="U23" s="6" t="s">
        <v>36</v>
      </c>
      <c r="W23" s="1">
        <f>600+107</f>
        <v>707</v>
      </c>
      <c r="X23" s="1" t="s">
        <v>37</v>
      </c>
      <c r="Z23" s="19"/>
    </row>
    <row r="24" spans="1:26" ht="14.25" customHeight="1">
      <c r="O24" s="18" t="s">
        <v>38</v>
      </c>
      <c r="P24" s="18"/>
      <c r="Q24" s="18" t="s">
        <v>39</v>
      </c>
      <c r="R24" s="18"/>
      <c r="S24" s="18"/>
      <c r="U24" s="474" t="s">
        <v>40</v>
      </c>
      <c r="V24" s="470"/>
      <c r="W24" s="470"/>
      <c r="X24" s="470"/>
      <c r="Z24" s="19"/>
    </row>
    <row r="25" spans="1:26" ht="14.25" customHeight="1">
      <c r="A25" s="20" t="s">
        <v>41</v>
      </c>
      <c r="B25" s="21" t="s">
        <v>42</v>
      </c>
      <c r="C25" s="21"/>
      <c r="D25" s="21">
        <v>6850</v>
      </c>
      <c r="E25" s="21"/>
      <c r="F25" s="21"/>
      <c r="G25" s="22"/>
      <c r="O25" s="18" t="s">
        <v>43</v>
      </c>
      <c r="P25" s="18"/>
      <c r="Q25" s="18"/>
      <c r="R25" s="18"/>
      <c r="S25" s="18"/>
      <c r="U25" s="6"/>
      <c r="Z25" s="19"/>
    </row>
    <row r="26" spans="1:26" ht="14.25" customHeight="1">
      <c r="A26" s="23"/>
      <c r="B26" s="24"/>
      <c r="C26" s="24"/>
      <c r="D26" s="24"/>
      <c r="E26" s="24"/>
      <c r="F26" s="24"/>
      <c r="G26" s="25"/>
      <c r="O26" s="18" t="s">
        <v>44</v>
      </c>
      <c r="P26" s="18"/>
      <c r="Q26" s="18" t="s">
        <v>45</v>
      </c>
      <c r="R26" s="18"/>
      <c r="S26" s="18">
        <f>600 - 265 - 346</f>
        <v>-11</v>
      </c>
      <c r="U26" s="6"/>
      <c r="Z26" s="19"/>
    </row>
    <row r="27" spans="1:26" ht="14.25" customHeight="1">
      <c r="A27" s="23" t="s">
        <v>46</v>
      </c>
      <c r="B27" s="24" t="s">
        <v>47</v>
      </c>
      <c r="C27" s="24"/>
      <c r="D27" s="24">
        <v>150</v>
      </c>
      <c r="E27" s="24"/>
      <c r="F27" s="24"/>
      <c r="G27" s="25"/>
      <c r="O27" s="18" t="s">
        <v>48</v>
      </c>
      <c r="P27" s="18"/>
      <c r="Q27" s="18"/>
      <c r="R27" s="18"/>
      <c r="S27" s="18"/>
      <c r="U27" s="6" t="s">
        <v>49</v>
      </c>
      <c r="Z27" s="19"/>
    </row>
    <row r="28" spans="1:26" ht="14.25" customHeight="1">
      <c r="A28" s="23"/>
      <c r="B28" s="24" t="s">
        <v>50</v>
      </c>
      <c r="C28" s="24"/>
      <c r="D28" s="24">
        <v>310</v>
      </c>
      <c r="E28" s="24"/>
      <c r="F28" s="24"/>
      <c r="G28" s="25"/>
      <c r="O28" s="18" t="s">
        <v>51</v>
      </c>
      <c r="P28" s="18"/>
      <c r="Q28" s="18"/>
      <c r="R28" s="18"/>
      <c r="S28" s="18"/>
      <c r="U28" s="6" t="s">
        <v>52</v>
      </c>
      <c r="X28" s="1" t="s">
        <v>37</v>
      </c>
      <c r="Z28" s="19"/>
    </row>
    <row r="29" spans="1:26" ht="14.25" customHeight="1">
      <c r="A29" s="23"/>
      <c r="B29" s="24" t="s">
        <v>53</v>
      </c>
      <c r="C29" s="24"/>
      <c r="D29" s="24">
        <v>342.76</v>
      </c>
      <c r="E29" s="24"/>
      <c r="F29" s="24"/>
      <c r="G29" s="25"/>
      <c r="O29" s="18" t="s">
        <v>54</v>
      </c>
      <c r="P29" s="18"/>
      <c r="Q29" s="18"/>
      <c r="R29" s="18"/>
      <c r="S29" s="18"/>
      <c r="U29" s="6" t="s">
        <v>55</v>
      </c>
      <c r="Z29" s="19"/>
    </row>
    <row r="30" spans="1:26" ht="14.25" customHeight="1">
      <c r="A30" s="23"/>
      <c r="B30" s="24" t="s">
        <v>56</v>
      </c>
      <c r="C30" s="24"/>
      <c r="D30" s="24">
        <v>164.41</v>
      </c>
      <c r="E30" s="24"/>
      <c r="F30" s="24"/>
      <c r="G30" s="25"/>
      <c r="O30" s="18" t="s">
        <v>57</v>
      </c>
      <c r="P30" s="18" t="s">
        <v>58</v>
      </c>
      <c r="Q30" s="18"/>
      <c r="R30" s="18"/>
      <c r="S30" s="18"/>
      <c r="U30" s="6" t="s">
        <v>59</v>
      </c>
      <c r="Z30" s="19"/>
    </row>
    <row r="31" spans="1:26" ht="14.25" customHeight="1">
      <c r="A31" s="23"/>
      <c r="B31" s="24"/>
      <c r="C31" s="24"/>
      <c r="D31" s="24">
        <v>7817.17</v>
      </c>
      <c r="E31" s="24"/>
      <c r="F31" s="24"/>
      <c r="G31" s="25"/>
      <c r="O31" s="18"/>
      <c r="P31" s="18"/>
      <c r="U31" s="6" t="s">
        <v>60</v>
      </c>
      <c r="W31" s="1" t="s">
        <v>13</v>
      </c>
      <c r="X31" s="1">
        <f>600 + 107 - 346 - 372</f>
        <v>-11</v>
      </c>
      <c r="Y31" s="1" t="s">
        <v>61</v>
      </c>
      <c r="Z31" s="19"/>
    </row>
    <row r="32" spans="1:26" ht="14.25" customHeight="1">
      <c r="A32" s="23"/>
      <c r="B32" s="24"/>
      <c r="C32" s="24"/>
      <c r="D32" s="24"/>
      <c r="E32" s="24"/>
      <c r="F32" s="24"/>
      <c r="G32" s="25"/>
      <c r="O32" s="18"/>
      <c r="P32" s="18"/>
      <c r="U32" s="26">
        <f>372-107</f>
        <v>265</v>
      </c>
      <c r="V32" s="27">
        <v>346</v>
      </c>
      <c r="W32" s="27">
        <f>'2016'!V32+'2016'!U32</f>
        <v>611</v>
      </c>
      <c r="X32" s="27"/>
      <c r="Y32" s="27"/>
      <c r="Z32" s="28"/>
    </row>
    <row r="33" spans="1:18" ht="14.25" customHeight="1">
      <c r="A33" s="23" t="s">
        <v>62</v>
      </c>
      <c r="B33" s="473" t="s">
        <v>63</v>
      </c>
      <c r="C33" s="470"/>
      <c r="D33" s="24">
        <f>'2016'!E16</f>
        <v>3197</v>
      </c>
      <c r="E33" s="24" t="s">
        <v>64</v>
      </c>
      <c r="F33" s="24"/>
      <c r="G33" s="25"/>
    </row>
    <row r="34" spans="1:18" ht="14.25" customHeight="1">
      <c r="A34" s="23"/>
      <c r="B34" s="473" t="s">
        <v>65</v>
      </c>
      <c r="C34" s="470"/>
      <c r="D34" s="24">
        <v>2000</v>
      </c>
      <c r="E34" s="24" t="s">
        <v>66</v>
      </c>
      <c r="F34" s="24"/>
      <c r="G34" s="25"/>
      <c r="O34" s="471" t="s">
        <v>67</v>
      </c>
      <c r="P34" s="470"/>
      <c r="Q34" s="470"/>
      <c r="R34" s="470"/>
    </row>
    <row r="35" spans="1:18" ht="14.25" customHeight="1">
      <c r="A35" s="23"/>
      <c r="B35" s="473" t="s">
        <v>65</v>
      </c>
      <c r="C35" s="470"/>
      <c r="D35" s="24">
        <v>1500</v>
      </c>
      <c r="E35" s="24"/>
      <c r="F35" s="24"/>
      <c r="G35" s="25"/>
      <c r="O35" s="471" t="s">
        <v>68</v>
      </c>
      <c r="P35" s="470"/>
      <c r="Q35" s="470"/>
      <c r="R35" s="470"/>
    </row>
    <row r="36" spans="1:18" ht="14.25" customHeight="1">
      <c r="A36" s="23"/>
      <c r="B36" s="473" t="s">
        <v>65</v>
      </c>
      <c r="C36" s="470"/>
      <c r="D36" s="24">
        <v>1000</v>
      </c>
      <c r="E36" s="24"/>
      <c r="F36" s="24"/>
      <c r="G36" s="25"/>
    </row>
    <row r="37" spans="1:18" ht="14.25" customHeight="1">
      <c r="A37" s="29"/>
      <c r="B37" s="30"/>
      <c r="C37" s="30"/>
      <c r="D37" s="30">
        <f>SUM('2016'!D33:D36)</f>
        <v>7697</v>
      </c>
      <c r="E37" s="30"/>
      <c r="F37" s="30"/>
      <c r="G37" s="31"/>
      <c r="O37" s="469" t="s">
        <v>69</v>
      </c>
      <c r="P37" s="470"/>
      <c r="Q37" s="470"/>
      <c r="R37" s="470"/>
    </row>
    <row r="38" spans="1:18" ht="14.25" customHeight="1"/>
    <row r="39" spans="1:18" ht="14.25" customHeight="1">
      <c r="O39" s="469" t="s">
        <v>70</v>
      </c>
      <c r="P39" s="470"/>
      <c r="Q39" s="470"/>
      <c r="R39" s="470"/>
    </row>
    <row r="40" spans="1:18" ht="14.25" customHeight="1"/>
    <row r="41" spans="1:18" ht="14.25" customHeight="1"/>
    <row r="42" spans="1:18" ht="14.25" customHeight="1"/>
    <row r="43" spans="1:18" ht="14.25" customHeight="1"/>
    <row r="44" spans="1:18" ht="14.25" customHeight="1"/>
    <row r="45" spans="1:18" ht="14.25" customHeight="1"/>
    <row r="46" spans="1:18" ht="14.25" customHeight="1"/>
    <row r="47" spans="1:18" ht="14.25" customHeight="1"/>
    <row r="48" spans="1:1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0">
    <mergeCell ref="U24:X24"/>
    <mergeCell ref="O37:R37"/>
    <mergeCell ref="O35:R35"/>
    <mergeCell ref="A8:A15"/>
    <mergeCell ref="O39:R39"/>
    <mergeCell ref="B33:C33"/>
    <mergeCell ref="B34:C34"/>
    <mergeCell ref="B36:C36"/>
    <mergeCell ref="O34:R34"/>
    <mergeCell ref="B35:C35"/>
  </mergeCells>
  <pageMargins left="0.7" right="0.7" top="0.75" bottom="0.75" header="0" footer="0"/>
  <pageSetup paperSize="9" orientation="portrait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  <sheetView workbookViewId="1"/>
  </sheetViews>
  <sheetFormatPr defaultRowHeight="13.8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999"/>
  <sheetViews>
    <sheetView topLeftCell="D1" zoomScaleNormal="100" workbookViewId="0">
      <pane ySplit="2" topLeftCell="A6" activePane="bottomLeft" state="frozen"/>
      <selection pane="bottomLeft" activeCell="T22" sqref="T22"/>
    </sheetView>
    <sheetView topLeftCell="D1" zoomScale="85" zoomScaleNormal="85" workbookViewId="1">
      <selection activeCell="Y37" sqref="Y37:Y38"/>
    </sheetView>
  </sheetViews>
  <sheetFormatPr defaultColWidth="12.59765625" defaultRowHeight="15" customHeight="1" outlineLevelRow="2"/>
  <cols>
    <col min="1" max="1" width="34.59765625" style="39" customWidth="1"/>
    <col min="2" max="2" width="9.09765625" style="39" customWidth="1"/>
    <col min="3" max="3" width="25.296875" style="465" customWidth="1"/>
    <col min="4" max="4" width="13.19921875" style="377" customWidth="1"/>
    <col min="5" max="5" width="13.796875" style="461" customWidth="1"/>
    <col min="6" max="6" width="10.8984375" style="453" customWidth="1"/>
    <col min="7" max="7" width="9.3984375" style="453" hidden="1" customWidth="1"/>
    <col min="8" max="8" width="9.3984375" style="463" hidden="1" customWidth="1"/>
    <col min="9" max="9" width="10.09765625" style="453" hidden="1" customWidth="1"/>
    <col min="10" max="10" width="17.796875" style="453" hidden="1" customWidth="1"/>
    <col min="11" max="11" width="9.59765625" style="154" hidden="1" customWidth="1"/>
    <col min="12" max="12" width="9.59765625" style="463" hidden="1" customWidth="1"/>
    <col min="13" max="13" width="10.09765625" style="453" hidden="1" customWidth="1"/>
    <col min="14" max="14" width="9.59765625" style="453" hidden="1" customWidth="1"/>
    <col min="15" max="15" width="10.09765625" style="220" hidden="1" customWidth="1"/>
    <col min="16" max="16" width="9.69921875" style="268" hidden="1" customWidth="1"/>
    <col min="17" max="17" width="10.09765625" style="453" hidden="1" customWidth="1"/>
    <col min="18" max="18" width="8.296875" style="453" hidden="1" customWidth="1"/>
    <col min="19" max="19" width="9.5" style="154" customWidth="1"/>
    <col min="20" max="20" width="9.3984375" style="463" customWidth="1"/>
    <col min="21" max="21" width="10.09765625" style="453" customWidth="1"/>
    <col min="22" max="22" width="11.09765625" style="453" customWidth="1"/>
    <col min="23" max="23" width="11" style="154" hidden="1" customWidth="1"/>
    <col min="24" max="24" width="9.69921875" style="463" hidden="1" customWidth="1"/>
    <col min="25" max="25" width="10.09765625" style="453" hidden="1" customWidth="1"/>
    <col min="26" max="26" width="15.8984375" style="453" hidden="1" customWidth="1"/>
    <col min="27" max="27" width="8.3984375" style="453" hidden="1" customWidth="1"/>
    <col min="28" max="28" width="9.69921875" style="463" hidden="1" customWidth="1"/>
    <col min="29" max="29" width="10.09765625" style="453" hidden="1" customWidth="1"/>
    <col min="30" max="30" width="12.59765625" style="453" hidden="1" customWidth="1"/>
    <col min="31" max="39" width="7.59765625" style="453" customWidth="1"/>
  </cols>
  <sheetData>
    <row r="1" spans="1:30" ht="14.25" customHeight="1">
      <c r="A1" s="116"/>
      <c r="B1" s="116"/>
      <c r="C1" s="505" t="s">
        <v>351</v>
      </c>
      <c r="D1" s="218"/>
      <c r="E1" s="506" t="s">
        <v>276</v>
      </c>
      <c r="F1" s="505" t="s">
        <v>277</v>
      </c>
      <c r="G1" s="460"/>
      <c r="H1" s="307">
        <v>2018</v>
      </c>
      <c r="I1" s="307"/>
      <c r="J1" s="463"/>
      <c r="K1" s="326">
        <v>2019</v>
      </c>
      <c r="L1" s="307"/>
      <c r="M1" s="307"/>
      <c r="N1" s="327"/>
      <c r="O1" s="326">
        <v>2020</v>
      </c>
      <c r="P1" s="307"/>
      <c r="Q1" s="307"/>
      <c r="R1" s="327"/>
      <c r="S1" s="326">
        <v>2021</v>
      </c>
      <c r="T1" s="307"/>
      <c r="U1" s="307"/>
      <c r="V1" s="307"/>
      <c r="W1" s="326">
        <v>2022</v>
      </c>
      <c r="X1" s="307"/>
      <c r="Y1" s="307"/>
      <c r="Z1" s="307"/>
      <c r="AA1" s="326">
        <v>2023</v>
      </c>
      <c r="AB1" s="307"/>
      <c r="AC1" s="307"/>
      <c r="AD1" s="307"/>
    </row>
    <row r="2" spans="1:30" ht="14.25" customHeight="1">
      <c r="A2" s="116"/>
      <c r="B2" s="116"/>
      <c r="C2" s="511"/>
      <c r="D2" s="218" t="s">
        <v>278</v>
      </c>
      <c r="E2" s="507"/>
      <c r="F2" s="470"/>
      <c r="G2" s="153" t="s">
        <v>279</v>
      </c>
      <c r="H2" s="389" t="s">
        <v>352</v>
      </c>
      <c r="I2" s="218" t="s">
        <v>281</v>
      </c>
      <c r="J2" s="218" t="s">
        <v>82</v>
      </c>
      <c r="K2" s="158" t="s">
        <v>279</v>
      </c>
      <c r="L2" s="389" t="s">
        <v>352</v>
      </c>
      <c r="M2" s="218" t="s">
        <v>281</v>
      </c>
      <c r="N2" s="218" t="s">
        <v>82</v>
      </c>
      <c r="O2" s="219" t="s">
        <v>279</v>
      </c>
      <c r="P2" s="389" t="s">
        <v>352</v>
      </c>
      <c r="Q2" s="218" t="s">
        <v>281</v>
      </c>
      <c r="R2" s="218" t="s">
        <v>82</v>
      </c>
      <c r="S2" s="158" t="s">
        <v>279</v>
      </c>
      <c r="T2" s="389" t="s">
        <v>352</v>
      </c>
      <c r="U2" s="218" t="s">
        <v>281</v>
      </c>
      <c r="V2" s="218" t="s">
        <v>82</v>
      </c>
      <c r="W2" s="158" t="s">
        <v>279</v>
      </c>
      <c r="X2" s="308" t="s">
        <v>280</v>
      </c>
      <c r="Y2" s="218" t="s">
        <v>281</v>
      </c>
      <c r="Z2" s="218" t="s">
        <v>82</v>
      </c>
      <c r="AA2" s="158" t="s">
        <v>279</v>
      </c>
      <c r="AB2" s="308" t="s">
        <v>280</v>
      </c>
      <c r="AC2" s="218" t="s">
        <v>281</v>
      </c>
      <c r="AD2" s="218" t="s">
        <v>82</v>
      </c>
    </row>
    <row r="3" spans="1:30" ht="14.25" customHeight="1" outlineLevel="1">
      <c r="A3" s="116" t="s">
        <v>353</v>
      </c>
      <c r="B3" s="116" t="s">
        <v>283</v>
      </c>
      <c r="C3" s="272"/>
      <c r="D3" s="130">
        <v>2000</v>
      </c>
      <c r="E3" s="104">
        <f>2000*12</f>
        <v>24000</v>
      </c>
      <c r="G3" s="105"/>
      <c r="H3" s="144"/>
      <c r="I3" s="108"/>
      <c r="L3" s="144"/>
      <c r="M3" s="108"/>
      <c r="P3" s="251"/>
      <c r="Q3" s="108"/>
      <c r="S3" s="220"/>
      <c r="T3" s="104">
        <v>28789.15</v>
      </c>
      <c r="U3" s="108"/>
      <c r="W3" s="328">
        <f>$E$3</f>
        <v>24000</v>
      </c>
      <c r="X3" s="309">
        <v>25584</v>
      </c>
      <c r="Y3" s="309">
        <f>X3-W3</f>
        <v>1584</v>
      </c>
      <c r="AA3" s="328">
        <f>$E$3</f>
        <v>24000</v>
      </c>
      <c r="AB3" s="309">
        <v>25908</v>
      </c>
      <c r="AC3" s="309">
        <f>AB3-AA3</f>
        <v>1908</v>
      </c>
    </row>
    <row r="4" spans="1:30" ht="14.25" customHeight="1" outlineLevel="1">
      <c r="A4" s="116" t="s">
        <v>354</v>
      </c>
      <c r="B4" s="116" t="s">
        <v>283</v>
      </c>
      <c r="C4" s="272"/>
      <c r="D4" s="130" t="s">
        <v>103</v>
      </c>
      <c r="E4" s="104">
        <f>1400+1400</f>
        <v>2800</v>
      </c>
      <c r="F4" s="106"/>
      <c r="G4" s="107"/>
      <c r="H4" s="145"/>
      <c r="I4" s="108"/>
      <c r="L4" s="145"/>
      <c r="M4" s="108"/>
      <c r="P4" s="252"/>
      <c r="Q4" s="108"/>
      <c r="S4" s="220"/>
      <c r="T4" s="104"/>
      <c r="U4" s="108"/>
      <c r="W4" s="328">
        <f>$E$4</f>
        <v>2800</v>
      </c>
      <c r="X4" s="309">
        <v>3046.15</v>
      </c>
      <c r="Y4" s="309">
        <f>X4-W4</f>
        <v>246.15000000000009</v>
      </c>
      <c r="AA4" s="328">
        <f>$E$4</f>
        <v>2800</v>
      </c>
      <c r="AB4" s="309">
        <v>2228</v>
      </c>
      <c r="AC4" s="309">
        <f>AB4-AA4</f>
        <v>-572</v>
      </c>
    </row>
    <row r="5" spans="1:30" ht="14.4" customHeight="1">
      <c r="A5" s="347" t="s">
        <v>284</v>
      </c>
      <c r="B5" s="242"/>
      <c r="C5" s="273"/>
      <c r="D5" s="358"/>
      <c r="E5" s="243">
        <f>SUM(E3:E4)</f>
        <v>26800</v>
      </c>
      <c r="F5" s="244"/>
      <c r="G5" s="245"/>
      <c r="H5" s="246">
        <v>26760.57</v>
      </c>
      <c r="I5" s="247"/>
      <c r="J5" s="247"/>
      <c r="K5" s="248"/>
      <c r="L5" s="246">
        <v>28676.04</v>
      </c>
      <c r="M5" s="247"/>
      <c r="N5" s="247"/>
      <c r="O5" s="249">
        <f>$E$5</f>
        <v>26800</v>
      </c>
      <c r="P5" s="253">
        <v>25455.03</v>
      </c>
      <c r="Q5" s="247"/>
      <c r="R5" s="247"/>
      <c r="S5" s="249">
        <f>$E$5</f>
        <v>26800</v>
      </c>
      <c r="T5" s="243">
        <f>SUM(T3:T4)</f>
        <v>28789.15</v>
      </c>
      <c r="U5" s="247"/>
      <c r="V5" s="247"/>
      <c r="W5" s="329">
        <f>SUM(W3:W4)</f>
        <v>26800</v>
      </c>
      <c r="X5" s="310">
        <f>SUM(X3:X4)</f>
        <v>28630.15</v>
      </c>
      <c r="Y5" s="310">
        <f>SUM(Y3:Y4)</f>
        <v>1830.15</v>
      </c>
      <c r="Z5" s="247"/>
      <c r="AA5" s="329">
        <f>SUM(AA3:AA4)</f>
        <v>26800</v>
      </c>
      <c r="AB5" s="310">
        <f>SUM(AB3:AB4)</f>
        <v>28136</v>
      </c>
      <c r="AC5" s="310">
        <f>SUM(AC3:AC4)</f>
        <v>1336</v>
      </c>
    </row>
    <row r="6" spans="1:30" ht="14.25" customHeight="1" outlineLevel="1">
      <c r="A6" s="139" t="s">
        <v>285</v>
      </c>
      <c r="B6" s="116" t="s">
        <v>286</v>
      </c>
      <c r="C6" s="272"/>
      <c r="D6" s="130"/>
      <c r="E6" s="104">
        <v>0</v>
      </c>
      <c r="F6" s="106"/>
      <c r="G6" s="129"/>
      <c r="H6" s="145"/>
      <c r="I6" s="108"/>
      <c r="L6" s="145"/>
      <c r="M6" s="108"/>
      <c r="P6" s="252"/>
      <c r="Q6" s="108"/>
      <c r="S6" s="220"/>
      <c r="T6" s="104"/>
      <c r="U6" s="108"/>
      <c r="W6" s="328">
        <f>$E$6</f>
        <v>0</v>
      </c>
      <c r="X6" s="309">
        <v>2790</v>
      </c>
      <c r="Y6" s="309">
        <f>X6-W6</f>
        <v>2790</v>
      </c>
      <c r="Z6" s="355" t="s">
        <v>344</v>
      </c>
      <c r="AA6" s="328">
        <f>$E$6</f>
        <v>0</v>
      </c>
      <c r="AB6" s="309">
        <v>14310.77</v>
      </c>
      <c r="AC6" s="309">
        <f>AB6-AA6</f>
        <v>14310.77</v>
      </c>
      <c r="AD6" s="355" t="s">
        <v>355</v>
      </c>
    </row>
    <row r="7" spans="1:30" ht="14.4" customHeight="1">
      <c r="A7" s="347" t="s">
        <v>287</v>
      </c>
      <c r="B7" s="242"/>
      <c r="C7" s="273"/>
      <c r="D7" s="358"/>
      <c r="E7" s="243">
        <f>SUM(E6)</f>
        <v>0</v>
      </c>
      <c r="F7" s="244"/>
      <c r="G7" s="245"/>
      <c r="H7" s="246">
        <v>26760.57</v>
      </c>
      <c r="I7" s="247"/>
      <c r="J7" s="247"/>
      <c r="K7" s="248"/>
      <c r="L7" s="246">
        <v>28676.04</v>
      </c>
      <c r="M7" s="247"/>
      <c r="N7" s="247"/>
      <c r="O7" s="249">
        <f>$E$5</f>
        <v>26800</v>
      </c>
      <c r="P7" s="253">
        <v>25455.03</v>
      </c>
      <c r="Q7" s="247"/>
      <c r="R7" s="247"/>
      <c r="S7" s="249">
        <f>$E$7</f>
        <v>0</v>
      </c>
      <c r="T7" s="243">
        <f>SUM(T6)</f>
        <v>0</v>
      </c>
      <c r="U7" s="247"/>
      <c r="V7" s="247"/>
      <c r="W7" s="349">
        <f>SUM(W6)</f>
        <v>0</v>
      </c>
      <c r="X7" s="310">
        <f>SUM(X6)</f>
        <v>2790</v>
      </c>
      <c r="Y7" s="310">
        <f>SUM(Y6:Y6)</f>
        <v>2790</v>
      </c>
      <c r="Z7" s="247"/>
      <c r="AA7" s="349">
        <f>SUM(AA6)</f>
        <v>0</v>
      </c>
      <c r="AB7" s="310">
        <f>SUM(AB6)</f>
        <v>14310.77</v>
      </c>
      <c r="AC7" s="310">
        <f>SUM(AC6:AC6)</f>
        <v>14310.77</v>
      </c>
    </row>
    <row r="8" spans="1:30" s="39" customFormat="1" ht="14.4" customHeight="1" outlineLevel="2">
      <c r="A8" s="139" t="s">
        <v>289</v>
      </c>
      <c r="B8" s="140" t="s">
        <v>290</v>
      </c>
      <c r="C8" s="116" t="s">
        <v>356</v>
      </c>
      <c r="D8" s="130">
        <v>100</v>
      </c>
      <c r="E8" s="130">
        <f>D8*12</f>
        <v>1200</v>
      </c>
      <c r="F8" s="130">
        <f>E8*1.05</f>
        <v>1260</v>
      </c>
      <c r="G8" s="107"/>
      <c r="H8" s="145">
        <v>778.65</v>
      </c>
      <c r="I8" s="135">
        <f>$E$8-H8</f>
        <v>421.35</v>
      </c>
      <c r="K8" s="156"/>
      <c r="L8" s="145">
        <v>982.83</v>
      </c>
      <c r="M8" s="135">
        <f>$E$8-L8</f>
        <v>217.16999999999996</v>
      </c>
      <c r="O8" s="341"/>
      <c r="P8" s="252">
        <v>1161.3599999999999</v>
      </c>
      <c r="Q8" s="135">
        <f>$E$8-P8</f>
        <v>38.6400000000001</v>
      </c>
      <c r="S8" s="341"/>
      <c r="T8" s="286">
        <v>685.28</v>
      </c>
      <c r="U8" s="135">
        <f>$E$8-T8</f>
        <v>514.72</v>
      </c>
      <c r="W8" s="328">
        <f>$E$8</f>
        <v>1200</v>
      </c>
      <c r="X8" s="311">
        <v>987.43</v>
      </c>
      <c r="Y8" s="331">
        <f t="shared" ref="Y8:Y13" si="0">W8-X8</f>
        <v>212.57000000000005</v>
      </c>
      <c r="AA8" s="328">
        <f>$E$8</f>
        <v>1200</v>
      </c>
      <c r="AB8" s="311">
        <v>1323.27</v>
      </c>
      <c r="AC8" s="331">
        <f t="shared" ref="AC8:AC13" si="1">AA8-AB8</f>
        <v>-123.26999999999998</v>
      </c>
    </row>
    <row r="9" spans="1:30" s="39" customFormat="1" ht="14.4" customHeight="1" outlineLevel="2">
      <c r="A9" s="124" t="s">
        <v>291</v>
      </c>
      <c r="B9" s="140" t="s">
        <v>290</v>
      </c>
      <c r="C9" s="139" t="s">
        <v>357</v>
      </c>
      <c r="D9" s="130">
        <v>100</v>
      </c>
      <c r="E9" s="130">
        <f>D9*12</f>
        <v>1200</v>
      </c>
      <c r="F9" s="130">
        <f>E9*1.05</f>
        <v>1260</v>
      </c>
      <c r="G9" s="107"/>
      <c r="H9" s="145">
        <v>899.41</v>
      </c>
      <c r="I9" s="135">
        <f>$E$9-H9</f>
        <v>300.59000000000003</v>
      </c>
      <c r="K9" s="156"/>
      <c r="L9" s="145">
        <v>1319.96</v>
      </c>
      <c r="M9" s="135">
        <f>$E$9-L9</f>
        <v>-119.96000000000004</v>
      </c>
      <c r="O9" s="341"/>
      <c r="P9" s="252">
        <v>1240.1400000000001</v>
      </c>
      <c r="Q9" s="135">
        <f>$E$9-P9</f>
        <v>-40.1400000000001</v>
      </c>
      <c r="S9" s="341"/>
      <c r="T9" s="145">
        <v>1210.77</v>
      </c>
      <c r="U9" s="135">
        <f>$E$9-T9</f>
        <v>-10.769999999999982</v>
      </c>
      <c r="W9" s="328">
        <f>$E$9</f>
        <v>1200</v>
      </c>
      <c r="X9" s="311">
        <v>965.88</v>
      </c>
      <c r="Y9" s="331">
        <f t="shared" si="0"/>
        <v>234.12</v>
      </c>
      <c r="AA9" s="328">
        <f>$E$9</f>
        <v>1200</v>
      </c>
      <c r="AB9" s="311">
        <v>1105.2</v>
      </c>
      <c r="AC9" s="331">
        <f t="shared" si="1"/>
        <v>94.799999999999955</v>
      </c>
    </row>
    <row r="10" spans="1:30" s="39" customFormat="1" ht="14.4" customHeight="1" outlineLevel="2">
      <c r="A10" s="141" t="s">
        <v>292</v>
      </c>
      <c r="B10" s="140" t="s">
        <v>290</v>
      </c>
      <c r="C10" s="139" t="s">
        <v>358</v>
      </c>
      <c r="D10" s="130">
        <v>50</v>
      </c>
      <c r="E10" s="130">
        <f>D10*12</f>
        <v>600</v>
      </c>
      <c r="F10" s="130">
        <f>E10*1.05</f>
        <v>630</v>
      </c>
      <c r="G10" s="107"/>
      <c r="H10" s="145">
        <v>256.64999999999998</v>
      </c>
      <c r="I10" s="135">
        <f>$E$10-H10</f>
        <v>343.35</v>
      </c>
      <c r="K10" s="156"/>
      <c r="L10" s="145">
        <v>321.60000000000002</v>
      </c>
      <c r="M10" s="135">
        <f>$E$10-L10</f>
        <v>278.39999999999998</v>
      </c>
      <c r="O10" s="341"/>
      <c r="P10" s="252">
        <v>578.87</v>
      </c>
      <c r="Q10" s="135">
        <f>$E$10-P10</f>
        <v>21.129999999999995</v>
      </c>
      <c r="S10" s="341"/>
      <c r="T10" s="145">
        <v>630.65</v>
      </c>
      <c r="U10" s="135">
        <f>$E$10-T10</f>
        <v>-30.649999999999977</v>
      </c>
      <c r="W10" s="328">
        <f>$E$10</f>
        <v>600</v>
      </c>
      <c r="X10" s="311">
        <v>297.2</v>
      </c>
      <c r="Y10" s="331">
        <f t="shared" si="0"/>
        <v>302.8</v>
      </c>
      <c r="AA10" s="328">
        <f>$E$10</f>
        <v>600</v>
      </c>
      <c r="AB10" s="311">
        <v>337.25</v>
      </c>
      <c r="AC10" s="331">
        <f t="shared" si="1"/>
        <v>262.75</v>
      </c>
    </row>
    <row r="11" spans="1:30" ht="14.25" customHeight="1" outlineLevel="1">
      <c r="A11" s="164" t="s">
        <v>288</v>
      </c>
      <c r="B11" s="125"/>
      <c r="C11" s="275"/>
      <c r="D11" s="359">
        <f>SUM(D8:D10)</f>
        <v>250</v>
      </c>
      <c r="E11" s="352">
        <f>SUM(E8:E10)</f>
        <v>3000</v>
      </c>
      <c r="F11" s="234">
        <f>SUM(F8:F10)</f>
        <v>3150</v>
      </c>
      <c r="G11" s="165"/>
      <c r="H11" s="166">
        <f>SUM(H8:H10)</f>
        <v>1934.71</v>
      </c>
      <c r="I11" s="167"/>
      <c r="J11" s="168"/>
      <c r="K11" s="169"/>
      <c r="L11" s="166">
        <f>SUM(L8:L10)</f>
        <v>2624.39</v>
      </c>
      <c r="M11" s="167"/>
      <c r="N11" s="168"/>
      <c r="O11" s="239">
        <f>$E$11</f>
        <v>3000</v>
      </c>
      <c r="P11" s="254">
        <f>SUM(P8:P10)</f>
        <v>2980.37</v>
      </c>
      <c r="Q11" s="167"/>
      <c r="R11" s="168"/>
      <c r="S11" s="239">
        <f>$E$11</f>
        <v>3000</v>
      </c>
      <c r="T11" s="166">
        <f>SUM(T8:T10)</f>
        <v>2526.6999999999998</v>
      </c>
      <c r="U11" s="167"/>
      <c r="V11" s="168"/>
      <c r="W11" s="344">
        <f>SUM(W8:W10)</f>
        <v>3000</v>
      </c>
      <c r="X11" s="312">
        <f>SUM(X8:X10)</f>
        <v>2250.5099999999998</v>
      </c>
      <c r="Y11" s="331">
        <f t="shared" si="0"/>
        <v>749.49000000000024</v>
      </c>
      <c r="Z11" s="168"/>
      <c r="AA11" s="344">
        <f>SUM(AA8:AA10)</f>
        <v>3000</v>
      </c>
      <c r="AB11" s="312">
        <f>SUM(AB8:AB10)</f>
        <v>2765.7200000000003</v>
      </c>
      <c r="AC11" s="331">
        <f t="shared" si="1"/>
        <v>234.27999999999975</v>
      </c>
    </row>
    <row r="12" spans="1:30" ht="14.4" customHeight="1" outlineLevel="2">
      <c r="A12" s="123" t="s">
        <v>294</v>
      </c>
      <c r="B12" s="140" t="s">
        <v>290</v>
      </c>
      <c r="C12" s="137" t="s">
        <v>359</v>
      </c>
      <c r="D12" s="229">
        <v>200</v>
      </c>
      <c r="E12" s="147">
        <f>D12*12</f>
        <v>2400</v>
      </c>
      <c r="F12" s="233">
        <f>E12*1.05</f>
        <v>2520</v>
      </c>
      <c r="G12" s="107"/>
      <c r="H12" s="145">
        <v>3135.63</v>
      </c>
      <c r="I12" s="109">
        <f>$E$12-H12</f>
        <v>-735.63000000000011</v>
      </c>
      <c r="L12" s="145">
        <v>2006.14</v>
      </c>
      <c r="M12" s="109">
        <f>$E$12-L12</f>
        <v>393.8599999999999</v>
      </c>
      <c r="O12" s="241">
        <f>$E$12</f>
        <v>2400</v>
      </c>
      <c r="P12" s="252">
        <v>1964.51</v>
      </c>
      <c r="Q12" s="109">
        <f>$O$12-P12</f>
        <v>435.49</v>
      </c>
      <c r="S12" s="241">
        <f>$E$12</f>
        <v>2400</v>
      </c>
      <c r="T12" s="145">
        <v>2431.1799999999998</v>
      </c>
      <c r="U12" s="109">
        <f>$E$12-T12</f>
        <v>-31.179999999999836</v>
      </c>
      <c r="W12" s="328">
        <f>$E$12</f>
        <v>2400</v>
      </c>
      <c r="X12" s="311">
        <v>1440.93</v>
      </c>
      <c r="Y12" s="331">
        <f t="shared" si="0"/>
        <v>959.06999999999994</v>
      </c>
      <c r="AA12" s="328">
        <f>$E$12</f>
        <v>2400</v>
      </c>
      <c r="AB12" s="311">
        <v>2006.24</v>
      </c>
      <c r="AC12" s="331">
        <f t="shared" si="1"/>
        <v>393.76</v>
      </c>
    </row>
    <row r="13" spans="1:30" ht="14.4" customHeight="1" outlineLevel="2">
      <c r="A13" s="123" t="s">
        <v>295</v>
      </c>
      <c r="B13" s="140" t="s">
        <v>290</v>
      </c>
      <c r="C13" s="137" t="s">
        <v>360</v>
      </c>
      <c r="D13" s="229">
        <v>100</v>
      </c>
      <c r="E13" s="147">
        <f>D13*12</f>
        <v>1200</v>
      </c>
      <c r="F13" s="233">
        <f>E13*1.05</f>
        <v>1260</v>
      </c>
      <c r="G13" s="107"/>
      <c r="H13" s="145">
        <v>1925.61</v>
      </c>
      <c r="I13" s="109">
        <f>$E$13-H13</f>
        <v>-725.6099999999999</v>
      </c>
      <c r="L13" s="145">
        <v>1786.18</v>
      </c>
      <c r="M13" s="109">
        <f>$E$13-L13</f>
        <v>-586.18000000000006</v>
      </c>
      <c r="O13" s="241">
        <f>$E$13</f>
        <v>1200</v>
      </c>
      <c r="P13" s="252">
        <v>1311.88</v>
      </c>
      <c r="Q13" s="109">
        <f>$O$13-P13</f>
        <v>-111.88000000000011</v>
      </c>
      <c r="S13" s="241">
        <f>$E$13</f>
        <v>1200</v>
      </c>
      <c r="T13" s="145">
        <v>1739.41</v>
      </c>
      <c r="U13" s="109">
        <f>$E$13-T13</f>
        <v>-539.41000000000008</v>
      </c>
      <c r="W13" s="328">
        <f>$E$13</f>
        <v>1200</v>
      </c>
      <c r="X13" s="311">
        <v>2108.1999999999998</v>
      </c>
      <c r="Y13" s="331">
        <f t="shared" si="0"/>
        <v>-908.19999999999982</v>
      </c>
      <c r="AA13" s="328">
        <v>1200</v>
      </c>
      <c r="AB13" s="311">
        <v>2532.0300000000002</v>
      </c>
      <c r="AC13" s="331">
        <f t="shared" si="1"/>
        <v>-1332.0300000000002</v>
      </c>
    </row>
    <row r="14" spans="1:30" s="377" customFormat="1" ht="14.4" customHeight="1" outlineLevel="2">
      <c r="A14" s="138" t="s">
        <v>296</v>
      </c>
      <c r="B14" s="140" t="s">
        <v>290</v>
      </c>
      <c r="C14" s="138" t="s">
        <v>361</v>
      </c>
      <c r="D14" s="229">
        <v>0</v>
      </c>
      <c r="E14" s="229">
        <f>D14*12</f>
        <v>0</v>
      </c>
      <c r="F14" s="232">
        <f>E14*1.05</f>
        <v>0</v>
      </c>
      <c r="G14" s="129"/>
      <c r="H14" s="145">
        <v>0</v>
      </c>
      <c r="I14" s="135">
        <f>$E$13-H14</f>
        <v>1200</v>
      </c>
      <c r="K14" s="155"/>
      <c r="L14" s="145">
        <v>0</v>
      </c>
      <c r="M14" s="135"/>
      <c r="O14" s="241">
        <f>$E$14</f>
        <v>0</v>
      </c>
      <c r="P14" s="252">
        <v>320</v>
      </c>
      <c r="Q14" s="135"/>
      <c r="S14" s="241">
        <f>$E$14</f>
        <v>0</v>
      </c>
      <c r="T14" s="145">
        <v>344.2</v>
      </c>
      <c r="U14" s="135"/>
      <c r="W14" s="328">
        <f>$E$14</f>
        <v>0</v>
      </c>
      <c r="X14" s="311">
        <v>0</v>
      </c>
      <c r="Y14" s="331"/>
      <c r="AA14" s="328">
        <f>$E$14</f>
        <v>0</v>
      </c>
      <c r="AB14" s="311">
        <v>215.28</v>
      </c>
      <c r="AC14" s="331"/>
    </row>
    <row r="15" spans="1:30" ht="14.4" customHeight="1" outlineLevel="1">
      <c r="A15" s="143" t="s">
        <v>293</v>
      </c>
      <c r="B15" s="128"/>
      <c r="C15" s="276"/>
      <c r="D15" s="353">
        <f>SUM(D12:D14)</f>
        <v>300</v>
      </c>
      <c r="E15" s="353">
        <f>SUM(E12:E14)</f>
        <v>3600</v>
      </c>
      <c r="F15" s="235">
        <f>SUM(F12:F14)</f>
        <v>3780</v>
      </c>
      <c r="G15" s="228"/>
      <c r="H15" s="228">
        <f>SUM(H12:H14)</f>
        <v>5061.24</v>
      </c>
      <c r="I15" s="126"/>
      <c r="J15" s="228"/>
      <c r="K15" s="228"/>
      <c r="L15" s="228">
        <f>SUM(L12:L14)</f>
        <v>3792.32</v>
      </c>
      <c r="M15" s="126"/>
      <c r="N15" s="228"/>
      <c r="O15" s="237">
        <f>$E$15</f>
        <v>3600</v>
      </c>
      <c r="P15" s="255">
        <f>SUM(P12:P14)</f>
        <v>3596.3900000000003</v>
      </c>
      <c r="Q15" s="126"/>
      <c r="R15" s="126"/>
      <c r="S15" s="237">
        <f>$E$15</f>
        <v>3600</v>
      </c>
      <c r="T15" s="146">
        <f>SUM(T12:T14)</f>
        <v>4514.79</v>
      </c>
      <c r="U15" s="126"/>
      <c r="V15" s="126"/>
      <c r="W15" s="345">
        <f>SUM(W12:W14)</f>
        <v>3600</v>
      </c>
      <c r="X15" s="313">
        <f>SUM(X12:X14)</f>
        <v>3549.13</v>
      </c>
      <c r="Y15" s="331">
        <f t="shared" ref="Y15:Y22" si="2">W15-X15</f>
        <v>50.869999999999891</v>
      </c>
      <c r="Z15" s="126"/>
      <c r="AA15" s="345">
        <f>SUM(AA12:AA14)</f>
        <v>3600</v>
      </c>
      <c r="AB15" s="313">
        <f>SUM(AB12:AB14)</f>
        <v>4753.55</v>
      </c>
      <c r="AC15" s="331">
        <f t="shared" ref="AC15:AC22" si="3">AA15-AB15</f>
        <v>-1153.5500000000002</v>
      </c>
    </row>
    <row r="16" spans="1:30" s="39" customFormat="1" ht="14.4" customHeight="1" outlineLevel="2">
      <c r="A16" s="159" t="s">
        <v>298</v>
      </c>
      <c r="B16" s="140" t="s">
        <v>290</v>
      </c>
      <c r="C16" s="342" t="s">
        <v>362</v>
      </c>
      <c r="D16" s="229">
        <v>100</v>
      </c>
      <c r="E16" s="229">
        <f t="shared" ref="E16:E22" si="4">D16*12</f>
        <v>1200</v>
      </c>
      <c r="F16" s="232"/>
      <c r="G16" s="129"/>
      <c r="H16" s="145"/>
      <c r="I16" s="135"/>
      <c r="K16" s="156"/>
      <c r="L16" s="145"/>
      <c r="M16" s="135"/>
      <c r="O16" s="231"/>
      <c r="P16" s="252">
        <v>1187.83</v>
      </c>
      <c r="Q16" s="135"/>
      <c r="R16" s="160">
        <f>P17+P16</f>
        <v>2837.81</v>
      </c>
      <c r="S16" s="231"/>
      <c r="T16" s="145">
        <v>2062.6999999999998</v>
      </c>
      <c r="U16" s="135"/>
      <c r="V16" s="160">
        <f>T17+T16</f>
        <v>4323.49</v>
      </c>
      <c r="W16" s="328">
        <f>$E$16</f>
        <v>1200</v>
      </c>
      <c r="X16" s="311">
        <v>1628.15</v>
      </c>
      <c r="Y16" s="331">
        <f t="shared" si="2"/>
        <v>-428.15000000000009</v>
      </c>
      <c r="Z16" s="160"/>
      <c r="AA16" s="328">
        <f>$E$16</f>
        <v>1200</v>
      </c>
      <c r="AB16" s="311">
        <v>1252.3399999999999</v>
      </c>
      <c r="AC16" s="331">
        <f t="shared" si="3"/>
        <v>-52.339999999999918</v>
      </c>
      <c r="AD16" s="356" t="s">
        <v>363</v>
      </c>
    </row>
    <row r="17" spans="1:30" s="39" customFormat="1" ht="14.4" customHeight="1" outlineLevel="2">
      <c r="A17" s="159" t="s">
        <v>299</v>
      </c>
      <c r="B17" s="140" t="s">
        <v>290</v>
      </c>
      <c r="C17" s="343" t="s">
        <v>364</v>
      </c>
      <c r="D17" s="229">
        <v>150</v>
      </c>
      <c r="E17" s="229">
        <f t="shared" si="4"/>
        <v>1800</v>
      </c>
      <c r="F17" s="232"/>
      <c r="G17" s="129"/>
      <c r="H17" s="145"/>
      <c r="I17" s="135"/>
      <c r="K17" s="156"/>
      <c r="L17" s="145"/>
      <c r="M17" s="135"/>
      <c r="O17" s="231"/>
      <c r="P17" s="252">
        <v>1649.98</v>
      </c>
      <c r="Q17" s="135"/>
      <c r="S17" s="231"/>
      <c r="T17" s="145">
        <v>2260.79</v>
      </c>
      <c r="U17" s="135"/>
      <c r="W17" s="328">
        <f>$E$17</f>
        <v>1800</v>
      </c>
      <c r="X17" s="311">
        <v>3296.14</v>
      </c>
      <c r="Y17" s="331">
        <f t="shared" si="2"/>
        <v>-1496.1399999999999</v>
      </c>
      <c r="AA17" s="328">
        <f>$E$17</f>
        <v>1800</v>
      </c>
      <c r="AB17" s="311">
        <v>3375.37</v>
      </c>
      <c r="AC17" s="331">
        <f t="shared" si="3"/>
        <v>-1575.37</v>
      </c>
    </row>
    <row r="18" spans="1:30" s="39" customFormat="1" ht="14.4" customHeight="1" outlineLevel="2">
      <c r="A18" s="159" t="s">
        <v>300</v>
      </c>
      <c r="B18" s="140" t="s">
        <v>290</v>
      </c>
      <c r="C18" s="137" t="s">
        <v>365</v>
      </c>
      <c r="D18" s="229">
        <v>250</v>
      </c>
      <c r="E18" s="229">
        <f t="shared" si="4"/>
        <v>3000</v>
      </c>
      <c r="F18" s="232">
        <f>E18*1.05</f>
        <v>3150</v>
      </c>
      <c r="G18" s="107"/>
      <c r="H18" s="145">
        <v>3594.74</v>
      </c>
      <c r="I18" s="135">
        <f>$E$18-H18</f>
        <v>-594.73999999999978</v>
      </c>
      <c r="K18" s="156"/>
      <c r="L18" s="145">
        <v>3985.07</v>
      </c>
      <c r="M18" s="135">
        <f>$E$18-L18</f>
        <v>-985.07000000000016</v>
      </c>
      <c r="O18" s="241">
        <f>$E$18</f>
        <v>3000</v>
      </c>
      <c r="P18" s="252">
        <v>2837.81</v>
      </c>
      <c r="Q18" s="135">
        <f>$O$18-P18</f>
        <v>162.19000000000005</v>
      </c>
      <c r="S18" s="241">
        <f>$E$18</f>
        <v>3000</v>
      </c>
      <c r="T18" s="145">
        <v>4323.49</v>
      </c>
      <c r="U18" s="135">
        <f>$E$18-T18</f>
        <v>-1323.4899999999998</v>
      </c>
      <c r="V18" s="135"/>
      <c r="W18" s="328">
        <f>$E$18</f>
        <v>3000</v>
      </c>
      <c r="X18" s="311">
        <v>4924.29</v>
      </c>
      <c r="Y18" s="331">
        <f t="shared" si="2"/>
        <v>-1924.29</v>
      </c>
      <c r="AA18" s="328">
        <f>$E$18</f>
        <v>3000</v>
      </c>
      <c r="AB18" s="311">
        <f>AB17+AB16</f>
        <v>4627.71</v>
      </c>
      <c r="AC18" s="331">
        <f t="shared" si="3"/>
        <v>-1627.71</v>
      </c>
    </row>
    <row r="19" spans="1:30" ht="14.4" customHeight="1" outlineLevel="2">
      <c r="A19" s="122" t="s">
        <v>301</v>
      </c>
      <c r="B19" s="140" t="s">
        <v>290</v>
      </c>
      <c r="C19" s="137" t="s">
        <v>366</v>
      </c>
      <c r="D19" s="229">
        <v>200</v>
      </c>
      <c r="E19" s="147">
        <f t="shared" si="4"/>
        <v>2400</v>
      </c>
      <c r="F19" s="233">
        <f>E19*1.05</f>
        <v>2520</v>
      </c>
      <c r="G19" s="107"/>
      <c r="H19" s="145">
        <v>3698.93</v>
      </c>
      <c r="I19" s="109">
        <f>$E$19-H19</f>
        <v>-1298.9299999999998</v>
      </c>
      <c r="L19" s="145">
        <v>2671.68</v>
      </c>
      <c r="M19" s="109">
        <f>$E$19-L19</f>
        <v>-271.67999999999984</v>
      </c>
      <c r="O19" s="241">
        <f>$E$19</f>
        <v>2400</v>
      </c>
      <c r="P19" s="252">
        <v>879.86</v>
      </c>
      <c r="Q19" s="109">
        <f>$O$19-P19</f>
        <v>1520.1399999999999</v>
      </c>
      <c r="S19" s="241">
        <f>$E$19</f>
        <v>2400</v>
      </c>
      <c r="T19" s="145">
        <v>3159.81</v>
      </c>
      <c r="U19" s="109">
        <f>$E$19-T19</f>
        <v>-759.81</v>
      </c>
      <c r="W19" s="328">
        <f>$E$19</f>
        <v>2400</v>
      </c>
      <c r="X19" s="311">
        <v>4146.62</v>
      </c>
      <c r="Y19" s="331">
        <f t="shared" si="2"/>
        <v>-1746.62</v>
      </c>
      <c r="AA19" s="328">
        <f>$E$19</f>
        <v>2400</v>
      </c>
      <c r="AB19" s="311">
        <v>2630.19</v>
      </c>
      <c r="AC19" s="331">
        <f t="shared" si="3"/>
        <v>-230.19000000000005</v>
      </c>
    </row>
    <row r="20" spans="1:30" ht="14.4" customHeight="1" outlineLevel="1">
      <c r="A20" s="170" t="s">
        <v>297</v>
      </c>
      <c r="B20" s="171"/>
      <c r="C20" s="277"/>
      <c r="D20" s="360">
        <f>SUM(D18:D19)</f>
        <v>450</v>
      </c>
      <c r="E20" s="354">
        <f t="shared" si="4"/>
        <v>5400</v>
      </c>
      <c r="F20" s="236">
        <f>E20*1.05</f>
        <v>5670</v>
      </c>
      <c r="G20" s="172"/>
      <c r="H20" s="173">
        <f>SUM(H18,H19)</f>
        <v>7293.67</v>
      </c>
      <c r="I20" s="127"/>
      <c r="J20" s="127"/>
      <c r="K20" s="174"/>
      <c r="L20" s="173">
        <f>SUM(L18,L19)</f>
        <v>6656.75</v>
      </c>
      <c r="M20" s="127"/>
      <c r="N20" s="127"/>
      <c r="O20" s="238">
        <f>$E$20</f>
        <v>5400</v>
      </c>
      <c r="P20" s="256">
        <f>SUM(P18,P19)</f>
        <v>3717.67</v>
      </c>
      <c r="Q20" s="127"/>
      <c r="R20" s="127"/>
      <c r="S20" s="238">
        <f>$E$20</f>
        <v>5400</v>
      </c>
      <c r="T20" s="173">
        <f>SUM(T18,T19)</f>
        <v>7483.2999999999993</v>
      </c>
      <c r="U20" s="127"/>
      <c r="V20" s="127"/>
      <c r="W20" s="346">
        <f>SUM(W18,W19)</f>
        <v>5400</v>
      </c>
      <c r="X20" s="314">
        <f>SUM(X18,X19)</f>
        <v>9070.91</v>
      </c>
      <c r="Y20" s="331">
        <f t="shared" si="2"/>
        <v>-3670.91</v>
      </c>
      <c r="Z20" s="127"/>
      <c r="AA20" s="346">
        <f>SUM(AA18,AA19)</f>
        <v>5400</v>
      </c>
      <c r="AB20" s="314">
        <f>SUM(AB18,AB19)</f>
        <v>7257.9</v>
      </c>
      <c r="AC20" s="331">
        <f t="shared" si="3"/>
        <v>-1857.8999999999996</v>
      </c>
    </row>
    <row r="21" spans="1:30" ht="14.4" customHeight="1" outlineLevel="2">
      <c r="A21" s="116" t="s">
        <v>302</v>
      </c>
      <c r="B21" s="116"/>
      <c r="C21" s="272"/>
      <c r="D21" s="229">
        <f>D11+D15+D18</f>
        <v>800</v>
      </c>
      <c r="E21" s="147">
        <f t="shared" si="4"/>
        <v>9600</v>
      </c>
      <c r="F21" s="230" t="s">
        <v>103</v>
      </c>
      <c r="G21" s="111"/>
      <c r="H21" s="147">
        <f>H11+H15+H18</f>
        <v>10590.689999999999</v>
      </c>
      <c r="I21" s="104">
        <f>$E$21-H21</f>
        <v>-990.68999999999869</v>
      </c>
      <c r="L21" s="147">
        <f>L11+L15+L18</f>
        <v>10401.780000000001</v>
      </c>
      <c r="M21" s="104">
        <f>$E$21-L21</f>
        <v>-801.78000000000065</v>
      </c>
      <c r="O21" s="240">
        <f>O11+O15+O18</f>
        <v>9600</v>
      </c>
      <c r="P21" s="233">
        <f>P11+P15+P18</f>
        <v>9414.57</v>
      </c>
      <c r="Q21" s="104">
        <f>$O$21-P21</f>
        <v>185.43000000000029</v>
      </c>
      <c r="S21" s="240">
        <f>S11+S15+S18</f>
        <v>9600</v>
      </c>
      <c r="T21" s="147">
        <f>T11+T15+T18</f>
        <v>11364.98</v>
      </c>
      <c r="U21" s="104">
        <f>$E$21-T21</f>
        <v>-1764.9799999999996</v>
      </c>
      <c r="V21" s="112">
        <f>U18+U13+U12+U10+U9+U8</f>
        <v>-1420.7799999999995</v>
      </c>
      <c r="W21" s="332">
        <f>$E$21</f>
        <v>9600</v>
      </c>
      <c r="X21" s="315">
        <f>X11+X15+X18</f>
        <v>10723.93</v>
      </c>
      <c r="Y21" s="331">
        <f t="shared" si="2"/>
        <v>-1123.9300000000003</v>
      </c>
      <c r="Z21" s="112">
        <f>Y18+Y13+Y12+Y10+Y9+Y8</f>
        <v>-1123.9299999999998</v>
      </c>
      <c r="AA21" s="332">
        <f>$E$21</f>
        <v>9600</v>
      </c>
      <c r="AB21" s="315">
        <f>AB11+AB15+AB18</f>
        <v>12146.98</v>
      </c>
      <c r="AC21" s="331">
        <f t="shared" si="3"/>
        <v>-2546.9799999999996</v>
      </c>
    </row>
    <row r="22" spans="1:30" ht="14.4" customHeight="1" outlineLevel="2">
      <c r="A22" s="116" t="s">
        <v>303</v>
      </c>
      <c r="B22" s="116"/>
      <c r="C22" s="272"/>
      <c r="D22" s="229">
        <f>D11+D15+D20</f>
        <v>1000</v>
      </c>
      <c r="E22" s="147">
        <f t="shared" si="4"/>
        <v>12000</v>
      </c>
      <c r="F22" s="230" t="s">
        <v>103</v>
      </c>
      <c r="G22" s="111"/>
      <c r="H22" s="147">
        <f>H11+H15+H20</f>
        <v>14289.619999999999</v>
      </c>
      <c r="I22" s="109">
        <f>$E$22-H22</f>
        <v>-2289.619999999999</v>
      </c>
      <c r="L22" s="147">
        <f>L11+L15+L20</f>
        <v>13073.46</v>
      </c>
      <c r="M22" s="109">
        <f>$E$22-L22</f>
        <v>-1073.4599999999991</v>
      </c>
      <c r="O22" s="240">
        <f>O11+O15+O20</f>
        <v>12000</v>
      </c>
      <c r="P22" s="233">
        <f>P11+P15+P20</f>
        <v>10294.43</v>
      </c>
      <c r="Q22" s="109">
        <f>$O$22-P22</f>
        <v>1705.5699999999997</v>
      </c>
      <c r="S22" s="240">
        <f>S11+S15+S20</f>
        <v>12000</v>
      </c>
      <c r="T22" s="147">
        <f>T11+T15+T20</f>
        <v>14524.789999999999</v>
      </c>
      <c r="U22" s="109">
        <f>$E$22-T22</f>
        <v>-2524.7899999999991</v>
      </c>
      <c r="V22" s="112">
        <f>U18+U19+U13+U12+U10+U9+U8</f>
        <v>-2180.59</v>
      </c>
      <c r="W22" s="332">
        <f>$E$22</f>
        <v>12000</v>
      </c>
      <c r="X22" s="315">
        <f>X11+X15+X20</f>
        <v>14870.55</v>
      </c>
      <c r="Y22" s="331">
        <f t="shared" si="2"/>
        <v>-2870.5499999999993</v>
      </c>
      <c r="Z22" s="112">
        <f>Y18+Y19+Y13+Y12+Y10+Y9+Y8</f>
        <v>-2870.5499999999997</v>
      </c>
      <c r="AA22" s="332">
        <f>$E$22</f>
        <v>12000</v>
      </c>
      <c r="AB22" s="315">
        <f>AB11+AB15+AB20</f>
        <v>14777.17</v>
      </c>
      <c r="AC22" s="331">
        <f t="shared" si="3"/>
        <v>-2777.17</v>
      </c>
    </row>
    <row r="23" spans="1:30" ht="14.4" customHeight="1" outlineLevel="2">
      <c r="D23" s="229"/>
      <c r="E23" s="147"/>
      <c r="F23" s="147"/>
      <c r="G23" s="110"/>
      <c r="H23" s="148"/>
      <c r="I23" s="109"/>
      <c r="L23" s="148"/>
      <c r="M23" s="109"/>
      <c r="P23" s="252"/>
      <c r="Q23" s="109"/>
      <c r="S23" s="220"/>
      <c r="T23" s="148"/>
      <c r="U23" s="109"/>
      <c r="W23" s="330"/>
      <c r="X23" s="316"/>
      <c r="Y23" s="309"/>
      <c r="AA23" s="330"/>
      <c r="AB23" s="316"/>
      <c r="AC23" s="309"/>
    </row>
    <row r="24" spans="1:30" s="39" customFormat="1" ht="14.4" customHeight="1" outlineLevel="2">
      <c r="A24" s="116" t="s">
        <v>304</v>
      </c>
      <c r="B24" s="142" t="s">
        <v>305</v>
      </c>
      <c r="C24" s="139" t="s">
        <v>367</v>
      </c>
      <c r="D24" s="229">
        <v>200</v>
      </c>
      <c r="E24" s="229">
        <v>2400</v>
      </c>
      <c r="F24" s="229"/>
      <c r="G24" s="107"/>
      <c r="H24" s="145">
        <v>2730</v>
      </c>
      <c r="I24" s="135"/>
      <c r="K24" s="156"/>
      <c r="L24" s="145">
        <v>2400</v>
      </c>
      <c r="M24" s="135"/>
      <c r="O24" s="270">
        <v>2400</v>
      </c>
      <c r="P24" s="252">
        <v>2415</v>
      </c>
      <c r="Q24" s="135"/>
      <c r="S24" s="270">
        <v>2400</v>
      </c>
      <c r="T24" s="145">
        <v>2400</v>
      </c>
      <c r="U24" s="135"/>
      <c r="W24" s="333">
        <f>$E$24</f>
        <v>2400</v>
      </c>
      <c r="X24" s="311">
        <v>2200</v>
      </c>
      <c r="Y24" s="331">
        <f>W24-X24</f>
        <v>200</v>
      </c>
      <c r="AA24" s="333">
        <f>$E$24</f>
        <v>2400</v>
      </c>
      <c r="AB24" s="311">
        <v>1800</v>
      </c>
      <c r="AC24" s="331">
        <f>AA24-AB24</f>
        <v>600</v>
      </c>
    </row>
    <row r="25" spans="1:30" ht="14.25" customHeight="1" outlineLevel="2">
      <c r="A25" s="116" t="s">
        <v>306</v>
      </c>
      <c r="B25" s="139" t="s">
        <v>103</v>
      </c>
      <c r="C25" s="278" t="s">
        <v>368</v>
      </c>
      <c r="D25" s="229">
        <v>0</v>
      </c>
      <c r="E25" s="229">
        <v>0</v>
      </c>
      <c r="F25" s="147"/>
      <c r="G25" s="107"/>
      <c r="H25" s="145">
        <v>0</v>
      </c>
      <c r="I25" s="109"/>
      <c r="L25" s="145">
        <v>0</v>
      </c>
      <c r="M25" s="109"/>
      <c r="O25" s="270">
        <v>0</v>
      </c>
      <c r="P25" s="252">
        <v>0</v>
      </c>
      <c r="Q25" s="109"/>
      <c r="S25" s="270">
        <v>0</v>
      </c>
      <c r="T25" s="145">
        <v>0</v>
      </c>
      <c r="U25" s="109"/>
      <c r="W25" s="333">
        <f>$E$25</f>
        <v>0</v>
      </c>
      <c r="X25" s="311">
        <v>0</v>
      </c>
      <c r="Y25" s="309">
        <f>W25-X25</f>
        <v>0</v>
      </c>
      <c r="AA25" s="333">
        <f>$E$25</f>
        <v>0</v>
      </c>
      <c r="AB25" s="333">
        <f>$E$25</f>
        <v>0</v>
      </c>
      <c r="AC25" s="309">
        <f>AA25-AB25</f>
        <v>0</v>
      </c>
    </row>
    <row r="26" spans="1:30" ht="14.25" customHeight="1" outlineLevel="2">
      <c r="A26" s="139" t="s">
        <v>307</v>
      </c>
      <c r="B26" s="116"/>
      <c r="C26" s="272"/>
      <c r="D26" s="229">
        <f>D24+D25</f>
        <v>200</v>
      </c>
      <c r="E26" s="229">
        <f>E24+E25</f>
        <v>2400</v>
      </c>
      <c r="F26" s="147"/>
      <c r="G26" s="107"/>
      <c r="H26" s="145">
        <f>H24+H25</f>
        <v>2730</v>
      </c>
      <c r="I26" s="109"/>
      <c r="L26" s="145">
        <f>L24+L25</f>
        <v>2400</v>
      </c>
      <c r="M26" s="109"/>
      <c r="O26" s="270">
        <f>O24+O25</f>
        <v>2400</v>
      </c>
      <c r="P26" s="252">
        <f>P24+P25</f>
        <v>2415</v>
      </c>
      <c r="Q26" s="109"/>
      <c r="S26" s="270">
        <f>S24+S25</f>
        <v>2400</v>
      </c>
      <c r="T26" s="145">
        <f>T24+T25</f>
        <v>2400</v>
      </c>
      <c r="U26" s="109"/>
      <c r="W26" s="333">
        <f>$E$26</f>
        <v>2400</v>
      </c>
      <c r="X26" s="311">
        <f>X24+X25</f>
        <v>2200</v>
      </c>
      <c r="Y26" s="309">
        <f>W26-X26</f>
        <v>200</v>
      </c>
      <c r="AA26" s="333">
        <f>$E$26</f>
        <v>2400</v>
      </c>
      <c r="AB26" s="311">
        <f>AB24+AB25</f>
        <v>1800</v>
      </c>
      <c r="AC26" s="309">
        <f>AA26-AB26</f>
        <v>600</v>
      </c>
    </row>
    <row r="27" spans="1:30" ht="14.25" customHeight="1" outlineLevel="1">
      <c r="A27" s="175" t="s">
        <v>308</v>
      </c>
      <c r="B27" s="116"/>
      <c r="C27" s="272"/>
      <c r="D27" s="229"/>
      <c r="E27" s="147"/>
      <c r="F27" s="147"/>
      <c r="G27" s="136"/>
      <c r="H27" s="148"/>
      <c r="I27" s="109"/>
      <c r="L27" s="148"/>
      <c r="M27" s="109"/>
      <c r="P27" s="252"/>
      <c r="Q27" s="109"/>
      <c r="S27" s="220"/>
      <c r="T27" s="148"/>
      <c r="U27" s="109"/>
      <c r="W27" s="330"/>
      <c r="X27" s="316"/>
      <c r="Y27" s="309"/>
      <c r="AA27" s="330"/>
      <c r="AB27" s="316"/>
      <c r="AC27" s="309"/>
    </row>
    <row r="28" spans="1:30" ht="14.25" customHeight="1">
      <c r="A28" s="348" t="s">
        <v>309</v>
      </c>
      <c r="B28" s="131"/>
      <c r="C28" s="279"/>
      <c r="D28" s="132">
        <f>D26+D22</f>
        <v>1200</v>
      </c>
      <c r="E28" s="132">
        <f>D28*12</f>
        <v>14400</v>
      </c>
      <c r="F28" s="132"/>
      <c r="G28" s="133"/>
      <c r="H28" s="149">
        <f>H22+H24+H25</f>
        <v>17019.62</v>
      </c>
      <c r="I28" s="269"/>
      <c r="J28" s="134"/>
      <c r="K28" s="157"/>
      <c r="L28" s="149">
        <f>L22+L24+L25</f>
        <v>15473.46</v>
      </c>
      <c r="M28" s="269"/>
      <c r="N28" s="134"/>
      <c r="O28" s="271">
        <f>O26+O22</f>
        <v>14400</v>
      </c>
      <c r="P28" s="257">
        <f>P22+P24+P25</f>
        <v>12709.43</v>
      </c>
      <c r="Q28" s="269">
        <f>$O$28-P28</f>
        <v>1690.5699999999997</v>
      </c>
      <c r="R28" s="134"/>
      <c r="S28" s="250">
        <f>S26+S22</f>
        <v>14400</v>
      </c>
      <c r="T28" s="149">
        <f>T22+T24+T25</f>
        <v>16924.79</v>
      </c>
      <c r="U28" s="269">
        <f>$O$28-T28</f>
        <v>-2524.7900000000009</v>
      </c>
      <c r="V28" s="134"/>
      <c r="W28" s="350">
        <f>$E$28</f>
        <v>14400</v>
      </c>
      <c r="X28" s="317">
        <f>X22+X24+X25</f>
        <v>17070.55</v>
      </c>
      <c r="Y28" s="309">
        <f>W28-X28</f>
        <v>-2670.5499999999993</v>
      </c>
      <c r="Z28" s="134"/>
      <c r="AA28" s="350">
        <f>$E$28</f>
        <v>14400</v>
      </c>
      <c r="AB28" s="317">
        <f>AB22+AB24+AB25</f>
        <v>16577.169999999998</v>
      </c>
      <c r="AC28" s="309">
        <f t="shared" ref="AC28:AC34" si="5">AA28-AB28</f>
        <v>-2177.1699999999983</v>
      </c>
    </row>
    <row r="29" spans="1:30" ht="14.25" customHeight="1" outlineLevel="1">
      <c r="A29" s="116" t="s">
        <v>310</v>
      </c>
      <c r="B29" s="116"/>
      <c r="C29" s="376" t="s">
        <v>369</v>
      </c>
      <c r="D29" s="130"/>
      <c r="E29" s="109"/>
      <c r="F29" s="104"/>
      <c r="G29" s="113"/>
      <c r="H29" s="150">
        <v>1080.1600000000001</v>
      </c>
      <c r="I29" s="109"/>
      <c r="L29" s="150">
        <v>1008.6</v>
      </c>
      <c r="M29" s="109"/>
      <c r="O29" s="270">
        <v>0</v>
      </c>
      <c r="P29" s="258">
        <v>910</v>
      </c>
      <c r="Q29" s="109"/>
      <c r="S29" s="270">
        <v>0</v>
      </c>
      <c r="T29" s="151">
        <v>1320.58</v>
      </c>
      <c r="U29" s="109"/>
      <c r="W29" s="333">
        <v>600</v>
      </c>
      <c r="X29" s="315">
        <v>760</v>
      </c>
      <c r="Y29" s="309">
        <f>W29-X29</f>
        <v>-160</v>
      </c>
      <c r="Z29" s="305" t="s">
        <v>345</v>
      </c>
      <c r="AA29" s="333">
        <v>0</v>
      </c>
      <c r="AB29" s="315">
        <v>445</v>
      </c>
      <c r="AC29" s="309">
        <f t="shared" si="5"/>
        <v>-445</v>
      </c>
      <c r="AD29" s="306" t="s">
        <v>370</v>
      </c>
    </row>
    <row r="30" spans="1:30" ht="14.25" customHeight="1" outlineLevel="1">
      <c r="A30" s="139" t="s">
        <v>312</v>
      </c>
      <c r="B30" s="116"/>
      <c r="C30" s="376" t="s">
        <v>369</v>
      </c>
      <c r="D30" s="130"/>
      <c r="E30" s="109"/>
      <c r="F30" s="104"/>
      <c r="G30" s="114"/>
      <c r="H30" s="151">
        <v>0</v>
      </c>
      <c r="I30" s="109"/>
      <c r="L30" s="151">
        <v>0</v>
      </c>
      <c r="M30" s="109"/>
      <c r="O30" s="270">
        <v>0</v>
      </c>
      <c r="P30" s="259">
        <v>0</v>
      </c>
      <c r="Q30" s="109"/>
      <c r="S30" s="270">
        <v>0</v>
      </c>
      <c r="T30" s="151">
        <v>0</v>
      </c>
      <c r="U30" s="109"/>
      <c r="W30" s="333">
        <v>0</v>
      </c>
      <c r="X30" s="315">
        <v>1230.9000000000001</v>
      </c>
      <c r="Y30" s="309">
        <f>W30-X30</f>
        <v>-1230.9000000000001</v>
      </c>
      <c r="Z30" s="306" t="s">
        <v>346</v>
      </c>
      <c r="AA30" s="333">
        <v>0</v>
      </c>
      <c r="AB30" s="315">
        <v>500</v>
      </c>
      <c r="AC30" s="309">
        <f t="shared" si="5"/>
        <v>-500</v>
      </c>
      <c r="AD30" s="306" t="s">
        <v>371</v>
      </c>
    </row>
    <row r="31" spans="1:30" ht="14.25" customHeight="1" outlineLevel="1">
      <c r="A31" s="116" t="s">
        <v>313</v>
      </c>
      <c r="B31" s="116"/>
      <c r="C31" s="376" t="s">
        <v>369</v>
      </c>
      <c r="D31" s="130"/>
      <c r="E31" s="109"/>
      <c r="F31" s="104"/>
      <c r="G31" s="114"/>
      <c r="H31" s="151">
        <v>0</v>
      </c>
      <c r="I31" s="109"/>
      <c r="L31" s="151">
        <v>0</v>
      </c>
      <c r="M31" s="109"/>
      <c r="O31" s="270">
        <v>0</v>
      </c>
      <c r="P31" s="259">
        <v>0</v>
      </c>
      <c r="Q31" s="109"/>
      <c r="S31" s="270">
        <v>0</v>
      </c>
      <c r="T31" s="151">
        <v>0</v>
      </c>
      <c r="U31" s="109"/>
      <c r="W31" s="333">
        <v>0</v>
      </c>
      <c r="X31" s="315">
        <v>0</v>
      </c>
      <c r="Y31" s="309">
        <f>W31-X31</f>
        <v>0</v>
      </c>
      <c r="AA31" s="333">
        <v>0</v>
      </c>
      <c r="AB31" s="315">
        <v>450</v>
      </c>
      <c r="AC31" s="309">
        <f t="shared" si="5"/>
        <v>-450</v>
      </c>
      <c r="AD31" s="306" t="s">
        <v>372</v>
      </c>
    </row>
    <row r="32" spans="1:30" ht="14.25" customHeight="1" outlineLevel="1">
      <c r="A32" s="116" t="s">
        <v>314</v>
      </c>
      <c r="B32" s="116"/>
      <c r="C32" s="376" t="s">
        <v>369</v>
      </c>
      <c r="D32" s="130"/>
      <c r="E32" s="109"/>
      <c r="F32" s="104"/>
      <c r="G32" s="114"/>
      <c r="H32" s="151">
        <v>0</v>
      </c>
      <c r="L32" s="151">
        <v>0</v>
      </c>
      <c r="O32" s="270">
        <v>0</v>
      </c>
      <c r="P32" s="259">
        <v>0</v>
      </c>
      <c r="S32" s="270">
        <v>1000</v>
      </c>
      <c r="T32" s="151">
        <v>0</v>
      </c>
      <c r="W32" s="333">
        <v>200</v>
      </c>
      <c r="X32" s="315">
        <v>344</v>
      </c>
      <c r="Y32" s="309">
        <f>W32-X32</f>
        <v>-144</v>
      </c>
      <c r="Z32" s="304" t="s">
        <v>347</v>
      </c>
      <c r="AA32" s="333">
        <v>0</v>
      </c>
      <c r="AB32" s="315"/>
      <c r="AC32" s="309">
        <f t="shared" si="5"/>
        <v>0</v>
      </c>
    </row>
    <row r="33" spans="1:29" ht="14.25" customHeight="1" outlineLevel="1">
      <c r="A33" s="139" t="s">
        <v>316</v>
      </c>
      <c r="B33" s="116"/>
      <c r="C33" s="376" t="s">
        <v>369</v>
      </c>
      <c r="D33" s="130"/>
      <c r="E33" s="109"/>
      <c r="F33" s="104"/>
      <c r="G33" s="357"/>
      <c r="H33" s="151"/>
      <c r="L33" s="151"/>
      <c r="O33" s="270"/>
      <c r="P33" s="259"/>
      <c r="S33" s="232"/>
      <c r="T33" s="151"/>
      <c r="W33" s="333"/>
      <c r="X33" s="315"/>
      <c r="Y33" s="309"/>
      <c r="Z33" s="304"/>
      <c r="AA33" s="333">
        <v>6000</v>
      </c>
      <c r="AB33" s="315">
        <v>5750</v>
      </c>
      <c r="AC33" s="309">
        <f t="shared" si="5"/>
        <v>250</v>
      </c>
    </row>
    <row r="34" spans="1:29" ht="14.25" customHeight="1">
      <c r="A34" s="348" t="s">
        <v>317</v>
      </c>
      <c r="B34" s="131"/>
      <c r="C34" s="279"/>
      <c r="D34" s="132"/>
      <c r="E34" s="132"/>
      <c r="F34" s="132"/>
      <c r="G34" s="133"/>
      <c r="H34" s="149">
        <f>SUM(H29:H32)</f>
        <v>1080.1600000000001</v>
      </c>
      <c r="I34" s="269"/>
      <c r="J34" s="134"/>
      <c r="K34" s="157"/>
      <c r="L34" s="149">
        <f>SUM(L29:L32)</f>
        <v>1008.6</v>
      </c>
      <c r="M34" s="269"/>
      <c r="N34" s="134"/>
      <c r="O34" s="271">
        <f>SUM(O29:O32)</f>
        <v>0</v>
      </c>
      <c r="P34" s="257">
        <f>SUM(P29:P32)</f>
        <v>910</v>
      </c>
      <c r="Q34" s="269"/>
      <c r="R34" s="134"/>
      <c r="S34" s="250">
        <f>SUM(S29:S32)</f>
        <v>1000</v>
      </c>
      <c r="T34" s="149">
        <f>SUM(T29:T32)</f>
        <v>1320.58</v>
      </c>
      <c r="U34" s="269"/>
      <c r="V34" s="134"/>
      <c r="W34" s="350">
        <f>SUM(W29:W32)</f>
        <v>800</v>
      </c>
      <c r="X34" s="317">
        <f>SUM(X29:X32)</f>
        <v>2334.9</v>
      </c>
      <c r="Y34" s="309">
        <f>W34-X34</f>
        <v>-1534.9</v>
      </c>
      <c r="Z34" s="134"/>
      <c r="AA34" s="350">
        <f>SUM(AA29:AA33)</f>
        <v>6000</v>
      </c>
      <c r="AB34" s="350">
        <f>SUM(AB29:AB33)</f>
        <v>7145</v>
      </c>
      <c r="AC34" s="309">
        <f t="shared" si="5"/>
        <v>-1145</v>
      </c>
    </row>
    <row r="35" spans="1:29" ht="14.4" customHeight="1">
      <c r="A35" s="175"/>
      <c r="B35" s="117"/>
      <c r="C35" s="274"/>
      <c r="D35" s="130"/>
      <c r="E35" s="104"/>
      <c r="F35" s="104"/>
      <c r="G35" s="110"/>
      <c r="H35" s="148"/>
      <c r="I35" s="109"/>
      <c r="L35" s="148"/>
      <c r="M35" s="109"/>
      <c r="P35" s="252"/>
      <c r="Q35" s="109"/>
      <c r="T35" s="148"/>
      <c r="U35" s="109"/>
      <c r="W35" s="334"/>
      <c r="X35" s="316"/>
      <c r="Y35" s="309"/>
      <c r="AA35" s="334"/>
      <c r="AB35" s="316"/>
      <c r="AC35" s="309"/>
    </row>
    <row r="36" spans="1:29" ht="14.25" customHeight="1">
      <c r="A36" s="118" t="s">
        <v>318</v>
      </c>
      <c r="B36" s="118"/>
      <c r="C36" s="280"/>
      <c r="D36" s="161"/>
      <c r="E36" s="210">
        <f>E5+E7</f>
        <v>26800</v>
      </c>
      <c r="F36" s="189"/>
      <c r="G36" s="190"/>
      <c r="H36" s="191">
        <f>H5</f>
        <v>26760.57</v>
      </c>
      <c r="I36" s="208">
        <f>H36-$E$36</f>
        <v>-39.430000000000291</v>
      </c>
      <c r="J36" s="192"/>
      <c r="K36" s="193"/>
      <c r="L36" s="191">
        <f>L5</f>
        <v>28676.04</v>
      </c>
      <c r="M36" s="208">
        <f>L36-$E$36</f>
        <v>1876.0400000000009</v>
      </c>
      <c r="N36" s="192"/>
      <c r="O36" s="221">
        <f>O5</f>
        <v>26800</v>
      </c>
      <c r="P36" s="260">
        <f>P5</f>
        <v>25455.03</v>
      </c>
      <c r="Q36" s="208">
        <f>P36-O36</f>
        <v>-1344.9700000000012</v>
      </c>
      <c r="R36" s="215"/>
      <c r="S36" s="209">
        <f>S5</f>
        <v>26800</v>
      </c>
      <c r="T36" s="210">
        <f>T5+T7</f>
        <v>28789.15</v>
      </c>
      <c r="U36" s="208">
        <f>T36-S36</f>
        <v>1989.1500000000015</v>
      </c>
      <c r="W36" s="335">
        <f>W5</f>
        <v>26800</v>
      </c>
      <c r="X36" s="318">
        <f>X5+X7</f>
        <v>31420.15</v>
      </c>
      <c r="Y36" s="309">
        <f>X36-W36</f>
        <v>4620.1500000000015</v>
      </c>
      <c r="AA36" s="335">
        <f>AA5</f>
        <v>26800</v>
      </c>
      <c r="AB36" s="318">
        <f>AB5+AB7</f>
        <v>42446.770000000004</v>
      </c>
      <c r="AC36" s="309">
        <f>AB36-AA36</f>
        <v>15646.770000000004</v>
      </c>
    </row>
    <row r="37" spans="1:29" ht="14.4" customHeight="1">
      <c r="A37" s="177" t="s">
        <v>319</v>
      </c>
      <c r="B37" s="119"/>
      <c r="C37" s="281"/>
      <c r="D37" s="361"/>
      <c r="E37" s="206">
        <f>E28</f>
        <v>14400</v>
      </c>
      <c r="F37" s="194" t="s">
        <v>320</v>
      </c>
      <c r="G37" s="195">
        <f>E37+H26</f>
        <v>17130</v>
      </c>
      <c r="H37" s="196">
        <f>H28+H34</f>
        <v>18099.78</v>
      </c>
      <c r="I37" s="208">
        <f>G37-H37</f>
        <v>-969.77999999999884</v>
      </c>
      <c r="J37" s="197" t="s">
        <v>373</v>
      </c>
      <c r="K37" s="193"/>
      <c r="L37" s="196">
        <f>L28+L34</f>
        <v>16482.059999999998</v>
      </c>
      <c r="M37" s="208">
        <f>-(L37-$E$37)</f>
        <v>-2082.0599999999977</v>
      </c>
      <c r="N37" s="192"/>
      <c r="O37" s="222">
        <f>O28+O34</f>
        <v>14400</v>
      </c>
      <c r="P37" s="261">
        <f>P28+P34</f>
        <v>13619.43</v>
      </c>
      <c r="Q37" s="208">
        <f>O37-P37</f>
        <v>780.56999999999971</v>
      </c>
      <c r="R37" s="215"/>
      <c r="S37" s="211">
        <f>S28+S34</f>
        <v>15400</v>
      </c>
      <c r="T37" s="212">
        <f>T28+T34</f>
        <v>18245.370000000003</v>
      </c>
      <c r="U37" s="208">
        <f>S37-T37</f>
        <v>-2845.3700000000026</v>
      </c>
      <c r="V37" s="185"/>
      <c r="W37" s="336">
        <f>(W28+W34)</f>
        <v>15200</v>
      </c>
      <c r="X37" s="319">
        <f>X28+X34</f>
        <v>19405.45</v>
      </c>
      <c r="Y37" s="309">
        <f>W37-X37</f>
        <v>-4205.4500000000007</v>
      </c>
      <c r="Z37" s="185"/>
      <c r="AA37" s="336">
        <f>(AA28+AA34)</f>
        <v>20400</v>
      </c>
      <c r="AB37" s="319">
        <f>AB28+AB34</f>
        <v>23722.17</v>
      </c>
      <c r="AC37" s="309">
        <f>AA37-AB37</f>
        <v>-3322.1699999999983</v>
      </c>
    </row>
    <row r="38" spans="1:29" ht="14.25" customHeight="1">
      <c r="A38" s="120" t="s">
        <v>321</v>
      </c>
      <c r="B38" s="120"/>
      <c r="C38" s="282"/>
      <c r="D38" s="162"/>
      <c r="E38" s="207">
        <f>E36-E37</f>
        <v>12400</v>
      </c>
      <c r="F38" s="198" t="s">
        <v>322</v>
      </c>
      <c r="G38" s="199"/>
      <c r="H38" s="200">
        <f>H36-H37</f>
        <v>8660.7900000000009</v>
      </c>
      <c r="I38" s="208">
        <f>H38-E22-H26</f>
        <v>-6069.2099999999991</v>
      </c>
      <c r="J38" s="192"/>
      <c r="K38" s="193"/>
      <c r="L38" s="200">
        <f>L36-L37</f>
        <v>12193.980000000003</v>
      </c>
      <c r="M38" s="208">
        <f>L38-$E$38</f>
        <v>-206.0199999999968</v>
      </c>
      <c r="N38" s="192"/>
      <c r="O38" s="223">
        <f>O36-O37</f>
        <v>12400</v>
      </c>
      <c r="P38" s="262">
        <f>P36-P37</f>
        <v>11835.599999999999</v>
      </c>
      <c r="Q38" s="208">
        <f>P38-O38</f>
        <v>-564.40000000000146</v>
      </c>
      <c r="R38" s="215"/>
      <c r="S38" s="213">
        <f>S36-S37</f>
        <v>11400</v>
      </c>
      <c r="T38" s="214">
        <f>T36-T37</f>
        <v>10543.779999999999</v>
      </c>
      <c r="U38" s="208">
        <f>T38-S38</f>
        <v>-856.22000000000116</v>
      </c>
      <c r="W38" s="337">
        <f>W36-W37</f>
        <v>11600</v>
      </c>
      <c r="X38" s="320">
        <f>X36-X37</f>
        <v>12014.7</v>
      </c>
      <c r="Y38" s="309">
        <f>X38-W38</f>
        <v>414.70000000000073</v>
      </c>
      <c r="AA38" s="337">
        <f>AA36-AA37</f>
        <v>6400</v>
      </c>
      <c r="AB38" s="320">
        <f>AB36-AB37</f>
        <v>18724.600000000006</v>
      </c>
      <c r="AC38" s="309">
        <f>AB38-AA38</f>
        <v>12324.600000000006</v>
      </c>
    </row>
    <row r="39" spans="1:29" ht="14.25" customHeight="1">
      <c r="A39" s="297" t="s">
        <v>323</v>
      </c>
      <c r="B39" s="298"/>
      <c r="C39" s="299"/>
      <c r="D39" s="300"/>
      <c r="E39" s="287">
        <f>E7+E8</f>
        <v>1200</v>
      </c>
      <c r="F39" s="301"/>
      <c r="G39" s="302"/>
      <c r="H39" s="303">
        <f>H7</f>
        <v>26760.57</v>
      </c>
      <c r="I39" s="208">
        <f>H39-$E$36</f>
        <v>-39.430000000000291</v>
      </c>
      <c r="J39" s="192"/>
      <c r="K39" s="193"/>
      <c r="L39" s="191">
        <f>L7</f>
        <v>28676.04</v>
      </c>
      <c r="M39" s="208">
        <f>L39-$E$36</f>
        <v>1876.0400000000009</v>
      </c>
      <c r="N39" s="192"/>
      <c r="O39" s="221">
        <f>O7</f>
        <v>26800</v>
      </c>
      <c r="P39" s="260">
        <f>P7</f>
        <v>25455.03</v>
      </c>
      <c r="Q39" s="208">
        <f>P39-O39</f>
        <v>-1344.9700000000012</v>
      </c>
      <c r="R39" s="215"/>
      <c r="S39" s="338">
        <f>S7</f>
        <v>0</v>
      </c>
      <c r="T39" s="338">
        <f>T7</f>
        <v>0</v>
      </c>
      <c r="U39" s="208">
        <f>T39-S39</f>
        <v>0</v>
      </c>
      <c r="W39" s="338">
        <f>W7</f>
        <v>0</v>
      </c>
      <c r="X39" s="321">
        <f>X7</f>
        <v>2790</v>
      </c>
      <c r="Y39" s="309">
        <f>X39-W39</f>
        <v>2790</v>
      </c>
      <c r="AA39" s="338">
        <f>AA7</f>
        <v>0</v>
      </c>
      <c r="AB39" s="321">
        <f>AB7</f>
        <v>14310.77</v>
      </c>
      <c r="AC39" s="309">
        <f>AB39-AA39</f>
        <v>14310.77</v>
      </c>
    </row>
    <row r="40" spans="1:29" ht="14.25" customHeight="1">
      <c r="A40" s="288" t="s">
        <v>324</v>
      </c>
      <c r="B40" s="288"/>
      <c r="C40" s="289"/>
      <c r="D40" s="290"/>
      <c r="E40" s="291"/>
      <c r="F40" s="292"/>
      <c r="G40" s="293"/>
      <c r="H40" s="294">
        <f>H34</f>
        <v>1080.1600000000001</v>
      </c>
      <c r="I40" s="208" t="s">
        <v>103</v>
      </c>
      <c r="J40" s="192"/>
      <c r="K40" s="193"/>
      <c r="L40" s="201">
        <f>L34</f>
        <v>1008.6</v>
      </c>
      <c r="M40" s="208" t="s">
        <v>103</v>
      </c>
      <c r="N40" s="192"/>
      <c r="O40" s="224">
        <f>O34</f>
        <v>0</v>
      </c>
      <c r="P40" s="263">
        <f>P34</f>
        <v>910</v>
      </c>
      <c r="Q40" s="208">
        <f>O40-P40</f>
        <v>-910</v>
      </c>
      <c r="R40" s="215"/>
      <c r="S40" s="295">
        <f>S34</f>
        <v>1000</v>
      </c>
      <c r="T40" s="296">
        <f>T34</f>
        <v>1320.58</v>
      </c>
      <c r="U40" s="208">
        <f>S40-T40</f>
        <v>-320.57999999999993</v>
      </c>
      <c r="W40" s="339">
        <f>W34</f>
        <v>800</v>
      </c>
      <c r="X40" s="322">
        <f>X34</f>
        <v>2334.9</v>
      </c>
      <c r="Y40" s="309">
        <f>W40-X40</f>
        <v>-1534.9</v>
      </c>
      <c r="AA40" s="339">
        <f>AA34</f>
        <v>6000</v>
      </c>
      <c r="AB40" s="322">
        <f>AB34</f>
        <v>7145</v>
      </c>
      <c r="AC40" s="309">
        <f>AA40-AB40</f>
        <v>-1145</v>
      </c>
    </row>
    <row r="41" spans="1:29" ht="14.25" customHeight="1">
      <c r="A41" s="131" t="s">
        <v>325</v>
      </c>
      <c r="B41" s="131"/>
      <c r="C41" s="283"/>
      <c r="D41" s="362"/>
      <c r="E41" s="186">
        <f>E5+E7</f>
        <v>26800</v>
      </c>
      <c r="F41" s="202"/>
      <c r="G41" s="202"/>
      <c r="H41" s="202"/>
      <c r="I41" s="208"/>
      <c r="J41" s="202"/>
      <c r="K41" s="202"/>
      <c r="L41" s="202"/>
      <c r="M41" s="208"/>
      <c r="N41" s="202"/>
      <c r="O41" s="225">
        <f>O27</f>
        <v>0</v>
      </c>
      <c r="P41" s="264">
        <f>P27</f>
        <v>0</v>
      </c>
      <c r="Q41" s="208">
        <f>O41-P41</f>
        <v>0</v>
      </c>
      <c r="R41" s="188"/>
      <c r="S41" s="186">
        <f>S5+S7</f>
        <v>26800</v>
      </c>
      <c r="T41" s="186">
        <f>T5</f>
        <v>28789.15</v>
      </c>
      <c r="U41" s="208">
        <f>S41-T41</f>
        <v>-1989.1500000000015</v>
      </c>
      <c r="W41" s="340">
        <f>W36-W39</f>
        <v>26800</v>
      </c>
      <c r="X41" s="323">
        <f>X5</f>
        <v>28630.15</v>
      </c>
      <c r="Y41" s="309">
        <f>X41-W41</f>
        <v>1830.1500000000015</v>
      </c>
      <c r="AA41" s="340">
        <f>AA36-AA39</f>
        <v>26800</v>
      </c>
      <c r="AB41" s="323">
        <f>AB5</f>
        <v>28136</v>
      </c>
      <c r="AC41" s="309">
        <f>AB41-AA41</f>
        <v>1336</v>
      </c>
    </row>
    <row r="42" spans="1:29" ht="14.25" customHeight="1">
      <c r="A42" s="131" t="s">
        <v>326</v>
      </c>
      <c r="B42" s="131"/>
      <c r="C42" s="283"/>
      <c r="D42" s="362"/>
      <c r="E42" s="186">
        <f>E22+E26</f>
        <v>14400</v>
      </c>
      <c r="F42" s="202"/>
      <c r="G42" s="202"/>
      <c r="H42" s="202"/>
      <c r="I42" s="208"/>
      <c r="J42" s="202"/>
      <c r="K42" s="202"/>
      <c r="L42" s="202"/>
      <c r="M42" s="208"/>
      <c r="N42" s="202"/>
      <c r="O42" s="225">
        <f>O28</f>
        <v>14400</v>
      </c>
      <c r="P42" s="264">
        <f>P28</f>
        <v>12709.43</v>
      </c>
      <c r="Q42" s="208">
        <f>O42-P42</f>
        <v>1690.5699999999997</v>
      </c>
      <c r="R42" s="188"/>
      <c r="S42" s="187">
        <f>S28</f>
        <v>14400</v>
      </c>
      <c r="T42" s="186">
        <f>T28</f>
        <v>16924.79</v>
      </c>
      <c r="U42" s="208">
        <f>S42-T42</f>
        <v>-2524.7900000000009</v>
      </c>
      <c r="W42" s="340">
        <f>W37-W40</f>
        <v>14400</v>
      </c>
      <c r="X42" s="323">
        <f>X28</f>
        <v>17070.55</v>
      </c>
      <c r="Y42" s="309">
        <f>W42-X42</f>
        <v>-2670.5499999999993</v>
      </c>
      <c r="AA42" s="340">
        <f>AA37-AA40</f>
        <v>14400</v>
      </c>
      <c r="AB42" s="323">
        <f>AB28</f>
        <v>16577.169999999998</v>
      </c>
      <c r="AC42" s="309">
        <f>AA42-AB42</f>
        <v>-2177.1699999999983</v>
      </c>
    </row>
    <row r="43" spans="1:29" ht="14.4" customHeight="1">
      <c r="A43" s="178" t="s">
        <v>327</v>
      </c>
      <c r="B43" s="121"/>
      <c r="C43" s="284"/>
      <c r="D43" s="363"/>
      <c r="E43" s="176">
        <f>E36-E37</f>
        <v>12400</v>
      </c>
      <c r="F43" s="203"/>
      <c r="G43" s="204"/>
      <c r="H43" s="205">
        <f>H36-H28</f>
        <v>9740.9500000000007</v>
      </c>
      <c r="I43" s="208">
        <f>H43-$E$38</f>
        <v>-2659.0499999999993</v>
      </c>
      <c r="J43" s="197"/>
      <c r="K43" s="193"/>
      <c r="L43" s="205">
        <f>L36-L28</f>
        <v>13202.580000000002</v>
      </c>
      <c r="M43" s="208">
        <f>L43-$E$38</f>
        <v>802.58000000000175</v>
      </c>
      <c r="N43" s="192"/>
      <c r="O43" s="226">
        <f>E43</f>
        <v>12400</v>
      </c>
      <c r="P43" s="265">
        <f>P36-P42</f>
        <v>12745.599999999999</v>
      </c>
      <c r="Q43" s="208">
        <f>P43-$O$43</f>
        <v>345.59999999999854</v>
      </c>
      <c r="R43" s="215"/>
      <c r="S43" s="217">
        <f>S36-S37</f>
        <v>11400</v>
      </c>
      <c r="T43" s="216">
        <f>T36-T42</f>
        <v>11864.36</v>
      </c>
      <c r="U43" s="208">
        <f>T43-S43</f>
        <v>464.36000000000058</v>
      </c>
      <c r="W43" s="351">
        <f>W41-W42</f>
        <v>12400</v>
      </c>
      <c r="X43" s="324">
        <f>X41-X42</f>
        <v>11559.600000000002</v>
      </c>
      <c r="Y43" s="309">
        <f>X43-W43</f>
        <v>-840.39999999999782</v>
      </c>
      <c r="AA43" s="351">
        <f>AA41-AA42</f>
        <v>12400</v>
      </c>
      <c r="AB43" s="324">
        <f>AB41-AB42</f>
        <v>11558.830000000002</v>
      </c>
      <c r="AC43" s="309">
        <f>AB43-AA43</f>
        <v>-841.16999999999825</v>
      </c>
    </row>
    <row r="44" spans="1:29" ht="14.4" customHeight="1">
      <c r="A44" s="179" t="s">
        <v>328</v>
      </c>
      <c r="B44" s="179" t="s">
        <v>329</v>
      </c>
      <c r="C44" s="285"/>
      <c r="D44" s="364"/>
      <c r="E44" s="184"/>
      <c r="F44" s="180"/>
      <c r="G44" s="181"/>
      <c r="H44" s="182"/>
      <c r="I44" s="180"/>
      <c r="J44" s="180"/>
      <c r="K44" s="183"/>
      <c r="L44" s="182"/>
      <c r="M44" s="180"/>
      <c r="N44" s="180"/>
      <c r="O44" s="227"/>
      <c r="P44" s="266"/>
      <c r="Q44" s="180"/>
      <c r="R44" s="180"/>
      <c r="S44" s="183"/>
      <c r="T44" s="182"/>
      <c r="U44" s="180"/>
      <c r="V44" s="180"/>
      <c r="W44" s="183"/>
      <c r="X44" s="325"/>
      <c r="Y44" s="180"/>
      <c r="Z44" s="180"/>
      <c r="AA44" s="180"/>
      <c r="AB44" s="325"/>
      <c r="AC44" s="180"/>
    </row>
    <row r="45" spans="1:29" ht="14.4" customHeight="1">
      <c r="A45" s="179" t="s">
        <v>330</v>
      </c>
      <c r="B45" s="179"/>
      <c r="C45" s="285"/>
      <c r="D45" s="364"/>
      <c r="E45" s="184"/>
      <c r="F45" s="180"/>
      <c r="G45" s="181"/>
      <c r="H45" s="182"/>
      <c r="I45" s="180"/>
      <c r="J45" s="180"/>
      <c r="K45" s="183"/>
      <c r="L45" s="182"/>
      <c r="M45" s="180"/>
      <c r="N45" s="180"/>
      <c r="O45" s="227"/>
      <c r="P45" s="266"/>
      <c r="Q45" s="180"/>
      <c r="R45" s="180"/>
      <c r="S45" s="183"/>
      <c r="T45" s="325">
        <f>T39-T40+T43</f>
        <v>10543.78</v>
      </c>
      <c r="U45" s="180"/>
      <c r="V45" s="180"/>
      <c r="W45" s="183"/>
      <c r="X45" s="325">
        <f>X39-X40+X43</f>
        <v>12014.700000000003</v>
      </c>
      <c r="Y45" s="180"/>
      <c r="Z45" s="180"/>
      <c r="AA45" s="180"/>
      <c r="AB45" s="325">
        <f>AB39-AB40+AB43</f>
        <v>18724.600000000002</v>
      </c>
      <c r="AC45" s="180"/>
    </row>
    <row r="46" spans="1:29" ht="14.25" customHeight="1">
      <c r="A46" s="117"/>
      <c r="B46" s="117"/>
      <c r="C46" s="274"/>
      <c r="D46" s="130"/>
      <c r="E46" s="104"/>
      <c r="F46" s="104"/>
      <c r="G46" s="107"/>
      <c r="H46" s="145"/>
      <c r="I46" s="104"/>
      <c r="L46" s="145"/>
      <c r="M46" s="104"/>
      <c r="P46" s="252"/>
      <c r="Q46" s="104"/>
      <c r="T46" s="145"/>
      <c r="U46" s="104"/>
      <c r="X46" s="145"/>
      <c r="Y46" s="104"/>
      <c r="AB46" s="145"/>
      <c r="AC46" s="104"/>
    </row>
    <row r="47" spans="1:29" ht="14.4" customHeight="1">
      <c r="G47" s="105"/>
      <c r="H47" s="144"/>
      <c r="L47" s="144"/>
      <c r="P47" s="251"/>
      <c r="T47" s="144"/>
      <c r="X47" s="144"/>
      <c r="AB47" s="144"/>
    </row>
    <row r="48" spans="1:29" ht="14.4" customHeight="1">
      <c r="G48" s="105"/>
      <c r="H48" s="144"/>
      <c r="L48" s="144"/>
      <c r="P48" s="251"/>
      <c r="T48" s="144"/>
      <c r="X48" s="144"/>
      <c r="AB48" s="144"/>
    </row>
    <row r="49" spans="4:29" ht="14.25" customHeight="1">
      <c r="D49" s="163"/>
      <c r="E49" s="108"/>
      <c r="F49" s="108"/>
      <c r="G49" s="115"/>
      <c r="H49" s="152"/>
      <c r="I49" s="108"/>
      <c r="L49" s="152"/>
      <c r="M49" s="108"/>
      <c r="P49" s="267"/>
      <c r="Q49" s="108"/>
      <c r="T49" s="152"/>
      <c r="U49" s="108"/>
      <c r="X49" s="152"/>
      <c r="Y49" s="108"/>
      <c r="AB49" s="152"/>
      <c r="AC49" s="108"/>
    </row>
    <row r="50" spans="4:29" ht="14.25" customHeight="1">
      <c r="D50" s="163"/>
      <c r="E50" s="108"/>
      <c r="F50" s="108"/>
      <c r="G50" s="115"/>
      <c r="H50" s="152"/>
      <c r="I50" s="108"/>
      <c r="L50" s="152"/>
      <c r="M50" s="108"/>
      <c r="P50" s="267"/>
      <c r="Q50" s="108"/>
      <c r="T50" s="152"/>
      <c r="U50" s="108"/>
      <c r="X50" s="152"/>
      <c r="Y50" s="108"/>
      <c r="AB50" s="152"/>
      <c r="AC50" s="108"/>
    </row>
    <row r="51" spans="4:29" ht="14.25" customHeight="1">
      <c r="D51" s="163"/>
      <c r="E51" s="108"/>
      <c r="F51" s="108"/>
      <c r="G51" s="115"/>
      <c r="H51" s="152"/>
      <c r="I51" s="108"/>
      <c r="L51" s="152"/>
      <c r="M51" s="108"/>
      <c r="P51" s="267"/>
      <c r="Q51" s="108"/>
      <c r="T51" s="152"/>
      <c r="U51" s="108"/>
      <c r="X51" s="152"/>
      <c r="Y51" s="108"/>
      <c r="AB51" s="152"/>
      <c r="AC51" s="108"/>
    </row>
    <row r="52" spans="4:29" ht="14.25" customHeight="1">
      <c r="D52" s="163"/>
      <c r="E52" s="108"/>
      <c r="F52" s="108"/>
      <c r="G52" s="115"/>
      <c r="H52" s="152"/>
      <c r="I52" s="108"/>
      <c r="L52" s="152"/>
      <c r="M52" s="108"/>
      <c r="P52" s="267"/>
      <c r="Q52" s="108"/>
      <c r="T52" s="152"/>
      <c r="U52" s="108"/>
      <c r="X52" s="152"/>
      <c r="Y52" s="108"/>
      <c r="AB52" s="152"/>
      <c r="AC52" s="108"/>
    </row>
    <row r="53" spans="4:29" ht="14.25" customHeight="1">
      <c r="D53" s="163"/>
      <c r="E53" s="108"/>
      <c r="F53" s="108"/>
      <c r="G53" s="115"/>
      <c r="H53" s="152"/>
      <c r="I53" s="108"/>
      <c r="L53" s="152"/>
      <c r="M53" s="108"/>
      <c r="P53" s="267"/>
      <c r="Q53" s="108"/>
      <c r="T53" s="152"/>
      <c r="U53" s="108"/>
      <c r="X53" s="152"/>
      <c r="Y53" s="108"/>
      <c r="AB53" s="152"/>
      <c r="AC53" s="108"/>
    </row>
    <row r="54" spans="4:29" ht="14.25" customHeight="1">
      <c r="D54" s="163"/>
      <c r="E54" s="108"/>
      <c r="F54" s="108"/>
      <c r="G54" s="115"/>
      <c r="H54" s="152"/>
      <c r="I54" s="108"/>
      <c r="L54" s="152"/>
      <c r="M54" s="108"/>
      <c r="P54" s="267"/>
      <c r="Q54" s="108"/>
      <c r="T54" s="152"/>
      <c r="U54" s="108"/>
      <c r="X54" s="152"/>
      <c r="Y54" s="108"/>
      <c r="AB54" s="152"/>
      <c r="AC54" s="108"/>
    </row>
    <row r="55" spans="4:29" ht="14.25" customHeight="1">
      <c r="D55" s="163"/>
      <c r="E55" s="108"/>
      <c r="F55" s="108"/>
      <c r="G55" s="115"/>
      <c r="H55" s="152"/>
      <c r="I55" s="108"/>
      <c r="L55" s="152"/>
      <c r="M55" s="108"/>
      <c r="P55" s="267"/>
      <c r="Q55" s="108"/>
      <c r="T55" s="152"/>
      <c r="U55" s="108"/>
      <c r="X55" s="152"/>
      <c r="Y55" s="108"/>
      <c r="AB55" s="152"/>
      <c r="AC55" s="108"/>
    </row>
    <row r="56" spans="4:29" ht="14.25" customHeight="1">
      <c r="D56" s="163"/>
      <c r="E56" s="108"/>
      <c r="F56" s="108"/>
      <c r="G56" s="115"/>
      <c r="H56" s="152"/>
      <c r="I56" s="108"/>
      <c r="L56" s="152"/>
      <c r="M56" s="108"/>
      <c r="P56" s="267"/>
      <c r="Q56" s="108"/>
      <c r="T56" s="152"/>
      <c r="U56" s="108"/>
      <c r="X56" s="152"/>
      <c r="Y56" s="108"/>
      <c r="AB56" s="152"/>
      <c r="AC56" s="108"/>
    </row>
    <row r="57" spans="4:29" ht="14.25" customHeight="1">
      <c r="D57" s="163"/>
      <c r="E57" s="108"/>
      <c r="F57" s="108"/>
      <c r="G57" s="115"/>
      <c r="H57" s="152"/>
      <c r="I57" s="108"/>
      <c r="L57" s="152"/>
      <c r="M57" s="108"/>
      <c r="P57" s="267"/>
      <c r="Q57" s="108"/>
      <c r="T57" s="152"/>
      <c r="U57" s="108"/>
      <c r="X57" s="152"/>
      <c r="Y57" s="108"/>
      <c r="AB57" s="152"/>
      <c r="AC57" s="108"/>
    </row>
    <row r="58" spans="4:29" ht="14.25" customHeight="1">
      <c r="D58" s="163"/>
      <c r="E58" s="108"/>
      <c r="F58" s="108"/>
      <c r="G58" s="115"/>
      <c r="H58" s="152"/>
      <c r="I58" s="108"/>
      <c r="L58" s="152"/>
      <c r="M58" s="108"/>
      <c r="P58" s="267"/>
      <c r="Q58" s="108"/>
      <c r="T58" s="152"/>
      <c r="U58" s="108"/>
      <c r="X58" s="152"/>
      <c r="Y58" s="108"/>
      <c r="AB58" s="152"/>
      <c r="AC58" s="108"/>
    </row>
    <row r="59" spans="4:29" ht="14.25" customHeight="1">
      <c r="D59" s="163"/>
      <c r="E59" s="108"/>
      <c r="F59" s="108"/>
      <c r="G59" s="115"/>
      <c r="H59" s="152"/>
      <c r="I59" s="108"/>
      <c r="L59" s="152"/>
      <c r="M59" s="108"/>
      <c r="P59" s="267"/>
      <c r="Q59" s="108"/>
      <c r="T59" s="152"/>
      <c r="U59" s="108"/>
      <c r="X59" s="152"/>
      <c r="Y59" s="108"/>
      <c r="AB59" s="152"/>
      <c r="AC59" s="108"/>
    </row>
    <row r="60" spans="4:29" ht="14.25" customHeight="1">
      <c r="D60" s="163"/>
      <c r="E60" s="108"/>
      <c r="F60" s="108"/>
      <c r="G60" s="115"/>
      <c r="H60" s="152"/>
      <c r="I60" s="108"/>
      <c r="L60" s="152"/>
      <c r="M60" s="108"/>
      <c r="P60" s="267"/>
      <c r="Q60" s="108"/>
      <c r="T60" s="152"/>
      <c r="U60" s="108"/>
      <c r="X60" s="152"/>
      <c r="Y60" s="108"/>
      <c r="AB60" s="152"/>
      <c r="AC60" s="108"/>
    </row>
    <row r="61" spans="4:29" ht="14.25" customHeight="1">
      <c r="D61" s="163"/>
      <c r="E61" s="108"/>
      <c r="F61" s="108"/>
      <c r="G61" s="115"/>
      <c r="H61" s="152"/>
      <c r="I61" s="108"/>
      <c r="L61" s="152"/>
      <c r="M61" s="108"/>
      <c r="P61" s="267"/>
      <c r="Q61" s="108"/>
      <c r="T61" s="152"/>
      <c r="U61" s="108"/>
      <c r="X61" s="152"/>
      <c r="Y61" s="108"/>
      <c r="AB61" s="152"/>
      <c r="AC61" s="108"/>
    </row>
    <row r="62" spans="4:29" ht="14.25" customHeight="1">
      <c r="D62" s="163"/>
      <c r="E62" s="108"/>
      <c r="F62" s="108"/>
      <c r="G62" s="115"/>
      <c r="H62" s="152"/>
      <c r="I62" s="108"/>
      <c r="L62" s="152"/>
      <c r="M62" s="108"/>
      <c r="P62" s="267"/>
      <c r="Q62" s="108"/>
      <c r="T62" s="152"/>
      <c r="U62" s="108"/>
      <c r="X62" s="152"/>
      <c r="Y62" s="108"/>
      <c r="AB62" s="152"/>
      <c r="AC62" s="108"/>
    </row>
    <row r="63" spans="4:29" ht="14.25" customHeight="1">
      <c r="D63" s="163"/>
      <c r="E63" s="108"/>
      <c r="F63" s="108"/>
      <c r="G63" s="115"/>
      <c r="H63" s="152"/>
      <c r="I63" s="108"/>
      <c r="L63" s="152"/>
      <c r="M63" s="108"/>
      <c r="P63" s="267"/>
      <c r="Q63" s="108"/>
      <c r="T63" s="152"/>
      <c r="U63" s="108"/>
      <c r="X63" s="152"/>
      <c r="Y63" s="108"/>
      <c r="AB63" s="152"/>
      <c r="AC63" s="108"/>
    </row>
    <row r="64" spans="4:29" ht="14.25" customHeight="1">
      <c r="D64" s="163"/>
      <c r="E64" s="108"/>
      <c r="F64" s="108"/>
      <c r="G64" s="115"/>
      <c r="H64" s="152"/>
      <c r="I64" s="108"/>
      <c r="L64" s="152"/>
      <c r="M64" s="108"/>
      <c r="P64" s="267"/>
      <c r="Q64" s="108"/>
      <c r="T64" s="152"/>
      <c r="U64" s="108"/>
      <c r="X64" s="152"/>
      <c r="Y64" s="108"/>
      <c r="AB64" s="152"/>
      <c r="AC64" s="108"/>
    </row>
    <row r="65" spans="4:29" ht="14.25" customHeight="1">
      <c r="D65" s="163"/>
      <c r="E65" s="108"/>
      <c r="F65" s="108"/>
      <c r="G65" s="115"/>
      <c r="H65" s="152"/>
      <c r="I65" s="108"/>
      <c r="L65" s="152"/>
      <c r="M65" s="108"/>
      <c r="P65" s="267"/>
      <c r="Q65" s="108"/>
      <c r="T65" s="152"/>
      <c r="U65" s="108"/>
      <c r="X65" s="152"/>
      <c r="Y65" s="108"/>
      <c r="AB65" s="152"/>
      <c r="AC65" s="108"/>
    </row>
    <row r="66" spans="4:29" ht="14.25" customHeight="1">
      <c r="D66" s="163"/>
      <c r="E66" s="108"/>
      <c r="F66" s="108"/>
      <c r="G66" s="115"/>
      <c r="H66" s="152"/>
      <c r="I66" s="108"/>
      <c r="L66" s="152"/>
      <c r="M66" s="108"/>
      <c r="P66" s="267"/>
      <c r="Q66" s="108"/>
      <c r="T66" s="152"/>
      <c r="U66" s="108"/>
      <c r="X66" s="152"/>
      <c r="Y66" s="108"/>
      <c r="AB66" s="152"/>
      <c r="AC66" s="108"/>
    </row>
    <row r="67" spans="4:29" ht="14.25" customHeight="1">
      <c r="D67" s="163"/>
      <c r="E67" s="108"/>
      <c r="F67" s="108"/>
      <c r="G67" s="115"/>
      <c r="H67" s="152"/>
      <c r="I67" s="108"/>
      <c r="L67" s="152"/>
      <c r="M67" s="108"/>
      <c r="P67" s="267"/>
      <c r="Q67" s="108"/>
      <c r="T67" s="152"/>
      <c r="U67" s="108"/>
      <c r="X67" s="152"/>
      <c r="Y67" s="108"/>
      <c r="AB67" s="152"/>
      <c r="AC67" s="108"/>
    </row>
    <row r="68" spans="4:29" ht="14.25" customHeight="1">
      <c r="D68" s="163"/>
      <c r="E68" s="108"/>
      <c r="F68" s="108"/>
      <c r="G68" s="115"/>
      <c r="H68" s="152"/>
      <c r="I68" s="108"/>
      <c r="L68" s="152"/>
      <c r="M68" s="108"/>
      <c r="P68" s="267"/>
      <c r="Q68" s="108"/>
      <c r="T68" s="152"/>
      <c r="U68" s="108"/>
      <c r="X68" s="152"/>
      <c r="Y68" s="108"/>
      <c r="AB68" s="152"/>
      <c r="AC68" s="108"/>
    </row>
    <row r="69" spans="4:29" ht="14.25" customHeight="1">
      <c r="D69" s="163"/>
      <c r="E69" s="108"/>
      <c r="F69" s="108"/>
      <c r="G69" s="115"/>
      <c r="H69" s="152"/>
      <c r="I69" s="108"/>
      <c r="L69" s="152"/>
      <c r="M69" s="108"/>
      <c r="P69" s="267"/>
      <c r="Q69" s="108"/>
      <c r="T69" s="152"/>
      <c r="U69" s="108"/>
      <c r="X69" s="152"/>
      <c r="Y69" s="108"/>
      <c r="AB69" s="152"/>
      <c r="AC69" s="108"/>
    </row>
    <row r="70" spans="4:29" ht="14.25" customHeight="1">
      <c r="D70" s="163"/>
      <c r="E70" s="108"/>
      <c r="F70" s="108"/>
      <c r="G70" s="115"/>
      <c r="H70" s="152"/>
      <c r="I70" s="108"/>
      <c r="L70" s="152"/>
      <c r="M70" s="108"/>
      <c r="P70" s="267"/>
      <c r="Q70" s="108"/>
      <c r="T70" s="152"/>
      <c r="U70" s="108"/>
      <c r="X70" s="152"/>
      <c r="Y70" s="108"/>
      <c r="AB70" s="152"/>
      <c r="AC70" s="108"/>
    </row>
    <row r="71" spans="4:29" ht="14.25" customHeight="1">
      <c r="D71" s="163"/>
      <c r="E71" s="108"/>
      <c r="F71" s="108"/>
      <c r="G71" s="115"/>
      <c r="H71" s="152"/>
      <c r="I71" s="108"/>
      <c r="L71" s="152"/>
      <c r="M71" s="108"/>
      <c r="P71" s="267"/>
      <c r="Q71" s="108"/>
      <c r="T71" s="152"/>
      <c r="U71" s="108"/>
      <c r="X71" s="152"/>
      <c r="Y71" s="108"/>
      <c r="AB71" s="152"/>
      <c r="AC71" s="108"/>
    </row>
    <row r="72" spans="4:29" ht="14.25" customHeight="1">
      <c r="D72" s="163"/>
      <c r="E72" s="108"/>
      <c r="F72" s="108"/>
      <c r="G72" s="115"/>
      <c r="H72" s="152"/>
      <c r="I72" s="108"/>
      <c r="L72" s="152"/>
      <c r="M72" s="108"/>
      <c r="P72" s="267"/>
      <c r="Q72" s="108"/>
      <c r="T72" s="152"/>
      <c r="U72" s="108"/>
      <c r="X72" s="152"/>
      <c r="Y72" s="108"/>
      <c r="AB72" s="152"/>
      <c r="AC72" s="108"/>
    </row>
    <row r="73" spans="4:29" ht="14.25" customHeight="1">
      <c r="D73" s="163"/>
      <c r="E73" s="108"/>
      <c r="F73" s="108"/>
      <c r="G73" s="115"/>
      <c r="H73" s="152"/>
      <c r="I73" s="108"/>
      <c r="L73" s="152"/>
      <c r="M73" s="108"/>
      <c r="P73" s="267"/>
      <c r="Q73" s="108"/>
      <c r="T73" s="152"/>
      <c r="U73" s="108"/>
      <c r="X73" s="152"/>
      <c r="Y73" s="108"/>
      <c r="AB73" s="152"/>
      <c r="AC73" s="108"/>
    </row>
    <row r="74" spans="4:29" ht="14.25" customHeight="1">
      <c r="D74" s="163"/>
      <c r="E74" s="108"/>
      <c r="F74" s="108"/>
      <c r="G74" s="115"/>
      <c r="H74" s="152"/>
      <c r="I74" s="108"/>
      <c r="L74" s="152"/>
      <c r="M74" s="108"/>
      <c r="P74" s="267"/>
      <c r="Q74" s="108"/>
      <c r="T74" s="152"/>
      <c r="U74" s="108"/>
      <c r="X74" s="152"/>
      <c r="Y74" s="108"/>
      <c r="AB74" s="152"/>
      <c r="AC74" s="108"/>
    </row>
    <row r="75" spans="4:29" ht="14.25" customHeight="1">
      <c r="D75" s="163"/>
      <c r="E75" s="108"/>
      <c r="F75" s="108"/>
      <c r="G75" s="115"/>
      <c r="H75" s="152"/>
      <c r="I75" s="108"/>
      <c r="L75" s="152"/>
      <c r="M75" s="108"/>
      <c r="P75" s="267"/>
      <c r="Q75" s="108"/>
      <c r="T75" s="152"/>
      <c r="U75" s="108"/>
      <c r="X75" s="152"/>
      <c r="Y75" s="108"/>
      <c r="AB75" s="152"/>
      <c r="AC75" s="108"/>
    </row>
    <row r="76" spans="4:29" ht="14.25" customHeight="1">
      <c r="D76" s="163"/>
      <c r="E76" s="108"/>
      <c r="F76" s="108"/>
      <c r="G76" s="115"/>
      <c r="H76" s="152"/>
      <c r="I76" s="108"/>
      <c r="L76" s="152"/>
      <c r="M76" s="108"/>
      <c r="P76" s="267"/>
      <c r="Q76" s="108"/>
      <c r="T76" s="152"/>
      <c r="U76" s="108"/>
      <c r="X76" s="152"/>
      <c r="Y76" s="108"/>
      <c r="AB76" s="152"/>
      <c r="AC76" s="108"/>
    </row>
    <row r="77" spans="4:29" ht="14.25" customHeight="1">
      <c r="D77" s="163"/>
      <c r="E77" s="108"/>
      <c r="F77" s="108"/>
      <c r="G77" s="115"/>
      <c r="H77" s="152"/>
      <c r="I77" s="108"/>
      <c r="L77" s="152"/>
      <c r="M77" s="108"/>
      <c r="P77" s="267"/>
      <c r="Q77" s="108"/>
      <c r="T77" s="152"/>
      <c r="U77" s="108"/>
      <c r="X77" s="152"/>
      <c r="Y77" s="108"/>
      <c r="AB77" s="152"/>
      <c r="AC77" s="108"/>
    </row>
    <row r="78" spans="4:29" ht="14.25" customHeight="1">
      <c r="D78" s="163"/>
      <c r="E78" s="108"/>
      <c r="F78" s="108"/>
      <c r="G78" s="115"/>
      <c r="H78" s="152"/>
      <c r="I78" s="108"/>
      <c r="L78" s="152"/>
      <c r="M78" s="108"/>
      <c r="P78" s="267"/>
      <c r="Q78" s="108"/>
      <c r="T78" s="152"/>
      <c r="U78" s="108"/>
      <c r="X78" s="152"/>
      <c r="Y78" s="108"/>
      <c r="AB78" s="152"/>
      <c r="AC78" s="108"/>
    </row>
    <row r="79" spans="4:29" ht="14.25" customHeight="1">
      <c r="D79" s="163"/>
      <c r="E79" s="108"/>
      <c r="F79" s="108"/>
      <c r="G79" s="115"/>
      <c r="H79" s="152"/>
      <c r="I79" s="108"/>
      <c r="L79" s="152"/>
      <c r="M79" s="108"/>
      <c r="P79" s="267"/>
      <c r="Q79" s="108"/>
      <c r="T79" s="152"/>
      <c r="U79" s="108"/>
      <c r="X79" s="152"/>
      <c r="Y79" s="108"/>
      <c r="AB79" s="152"/>
      <c r="AC79" s="108"/>
    </row>
    <row r="80" spans="4:29" ht="14.25" customHeight="1">
      <c r="D80" s="163"/>
      <c r="E80" s="108"/>
      <c r="F80" s="108"/>
      <c r="G80" s="115"/>
      <c r="H80" s="152"/>
      <c r="I80" s="108"/>
      <c r="L80" s="152"/>
      <c r="M80" s="108"/>
      <c r="P80" s="267"/>
      <c r="Q80" s="108"/>
      <c r="T80" s="152"/>
      <c r="U80" s="108"/>
      <c r="X80" s="152"/>
      <c r="Y80" s="108"/>
      <c r="AB80" s="152"/>
      <c r="AC80" s="108"/>
    </row>
    <row r="81" spans="4:29" ht="14.25" customHeight="1">
      <c r="D81" s="163"/>
      <c r="E81" s="108"/>
      <c r="F81" s="108"/>
      <c r="G81" s="115"/>
      <c r="H81" s="152"/>
      <c r="I81" s="108"/>
      <c r="L81" s="152"/>
      <c r="M81" s="108"/>
      <c r="P81" s="267"/>
      <c r="Q81" s="108"/>
      <c r="T81" s="152"/>
      <c r="U81" s="108"/>
      <c r="X81" s="152"/>
      <c r="Y81" s="108"/>
      <c r="AB81" s="152"/>
      <c r="AC81" s="108"/>
    </row>
    <row r="82" spans="4:29" ht="14.25" customHeight="1">
      <c r="D82" s="163"/>
      <c r="E82" s="108"/>
      <c r="F82" s="108"/>
      <c r="G82" s="115"/>
      <c r="H82" s="152"/>
      <c r="I82" s="108"/>
      <c r="L82" s="152"/>
      <c r="M82" s="108"/>
      <c r="P82" s="267"/>
      <c r="Q82" s="108"/>
      <c r="T82" s="152"/>
      <c r="U82" s="108"/>
      <c r="X82" s="152"/>
      <c r="Y82" s="108"/>
      <c r="AB82" s="152"/>
      <c r="AC82" s="108"/>
    </row>
    <row r="83" spans="4:29" ht="14.25" customHeight="1">
      <c r="D83" s="163"/>
      <c r="E83" s="108"/>
      <c r="F83" s="108"/>
      <c r="G83" s="115"/>
      <c r="H83" s="152"/>
      <c r="I83" s="108"/>
      <c r="L83" s="152"/>
      <c r="M83" s="108"/>
      <c r="P83" s="267"/>
      <c r="Q83" s="108"/>
      <c r="T83" s="152"/>
      <c r="U83" s="108"/>
      <c r="X83" s="152"/>
      <c r="Y83" s="108"/>
      <c r="AB83" s="152"/>
      <c r="AC83" s="108"/>
    </row>
    <row r="84" spans="4:29" ht="14.25" customHeight="1">
      <c r="D84" s="163"/>
      <c r="E84" s="108"/>
      <c r="F84" s="108"/>
      <c r="G84" s="115"/>
      <c r="H84" s="152"/>
      <c r="I84" s="108"/>
      <c r="L84" s="152"/>
      <c r="M84" s="108"/>
      <c r="P84" s="267"/>
      <c r="Q84" s="108"/>
      <c r="T84" s="152"/>
      <c r="U84" s="108"/>
      <c r="X84" s="152"/>
      <c r="Y84" s="108"/>
      <c r="AB84" s="152"/>
      <c r="AC84" s="108"/>
    </row>
    <row r="85" spans="4:29" ht="14.25" customHeight="1">
      <c r="D85" s="163"/>
      <c r="E85" s="108"/>
      <c r="F85" s="108"/>
      <c r="G85" s="115"/>
      <c r="H85" s="152"/>
      <c r="I85" s="108"/>
      <c r="L85" s="152"/>
      <c r="M85" s="108"/>
      <c r="P85" s="267"/>
      <c r="Q85" s="108"/>
      <c r="T85" s="152"/>
      <c r="U85" s="108"/>
      <c r="X85" s="152"/>
      <c r="Y85" s="108"/>
      <c r="AB85" s="152"/>
      <c r="AC85" s="108"/>
    </row>
    <row r="86" spans="4:29" ht="14.25" customHeight="1">
      <c r="D86" s="163"/>
      <c r="E86" s="108"/>
      <c r="F86" s="108"/>
      <c r="G86" s="115"/>
      <c r="H86" s="152"/>
      <c r="I86" s="108"/>
      <c r="L86" s="152"/>
      <c r="M86" s="108"/>
      <c r="P86" s="267"/>
      <c r="Q86" s="108"/>
      <c r="T86" s="152"/>
      <c r="U86" s="108"/>
      <c r="X86" s="152"/>
      <c r="Y86" s="108"/>
      <c r="AB86" s="152"/>
      <c r="AC86" s="108"/>
    </row>
    <row r="87" spans="4:29" ht="14.25" customHeight="1">
      <c r="D87" s="163"/>
      <c r="E87" s="108"/>
      <c r="F87" s="108"/>
      <c r="G87" s="115"/>
      <c r="H87" s="152"/>
      <c r="I87" s="108"/>
      <c r="L87" s="152"/>
      <c r="M87" s="108"/>
      <c r="P87" s="267"/>
      <c r="Q87" s="108"/>
      <c r="T87" s="152"/>
      <c r="U87" s="108"/>
      <c r="X87" s="152"/>
      <c r="Y87" s="108"/>
      <c r="AB87" s="152"/>
      <c r="AC87" s="108"/>
    </row>
    <row r="88" spans="4:29" ht="14.25" customHeight="1">
      <c r="D88" s="163"/>
      <c r="E88" s="108"/>
      <c r="F88" s="108"/>
      <c r="G88" s="115"/>
      <c r="H88" s="152"/>
      <c r="I88" s="108"/>
      <c r="L88" s="152"/>
      <c r="M88" s="108"/>
      <c r="P88" s="267"/>
      <c r="Q88" s="108"/>
      <c r="T88" s="152"/>
      <c r="U88" s="108"/>
      <c r="X88" s="152"/>
      <c r="Y88" s="108"/>
      <c r="AB88" s="152"/>
      <c r="AC88" s="108"/>
    </row>
    <row r="89" spans="4:29" ht="14.25" customHeight="1">
      <c r="D89" s="163"/>
      <c r="E89" s="108"/>
      <c r="F89" s="108"/>
      <c r="G89" s="115"/>
      <c r="H89" s="152"/>
      <c r="I89" s="108"/>
      <c r="L89" s="152"/>
      <c r="M89" s="108"/>
      <c r="P89" s="267"/>
      <c r="Q89" s="108"/>
      <c r="T89" s="152"/>
      <c r="U89" s="108"/>
      <c r="X89" s="152"/>
      <c r="Y89" s="108"/>
      <c r="AB89" s="152"/>
      <c r="AC89" s="108"/>
    </row>
    <row r="90" spans="4:29" ht="14.25" customHeight="1">
      <c r="D90" s="163"/>
      <c r="E90" s="108"/>
      <c r="F90" s="108"/>
      <c r="G90" s="115"/>
      <c r="H90" s="152"/>
      <c r="I90" s="108"/>
      <c r="L90" s="152"/>
      <c r="M90" s="108"/>
      <c r="P90" s="267"/>
      <c r="Q90" s="108"/>
      <c r="T90" s="152"/>
      <c r="U90" s="108"/>
      <c r="X90" s="152"/>
      <c r="Y90" s="108"/>
      <c r="AB90" s="152"/>
      <c r="AC90" s="108"/>
    </row>
    <row r="91" spans="4:29" ht="14.25" customHeight="1">
      <c r="D91" s="163"/>
      <c r="E91" s="108"/>
      <c r="F91" s="108"/>
      <c r="G91" s="115"/>
      <c r="H91" s="152"/>
      <c r="I91" s="108"/>
      <c r="L91" s="152"/>
      <c r="M91" s="108"/>
      <c r="P91" s="267"/>
      <c r="Q91" s="108"/>
      <c r="T91" s="152"/>
      <c r="U91" s="108"/>
      <c r="X91" s="152"/>
      <c r="Y91" s="108"/>
      <c r="AB91" s="152"/>
      <c r="AC91" s="108"/>
    </row>
    <row r="92" spans="4:29" ht="14.25" customHeight="1">
      <c r="D92" s="163"/>
      <c r="E92" s="108"/>
      <c r="F92" s="108"/>
      <c r="G92" s="115"/>
      <c r="H92" s="152"/>
      <c r="I92" s="108"/>
      <c r="L92" s="152"/>
      <c r="M92" s="108"/>
      <c r="P92" s="267"/>
      <c r="Q92" s="108"/>
      <c r="T92" s="152"/>
      <c r="U92" s="108"/>
      <c r="X92" s="152"/>
      <c r="Y92" s="108"/>
      <c r="AB92" s="152"/>
      <c r="AC92" s="108"/>
    </row>
    <row r="93" spans="4:29" ht="14.25" customHeight="1">
      <c r="D93" s="163"/>
      <c r="E93" s="108"/>
      <c r="F93" s="108"/>
      <c r="G93" s="115"/>
      <c r="H93" s="152"/>
      <c r="I93" s="108"/>
      <c r="L93" s="152"/>
      <c r="M93" s="108"/>
      <c r="P93" s="267"/>
      <c r="Q93" s="108"/>
      <c r="T93" s="152"/>
      <c r="U93" s="108"/>
      <c r="X93" s="152"/>
      <c r="Y93" s="108"/>
      <c r="AB93" s="152"/>
      <c r="AC93" s="108"/>
    </row>
    <row r="94" spans="4:29" ht="14.25" customHeight="1">
      <c r="D94" s="163"/>
      <c r="E94" s="108"/>
      <c r="F94" s="108"/>
      <c r="G94" s="115"/>
      <c r="H94" s="152"/>
      <c r="I94" s="108"/>
      <c r="L94" s="152"/>
      <c r="M94" s="108"/>
      <c r="P94" s="267"/>
      <c r="Q94" s="108"/>
      <c r="T94" s="152"/>
      <c r="U94" s="108"/>
      <c r="X94" s="152"/>
      <c r="Y94" s="108"/>
      <c r="AB94" s="152"/>
      <c r="AC94" s="108"/>
    </row>
    <row r="95" spans="4:29" ht="14.25" customHeight="1">
      <c r="D95" s="163"/>
      <c r="E95" s="108"/>
      <c r="F95" s="108"/>
      <c r="G95" s="115"/>
      <c r="H95" s="152"/>
      <c r="I95" s="108"/>
      <c r="L95" s="152"/>
      <c r="M95" s="108"/>
      <c r="P95" s="267"/>
      <c r="Q95" s="108"/>
      <c r="T95" s="152"/>
      <c r="U95" s="108"/>
      <c r="X95" s="152"/>
      <c r="Y95" s="108"/>
      <c r="AB95" s="152"/>
      <c r="AC95" s="108"/>
    </row>
    <row r="96" spans="4:29" ht="14.25" customHeight="1">
      <c r="D96" s="163"/>
      <c r="E96" s="108"/>
      <c r="F96" s="108"/>
      <c r="G96" s="115"/>
      <c r="H96" s="152"/>
      <c r="I96" s="108"/>
      <c r="L96" s="152"/>
      <c r="M96" s="108"/>
      <c r="P96" s="267"/>
      <c r="Q96" s="108"/>
      <c r="T96" s="152"/>
      <c r="U96" s="108"/>
      <c r="X96" s="152"/>
      <c r="Y96" s="108"/>
      <c r="AB96" s="152"/>
      <c r="AC96" s="108"/>
    </row>
    <row r="97" spans="4:29" ht="14.25" customHeight="1">
      <c r="D97" s="163"/>
      <c r="E97" s="108"/>
      <c r="F97" s="108"/>
      <c r="G97" s="115"/>
      <c r="H97" s="152"/>
      <c r="I97" s="108"/>
      <c r="L97" s="152"/>
      <c r="M97" s="108"/>
      <c r="P97" s="267"/>
      <c r="Q97" s="108"/>
      <c r="T97" s="152"/>
      <c r="U97" s="108"/>
      <c r="X97" s="152"/>
      <c r="Y97" s="108"/>
      <c r="AB97" s="152"/>
      <c r="AC97" s="108"/>
    </row>
    <row r="98" spans="4:29" ht="14.25" customHeight="1">
      <c r="D98" s="163"/>
      <c r="E98" s="108"/>
      <c r="F98" s="108"/>
      <c r="G98" s="115"/>
      <c r="H98" s="152"/>
      <c r="I98" s="108"/>
      <c r="L98" s="152"/>
      <c r="M98" s="108"/>
      <c r="P98" s="267"/>
      <c r="Q98" s="108"/>
      <c r="T98" s="152"/>
      <c r="U98" s="108"/>
      <c r="X98" s="152"/>
      <c r="Y98" s="108"/>
      <c r="AB98" s="152"/>
      <c r="AC98" s="108"/>
    </row>
    <row r="99" spans="4:29" ht="14.25" customHeight="1">
      <c r="D99" s="163"/>
      <c r="E99" s="108"/>
      <c r="F99" s="108"/>
      <c r="G99" s="115"/>
      <c r="H99" s="152"/>
      <c r="I99" s="108"/>
      <c r="L99" s="152"/>
      <c r="M99" s="108"/>
      <c r="P99" s="267"/>
      <c r="Q99" s="108"/>
      <c r="T99" s="152"/>
      <c r="U99" s="108"/>
      <c r="X99" s="152"/>
      <c r="Y99" s="108"/>
      <c r="AB99" s="152"/>
      <c r="AC99" s="108"/>
    </row>
    <row r="100" spans="4:29" ht="14.25" customHeight="1">
      <c r="D100" s="163"/>
      <c r="E100" s="108"/>
      <c r="F100" s="108"/>
      <c r="G100" s="115"/>
      <c r="H100" s="152"/>
      <c r="I100" s="108"/>
      <c r="L100" s="152"/>
      <c r="M100" s="108"/>
      <c r="P100" s="267"/>
      <c r="Q100" s="108"/>
      <c r="T100" s="152"/>
      <c r="U100" s="108"/>
      <c r="X100" s="152"/>
      <c r="Y100" s="108"/>
      <c r="AB100" s="152"/>
      <c r="AC100" s="108"/>
    </row>
    <row r="101" spans="4:29" ht="14.25" customHeight="1">
      <c r="D101" s="163"/>
      <c r="E101" s="108"/>
      <c r="F101" s="108"/>
      <c r="G101" s="115"/>
      <c r="H101" s="152"/>
      <c r="I101" s="108"/>
      <c r="L101" s="152"/>
      <c r="M101" s="108"/>
      <c r="P101" s="267"/>
      <c r="Q101" s="108"/>
      <c r="T101" s="152"/>
      <c r="U101" s="108"/>
      <c r="X101" s="152"/>
      <c r="Y101" s="108"/>
      <c r="AB101" s="152"/>
      <c r="AC101" s="108"/>
    </row>
    <row r="102" spans="4:29" ht="14.25" customHeight="1">
      <c r="D102" s="163"/>
      <c r="E102" s="108"/>
      <c r="F102" s="108"/>
      <c r="G102" s="115"/>
      <c r="H102" s="152"/>
      <c r="I102" s="108"/>
      <c r="L102" s="152"/>
      <c r="M102" s="108"/>
      <c r="P102" s="267"/>
      <c r="Q102" s="108"/>
      <c r="T102" s="152"/>
      <c r="U102" s="108"/>
      <c r="X102" s="152"/>
      <c r="Y102" s="108"/>
      <c r="AB102" s="152"/>
      <c r="AC102" s="108"/>
    </row>
    <row r="103" spans="4:29" ht="14.25" customHeight="1">
      <c r="D103" s="163"/>
      <c r="E103" s="108"/>
      <c r="F103" s="108"/>
      <c r="G103" s="115"/>
      <c r="H103" s="152"/>
      <c r="I103" s="108"/>
      <c r="L103" s="152"/>
      <c r="M103" s="108"/>
      <c r="P103" s="267"/>
      <c r="Q103" s="108"/>
      <c r="T103" s="152"/>
      <c r="U103" s="108"/>
      <c r="X103" s="152"/>
      <c r="Y103" s="108"/>
      <c r="AB103" s="152"/>
      <c r="AC103" s="108"/>
    </row>
    <row r="104" spans="4:29" ht="14.25" customHeight="1">
      <c r="D104" s="163"/>
      <c r="E104" s="108"/>
      <c r="F104" s="108"/>
      <c r="G104" s="115"/>
      <c r="H104" s="152"/>
      <c r="I104" s="108"/>
      <c r="L104" s="152"/>
      <c r="M104" s="108"/>
      <c r="P104" s="267"/>
      <c r="Q104" s="108"/>
      <c r="T104" s="152"/>
      <c r="U104" s="108"/>
      <c r="X104" s="152"/>
      <c r="Y104" s="108"/>
      <c r="AB104" s="152"/>
      <c r="AC104" s="108"/>
    </row>
    <row r="105" spans="4:29" ht="14.25" customHeight="1">
      <c r="D105" s="163"/>
      <c r="E105" s="108"/>
      <c r="F105" s="108"/>
      <c r="G105" s="115"/>
      <c r="H105" s="152"/>
      <c r="I105" s="108"/>
      <c r="L105" s="152"/>
      <c r="M105" s="108"/>
      <c r="P105" s="267"/>
      <c r="Q105" s="108"/>
      <c r="T105" s="152"/>
      <c r="U105" s="108"/>
      <c r="X105" s="152"/>
      <c r="Y105" s="108"/>
      <c r="AB105" s="152"/>
      <c r="AC105" s="108"/>
    </row>
    <row r="106" spans="4:29" ht="14.25" customHeight="1">
      <c r="D106" s="163"/>
      <c r="E106" s="108"/>
      <c r="F106" s="108"/>
      <c r="G106" s="115"/>
      <c r="H106" s="152"/>
      <c r="I106" s="108"/>
      <c r="L106" s="152"/>
      <c r="M106" s="108"/>
      <c r="P106" s="267"/>
      <c r="Q106" s="108"/>
      <c r="T106" s="152"/>
      <c r="U106" s="108"/>
      <c r="X106" s="152"/>
      <c r="Y106" s="108"/>
      <c r="AB106" s="152"/>
      <c r="AC106" s="108"/>
    </row>
    <row r="107" spans="4:29" ht="14.25" customHeight="1">
      <c r="D107" s="163"/>
      <c r="E107" s="108"/>
      <c r="F107" s="108"/>
      <c r="G107" s="115"/>
      <c r="H107" s="152"/>
      <c r="I107" s="108"/>
      <c r="L107" s="152"/>
      <c r="M107" s="108"/>
      <c r="P107" s="267"/>
      <c r="Q107" s="108"/>
      <c r="T107" s="152"/>
      <c r="U107" s="108"/>
      <c r="X107" s="152"/>
      <c r="Y107" s="108"/>
      <c r="AB107" s="152"/>
      <c r="AC107" s="108"/>
    </row>
    <row r="108" spans="4:29" ht="14.25" customHeight="1">
      <c r="D108" s="163"/>
      <c r="E108" s="108"/>
      <c r="F108" s="108"/>
      <c r="G108" s="115"/>
      <c r="H108" s="152"/>
      <c r="I108" s="108"/>
      <c r="L108" s="152"/>
      <c r="M108" s="108"/>
      <c r="P108" s="267"/>
      <c r="Q108" s="108"/>
      <c r="T108" s="152"/>
      <c r="U108" s="108"/>
      <c r="X108" s="152"/>
      <c r="Y108" s="108"/>
      <c r="AB108" s="152"/>
      <c r="AC108" s="108"/>
    </row>
    <row r="109" spans="4:29" ht="14.25" customHeight="1">
      <c r="D109" s="163"/>
      <c r="E109" s="108"/>
      <c r="F109" s="108"/>
      <c r="G109" s="115"/>
      <c r="H109" s="152"/>
      <c r="I109" s="108"/>
      <c r="L109" s="152"/>
      <c r="M109" s="108"/>
      <c r="P109" s="267"/>
      <c r="Q109" s="108"/>
      <c r="T109" s="152"/>
      <c r="U109" s="108"/>
      <c r="X109" s="152"/>
      <c r="Y109" s="108"/>
      <c r="AB109" s="152"/>
      <c r="AC109" s="108"/>
    </row>
    <row r="110" spans="4:29" ht="14.25" customHeight="1">
      <c r="D110" s="163"/>
      <c r="E110" s="108"/>
      <c r="F110" s="108"/>
      <c r="G110" s="115"/>
      <c r="H110" s="152"/>
      <c r="I110" s="108"/>
      <c r="L110" s="152"/>
      <c r="M110" s="108"/>
      <c r="P110" s="267"/>
      <c r="Q110" s="108"/>
      <c r="T110" s="152"/>
      <c r="U110" s="108"/>
      <c r="X110" s="152"/>
      <c r="Y110" s="108"/>
      <c r="AB110" s="152"/>
      <c r="AC110" s="108"/>
    </row>
    <row r="111" spans="4:29" ht="14.25" customHeight="1">
      <c r="D111" s="163"/>
      <c r="E111" s="108"/>
      <c r="F111" s="108"/>
      <c r="G111" s="115"/>
      <c r="H111" s="152"/>
      <c r="I111" s="108"/>
      <c r="L111" s="152"/>
      <c r="M111" s="108"/>
      <c r="P111" s="267"/>
      <c r="Q111" s="108"/>
      <c r="T111" s="152"/>
      <c r="U111" s="108"/>
      <c r="X111" s="152"/>
      <c r="Y111" s="108"/>
      <c r="AB111" s="152"/>
      <c r="AC111" s="108"/>
    </row>
    <row r="112" spans="4:29" ht="14.25" customHeight="1">
      <c r="D112" s="163"/>
      <c r="E112" s="108"/>
      <c r="F112" s="108"/>
      <c r="G112" s="115"/>
      <c r="H112" s="152"/>
      <c r="I112" s="108"/>
      <c r="L112" s="152"/>
      <c r="M112" s="108"/>
      <c r="P112" s="267"/>
      <c r="Q112" s="108"/>
      <c r="T112" s="152"/>
      <c r="U112" s="108"/>
      <c r="X112" s="152"/>
      <c r="Y112" s="108"/>
      <c r="AB112" s="152"/>
      <c r="AC112" s="108"/>
    </row>
    <row r="113" spans="4:29" ht="14.25" customHeight="1">
      <c r="D113" s="163"/>
      <c r="E113" s="108"/>
      <c r="F113" s="108"/>
      <c r="G113" s="115"/>
      <c r="H113" s="152"/>
      <c r="I113" s="108"/>
      <c r="L113" s="152"/>
      <c r="M113" s="108"/>
      <c r="P113" s="267"/>
      <c r="Q113" s="108"/>
      <c r="T113" s="152"/>
      <c r="U113" s="108"/>
      <c r="X113" s="152"/>
      <c r="Y113" s="108"/>
      <c r="AB113" s="152"/>
      <c r="AC113" s="108"/>
    </row>
    <row r="114" spans="4:29" ht="14.25" customHeight="1">
      <c r="D114" s="163"/>
      <c r="E114" s="108"/>
      <c r="F114" s="108"/>
      <c r="G114" s="115"/>
      <c r="H114" s="152"/>
      <c r="I114" s="108"/>
      <c r="L114" s="152"/>
      <c r="M114" s="108"/>
      <c r="P114" s="267"/>
      <c r="Q114" s="108"/>
      <c r="T114" s="152"/>
      <c r="U114" s="108"/>
      <c r="X114" s="152"/>
      <c r="Y114" s="108"/>
      <c r="AB114" s="152"/>
      <c r="AC114" s="108"/>
    </row>
    <row r="115" spans="4:29" ht="14.25" customHeight="1">
      <c r="D115" s="163"/>
      <c r="E115" s="108"/>
      <c r="F115" s="108"/>
      <c r="G115" s="115"/>
      <c r="H115" s="152"/>
      <c r="I115" s="108"/>
      <c r="L115" s="152"/>
      <c r="M115" s="108"/>
      <c r="P115" s="267"/>
      <c r="Q115" s="108"/>
      <c r="T115" s="152"/>
      <c r="U115" s="108"/>
      <c r="X115" s="152"/>
      <c r="Y115" s="108"/>
      <c r="AB115" s="152"/>
      <c r="AC115" s="108"/>
    </row>
    <row r="116" spans="4:29" ht="14.25" customHeight="1">
      <c r="D116" s="163"/>
      <c r="E116" s="108"/>
      <c r="F116" s="108"/>
      <c r="G116" s="115"/>
      <c r="H116" s="152"/>
      <c r="I116" s="108"/>
      <c r="L116" s="152"/>
      <c r="M116" s="108"/>
      <c r="P116" s="267"/>
      <c r="Q116" s="108"/>
      <c r="T116" s="152"/>
      <c r="U116" s="108"/>
      <c r="X116" s="152"/>
      <c r="Y116" s="108"/>
      <c r="AB116" s="152"/>
      <c r="AC116" s="108"/>
    </row>
    <row r="117" spans="4:29" ht="14.25" customHeight="1">
      <c r="D117" s="163"/>
      <c r="E117" s="108"/>
      <c r="F117" s="108"/>
      <c r="G117" s="115"/>
      <c r="H117" s="152"/>
      <c r="I117" s="108"/>
      <c r="L117" s="152"/>
      <c r="M117" s="108"/>
      <c r="P117" s="267"/>
      <c r="Q117" s="108"/>
      <c r="T117" s="152"/>
      <c r="U117" s="108"/>
      <c r="X117" s="152"/>
      <c r="Y117" s="108"/>
      <c r="AB117" s="152"/>
      <c r="AC117" s="108"/>
    </row>
    <row r="118" spans="4:29" ht="14.25" customHeight="1">
      <c r="D118" s="163"/>
      <c r="E118" s="108"/>
      <c r="F118" s="108"/>
      <c r="G118" s="115"/>
      <c r="H118" s="152"/>
      <c r="I118" s="108"/>
      <c r="L118" s="152"/>
      <c r="M118" s="108"/>
      <c r="P118" s="267"/>
      <c r="Q118" s="108"/>
      <c r="T118" s="152"/>
      <c r="U118" s="108"/>
      <c r="X118" s="152"/>
      <c r="Y118" s="108"/>
      <c r="AB118" s="152"/>
      <c r="AC118" s="108"/>
    </row>
    <row r="119" spans="4:29" ht="14.25" customHeight="1">
      <c r="D119" s="163"/>
      <c r="E119" s="108"/>
      <c r="F119" s="108"/>
      <c r="G119" s="115"/>
      <c r="H119" s="152"/>
      <c r="I119" s="108"/>
      <c r="L119" s="152"/>
      <c r="M119" s="108"/>
      <c r="P119" s="267"/>
      <c r="Q119" s="108"/>
      <c r="T119" s="152"/>
      <c r="U119" s="108"/>
      <c r="X119" s="152"/>
      <c r="Y119" s="108"/>
      <c r="AB119" s="152"/>
      <c r="AC119" s="108"/>
    </row>
    <row r="120" spans="4:29" ht="14.25" customHeight="1">
      <c r="D120" s="163"/>
      <c r="E120" s="108"/>
      <c r="F120" s="108"/>
      <c r="G120" s="115"/>
      <c r="H120" s="152"/>
      <c r="I120" s="108"/>
      <c r="L120" s="152"/>
      <c r="M120" s="108"/>
      <c r="P120" s="267"/>
      <c r="Q120" s="108"/>
      <c r="T120" s="152"/>
      <c r="U120" s="108"/>
      <c r="X120" s="152"/>
      <c r="Y120" s="108"/>
      <c r="AB120" s="152"/>
      <c r="AC120" s="108"/>
    </row>
    <row r="121" spans="4:29" ht="14.25" customHeight="1">
      <c r="D121" s="163"/>
      <c r="E121" s="108"/>
      <c r="F121" s="108"/>
      <c r="G121" s="115"/>
      <c r="H121" s="152"/>
      <c r="I121" s="108"/>
      <c r="L121" s="152"/>
      <c r="M121" s="108"/>
      <c r="P121" s="267"/>
      <c r="Q121" s="108"/>
      <c r="T121" s="152"/>
      <c r="U121" s="108"/>
      <c r="X121" s="152"/>
      <c r="Y121" s="108"/>
      <c r="AB121" s="152"/>
      <c r="AC121" s="108"/>
    </row>
    <row r="122" spans="4:29" ht="14.25" customHeight="1">
      <c r="D122" s="163"/>
      <c r="E122" s="108"/>
      <c r="F122" s="108"/>
      <c r="G122" s="115"/>
      <c r="H122" s="152"/>
      <c r="I122" s="108"/>
      <c r="L122" s="152"/>
      <c r="M122" s="108"/>
      <c r="P122" s="267"/>
      <c r="Q122" s="108"/>
      <c r="T122" s="152"/>
      <c r="U122" s="108"/>
      <c r="X122" s="152"/>
      <c r="Y122" s="108"/>
      <c r="AB122" s="152"/>
      <c r="AC122" s="108"/>
    </row>
    <row r="123" spans="4:29" ht="14.25" customHeight="1">
      <c r="D123" s="163"/>
      <c r="E123" s="108"/>
      <c r="F123" s="108"/>
      <c r="G123" s="115"/>
      <c r="H123" s="152"/>
      <c r="I123" s="108"/>
      <c r="L123" s="152"/>
      <c r="M123" s="108"/>
      <c r="P123" s="267"/>
      <c r="Q123" s="108"/>
      <c r="T123" s="152"/>
      <c r="U123" s="108"/>
      <c r="X123" s="152"/>
      <c r="Y123" s="108"/>
      <c r="AB123" s="152"/>
      <c r="AC123" s="108"/>
    </row>
    <row r="124" spans="4:29" ht="14.25" customHeight="1">
      <c r="D124" s="163"/>
      <c r="E124" s="108"/>
      <c r="F124" s="108"/>
      <c r="G124" s="115"/>
      <c r="H124" s="152"/>
      <c r="I124" s="108"/>
      <c r="L124" s="152"/>
      <c r="M124" s="108"/>
      <c r="P124" s="267"/>
      <c r="Q124" s="108"/>
      <c r="T124" s="152"/>
      <c r="U124" s="108"/>
      <c r="X124" s="152"/>
      <c r="Y124" s="108"/>
      <c r="AB124" s="152"/>
      <c r="AC124" s="108"/>
    </row>
    <row r="125" spans="4:29" ht="14.25" customHeight="1">
      <c r="D125" s="163"/>
      <c r="E125" s="108"/>
      <c r="F125" s="108"/>
      <c r="G125" s="115"/>
      <c r="H125" s="152"/>
      <c r="I125" s="108"/>
      <c r="L125" s="152"/>
      <c r="M125" s="108"/>
      <c r="P125" s="267"/>
      <c r="Q125" s="108"/>
      <c r="T125" s="152"/>
      <c r="U125" s="108"/>
      <c r="X125" s="152"/>
      <c r="Y125" s="108"/>
      <c r="AB125" s="152"/>
      <c r="AC125" s="108"/>
    </row>
    <row r="126" spans="4:29" ht="14.25" customHeight="1">
      <c r="D126" s="163"/>
      <c r="E126" s="108"/>
      <c r="F126" s="108"/>
      <c r="G126" s="115"/>
      <c r="H126" s="152"/>
      <c r="I126" s="108"/>
      <c r="L126" s="152"/>
      <c r="M126" s="108"/>
      <c r="P126" s="267"/>
      <c r="Q126" s="108"/>
      <c r="T126" s="152"/>
      <c r="U126" s="108"/>
      <c r="X126" s="152"/>
      <c r="Y126" s="108"/>
      <c r="AB126" s="152"/>
      <c r="AC126" s="108"/>
    </row>
    <row r="127" spans="4:29" ht="14.25" customHeight="1">
      <c r="D127" s="163"/>
      <c r="E127" s="108"/>
      <c r="F127" s="108"/>
      <c r="G127" s="115"/>
      <c r="H127" s="152"/>
      <c r="I127" s="108"/>
      <c r="L127" s="152"/>
      <c r="M127" s="108"/>
      <c r="P127" s="267"/>
      <c r="Q127" s="108"/>
      <c r="T127" s="152"/>
      <c r="U127" s="108"/>
      <c r="X127" s="152"/>
      <c r="Y127" s="108"/>
      <c r="AB127" s="152"/>
      <c r="AC127" s="108"/>
    </row>
    <row r="128" spans="4:29" ht="14.25" customHeight="1">
      <c r="D128" s="163"/>
      <c r="E128" s="108"/>
      <c r="F128" s="108"/>
      <c r="G128" s="115"/>
      <c r="H128" s="152"/>
      <c r="I128" s="108"/>
      <c r="L128" s="152"/>
      <c r="M128" s="108"/>
      <c r="P128" s="267"/>
      <c r="Q128" s="108"/>
      <c r="T128" s="152"/>
      <c r="U128" s="108"/>
      <c r="X128" s="152"/>
      <c r="Y128" s="108"/>
      <c r="AB128" s="152"/>
      <c r="AC128" s="108"/>
    </row>
    <row r="129" spans="4:29" ht="14.25" customHeight="1">
      <c r="D129" s="163"/>
      <c r="E129" s="108"/>
      <c r="F129" s="108"/>
      <c r="G129" s="115"/>
      <c r="H129" s="152"/>
      <c r="I129" s="108"/>
      <c r="L129" s="152"/>
      <c r="M129" s="108"/>
      <c r="P129" s="267"/>
      <c r="Q129" s="108"/>
      <c r="T129" s="152"/>
      <c r="U129" s="108"/>
      <c r="X129" s="152"/>
      <c r="Y129" s="108"/>
      <c r="AB129" s="152"/>
      <c r="AC129" s="108"/>
    </row>
    <row r="130" spans="4:29" ht="14.25" customHeight="1">
      <c r="D130" s="163"/>
      <c r="E130" s="108"/>
      <c r="F130" s="108"/>
      <c r="G130" s="115"/>
      <c r="H130" s="152"/>
      <c r="I130" s="108"/>
      <c r="L130" s="152"/>
      <c r="M130" s="108"/>
      <c r="P130" s="267"/>
      <c r="Q130" s="108"/>
      <c r="T130" s="152"/>
      <c r="U130" s="108"/>
      <c r="X130" s="152"/>
      <c r="Y130" s="108"/>
      <c r="AB130" s="152"/>
      <c r="AC130" s="108"/>
    </row>
    <row r="131" spans="4:29" ht="14.25" customHeight="1">
      <c r="D131" s="163"/>
      <c r="E131" s="108"/>
      <c r="F131" s="108"/>
      <c r="G131" s="115"/>
      <c r="H131" s="152"/>
      <c r="I131" s="108"/>
      <c r="L131" s="152"/>
      <c r="M131" s="108"/>
      <c r="P131" s="267"/>
      <c r="Q131" s="108"/>
      <c r="T131" s="152"/>
      <c r="U131" s="108"/>
      <c r="X131" s="152"/>
      <c r="Y131" s="108"/>
      <c r="AB131" s="152"/>
      <c r="AC131" s="108"/>
    </row>
    <row r="132" spans="4:29" ht="14.25" customHeight="1">
      <c r="D132" s="163"/>
      <c r="E132" s="108"/>
      <c r="F132" s="108"/>
      <c r="G132" s="115"/>
      <c r="H132" s="152"/>
      <c r="I132" s="108"/>
      <c r="L132" s="152"/>
      <c r="M132" s="108"/>
      <c r="P132" s="267"/>
      <c r="Q132" s="108"/>
      <c r="T132" s="152"/>
      <c r="U132" s="108"/>
      <c r="X132" s="152"/>
      <c r="Y132" s="108"/>
      <c r="AB132" s="152"/>
      <c r="AC132" s="108"/>
    </row>
    <row r="133" spans="4:29" ht="14.25" customHeight="1">
      <c r="D133" s="163"/>
      <c r="E133" s="108"/>
      <c r="F133" s="108"/>
      <c r="G133" s="115"/>
      <c r="H133" s="152"/>
      <c r="I133" s="108"/>
      <c r="L133" s="152"/>
      <c r="M133" s="108"/>
      <c r="P133" s="267"/>
      <c r="Q133" s="108"/>
      <c r="T133" s="152"/>
      <c r="U133" s="108"/>
      <c r="X133" s="152"/>
      <c r="Y133" s="108"/>
      <c r="AB133" s="152"/>
      <c r="AC133" s="108"/>
    </row>
    <row r="134" spans="4:29" ht="14.25" customHeight="1">
      <c r="D134" s="163"/>
      <c r="E134" s="108"/>
      <c r="F134" s="108"/>
      <c r="G134" s="115"/>
      <c r="H134" s="152"/>
      <c r="I134" s="108"/>
      <c r="L134" s="152"/>
      <c r="M134" s="108"/>
      <c r="P134" s="267"/>
      <c r="Q134" s="108"/>
      <c r="T134" s="152"/>
      <c r="U134" s="108"/>
      <c r="X134" s="152"/>
      <c r="Y134" s="108"/>
      <c r="AB134" s="152"/>
      <c r="AC134" s="108"/>
    </row>
    <row r="135" spans="4:29" ht="14.25" customHeight="1">
      <c r="D135" s="163"/>
      <c r="E135" s="108"/>
      <c r="F135" s="108"/>
      <c r="G135" s="115"/>
      <c r="H135" s="152"/>
      <c r="I135" s="108"/>
      <c r="L135" s="152"/>
      <c r="M135" s="108"/>
      <c r="P135" s="267"/>
      <c r="Q135" s="108"/>
      <c r="T135" s="152"/>
      <c r="U135" s="108"/>
      <c r="X135" s="152"/>
      <c r="Y135" s="108"/>
      <c r="AB135" s="152"/>
      <c r="AC135" s="108"/>
    </row>
    <row r="136" spans="4:29" ht="14.25" customHeight="1">
      <c r="D136" s="163"/>
      <c r="E136" s="108"/>
      <c r="F136" s="108"/>
      <c r="G136" s="115"/>
      <c r="H136" s="152"/>
      <c r="I136" s="108"/>
      <c r="L136" s="152"/>
      <c r="M136" s="108"/>
      <c r="P136" s="267"/>
      <c r="Q136" s="108"/>
      <c r="T136" s="152"/>
      <c r="U136" s="108"/>
      <c r="X136" s="152"/>
      <c r="Y136" s="108"/>
      <c r="AB136" s="152"/>
      <c r="AC136" s="108"/>
    </row>
    <row r="137" spans="4:29" ht="14.25" customHeight="1">
      <c r="D137" s="163"/>
      <c r="E137" s="108"/>
      <c r="F137" s="108"/>
      <c r="G137" s="115"/>
      <c r="H137" s="152"/>
      <c r="I137" s="108"/>
      <c r="L137" s="152"/>
      <c r="M137" s="108"/>
      <c r="P137" s="267"/>
      <c r="Q137" s="108"/>
      <c r="T137" s="152"/>
      <c r="U137" s="108"/>
      <c r="X137" s="152"/>
      <c r="Y137" s="108"/>
      <c r="AB137" s="152"/>
      <c r="AC137" s="108"/>
    </row>
    <row r="138" spans="4:29" ht="14.25" customHeight="1">
      <c r="D138" s="163"/>
      <c r="E138" s="108"/>
      <c r="F138" s="108"/>
      <c r="G138" s="115"/>
      <c r="H138" s="152"/>
      <c r="I138" s="108"/>
      <c r="L138" s="152"/>
      <c r="M138" s="108"/>
      <c r="P138" s="267"/>
      <c r="Q138" s="108"/>
      <c r="T138" s="152"/>
      <c r="U138" s="108"/>
      <c r="X138" s="152"/>
      <c r="Y138" s="108"/>
      <c r="AB138" s="152"/>
      <c r="AC138" s="108"/>
    </row>
    <row r="139" spans="4:29" ht="14.25" customHeight="1">
      <c r="D139" s="163"/>
      <c r="E139" s="108"/>
      <c r="F139" s="108"/>
      <c r="G139" s="115"/>
      <c r="H139" s="152"/>
      <c r="I139" s="108"/>
      <c r="L139" s="152"/>
      <c r="M139" s="108"/>
      <c r="P139" s="267"/>
      <c r="Q139" s="108"/>
      <c r="T139" s="152"/>
      <c r="U139" s="108"/>
      <c r="X139" s="152"/>
      <c r="Y139" s="108"/>
      <c r="AB139" s="152"/>
      <c r="AC139" s="108"/>
    </row>
    <row r="140" spans="4:29" ht="14.25" customHeight="1">
      <c r="D140" s="163"/>
      <c r="E140" s="108"/>
      <c r="F140" s="108"/>
      <c r="G140" s="115"/>
      <c r="H140" s="152"/>
      <c r="I140" s="108"/>
      <c r="L140" s="152"/>
      <c r="M140" s="108"/>
      <c r="P140" s="267"/>
      <c r="Q140" s="108"/>
      <c r="T140" s="152"/>
      <c r="U140" s="108"/>
      <c r="X140" s="152"/>
      <c r="Y140" s="108"/>
      <c r="AB140" s="152"/>
      <c r="AC140" s="108"/>
    </row>
    <row r="141" spans="4:29" ht="14.25" customHeight="1">
      <c r="D141" s="163"/>
      <c r="E141" s="108"/>
      <c r="F141" s="108"/>
      <c r="G141" s="115"/>
      <c r="H141" s="152"/>
      <c r="I141" s="108"/>
      <c r="L141" s="152"/>
      <c r="M141" s="108"/>
      <c r="P141" s="267"/>
      <c r="Q141" s="108"/>
      <c r="T141" s="152"/>
      <c r="U141" s="108"/>
      <c r="X141" s="152"/>
      <c r="Y141" s="108"/>
      <c r="AB141" s="152"/>
      <c r="AC141" s="108"/>
    </row>
    <row r="142" spans="4:29" ht="14.25" customHeight="1">
      <c r="D142" s="163"/>
      <c r="E142" s="108"/>
      <c r="F142" s="108"/>
      <c r="G142" s="115"/>
      <c r="H142" s="152"/>
      <c r="I142" s="108"/>
      <c r="L142" s="152"/>
      <c r="M142" s="108"/>
      <c r="P142" s="267"/>
      <c r="Q142" s="108"/>
      <c r="T142" s="152"/>
      <c r="U142" s="108"/>
      <c r="X142" s="152"/>
      <c r="Y142" s="108"/>
      <c r="AB142" s="152"/>
      <c r="AC142" s="108"/>
    </row>
    <row r="143" spans="4:29" ht="14.25" customHeight="1">
      <c r="D143" s="163"/>
      <c r="E143" s="108"/>
      <c r="F143" s="108"/>
      <c r="G143" s="115"/>
      <c r="H143" s="152"/>
      <c r="I143" s="108"/>
      <c r="L143" s="152"/>
      <c r="M143" s="108"/>
      <c r="P143" s="267"/>
      <c r="Q143" s="108"/>
      <c r="T143" s="152"/>
      <c r="U143" s="108"/>
      <c r="X143" s="152"/>
      <c r="Y143" s="108"/>
      <c r="AB143" s="152"/>
      <c r="AC143" s="108"/>
    </row>
    <row r="144" spans="4:29" ht="14.25" customHeight="1">
      <c r="D144" s="163"/>
      <c r="E144" s="108"/>
      <c r="F144" s="108"/>
      <c r="G144" s="115"/>
      <c r="H144" s="152"/>
      <c r="I144" s="108"/>
      <c r="L144" s="152"/>
      <c r="M144" s="108"/>
      <c r="P144" s="267"/>
      <c r="Q144" s="108"/>
      <c r="T144" s="152"/>
      <c r="U144" s="108"/>
      <c r="X144" s="152"/>
      <c r="Y144" s="108"/>
      <c r="AB144" s="152"/>
      <c r="AC144" s="108"/>
    </row>
    <row r="145" spans="4:29" ht="14.25" customHeight="1">
      <c r="D145" s="163"/>
      <c r="E145" s="108"/>
      <c r="F145" s="108"/>
      <c r="G145" s="115"/>
      <c r="H145" s="152"/>
      <c r="I145" s="108"/>
      <c r="L145" s="152"/>
      <c r="M145" s="108"/>
      <c r="P145" s="267"/>
      <c r="Q145" s="108"/>
      <c r="T145" s="152"/>
      <c r="U145" s="108"/>
      <c r="X145" s="152"/>
      <c r="Y145" s="108"/>
      <c r="AB145" s="152"/>
      <c r="AC145" s="108"/>
    </row>
    <row r="146" spans="4:29" ht="14.25" customHeight="1">
      <c r="D146" s="163"/>
      <c r="E146" s="108"/>
      <c r="F146" s="108"/>
      <c r="G146" s="115"/>
      <c r="H146" s="152"/>
      <c r="I146" s="108"/>
      <c r="L146" s="152"/>
      <c r="M146" s="108"/>
      <c r="P146" s="267"/>
      <c r="Q146" s="108"/>
      <c r="T146" s="152"/>
      <c r="U146" s="108"/>
      <c r="X146" s="152"/>
      <c r="Y146" s="108"/>
      <c r="AB146" s="152"/>
      <c r="AC146" s="108"/>
    </row>
    <row r="147" spans="4:29" ht="14.25" customHeight="1">
      <c r="D147" s="163"/>
      <c r="E147" s="108"/>
      <c r="F147" s="108"/>
      <c r="G147" s="115"/>
      <c r="H147" s="152"/>
      <c r="I147" s="108"/>
      <c r="L147" s="152"/>
      <c r="M147" s="108"/>
      <c r="P147" s="267"/>
      <c r="Q147" s="108"/>
      <c r="T147" s="152"/>
      <c r="U147" s="108"/>
      <c r="X147" s="152"/>
      <c r="Y147" s="108"/>
      <c r="AB147" s="152"/>
      <c r="AC147" s="108"/>
    </row>
    <row r="148" spans="4:29" ht="14.25" customHeight="1">
      <c r="D148" s="163"/>
      <c r="E148" s="108"/>
      <c r="F148" s="108"/>
      <c r="G148" s="115"/>
      <c r="H148" s="152"/>
      <c r="I148" s="108"/>
      <c r="L148" s="152"/>
      <c r="M148" s="108"/>
      <c r="P148" s="267"/>
      <c r="Q148" s="108"/>
      <c r="T148" s="152"/>
      <c r="U148" s="108"/>
      <c r="X148" s="152"/>
      <c r="Y148" s="108"/>
      <c r="AB148" s="152"/>
      <c r="AC148" s="108"/>
    </row>
    <row r="149" spans="4:29" ht="14.25" customHeight="1">
      <c r="D149" s="163"/>
      <c r="E149" s="108"/>
      <c r="F149" s="108"/>
      <c r="G149" s="115"/>
      <c r="H149" s="152"/>
      <c r="I149" s="108"/>
      <c r="L149" s="152"/>
      <c r="M149" s="108"/>
      <c r="P149" s="267"/>
      <c r="Q149" s="108"/>
      <c r="T149" s="152"/>
      <c r="U149" s="108"/>
      <c r="X149" s="152"/>
      <c r="Y149" s="108"/>
      <c r="AB149" s="152"/>
      <c r="AC149" s="108"/>
    </row>
    <row r="150" spans="4:29" ht="14.25" customHeight="1">
      <c r="D150" s="163"/>
      <c r="E150" s="108"/>
      <c r="F150" s="108"/>
      <c r="G150" s="115"/>
      <c r="H150" s="152"/>
      <c r="I150" s="108"/>
      <c r="L150" s="152"/>
      <c r="M150" s="108"/>
      <c r="P150" s="267"/>
      <c r="Q150" s="108"/>
      <c r="T150" s="152"/>
      <c r="U150" s="108"/>
      <c r="X150" s="152"/>
      <c r="Y150" s="108"/>
      <c r="AB150" s="152"/>
      <c r="AC150" s="108"/>
    </row>
    <row r="151" spans="4:29" ht="14.25" customHeight="1">
      <c r="D151" s="163"/>
      <c r="E151" s="108"/>
      <c r="F151" s="108"/>
      <c r="G151" s="115"/>
      <c r="H151" s="152"/>
      <c r="I151" s="108"/>
      <c r="L151" s="152"/>
      <c r="M151" s="108"/>
      <c r="P151" s="267"/>
      <c r="Q151" s="108"/>
      <c r="T151" s="152"/>
      <c r="U151" s="108"/>
      <c r="X151" s="152"/>
      <c r="Y151" s="108"/>
      <c r="AB151" s="152"/>
      <c r="AC151" s="108"/>
    </row>
    <row r="152" spans="4:29" ht="14.25" customHeight="1">
      <c r="D152" s="163"/>
      <c r="E152" s="108"/>
      <c r="F152" s="108"/>
      <c r="G152" s="115"/>
      <c r="H152" s="152"/>
      <c r="I152" s="108"/>
      <c r="L152" s="152"/>
      <c r="M152" s="108"/>
      <c r="P152" s="267"/>
      <c r="Q152" s="108"/>
      <c r="T152" s="152"/>
      <c r="U152" s="108"/>
      <c r="X152" s="152"/>
      <c r="Y152" s="108"/>
      <c r="AB152" s="152"/>
      <c r="AC152" s="108"/>
    </row>
    <row r="153" spans="4:29" ht="14.25" customHeight="1">
      <c r="D153" s="163"/>
      <c r="E153" s="108"/>
      <c r="F153" s="108"/>
      <c r="G153" s="115"/>
      <c r="H153" s="152"/>
      <c r="I153" s="108"/>
      <c r="L153" s="152"/>
      <c r="M153" s="108"/>
      <c r="P153" s="267"/>
      <c r="Q153" s="108"/>
      <c r="T153" s="152"/>
      <c r="U153" s="108"/>
      <c r="X153" s="152"/>
      <c r="Y153" s="108"/>
      <c r="AB153" s="152"/>
      <c r="AC153" s="108"/>
    </row>
    <row r="154" spans="4:29" ht="14.25" customHeight="1">
      <c r="D154" s="163"/>
      <c r="E154" s="108"/>
      <c r="F154" s="108"/>
      <c r="G154" s="115"/>
      <c r="H154" s="152"/>
      <c r="I154" s="108"/>
      <c r="L154" s="152"/>
      <c r="M154" s="108"/>
      <c r="P154" s="267"/>
      <c r="Q154" s="108"/>
      <c r="T154" s="152"/>
      <c r="U154" s="108"/>
      <c r="X154" s="152"/>
      <c r="Y154" s="108"/>
      <c r="AB154" s="152"/>
      <c r="AC154" s="108"/>
    </row>
    <row r="155" spans="4:29" ht="14.25" customHeight="1">
      <c r="D155" s="163"/>
      <c r="E155" s="108"/>
      <c r="F155" s="108"/>
      <c r="G155" s="115"/>
      <c r="H155" s="152"/>
      <c r="I155" s="108"/>
      <c r="L155" s="152"/>
      <c r="M155" s="108"/>
      <c r="P155" s="267"/>
      <c r="Q155" s="108"/>
      <c r="T155" s="152"/>
      <c r="U155" s="108"/>
      <c r="X155" s="152"/>
      <c r="Y155" s="108"/>
      <c r="AB155" s="152"/>
      <c r="AC155" s="108"/>
    </row>
    <row r="156" spans="4:29" ht="14.25" customHeight="1">
      <c r="D156" s="163"/>
      <c r="E156" s="108"/>
      <c r="F156" s="108"/>
      <c r="G156" s="115"/>
      <c r="H156" s="152"/>
      <c r="I156" s="108"/>
      <c r="L156" s="152"/>
      <c r="M156" s="108"/>
      <c r="P156" s="267"/>
      <c r="Q156" s="108"/>
      <c r="T156" s="152"/>
      <c r="U156" s="108"/>
      <c r="X156" s="152"/>
      <c r="Y156" s="108"/>
      <c r="AB156" s="152"/>
      <c r="AC156" s="108"/>
    </row>
    <row r="157" spans="4:29" ht="14.25" customHeight="1">
      <c r="D157" s="163"/>
      <c r="E157" s="108"/>
      <c r="F157" s="108"/>
      <c r="G157" s="115"/>
      <c r="H157" s="152"/>
      <c r="I157" s="108"/>
      <c r="L157" s="152"/>
      <c r="M157" s="108"/>
      <c r="P157" s="267"/>
      <c r="Q157" s="108"/>
      <c r="T157" s="152"/>
      <c r="U157" s="108"/>
      <c r="X157" s="152"/>
      <c r="Y157" s="108"/>
      <c r="AB157" s="152"/>
      <c r="AC157" s="108"/>
    </row>
    <row r="158" spans="4:29" ht="14.25" customHeight="1">
      <c r="D158" s="163"/>
      <c r="E158" s="108"/>
      <c r="F158" s="108"/>
      <c r="G158" s="115"/>
      <c r="H158" s="152"/>
      <c r="I158" s="108"/>
      <c r="L158" s="152"/>
      <c r="M158" s="108"/>
      <c r="P158" s="267"/>
      <c r="Q158" s="108"/>
      <c r="T158" s="152"/>
      <c r="U158" s="108"/>
      <c r="X158" s="152"/>
      <c r="Y158" s="108"/>
      <c r="AB158" s="152"/>
      <c r="AC158" s="108"/>
    </row>
    <row r="159" spans="4:29" ht="14.25" customHeight="1">
      <c r="D159" s="163"/>
      <c r="E159" s="108"/>
      <c r="F159" s="108"/>
      <c r="G159" s="115"/>
      <c r="H159" s="152"/>
      <c r="I159" s="108"/>
      <c r="L159" s="152"/>
      <c r="M159" s="108"/>
      <c r="P159" s="267"/>
      <c r="Q159" s="108"/>
      <c r="T159" s="152"/>
      <c r="U159" s="108"/>
      <c r="X159" s="152"/>
      <c r="Y159" s="108"/>
      <c r="AB159" s="152"/>
      <c r="AC159" s="108"/>
    </row>
    <row r="160" spans="4:29" ht="14.25" customHeight="1">
      <c r="D160" s="163"/>
      <c r="E160" s="108"/>
      <c r="F160" s="108"/>
      <c r="G160" s="115"/>
      <c r="H160" s="152"/>
      <c r="I160" s="108"/>
      <c r="L160" s="152"/>
      <c r="M160" s="108"/>
      <c r="P160" s="267"/>
      <c r="Q160" s="108"/>
      <c r="T160" s="152"/>
      <c r="U160" s="108"/>
      <c r="X160" s="152"/>
      <c r="Y160" s="108"/>
      <c r="AB160" s="152"/>
      <c r="AC160" s="108"/>
    </row>
    <row r="161" spans="4:29" ht="14.25" customHeight="1">
      <c r="D161" s="163"/>
      <c r="E161" s="108"/>
      <c r="F161" s="108"/>
      <c r="G161" s="115"/>
      <c r="H161" s="152"/>
      <c r="I161" s="108"/>
      <c r="L161" s="152"/>
      <c r="M161" s="108"/>
      <c r="P161" s="267"/>
      <c r="Q161" s="108"/>
      <c r="T161" s="152"/>
      <c r="U161" s="108"/>
      <c r="X161" s="152"/>
      <c r="Y161" s="108"/>
      <c r="AB161" s="152"/>
      <c r="AC161" s="108"/>
    </row>
    <row r="162" spans="4:29" ht="14.25" customHeight="1">
      <c r="D162" s="163"/>
      <c r="E162" s="108"/>
      <c r="F162" s="108"/>
      <c r="G162" s="115"/>
      <c r="H162" s="152"/>
      <c r="I162" s="108"/>
      <c r="L162" s="152"/>
      <c r="M162" s="108"/>
      <c r="P162" s="267"/>
      <c r="Q162" s="108"/>
      <c r="T162" s="152"/>
      <c r="U162" s="108"/>
      <c r="X162" s="152"/>
      <c r="Y162" s="108"/>
      <c r="AB162" s="152"/>
      <c r="AC162" s="108"/>
    </row>
    <row r="163" spans="4:29" ht="14.25" customHeight="1">
      <c r="D163" s="163"/>
      <c r="E163" s="108"/>
      <c r="F163" s="108"/>
      <c r="G163" s="115"/>
      <c r="H163" s="152"/>
      <c r="I163" s="108"/>
      <c r="L163" s="152"/>
      <c r="M163" s="108"/>
      <c r="P163" s="267"/>
      <c r="Q163" s="108"/>
      <c r="T163" s="152"/>
      <c r="U163" s="108"/>
      <c r="X163" s="152"/>
      <c r="Y163" s="108"/>
      <c r="AB163" s="152"/>
      <c r="AC163" s="108"/>
    </row>
    <row r="164" spans="4:29" ht="14.25" customHeight="1">
      <c r="D164" s="163"/>
      <c r="E164" s="108"/>
      <c r="F164" s="108"/>
      <c r="G164" s="115"/>
      <c r="H164" s="152"/>
      <c r="I164" s="108"/>
      <c r="L164" s="152"/>
      <c r="M164" s="108"/>
      <c r="P164" s="267"/>
      <c r="Q164" s="108"/>
      <c r="T164" s="152"/>
      <c r="U164" s="108"/>
      <c r="X164" s="152"/>
      <c r="Y164" s="108"/>
      <c r="AB164" s="152"/>
      <c r="AC164" s="108"/>
    </row>
    <row r="165" spans="4:29" ht="14.25" customHeight="1">
      <c r="D165" s="163"/>
      <c r="E165" s="108"/>
      <c r="F165" s="108"/>
      <c r="G165" s="115"/>
      <c r="H165" s="152"/>
      <c r="I165" s="108"/>
      <c r="L165" s="152"/>
      <c r="M165" s="108"/>
      <c r="P165" s="267"/>
      <c r="Q165" s="108"/>
      <c r="T165" s="152"/>
      <c r="U165" s="108"/>
      <c r="X165" s="152"/>
      <c r="Y165" s="108"/>
      <c r="AB165" s="152"/>
      <c r="AC165" s="108"/>
    </row>
    <row r="166" spans="4:29" ht="14.25" customHeight="1">
      <c r="D166" s="163"/>
      <c r="E166" s="108"/>
      <c r="F166" s="108"/>
      <c r="G166" s="115"/>
      <c r="H166" s="152"/>
      <c r="I166" s="108"/>
      <c r="L166" s="152"/>
      <c r="M166" s="108"/>
      <c r="P166" s="267"/>
      <c r="Q166" s="108"/>
      <c r="T166" s="152"/>
      <c r="U166" s="108"/>
      <c r="X166" s="152"/>
      <c r="Y166" s="108"/>
      <c r="AB166" s="152"/>
      <c r="AC166" s="108"/>
    </row>
    <row r="167" spans="4:29" ht="14.25" customHeight="1">
      <c r="D167" s="163"/>
      <c r="E167" s="108"/>
      <c r="F167" s="108"/>
      <c r="G167" s="115"/>
      <c r="H167" s="152"/>
      <c r="I167" s="108"/>
      <c r="L167" s="152"/>
      <c r="M167" s="108"/>
      <c r="P167" s="267"/>
      <c r="Q167" s="108"/>
      <c r="T167" s="152"/>
      <c r="U167" s="108"/>
      <c r="X167" s="152"/>
      <c r="Y167" s="108"/>
      <c r="AB167" s="152"/>
      <c r="AC167" s="108"/>
    </row>
    <row r="168" spans="4:29" ht="14.25" customHeight="1">
      <c r="D168" s="163"/>
      <c r="E168" s="108"/>
      <c r="F168" s="108"/>
      <c r="G168" s="115"/>
      <c r="H168" s="152"/>
      <c r="I168" s="108"/>
      <c r="L168" s="152"/>
      <c r="M168" s="108"/>
      <c r="P168" s="267"/>
      <c r="Q168" s="108"/>
      <c r="T168" s="152"/>
      <c r="U168" s="108"/>
      <c r="X168" s="152"/>
      <c r="Y168" s="108"/>
      <c r="AB168" s="152"/>
      <c r="AC168" s="108"/>
    </row>
    <row r="169" spans="4:29" ht="14.25" customHeight="1">
      <c r="D169" s="163"/>
      <c r="E169" s="108"/>
      <c r="F169" s="108"/>
      <c r="G169" s="115"/>
      <c r="H169" s="152"/>
      <c r="I169" s="108"/>
      <c r="L169" s="152"/>
      <c r="M169" s="108"/>
      <c r="P169" s="267"/>
      <c r="Q169" s="108"/>
      <c r="T169" s="152"/>
      <c r="U169" s="108"/>
      <c r="X169" s="152"/>
      <c r="Y169" s="108"/>
      <c r="AB169" s="152"/>
      <c r="AC169" s="108"/>
    </row>
    <row r="170" spans="4:29" ht="14.25" customHeight="1">
      <c r="D170" s="163"/>
      <c r="E170" s="108"/>
      <c r="F170" s="108"/>
      <c r="G170" s="115"/>
      <c r="H170" s="152"/>
      <c r="I170" s="108"/>
      <c r="L170" s="152"/>
      <c r="M170" s="108"/>
      <c r="P170" s="267"/>
      <c r="Q170" s="108"/>
      <c r="T170" s="152"/>
      <c r="U170" s="108"/>
      <c r="X170" s="152"/>
      <c r="Y170" s="108"/>
      <c r="AB170" s="152"/>
      <c r="AC170" s="108"/>
    </row>
    <row r="171" spans="4:29" ht="14.25" customHeight="1">
      <c r="D171" s="163"/>
      <c r="E171" s="108"/>
      <c r="F171" s="108"/>
      <c r="G171" s="115"/>
      <c r="H171" s="152"/>
      <c r="I171" s="108"/>
      <c r="L171" s="152"/>
      <c r="M171" s="108"/>
      <c r="P171" s="267"/>
      <c r="Q171" s="108"/>
      <c r="T171" s="152"/>
      <c r="U171" s="108"/>
      <c r="X171" s="152"/>
      <c r="Y171" s="108"/>
      <c r="AB171" s="152"/>
      <c r="AC171" s="108"/>
    </row>
    <row r="172" spans="4:29" ht="14.25" customHeight="1">
      <c r="D172" s="163"/>
      <c r="E172" s="108"/>
      <c r="F172" s="108"/>
      <c r="G172" s="115"/>
      <c r="H172" s="152"/>
      <c r="I172" s="108"/>
      <c r="L172" s="152"/>
      <c r="M172" s="108"/>
      <c r="P172" s="267"/>
      <c r="Q172" s="108"/>
      <c r="T172" s="152"/>
      <c r="U172" s="108"/>
      <c r="X172" s="152"/>
      <c r="Y172" s="108"/>
      <c r="AB172" s="152"/>
      <c r="AC172" s="108"/>
    </row>
    <row r="173" spans="4:29" ht="14.25" customHeight="1">
      <c r="D173" s="163"/>
      <c r="E173" s="108"/>
      <c r="F173" s="108"/>
      <c r="G173" s="115"/>
      <c r="H173" s="152"/>
      <c r="I173" s="108"/>
      <c r="L173" s="152"/>
      <c r="M173" s="108"/>
      <c r="P173" s="267"/>
      <c r="Q173" s="108"/>
      <c r="T173" s="152"/>
      <c r="U173" s="108"/>
      <c r="X173" s="152"/>
      <c r="Y173" s="108"/>
      <c r="AB173" s="152"/>
      <c r="AC173" s="108"/>
    </row>
    <row r="174" spans="4:29" ht="14.25" customHeight="1">
      <c r="D174" s="163"/>
      <c r="E174" s="108"/>
      <c r="F174" s="108"/>
      <c r="G174" s="115"/>
      <c r="H174" s="152"/>
      <c r="I174" s="108"/>
      <c r="L174" s="152"/>
      <c r="M174" s="108"/>
      <c r="P174" s="267"/>
      <c r="Q174" s="108"/>
      <c r="T174" s="152"/>
      <c r="U174" s="108"/>
      <c r="X174" s="152"/>
      <c r="Y174" s="108"/>
      <c r="AB174" s="152"/>
      <c r="AC174" s="108"/>
    </row>
    <row r="175" spans="4:29" ht="14.25" customHeight="1">
      <c r="D175" s="163"/>
      <c r="E175" s="108"/>
      <c r="F175" s="108"/>
      <c r="G175" s="115"/>
      <c r="H175" s="152"/>
      <c r="I175" s="108"/>
      <c r="L175" s="152"/>
      <c r="M175" s="108"/>
      <c r="P175" s="267"/>
      <c r="Q175" s="108"/>
      <c r="T175" s="152"/>
      <c r="U175" s="108"/>
      <c r="X175" s="152"/>
      <c r="Y175" s="108"/>
      <c r="AB175" s="152"/>
      <c r="AC175" s="108"/>
    </row>
    <row r="176" spans="4:29" ht="14.25" customHeight="1">
      <c r="D176" s="163"/>
      <c r="E176" s="108"/>
      <c r="F176" s="108"/>
      <c r="G176" s="115"/>
      <c r="H176" s="152"/>
      <c r="I176" s="108"/>
      <c r="L176" s="152"/>
      <c r="M176" s="108"/>
      <c r="P176" s="267"/>
      <c r="Q176" s="108"/>
      <c r="T176" s="152"/>
      <c r="U176" s="108"/>
      <c r="X176" s="152"/>
      <c r="Y176" s="108"/>
      <c r="AB176" s="152"/>
      <c r="AC176" s="108"/>
    </row>
    <row r="177" spans="4:29" ht="14.25" customHeight="1">
      <c r="D177" s="163"/>
      <c r="E177" s="108"/>
      <c r="F177" s="108"/>
      <c r="G177" s="115"/>
      <c r="H177" s="152"/>
      <c r="I177" s="108"/>
      <c r="L177" s="152"/>
      <c r="M177" s="108"/>
      <c r="P177" s="267"/>
      <c r="Q177" s="108"/>
      <c r="T177" s="152"/>
      <c r="U177" s="108"/>
      <c r="X177" s="152"/>
      <c r="Y177" s="108"/>
      <c r="AB177" s="152"/>
      <c r="AC177" s="108"/>
    </row>
    <row r="178" spans="4:29" ht="14.25" customHeight="1">
      <c r="D178" s="163"/>
      <c r="E178" s="108"/>
      <c r="F178" s="108"/>
      <c r="G178" s="115"/>
      <c r="H178" s="152"/>
      <c r="I178" s="108"/>
      <c r="L178" s="152"/>
      <c r="M178" s="108"/>
      <c r="P178" s="267"/>
      <c r="Q178" s="108"/>
      <c r="T178" s="152"/>
      <c r="U178" s="108"/>
      <c r="X178" s="152"/>
      <c r="Y178" s="108"/>
      <c r="AB178" s="152"/>
      <c r="AC178" s="108"/>
    </row>
    <row r="179" spans="4:29" ht="14.25" customHeight="1">
      <c r="D179" s="163"/>
      <c r="E179" s="108"/>
      <c r="F179" s="108"/>
      <c r="G179" s="115"/>
      <c r="H179" s="152"/>
      <c r="I179" s="108"/>
      <c r="L179" s="152"/>
      <c r="M179" s="108"/>
      <c r="P179" s="267"/>
      <c r="Q179" s="108"/>
      <c r="T179" s="152"/>
      <c r="U179" s="108"/>
      <c r="X179" s="152"/>
      <c r="Y179" s="108"/>
      <c r="AB179" s="152"/>
      <c r="AC179" s="108"/>
    </row>
    <row r="180" spans="4:29" ht="14.25" customHeight="1">
      <c r="D180" s="163"/>
      <c r="E180" s="108"/>
      <c r="F180" s="108"/>
      <c r="G180" s="115"/>
      <c r="H180" s="152"/>
      <c r="I180" s="108"/>
      <c r="L180" s="152"/>
      <c r="M180" s="108"/>
      <c r="P180" s="267"/>
      <c r="Q180" s="108"/>
      <c r="T180" s="152"/>
      <c r="U180" s="108"/>
      <c r="X180" s="152"/>
      <c r="Y180" s="108"/>
      <c r="AB180" s="152"/>
      <c r="AC180" s="108"/>
    </row>
    <row r="181" spans="4:29" ht="14.25" customHeight="1">
      <c r="D181" s="163"/>
      <c r="E181" s="108"/>
      <c r="F181" s="108"/>
      <c r="G181" s="115"/>
      <c r="H181" s="152"/>
      <c r="I181" s="108"/>
      <c r="L181" s="152"/>
      <c r="M181" s="108"/>
      <c r="P181" s="267"/>
      <c r="Q181" s="108"/>
      <c r="T181" s="152"/>
      <c r="U181" s="108"/>
      <c r="X181" s="152"/>
      <c r="Y181" s="108"/>
      <c r="AB181" s="152"/>
      <c r="AC181" s="108"/>
    </row>
    <row r="182" spans="4:29" ht="14.25" customHeight="1">
      <c r="D182" s="163"/>
      <c r="E182" s="108"/>
      <c r="F182" s="108"/>
      <c r="G182" s="115"/>
      <c r="H182" s="152"/>
      <c r="I182" s="108"/>
      <c r="L182" s="152"/>
      <c r="M182" s="108"/>
      <c r="P182" s="267"/>
      <c r="Q182" s="108"/>
      <c r="T182" s="152"/>
      <c r="U182" s="108"/>
      <c r="X182" s="152"/>
      <c r="Y182" s="108"/>
      <c r="AB182" s="152"/>
      <c r="AC182" s="108"/>
    </row>
    <row r="183" spans="4:29" ht="14.25" customHeight="1">
      <c r="D183" s="163"/>
      <c r="E183" s="108"/>
      <c r="F183" s="108"/>
      <c r="G183" s="115"/>
      <c r="H183" s="152"/>
      <c r="I183" s="108"/>
      <c r="L183" s="152"/>
      <c r="M183" s="108"/>
      <c r="P183" s="267"/>
      <c r="Q183" s="108"/>
      <c r="T183" s="152"/>
      <c r="U183" s="108"/>
      <c r="X183" s="152"/>
      <c r="Y183" s="108"/>
      <c r="AB183" s="152"/>
      <c r="AC183" s="108"/>
    </row>
    <row r="184" spans="4:29" ht="14.25" customHeight="1">
      <c r="D184" s="163"/>
      <c r="E184" s="108"/>
      <c r="F184" s="108"/>
      <c r="G184" s="115"/>
      <c r="H184" s="152"/>
      <c r="I184" s="108"/>
      <c r="L184" s="152"/>
      <c r="M184" s="108"/>
      <c r="P184" s="267"/>
      <c r="Q184" s="108"/>
      <c r="T184" s="152"/>
      <c r="U184" s="108"/>
      <c r="X184" s="152"/>
      <c r="Y184" s="108"/>
      <c r="AB184" s="152"/>
      <c r="AC184" s="108"/>
    </row>
    <row r="185" spans="4:29" ht="14.25" customHeight="1">
      <c r="D185" s="163"/>
      <c r="E185" s="108"/>
      <c r="F185" s="108"/>
      <c r="G185" s="115"/>
      <c r="H185" s="152"/>
      <c r="I185" s="108"/>
      <c r="L185" s="152"/>
      <c r="M185" s="108"/>
      <c r="P185" s="267"/>
      <c r="Q185" s="108"/>
      <c r="T185" s="152"/>
      <c r="U185" s="108"/>
      <c r="X185" s="152"/>
      <c r="Y185" s="108"/>
      <c r="AB185" s="152"/>
      <c r="AC185" s="108"/>
    </row>
    <row r="186" spans="4:29" ht="14.25" customHeight="1">
      <c r="D186" s="163"/>
      <c r="E186" s="108"/>
      <c r="F186" s="108"/>
      <c r="G186" s="115"/>
      <c r="H186" s="152"/>
      <c r="I186" s="108"/>
      <c r="L186" s="152"/>
      <c r="M186" s="108"/>
      <c r="P186" s="267"/>
      <c r="Q186" s="108"/>
      <c r="T186" s="152"/>
      <c r="U186" s="108"/>
      <c r="X186" s="152"/>
      <c r="Y186" s="108"/>
      <c r="AB186" s="152"/>
      <c r="AC186" s="108"/>
    </row>
    <row r="187" spans="4:29" ht="14.25" customHeight="1">
      <c r="D187" s="163"/>
      <c r="E187" s="108"/>
      <c r="F187" s="108"/>
      <c r="G187" s="115"/>
      <c r="H187" s="152"/>
      <c r="I187" s="108"/>
      <c r="L187" s="152"/>
      <c r="M187" s="108"/>
      <c r="P187" s="267"/>
      <c r="Q187" s="108"/>
      <c r="T187" s="152"/>
      <c r="U187" s="108"/>
      <c r="X187" s="152"/>
      <c r="Y187" s="108"/>
      <c r="AB187" s="152"/>
      <c r="AC187" s="108"/>
    </row>
    <row r="188" spans="4:29" ht="14.25" customHeight="1">
      <c r="D188" s="163"/>
      <c r="E188" s="108"/>
      <c r="F188" s="108"/>
      <c r="G188" s="115"/>
      <c r="H188" s="152"/>
      <c r="I188" s="108"/>
      <c r="L188" s="152"/>
      <c r="M188" s="108"/>
      <c r="P188" s="267"/>
      <c r="Q188" s="108"/>
      <c r="T188" s="152"/>
      <c r="U188" s="108"/>
      <c r="X188" s="152"/>
      <c r="Y188" s="108"/>
      <c r="AB188" s="152"/>
      <c r="AC188" s="108"/>
    </row>
    <row r="189" spans="4:29" ht="14.25" customHeight="1">
      <c r="D189" s="163"/>
      <c r="E189" s="108"/>
      <c r="F189" s="108"/>
      <c r="G189" s="115"/>
      <c r="H189" s="152"/>
      <c r="I189" s="108"/>
      <c r="L189" s="152"/>
      <c r="M189" s="108"/>
      <c r="P189" s="267"/>
      <c r="Q189" s="108"/>
      <c r="T189" s="152"/>
      <c r="U189" s="108"/>
      <c r="X189" s="152"/>
      <c r="Y189" s="108"/>
      <c r="AB189" s="152"/>
      <c r="AC189" s="108"/>
    </row>
    <row r="190" spans="4:29" ht="14.25" customHeight="1">
      <c r="D190" s="163"/>
      <c r="E190" s="108"/>
      <c r="F190" s="108"/>
      <c r="G190" s="115"/>
      <c r="H190" s="152"/>
      <c r="I190" s="108"/>
      <c r="L190" s="152"/>
      <c r="M190" s="108"/>
      <c r="P190" s="267"/>
      <c r="Q190" s="108"/>
      <c r="T190" s="152"/>
      <c r="U190" s="108"/>
      <c r="X190" s="152"/>
      <c r="Y190" s="108"/>
      <c r="AB190" s="152"/>
      <c r="AC190" s="108"/>
    </row>
    <row r="191" spans="4:29" ht="14.25" customHeight="1">
      <c r="D191" s="163"/>
      <c r="E191" s="108"/>
      <c r="F191" s="108"/>
      <c r="G191" s="115"/>
      <c r="H191" s="152"/>
      <c r="I191" s="108"/>
      <c r="L191" s="152"/>
      <c r="M191" s="108"/>
      <c r="P191" s="267"/>
      <c r="Q191" s="108"/>
      <c r="T191" s="152"/>
      <c r="U191" s="108"/>
      <c r="X191" s="152"/>
      <c r="Y191" s="108"/>
      <c r="AB191" s="152"/>
      <c r="AC191" s="108"/>
    </row>
    <row r="192" spans="4:29" ht="14.25" customHeight="1">
      <c r="D192" s="163"/>
      <c r="E192" s="108"/>
      <c r="F192" s="108"/>
      <c r="G192" s="115"/>
      <c r="H192" s="152"/>
      <c r="I192" s="108"/>
      <c r="L192" s="152"/>
      <c r="M192" s="108"/>
      <c r="P192" s="267"/>
      <c r="Q192" s="108"/>
      <c r="T192" s="152"/>
      <c r="U192" s="108"/>
      <c r="X192" s="152"/>
      <c r="Y192" s="108"/>
      <c r="AB192" s="152"/>
      <c r="AC192" s="108"/>
    </row>
    <row r="193" spans="4:29" ht="14.25" customHeight="1">
      <c r="D193" s="163"/>
      <c r="E193" s="108"/>
      <c r="F193" s="108"/>
      <c r="G193" s="115"/>
      <c r="H193" s="152"/>
      <c r="I193" s="108"/>
      <c r="L193" s="152"/>
      <c r="M193" s="108"/>
      <c r="P193" s="267"/>
      <c r="Q193" s="108"/>
      <c r="T193" s="152"/>
      <c r="U193" s="108"/>
      <c r="X193" s="152"/>
      <c r="Y193" s="108"/>
      <c r="AB193" s="152"/>
      <c r="AC193" s="108"/>
    </row>
    <row r="194" spans="4:29" ht="14.25" customHeight="1">
      <c r="D194" s="163"/>
      <c r="E194" s="108"/>
      <c r="F194" s="108"/>
      <c r="G194" s="115"/>
      <c r="H194" s="152"/>
      <c r="I194" s="108"/>
      <c r="L194" s="152"/>
      <c r="M194" s="108"/>
      <c r="P194" s="267"/>
      <c r="Q194" s="108"/>
      <c r="T194" s="152"/>
      <c r="U194" s="108"/>
      <c r="X194" s="152"/>
      <c r="Y194" s="108"/>
      <c r="AB194" s="152"/>
      <c r="AC194" s="108"/>
    </row>
    <row r="195" spans="4:29" ht="14.25" customHeight="1">
      <c r="D195" s="163"/>
      <c r="E195" s="108"/>
      <c r="F195" s="108"/>
      <c r="G195" s="115"/>
      <c r="H195" s="152"/>
      <c r="I195" s="108"/>
      <c r="L195" s="152"/>
      <c r="M195" s="108"/>
      <c r="P195" s="267"/>
      <c r="Q195" s="108"/>
      <c r="T195" s="152"/>
      <c r="U195" s="108"/>
      <c r="X195" s="152"/>
      <c r="Y195" s="108"/>
      <c r="AB195" s="152"/>
      <c r="AC195" s="108"/>
    </row>
    <row r="196" spans="4:29" ht="14.25" customHeight="1">
      <c r="D196" s="163"/>
      <c r="E196" s="108"/>
      <c r="F196" s="108"/>
      <c r="G196" s="115"/>
      <c r="H196" s="152"/>
      <c r="I196" s="108"/>
      <c r="L196" s="152"/>
      <c r="M196" s="108"/>
      <c r="P196" s="267"/>
      <c r="Q196" s="108"/>
      <c r="T196" s="152"/>
      <c r="U196" s="108"/>
      <c r="X196" s="152"/>
      <c r="Y196" s="108"/>
      <c r="AB196" s="152"/>
      <c r="AC196" s="108"/>
    </row>
    <row r="197" spans="4:29" ht="14.25" customHeight="1">
      <c r="D197" s="163"/>
      <c r="E197" s="108"/>
      <c r="F197" s="108"/>
      <c r="G197" s="115"/>
      <c r="H197" s="152"/>
      <c r="I197" s="108"/>
      <c r="L197" s="152"/>
      <c r="M197" s="108"/>
      <c r="P197" s="267"/>
      <c r="Q197" s="108"/>
      <c r="T197" s="152"/>
      <c r="U197" s="108"/>
      <c r="X197" s="152"/>
      <c r="Y197" s="108"/>
      <c r="AB197" s="152"/>
      <c r="AC197" s="108"/>
    </row>
    <row r="198" spans="4:29" ht="14.25" customHeight="1">
      <c r="D198" s="163"/>
      <c r="E198" s="108"/>
      <c r="F198" s="108"/>
      <c r="G198" s="115"/>
      <c r="H198" s="152"/>
      <c r="I198" s="108"/>
      <c r="L198" s="152"/>
      <c r="M198" s="108"/>
      <c r="P198" s="267"/>
      <c r="Q198" s="108"/>
      <c r="T198" s="152"/>
      <c r="U198" s="108"/>
      <c r="X198" s="152"/>
      <c r="Y198" s="108"/>
      <c r="AB198" s="152"/>
      <c r="AC198" s="108"/>
    </row>
    <row r="199" spans="4:29" ht="14.25" customHeight="1">
      <c r="D199" s="163"/>
      <c r="E199" s="108"/>
      <c r="F199" s="108"/>
      <c r="G199" s="115"/>
      <c r="H199" s="152"/>
      <c r="I199" s="108"/>
      <c r="L199" s="152"/>
      <c r="M199" s="108"/>
      <c r="P199" s="267"/>
      <c r="Q199" s="108"/>
      <c r="T199" s="152"/>
      <c r="U199" s="108"/>
      <c r="X199" s="152"/>
      <c r="Y199" s="108"/>
      <c r="AB199" s="152"/>
      <c r="AC199" s="108"/>
    </row>
    <row r="200" spans="4:29" ht="14.25" customHeight="1">
      <c r="D200" s="163"/>
      <c r="E200" s="108"/>
      <c r="F200" s="108"/>
      <c r="G200" s="115"/>
      <c r="H200" s="152"/>
      <c r="I200" s="108"/>
      <c r="L200" s="152"/>
      <c r="M200" s="108"/>
      <c r="P200" s="267"/>
      <c r="Q200" s="108"/>
      <c r="T200" s="152"/>
      <c r="U200" s="108"/>
      <c r="X200" s="152"/>
      <c r="Y200" s="108"/>
      <c r="AB200" s="152"/>
      <c r="AC200" s="108"/>
    </row>
    <row r="201" spans="4:29" ht="14.25" customHeight="1">
      <c r="D201" s="163"/>
      <c r="E201" s="108"/>
      <c r="F201" s="108"/>
      <c r="G201" s="115"/>
      <c r="H201" s="152"/>
      <c r="I201" s="108"/>
      <c r="L201" s="152"/>
      <c r="M201" s="108"/>
      <c r="P201" s="267"/>
      <c r="Q201" s="108"/>
      <c r="T201" s="152"/>
      <c r="U201" s="108"/>
      <c r="X201" s="152"/>
      <c r="Y201" s="108"/>
      <c r="AB201" s="152"/>
      <c r="AC201" s="108"/>
    </row>
    <row r="202" spans="4:29" ht="14.25" customHeight="1">
      <c r="D202" s="163"/>
      <c r="E202" s="108"/>
      <c r="F202" s="108"/>
      <c r="G202" s="115"/>
      <c r="H202" s="152"/>
      <c r="I202" s="108"/>
      <c r="L202" s="152"/>
      <c r="M202" s="108"/>
      <c r="P202" s="267"/>
      <c r="Q202" s="108"/>
      <c r="T202" s="152"/>
      <c r="U202" s="108"/>
      <c r="X202" s="152"/>
      <c r="Y202" s="108"/>
      <c r="AB202" s="152"/>
      <c r="AC202" s="108"/>
    </row>
    <row r="203" spans="4:29" ht="14.25" customHeight="1">
      <c r="D203" s="163"/>
      <c r="E203" s="108"/>
      <c r="F203" s="108"/>
      <c r="G203" s="115"/>
      <c r="H203" s="152"/>
      <c r="I203" s="108"/>
      <c r="L203" s="152"/>
      <c r="M203" s="108"/>
      <c r="P203" s="267"/>
      <c r="Q203" s="108"/>
      <c r="T203" s="152"/>
      <c r="U203" s="108"/>
      <c r="X203" s="152"/>
      <c r="Y203" s="108"/>
      <c r="AB203" s="152"/>
      <c r="AC203" s="108"/>
    </row>
    <row r="204" spans="4:29" ht="14.25" customHeight="1">
      <c r="D204" s="163"/>
      <c r="E204" s="108"/>
      <c r="F204" s="108"/>
      <c r="G204" s="115"/>
      <c r="H204" s="152"/>
      <c r="I204" s="108"/>
      <c r="L204" s="152"/>
      <c r="M204" s="108"/>
      <c r="P204" s="267"/>
      <c r="Q204" s="108"/>
      <c r="T204" s="152"/>
      <c r="U204" s="108"/>
      <c r="X204" s="152"/>
      <c r="Y204" s="108"/>
      <c r="AB204" s="152"/>
      <c r="AC204" s="108"/>
    </row>
    <row r="205" spans="4:29" ht="14.25" customHeight="1">
      <c r="D205" s="163"/>
      <c r="E205" s="108"/>
      <c r="F205" s="108"/>
      <c r="G205" s="115"/>
      <c r="H205" s="152"/>
      <c r="I205" s="108"/>
      <c r="L205" s="152"/>
      <c r="M205" s="108"/>
      <c r="P205" s="267"/>
      <c r="Q205" s="108"/>
      <c r="T205" s="152"/>
      <c r="U205" s="108"/>
      <c r="X205" s="152"/>
      <c r="Y205" s="108"/>
      <c r="AB205" s="152"/>
      <c r="AC205" s="108"/>
    </row>
    <row r="206" spans="4:29" ht="14.25" customHeight="1">
      <c r="D206" s="163"/>
      <c r="E206" s="108"/>
      <c r="F206" s="108"/>
      <c r="G206" s="115"/>
      <c r="H206" s="152"/>
      <c r="I206" s="108"/>
      <c r="L206" s="152"/>
      <c r="M206" s="108"/>
      <c r="P206" s="267"/>
      <c r="Q206" s="108"/>
      <c r="T206" s="152"/>
      <c r="U206" s="108"/>
      <c r="X206" s="152"/>
      <c r="Y206" s="108"/>
      <c r="AB206" s="152"/>
      <c r="AC206" s="108"/>
    </row>
    <row r="207" spans="4:29" ht="14.25" customHeight="1">
      <c r="D207" s="163"/>
      <c r="E207" s="108"/>
      <c r="F207" s="108"/>
      <c r="G207" s="115"/>
      <c r="H207" s="152"/>
      <c r="I207" s="108"/>
      <c r="L207" s="152"/>
      <c r="M207" s="108"/>
      <c r="P207" s="267"/>
      <c r="Q207" s="108"/>
      <c r="T207" s="152"/>
      <c r="U207" s="108"/>
      <c r="X207" s="152"/>
      <c r="Y207" s="108"/>
      <c r="AB207" s="152"/>
      <c r="AC207" s="108"/>
    </row>
    <row r="208" spans="4:29" ht="14.25" customHeight="1">
      <c r="D208" s="163"/>
      <c r="E208" s="108"/>
      <c r="F208" s="108"/>
      <c r="G208" s="115"/>
      <c r="H208" s="152"/>
      <c r="I208" s="108"/>
      <c r="L208" s="152"/>
      <c r="M208" s="108"/>
      <c r="P208" s="267"/>
      <c r="Q208" s="108"/>
      <c r="T208" s="152"/>
      <c r="U208" s="108"/>
      <c r="X208" s="152"/>
      <c r="Y208" s="108"/>
      <c r="AB208" s="152"/>
      <c r="AC208" s="108"/>
    </row>
    <row r="209" spans="4:29" ht="14.25" customHeight="1">
      <c r="D209" s="163"/>
      <c r="E209" s="108"/>
      <c r="F209" s="108"/>
      <c r="G209" s="115"/>
      <c r="H209" s="152"/>
      <c r="I209" s="108"/>
      <c r="L209" s="152"/>
      <c r="M209" s="108"/>
      <c r="P209" s="267"/>
      <c r="Q209" s="108"/>
      <c r="T209" s="152"/>
      <c r="U209" s="108"/>
      <c r="X209" s="152"/>
      <c r="Y209" s="108"/>
      <c r="AB209" s="152"/>
      <c r="AC209" s="108"/>
    </row>
    <row r="210" spans="4:29" ht="14.25" customHeight="1">
      <c r="D210" s="163"/>
      <c r="E210" s="108"/>
      <c r="F210" s="108"/>
      <c r="G210" s="115"/>
      <c r="H210" s="152"/>
      <c r="I210" s="108"/>
      <c r="L210" s="152"/>
      <c r="M210" s="108"/>
      <c r="P210" s="267"/>
      <c r="Q210" s="108"/>
      <c r="T210" s="152"/>
      <c r="U210" s="108"/>
      <c r="X210" s="152"/>
      <c r="Y210" s="108"/>
      <c r="AB210" s="152"/>
      <c r="AC210" s="108"/>
    </row>
    <row r="211" spans="4:29" ht="14.25" customHeight="1">
      <c r="D211" s="163"/>
      <c r="E211" s="108"/>
      <c r="F211" s="108"/>
      <c r="G211" s="115"/>
      <c r="H211" s="152"/>
      <c r="I211" s="108"/>
      <c r="L211" s="152"/>
      <c r="M211" s="108"/>
      <c r="P211" s="267"/>
      <c r="Q211" s="108"/>
      <c r="T211" s="152"/>
      <c r="U211" s="108"/>
      <c r="X211" s="152"/>
      <c r="Y211" s="108"/>
      <c r="AB211" s="152"/>
      <c r="AC211" s="108"/>
    </row>
    <row r="212" spans="4:29" ht="14.25" customHeight="1">
      <c r="D212" s="163"/>
      <c r="E212" s="108"/>
      <c r="F212" s="108"/>
      <c r="G212" s="115"/>
      <c r="H212" s="152"/>
      <c r="I212" s="108"/>
      <c r="L212" s="152"/>
      <c r="M212" s="108"/>
      <c r="P212" s="267"/>
      <c r="Q212" s="108"/>
      <c r="T212" s="152"/>
      <c r="U212" s="108"/>
      <c r="X212" s="152"/>
      <c r="Y212" s="108"/>
      <c r="AB212" s="152"/>
      <c r="AC212" s="108"/>
    </row>
    <row r="213" spans="4:29" ht="14.25" customHeight="1">
      <c r="D213" s="163"/>
      <c r="E213" s="108"/>
      <c r="F213" s="108"/>
      <c r="G213" s="115"/>
      <c r="H213" s="152"/>
      <c r="I213" s="108"/>
      <c r="L213" s="152"/>
      <c r="M213" s="108"/>
      <c r="P213" s="267"/>
      <c r="Q213" s="108"/>
      <c r="T213" s="152"/>
      <c r="U213" s="108"/>
      <c r="X213" s="152"/>
      <c r="Y213" s="108"/>
      <c r="AB213" s="152"/>
      <c r="AC213" s="108"/>
    </row>
    <row r="214" spans="4:29" ht="14.25" customHeight="1">
      <c r="D214" s="163"/>
      <c r="E214" s="108"/>
      <c r="F214" s="108"/>
      <c r="G214" s="115"/>
      <c r="H214" s="152"/>
      <c r="I214" s="108"/>
      <c r="L214" s="152"/>
      <c r="M214" s="108"/>
      <c r="P214" s="267"/>
      <c r="Q214" s="108"/>
      <c r="T214" s="152"/>
      <c r="U214" s="108"/>
      <c r="X214" s="152"/>
      <c r="Y214" s="108"/>
      <c r="AB214" s="152"/>
      <c r="AC214" s="108"/>
    </row>
    <row r="215" spans="4:29" ht="14.25" customHeight="1">
      <c r="D215" s="163"/>
      <c r="E215" s="108"/>
      <c r="F215" s="108"/>
      <c r="G215" s="115"/>
      <c r="H215" s="152"/>
      <c r="I215" s="108"/>
      <c r="L215" s="152"/>
      <c r="M215" s="108"/>
      <c r="P215" s="267"/>
      <c r="Q215" s="108"/>
      <c r="T215" s="152"/>
      <c r="U215" s="108"/>
      <c r="X215" s="152"/>
      <c r="Y215" s="108"/>
      <c r="AB215" s="152"/>
      <c r="AC215" s="108"/>
    </row>
    <row r="216" spans="4:29" ht="14.25" customHeight="1">
      <c r="D216" s="163"/>
      <c r="E216" s="108"/>
      <c r="F216" s="108"/>
      <c r="G216" s="115"/>
      <c r="H216" s="152"/>
      <c r="I216" s="108"/>
      <c r="L216" s="152"/>
      <c r="M216" s="108"/>
      <c r="P216" s="267"/>
      <c r="Q216" s="108"/>
      <c r="T216" s="152"/>
      <c r="U216" s="108"/>
      <c r="X216" s="152"/>
      <c r="Y216" s="108"/>
      <c r="AB216" s="152"/>
      <c r="AC216" s="108"/>
    </row>
    <row r="217" spans="4:29" ht="14.25" customHeight="1">
      <c r="D217" s="163"/>
      <c r="E217" s="108"/>
      <c r="F217" s="108"/>
      <c r="G217" s="115"/>
      <c r="H217" s="152"/>
      <c r="I217" s="108"/>
      <c r="L217" s="152"/>
      <c r="M217" s="108"/>
      <c r="P217" s="267"/>
      <c r="Q217" s="108"/>
      <c r="T217" s="152"/>
      <c r="U217" s="108"/>
      <c r="X217" s="152"/>
      <c r="Y217" s="108"/>
      <c r="AB217" s="152"/>
      <c r="AC217" s="108"/>
    </row>
    <row r="218" spans="4:29" ht="14.25" customHeight="1">
      <c r="D218" s="163"/>
      <c r="E218" s="108"/>
      <c r="F218" s="108"/>
      <c r="G218" s="115"/>
      <c r="H218" s="152"/>
      <c r="I218" s="108"/>
      <c r="L218" s="152"/>
      <c r="M218" s="108"/>
      <c r="P218" s="267"/>
      <c r="Q218" s="108"/>
      <c r="T218" s="152"/>
      <c r="U218" s="108"/>
      <c r="X218" s="152"/>
      <c r="Y218" s="108"/>
      <c r="AB218" s="152"/>
      <c r="AC218" s="108"/>
    </row>
    <row r="219" spans="4:29" ht="14.25" customHeight="1">
      <c r="D219" s="163"/>
      <c r="E219" s="108"/>
      <c r="F219" s="108"/>
      <c r="G219" s="115"/>
      <c r="H219" s="152"/>
      <c r="I219" s="108"/>
      <c r="L219" s="152"/>
      <c r="M219" s="108"/>
      <c r="P219" s="267"/>
      <c r="Q219" s="108"/>
      <c r="T219" s="152"/>
      <c r="U219" s="108"/>
      <c r="X219" s="152"/>
      <c r="Y219" s="108"/>
      <c r="AB219" s="152"/>
      <c r="AC219" s="108"/>
    </row>
    <row r="220" spans="4:29" ht="14.25" customHeight="1">
      <c r="D220" s="163"/>
      <c r="E220" s="108"/>
      <c r="F220" s="108"/>
      <c r="G220" s="115"/>
      <c r="H220" s="152"/>
      <c r="I220" s="108"/>
      <c r="L220" s="152"/>
      <c r="M220" s="108"/>
      <c r="P220" s="267"/>
      <c r="Q220" s="108"/>
      <c r="T220" s="152"/>
      <c r="U220" s="108"/>
      <c r="X220" s="152"/>
      <c r="Y220" s="108"/>
      <c r="AB220" s="152"/>
      <c r="AC220" s="108"/>
    </row>
    <row r="221" spans="4:29" ht="14.25" customHeight="1">
      <c r="D221" s="163"/>
      <c r="E221" s="108"/>
      <c r="F221" s="108"/>
      <c r="G221" s="115"/>
      <c r="H221" s="152"/>
      <c r="I221" s="108"/>
      <c r="L221" s="152"/>
      <c r="M221" s="108"/>
      <c r="P221" s="267"/>
      <c r="Q221" s="108"/>
      <c r="T221" s="152"/>
      <c r="U221" s="108"/>
      <c r="X221" s="152"/>
      <c r="Y221" s="108"/>
      <c r="AB221" s="152"/>
      <c r="AC221" s="108"/>
    </row>
    <row r="222" spans="4:29" ht="14.25" customHeight="1">
      <c r="D222" s="163"/>
      <c r="E222" s="108"/>
      <c r="F222" s="108"/>
      <c r="G222" s="115"/>
      <c r="H222" s="152"/>
      <c r="I222" s="108"/>
      <c r="L222" s="152"/>
      <c r="M222" s="108"/>
      <c r="P222" s="267"/>
      <c r="Q222" s="108"/>
      <c r="T222" s="152"/>
      <c r="U222" s="108"/>
      <c r="X222" s="152"/>
      <c r="Y222" s="108"/>
      <c r="AB222" s="152"/>
      <c r="AC222" s="108"/>
    </row>
    <row r="223" spans="4:29" ht="14.25" customHeight="1">
      <c r="D223" s="163"/>
      <c r="E223" s="108"/>
      <c r="F223" s="108"/>
      <c r="G223" s="115"/>
      <c r="H223" s="152"/>
      <c r="I223" s="108"/>
      <c r="L223" s="152"/>
      <c r="M223" s="108"/>
      <c r="P223" s="267"/>
      <c r="Q223" s="108"/>
      <c r="T223" s="152"/>
      <c r="U223" s="108"/>
      <c r="X223" s="152"/>
      <c r="Y223" s="108"/>
      <c r="AB223" s="152"/>
      <c r="AC223" s="108"/>
    </row>
    <row r="224" spans="4:29" ht="14.25" customHeight="1">
      <c r="D224" s="163"/>
      <c r="E224" s="108"/>
      <c r="F224" s="108"/>
      <c r="G224" s="115"/>
      <c r="H224" s="152"/>
      <c r="I224" s="108"/>
      <c r="L224" s="152"/>
      <c r="M224" s="108"/>
      <c r="P224" s="267"/>
      <c r="Q224" s="108"/>
      <c r="T224" s="152"/>
      <c r="U224" s="108"/>
      <c r="X224" s="152"/>
      <c r="Y224" s="108"/>
      <c r="AB224" s="152"/>
      <c r="AC224" s="108"/>
    </row>
    <row r="225" spans="4:29" ht="14.25" customHeight="1">
      <c r="D225" s="163"/>
      <c r="E225" s="108"/>
      <c r="F225" s="108"/>
      <c r="G225" s="115"/>
      <c r="H225" s="152"/>
      <c r="I225" s="108"/>
      <c r="L225" s="152"/>
      <c r="M225" s="108"/>
      <c r="P225" s="267"/>
      <c r="Q225" s="108"/>
      <c r="T225" s="152"/>
      <c r="U225" s="108"/>
      <c r="X225" s="152"/>
      <c r="Y225" s="108"/>
      <c r="AB225" s="152"/>
      <c r="AC225" s="108"/>
    </row>
    <row r="226" spans="4:29" ht="14.25" customHeight="1">
      <c r="D226" s="163"/>
      <c r="E226" s="108"/>
      <c r="F226" s="108"/>
      <c r="G226" s="115"/>
      <c r="H226" s="152"/>
      <c r="I226" s="108"/>
      <c r="L226" s="152"/>
      <c r="M226" s="108"/>
      <c r="P226" s="267"/>
      <c r="Q226" s="108"/>
      <c r="T226" s="152"/>
      <c r="U226" s="108"/>
      <c r="X226" s="152"/>
      <c r="Y226" s="108"/>
      <c r="AB226" s="152"/>
      <c r="AC226" s="108"/>
    </row>
    <row r="227" spans="4:29" ht="14.25" customHeight="1">
      <c r="D227" s="163"/>
      <c r="E227" s="108"/>
      <c r="F227" s="108"/>
      <c r="G227" s="115"/>
      <c r="H227" s="152"/>
      <c r="I227" s="108"/>
      <c r="L227" s="152"/>
      <c r="M227" s="108"/>
      <c r="P227" s="267"/>
      <c r="Q227" s="108"/>
      <c r="T227" s="152"/>
      <c r="U227" s="108"/>
      <c r="X227" s="152"/>
      <c r="Y227" s="108"/>
      <c r="AB227" s="152"/>
      <c r="AC227" s="108"/>
    </row>
    <row r="228" spans="4:29" ht="14.25" customHeight="1">
      <c r="D228" s="163"/>
      <c r="E228" s="108"/>
      <c r="F228" s="108"/>
      <c r="G228" s="115"/>
      <c r="H228" s="152"/>
      <c r="I228" s="108"/>
      <c r="L228" s="152"/>
      <c r="M228" s="108"/>
      <c r="P228" s="267"/>
      <c r="Q228" s="108"/>
      <c r="T228" s="152"/>
      <c r="U228" s="108"/>
      <c r="X228" s="152"/>
      <c r="Y228" s="108"/>
      <c r="AB228" s="152"/>
      <c r="AC228" s="108"/>
    </row>
    <row r="229" spans="4:29" ht="14.25" customHeight="1">
      <c r="D229" s="163"/>
      <c r="E229" s="108"/>
      <c r="F229" s="108"/>
      <c r="G229" s="115"/>
      <c r="H229" s="152"/>
      <c r="I229" s="108"/>
      <c r="L229" s="152"/>
      <c r="M229" s="108"/>
      <c r="P229" s="267"/>
      <c r="Q229" s="108"/>
      <c r="T229" s="152"/>
      <c r="U229" s="108"/>
      <c r="X229" s="152"/>
      <c r="Y229" s="108"/>
      <c r="AB229" s="152"/>
      <c r="AC229" s="108"/>
    </row>
    <row r="230" spans="4:29" ht="14.25" customHeight="1">
      <c r="D230" s="163"/>
      <c r="E230" s="108"/>
      <c r="F230" s="108"/>
      <c r="G230" s="115"/>
      <c r="H230" s="152"/>
      <c r="I230" s="108"/>
      <c r="L230" s="152"/>
      <c r="M230" s="108"/>
      <c r="P230" s="267"/>
      <c r="Q230" s="108"/>
      <c r="T230" s="152"/>
      <c r="U230" s="108"/>
      <c r="X230" s="152"/>
      <c r="Y230" s="108"/>
      <c r="AB230" s="152"/>
      <c r="AC230" s="108"/>
    </row>
    <row r="231" spans="4:29" ht="14.25" customHeight="1">
      <c r="D231" s="163"/>
      <c r="E231" s="108"/>
      <c r="F231" s="108"/>
      <c r="G231" s="115"/>
      <c r="H231" s="152"/>
      <c r="I231" s="108"/>
      <c r="L231" s="152"/>
      <c r="M231" s="108"/>
      <c r="P231" s="267"/>
      <c r="Q231" s="108"/>
      <c r="T231" s="152"/>
      <c r="U231" s="108"/>
      <c r="X231" s="152"/>
      <c r="Y231" s="108"/>
      <c r="AB231" s="152"/>
      <c r="AC231" s="108"/>
    </row>
    <row r="232" spans="4:29" ht="14.25" customHeight="1">
      <c r="D232" s="163"/>
      <c r="E232" s="108"/>
      <c r="F232" s="108"/>
      <c r="G232" s="115"/>
      <c r="H232" s="152"/>
      <c r="I232" s="108"/>
      <c r="L232" s="152"/>
      <c r="M232" s="108"/>
      <c r="P232" s="267"/>
      <c r="Q232" s="108"/>
      <c r="T232" s="152"/>
      <c r="U232" s="108"/>
      <c r="X232" s="152"/>
      <c r="Y232" s="108"/>
      <c r="AB232" s="152"/>
      <c r="AC232" s="108"/>
    </row>
    <row r="233" spans="4:29" ht="14.25" customHeight="1">
      <c r="D233" s="163"/>
      <c r="E233" s="108"/>
      <c r="F233" s="108"/>
      <c r="G233" s="115"/>
      <c r="H233" s="152"/>
      <c r="I233" s="108"/>
      <c r="L233" s="152"/>
      <c r="M233" s="108"/>
      <c r="P233" s="267"/>
      <c r="Q233" s="108"/>
      <c r="T233" s="152"/>
      <c r="U233" s="108"/>
      <c r="X233" s="152"/>
      <c r="Y233" s="108"/>
      <c r="AB233" s="152"/>
      <c r="AC233" s="108"/>
    </row>
    <row r="234" spans="4:29" ht="14.25" customHeight="1">
      <c r="D234" s="163"/>
      <c r="E234" s="108"/>
      <c r="F234" s="108"/>
      <c r="G234" s="115"/>
      <c r="H234" s="152"/>
      <c r="I234" s="108"/>
      <c r="L234" s="152"/>
      <c r="M234" s="108"/>
      <c r="P234" s="267"/>
      <c r="Q234" s="108"/>
      <c r="T234" s="152"/>
      <c r="U234" s="108"/>
      <c r="X234" s="152"/>
      <c r="Y234" s="108"/>
      <c r="AB234" s="152"/>
      <c r="AC234" s="108"/>
    </row>
    <row r="235" spans="4:29" ht="14.25" customHeight="1">
      <c r="D235" s="163"/>
      <c r="E235" s="108"/>
      <c r="F235" s="108"/>
      <c r="G235" s="115"/>
      <c r="H235" s="152"/>
      <c r="I235" s="108"/>
      <c r="L235" s="152"/>
      <c r="M235" s="108"/>
      <c r="P235" s="267"/>
      <c r="Q235" s="108"/>
      <c r="T235" s="152"/>
      <c r="U235" s="108"/>
      <c r="X235" s="152"/>
      <c r="Y235" s="108"/>
      <c r="AB235" s="152"/>
      <c r="AC235" s="108"/>
    </row>
    <row r="236" spans="4:29" ht="14.25" customHeight="1">
      <c r="D236" s="163"/>
      <c r="E236" s="108"/>
      <c r="F236" s="108"/>
      <c r="G236" s="115"/>
      <c r="H236" s="152"/>
      <c r="I236" s="108"/>
      <c r="L236" s="152"/>
      <c r="M236" s="108"/>
      <c r="P236" s="267"/>
      <c r="Q236" s="108"/>
      <c r="T236" s="152"/>
      <c r="U236" s="108"/>
      <c r="X236" s="152"/>
      <c r="Y236" s="108"/>
      <c r="AB236" s="152"/>
      <c r="AC236" s="108"/>
    </row>
    <row r="237" spans="4:29" ht="14.25" customHeight="1">
      <c r="D237" s="163"/>
      <c r="E237" s="108"/>
      <c r="F237" s="108"/>
      <c r="G237" s="115"/>
      <c r="H237" s="152"/>
      <c r="I237" s="108"/>
      <c r="L237" s="152"/>
      <c r="M237" s="108"/>
      <c r="P237" s="267"/>
      <c r="Q237" s="108"/>
      <c r="T237" s="152"/>
      <c r="U237" s="108"/>
      <c r="X237" s="152"/>
      <c r="Y237" s="108"/>
      <c r="AB237" s="152"/>
      <c r="AC237" s="108"/>
    </row>
    <row r="238" spans="4:29" ht="14.25" customHeight="1">
      <c r="D238" s="163"/>
      <c r="E238" s="108"/>
      <c r="F238" s="108"/>
      <c r="G238" s="115"/>
      <c r="H238" s="152"/>
      <c r="I238" s="108"/>
      <c r="L238" s="152"/>
      <c r="M238" s="108"/>
      <c r="P238" s="267"/>
      <c r="Q238" s="108"/>
      <c r="T238" s="152"/>
      <c r="U238" s="108"/>
      <c r="X238" s="152"/>
      <c r="Y238" s="108"/>
      <c r="AB238" s="152"/>
      <c r="AC238" s="108"/>
    </row>
    <row r="239" spans="4:29" ht="14.25" customHeight="1">
      <c r="D239" s="163"/>
      <c r="E239" s="108"/>
      <c r="F239" s="108"/>
      <c r="G239" s="115"/>
      <c r="H239" s="152"/>
      <c r="I239" s="108"/>
      <c r="L239" s="152"/>
      <c r="M239" s="108"/>
      <c r="P239" s="267"/>
      <c r="Q239" s="108"/>
      <c r="T239" s="152"/>
      <c r="U239" s="108"/>
      <c r="X239" s="152"/>
      <c r="Y239" s="108"/>
      <c r="AB239" s="152"/>
      <c r="AC239" s="108"/>
    </row>
    <row r="240" spans="4:29" ht="14.25" customHeight="1">
      <c r="D240" s="163"/>
      <c r="E240" s="108"/>
      <c r="F240" s="108"/>
      <c r="G240" s="115"/>
      <c r="H240" s="152"/>
      <c r="I240" s="108"/>
      <c r="L240" s="152"/>
      <c r="M240" s="108"/>
      <c r="P240" s="267"/>
      <c r="Q240" s="108"/>
      <c r="T240" s="152"/>
      <c r="U240" s="108"/>
      <c r="X240" s="152"/>
      <c r="Y240" s="108"/>
      <c r="AB240" s="152"/>
      <c r="AC240" s="108"/>
    </row>
    <row r="241" spans="4:29" ht="14.25" customHeight="1">
      <c r="D241" s="163"/>
      <c r="E241" s="108"/>
      <c r="F241" s="108"/>
      <c r="G241" s="115"/>
      <c r="H241" s="152"/>
      <c r="I241" s="108"/>
      <c r="L241" s="152"/>
      <c r="M241" s="108"/>
      <c r="P241" s="267"/>
      <c r="Q241" s="108"/>
      <c r="T241" s="152"/>
      <c r="U241" s="108"/>
      <c r="X241" s="152"/>
      <c r="Y241" s="108"/>
      <c r="AB241" s="152"/>
      <c r="AC241" s="108"/>
    </row>
    <row r="242" spans="4:29" ht="14.25" customHeight="1">
      <c r="D242" s="163"/>
      <c r="E242" s="108"/>
      <c r="F242" s="108"/>
      <c r="G242" s="115"/>
      <c r="H242" s="152"/>
      <c r="I242" s="108"/>
      <c r="L242" s="152"/>
      <c r="M242" s="108"/>
      <c r="P242" s="267"/>
      <c r="Q242" s="108"/>
      <c r="T242" s="152"/>
      <c r="U242" s="108"/>
      <c r="X242" s="152"/>
      <c r="Y242" s="108"/>
      <c r="AB242" s="152"/>
      <c r="AC242" s="108"/>
    </row>
    <row r="243" spans="4:29" ht="14.25" customHeight="1">
      <c r="D243" s="163"/>
      <c r="E243" s="108"/>
      <c r="F243" s="108"/>
      <c r="G243" s="115"/>
      <c r="H243" s="152"/>
      <c r="I243" s="108"/>
      <c r="L243" s="152"/>
      <c r="M243" s="108"/>
      <c r="P243" s="267"/>
      <c r="Q243" s="108"/>
      <c r="T243" s="152"/>
      <c r="U243" s="108"/>
      <c r="X243" s="152"/>
      <c r="Y243" s="108"/>
      <c r="AB243" s="152"/>
      <c r="AC243" s="108"/>
    </row>
    <row r="244" spans="4:29" ht="14.25" customHeight="1">
      <c r="D244" s="163"/>
      <c r="E244" s="108"/>
      <c r="F244" s="108"/>
      <c r="G244" s="115"/>
      <c r="H244" s="152"/>
      <c r="I244" s="108"/>
      <c r="L244" s="152"/>
      <c r="M244" s="108"/>
      <c r="P244" s="267"/>
      <c r="Q244" s="108"/>
      <c r="T244" s="152"/>
      <c r="U244" s="108"/>
      <c r="X244" s="152"/>
      <c r="Y244" s="108"/>
      <c r="AB244" s="152"/>
      <c r="AC244" s="108"/>
    </row>
    <row r="245" spans="4:29" ht="14.25" customHeight="1">
      <c r="D245" s="163"/>
      <c r="E245" s="108"/>
      <c r="F245" s="108"/>
      <c r="G245" s="115"/>
      <c r="H245" s="152"/>
      <c r="I245" s="108"/>
      <c r="L245" s="152"/>
      <c r="M245" s="108"/>
      <c r="P245" s="267"/>
      <c r="Q245" s="108"/>
      <c r="T245" s="152"/>
      <c r="U245" s="108"/>
      <c r="X245" s="152"/>
      <c r="Y245" s="108"/>
      <c r="AB245" s="152"/>
      <c r="AC245" s="108"/>
    </row>
    <row r="246" spans="4:29" ht="14.25" customHeight="1">
      <c r="D246" s="163"/>
      <c r="E246" s="108"/>
      <c r="F246" s="108"/>
      <c r="G246" s="115"/>
      <c r="H246" s="152"/>
      <c r="I246" s="108"/>
      <c r="L246" s="152"/>
      <c r="M246" s="108"/>
      <c r="P246" s="267"/>
      <c r="Q246" s="108"/>
      <c r="T246" s="152"/>
      <c r="U246" s="108"/>
      <c r="X246" s="152"/>
      <c r="Y246" s="108"/>
      <c r="AB246" s="152"/>
      <c r="AC246" s="108"/>
    </row>
    <row r="247" spans="4:29" ht="14.25" customHeight="1">
      <c r="D247" s="163"/>
      <c r="E247" s="108"/>
      <c r="F247" s="108"/>
      <c r="G247" s="115"/>
      <c r="H247" s="152"/>
      <c r="I247" s="108"/>
      <c r="L247" s="152"/>
      <c r="M247" s="108"/>
      <c r="P247" s="267"/>
      <c r="Q247" s="108"/>
      <c r="T247" s="152"/>
      <c r="U247" s="108"/>
      <c r="X247" s="152"/>
      <c r="Y247" s="108"/>
      <c r="AB247" s="152"/>
      <c r="AC247" s="108"/>
    </row>
    <row r="248" spans="4:29" ht="14.25" customHeight="1">
      <c r="D248" s="163"/>
      <c r="E248" s="108"/>
      <c r="F248" s="108"/>
      <c r="G248" s="115"/>
      <c r="H248" s="152"/>
      <c r="I248" s="108"/>
      <c r="L248" s="152"/>
      <c r="M248" s="108"/>
      <c r="P248" s="267"/>
      <c r="Q248" s="108"/>
      <c r="T248" s="152"/>
      <c r="U248" s="108"/>
      <c r="X248" s="152"/>
      <c r="Y248" s="108"/>
      <c r="AB248" s="152"/>
      <c r="AC248" s="108"/>
    </row>
    <row r="249" spans="4:29" ht="14.25" customHeight="1">
      <c r="D249" s="163"/>
      <c r="E249" s="108"/>
      <c r="F249" s="108"/>
      <c r="G249" s="115"/>
      <c r="H249" s="152"/>
      <c r="I249" s="108"/>
      <c r="L249" s="152"/>
      <c r="M249" s="108"/>
      <c r="P249" s="267"/>
      <c r="Q249" s="108"/>
      <c r="T249" s="152"/>
      <c r="U249" s="108"/>
      <c r="X249" s="152"/>
      <c r="Y249" s="108"/>
      <c r="AB249" s="152"/>
      <c r="AC249" s="108"/>
    </row>
    <row r="250" spans="4:29" ht="14.25" customHeight="1">
      <c r="D250" s="163"/>
      <c r="E250" s="108"/>
      <c r="F250" s="108"/>
      <c r="G250" s="115"/>
      <c r="H250" s="152"/>
      <c r="I250" s="108"/>
      <c r="L250" s="152"/>
      <c r="M250" s="108"/>
      <c r="P250" s="267"/>
      <c r="Q250" s="108"/>
      <c r="T250" s="152"/>
      <c r="U250" s="108"/>
      <c r="X250" s="152"/>
      <c r="Y250" s="108"/>
      <c r="AB250" s="152"/>
      <c r="AC250" s="108"/>
    </row>
    <row r="251" spans="4:29" ht="14.25" customHeight="1">
      <c r="D251" s="163"/>
      <c r="E251" s="108"/>
      <c r="F251" s="108"/>
      <c r="G251" s="115"/>
      <c r="H251" s="152"/>
      <c r="I251" s="108"/>
      <c r="L251" s="152"/>
      <c r="M251" s="108"/>
      <c r="P251" s="267"/>
      <c r="Q251" s="108"/>
      <c r="T251" s="152"/>
      <c r="U251" s="108"/>
      <c r="X251" s="152"/>
      <c r="Y251" s="108"/>
      <c r="AB251" s="152"/>
      <c r="AC251" s="108"/>
    </row>
    <row r="252" spans="4:29" ht="14.25" customHeight="1">
      <c r="D252" s="163"/>
      <c r="E252" s="108"/>
      <c r="F252" s="108"/>
      <c r="G252" s="115"/>
      <c r="H252" s="152"/>
      <c r="I252" s="108"/>
      <c r="L252" s="152"/>
      <c r="M252" s="108"/>
      <c r="P252" s="267"/>
      <c r="Q252" s="108"/>
      <c r="T252" s="152"/>
      <c r="U252" s="108"/>
      <c r="X252" s="152"/>
      <c r="Y252" s="108"/>
      <c r="AB252" s="152"/>
      <c r="AC252" s="108"/>
    </row>
    <row r="253" spans="4:29" ht="14.25" customHeight="1">
      <c r="D253" s="163"/>
      <c r="E253" s="108"/>
      <c r="F253" s="108"/>
      <c r="G253" s="115"/>
      <c r="H253" s="152"/>
      <c r="I253" s="108"/>
      <c r="L253" s="152"/>
      <c r="M253" s="108"/>
      <c r="P253" s="267"/>
      <c r="Q253" s="108"/>
      <c r="T253" s="152"/>
      <c r="U253" s="108"/>
      <c r="X253" s="152"/>
      <c r="Y253" s="108"/>
      <c r="AB253" s="152"/>
      <c r="AC253" s="108"/>
    </row>
    <row r="254" spans="4:29" ht="14.25" customHeight="1">
      <c r="D254" s="163"/>
      <c r="E254" s="108"/>
      <c r="F254" s="108"/>
      <c r="G254" s="115"/>
      <c r="H254" s="152"/>
      <c r="I254" s="108"/>
      <c r="L254" s="152"/>
      <c r="M254" s="108"/>
      <c r="P254" s="267"/>
      <c r="Q254" s="108"/>
      <c r="T254" s="152"/>
      <c r="U254" s="108"/>
      <c r="X254" s="152"/>
      <c r="Y254" s="108"/>
      <c r="AB254" s="152"/>
      <c r="AC254" s="108"/>
    </row>
    <row r="255" spans="4:29" ht="14.25" customHeight="1">
      <c r="D255" s="163"/>
      <c r="E255" s="108"/>
      <c r="F255" s="108"/>
      <c r="G255" s="115"/>
      <c r="H255" s="152"/>
      <c r="I255" s="108"/>
      <c r="L255" s="152"/>
      <c r="M255" s="108"/>
      <c r="P255" s="267"/>
      <c r="Q255" s="108"/>
      <c r="T255" s="152"/>
      <c r="U255" s="108"/>
      <c r="X255" s="152"/>
      <c r="Y255" s="108"/>
      <c r="AB255" s="152"/>
      <c r="AC255" s="108"/>
    </row>
    <row r="256" spans="4:29" ht="14.25" customHeight="1">
      <c r="D256" s="163"/>
      <c r="E256" s="108"/>
      <c r="F256" s="108"/>
      <c r="G256" s="115"/>
      <c r="H256" s="152"/>
      <c r="I256" s="108"/>
      <c r="L256" s="152"/>
      <c r="M256" s="108"/>
      <c r="P256" s="267"/>
      <c r="Q256" s="108"/>
      <c r="T256" s="152"/>
      <c r="U256" s="108"/>
      <c r="X256" s="152"/>
      <c r="Y256" s="108"/>
      <c r="AB256" s="152"/>
      <c r="AC256" s="108"/>
    </row>
    <row r="257" spans="4:29" ht="14.25" customHeight="1">
      <c r="D257" s="163"/>
      <c r="E257" s="108"/>
      <c r="F257" s="108"/>
      <c r="G257" s="115"/>
      <c r="H257" s="152"/>
      <c r="I257" s="108"/>
      <c r="L257" s="152"/>
      <c r="M257" s="108"/>
      <c r="P257" s="267"/>
      <c r="Q257" s="108"/>
      <c r="T257" s="152"/>
      <c r="U257" s="108"/>
      <c r="X257" s="152"/>
      <c r="Y257" s="108"/>
      <c r="AB257" s="152"/>
      <c r="AC257" s="108"/>
    </row>
    <row r="258" spans="4:29" ht="14.25" customHeight="1">
      <c r="D258" s="163"/>
      <c r="E258" s="108"/>
      <c r="F258" s="108"/>
      <c r="G258" s="115"/>
      <c r="H258" s="152"/>
      <c r="I258" s="108"/>
      <c r="L258" s="152"/>
      <c r="M258" s="108"/>
      <c r="P258" s="267"/>
      <c r="Q258" s="108"/>
      <c r="T258" s="152"/>
      <c r="U258" s="108"/>
      <c r="X258" s="152"/>
      <c r="Y258" s="108"/>
      <c r="AB258" s="152"/>
      <c r="AC258" s="108"/>
    </row>
    <row r="259" spans="4:29" ht="14.25" customHeight="1">
      <c r="D259" s="163"/>
      <c r="E259" s="108"/>
      <c r="F259" s="108"/>
      <c r="G259" s="115"/>
      <c r="H259" s="152"/>
      <c r="I259" s="108"/>
      <c r="L259" s="152"/>
      <c r="M259" s="108"/>
      <c r="P259" s="267"/>
      <c r="Q259" s="108"/>
      <c r="T259" s="152"/>
      <c r="U259" s="108"/>
      <c r="X259" s="152"/>
      <c r="Y259" s="108"/>
      <c r="AB259" s="152"/>
      <c r="AC259" s="108"/>
    </row>
    <row r="260" spans="4:29" ht="14.25" customHeight="1">
      <c r="D260" s="163"/>
      <c r="E260" s="108"/>
      <c r="F260" s="108"/>
      <c r="G260" s="115"/>
      <c r="H260" s="152"/>
      <c r="I260" s="108"/>
      <c r="L260" s="152"/>
      <c r="M260" s="108"/>
      <c r="P260" s="267"/>
      <c r="Q260" s="108"/>
      <c r="T260" s="152"/>
      <c r="U260" s="108"/>
      <c r="X260" s="152"/>
      <c r="Y260" s="108"/>
      <c r="AB260" s="152"/>
      <c r="AC260" s="108"/>
    </row>
    <row r="261" spans="4:29" ht="14.25" customHeight="1">
      <c r="D261" s="163"/>
      <c r="E261" s="108"/>
      <c r="F261" s="108"/>
      <c r="G261" s="115"/>
      <c r="H261" s="152"/>
      <c r="I261" s="108"/>
      <c r="L261" s="152"/>
      <c r="M261" s="108"/>
      <c r="P261" s="267"/>
      <c r="Q261" s="108"/>
      <c r="T261" s="152"/>
      <c r="U261" s="108"/>
      <c r="X261" s="152"/>
      <c r="Y261" s="108"/>
      <c r="AB261" s="152"/>
      <c r="AC261" s="108"/>
    </row>
    <row r="262" spans="4:29" ht="14.25" customHeight="1">
      <c r="D262" s="163"/>
      <c r="E262" s="108"/>
      <c r="F262" s="108"/>
      <c r="G262" s="115"/>
      <c r="H262" s="152"/>
      <c r="I262" s="108"/>
      <c r="L262" s="152"/>
      <c r="M262" s="108"/>
      <c r="P262" s="267"/>
      <c r="Q262" s="108"/>
      <c r="T262" s="152"/>
      <c r="U262" s="108"/>
      <c r="X262" s="152"/>
      <c r="Y262" s="108"/>
      <c r="AB262" s="152"/>
      <c r="AC262" s="108"/>
    </row>
    <row r="263" spans="4:29" ht="14.25" customHeight="1">
      <c r="D263" s="163"/>
      <c r="E263" s="108"/>
      <c r="F263" s="108"/>
      <c r="G263" s="115"/>
      <c r="H263" s="152"/>
      <c r="I263" s="108"/>
      <c r="L263" s="152"/>
      <c r="M263" s="108"/>
      <c r="P263" s="267"/>
      <c r="Q263" s="108"/>
      <c r="T263" s="152"/>
      <c r="U263" s="108"/>
      <c r="X263" s="152"/>
      <c r="Y263" s="108"/>
      <c r="AB263" s="152"/>
      <c r="AC263" s="108"/>
    </row>
    <row r="264" spans="4:29" ht="14.25" customHeight="1">
      <c r="D264" s="163"/>
      <c r="E264" s="108"/>
      <c r="F264" s="108"/>
      <c r="G264" s="115"/>
      <c r="H264" s="152"/>
      <c r="I264" s="108"/>
      <c r="L264" s="152"/>
      <c r="M264" s="108"/>
      <c r="P264" s="267"/>
      <c r="Q264" s="108"/>
      <c r="T264" s="152"/>
      <c r="U264" s="108"/>
      <c r="X264" s="152"/>
      <c r="Y264" s="108"/>
      <c r="AB264" s="152"/>
      <c r="AC264" s="108"/>
    </row>
    <row r="265" spans="4:29" ht="14.25" customHeight="1">
      <c r="D265" s="163"/>
      <c r="E265" s="108"/>
      <c r="F265" s="108"/>
      <c r="G265" s="115"/>
      <c r="H265" s="152"/>
      <c r="I265" s="108"/>
      <c r="L265" s="152"/>
      <c r="M265" s="108"/>
      <c r="P265" s="267"/>
      <c r="Q265" s="108"/>
      <c r="T265" s="152"/>
      <c r="U265" s="108"/>
      <c r="X265" s="152"/>
      <c r="Y265" s="108"/>
      <c r="AB265" s="152"/>
      <c r="AC265" s="108"/>
    </row>
    <row r="266" spans="4:29" ht="14.25" customHeight="1">
      <c r="D266" s="163"/>
      <c r="E266" s="108"/>
      <c r="F266" s="108"/>
      <c r="G266" s="115"/>
      <c r="H266" s="152"/>
      <c r="I266" s="108"/>
      <c r="L266" s="152"/>
      <c r="M266" s="108"/>
      <c r="P266" s="267"/>
      <c r="Q266" s="108"/>
      <c r="T266" s="152"/>
      <c r="U266" s="108"/>
      <c r="X266" s="152"/>
      <c r="Y266" s="108"/>
      <c r="AB266" s="152"/>
      <c r="AC266" s="108"/>
    </row>
    <row r="267" spans="4:29" ht="14.25" customHeight="1">
      <c r="D267" s="163"/>
      <c r="E267" s="108"/>
      <c r="F267" s="108"/>
      <c r="G267" s="115"/>
      <c r="H267" s="152"/>
      <c r="I267" s="108"/>
      <c r="L267" s="152"/>
      <c r="M267" s="108"/>
      <c r="P267" s="267"/>
      <c r="Q267" s="108"/>
      <c r="T267" s="152"/>
      <c r="U267" s="108"/>
      <c r="X267" s="152"/>
      <c r="Y267" s="108"/>
      <c r="AB267" s="152"/>
      <c r="AC267" s="108"/>
    </row>
    <row r="268" spans="4:29" ht="14.25" customHeight="1">
      <c r="D268" s="163"/>
      <c r="E268" s="108"/>
      <c r="F268" s="108"/>
      <c r="G268" s="115"/>
      <c r="H268" s="152"/>
      <c r="I268" s="108"/>
      <c r="L268" s="152"/>
      <c r="M268" s="108"/>
      <c r="P268" s="267"/>
      <c r="Q268" s="108"/>
      <c r="T268" s="152"/>
      <c r="U268" s="108"/>
      <c r="X268" s="152"/>
      <c r="Y268" s="108"/>
      <c r="AB268" s="152"/>
      <c r="AC268" s="108"/>
    </row>
    <row r="269" spans="4:29" ht="14.25" customHeight="1">
      <c r="D269" s="163"/>
      <c r="E269" s="108"/>
      <c r="F269" s="108"/>
      <c r="G269" s="115"/>
      <c r="H269" s="152"/>
      <c r="I269" s="108"/>
      <c r="L269" s="152"/>
      <c r="M269" s="108"/>
      <c r="P269" s="267"/>
      <c r="Q269" s="108"/>
      <c r="T269" s="152"/>
      <c r="U269" s="108"/>
      <c r="X269" s="152"/>
      <c r="Y269" s="108"/>
      <c r="AB269" s="152"/>
      <c r="AC269" s="108"/>
    </row>
    <row r="270" spans="4:29" ht="14.25" customHeight="1">
      <c r="D270" s="163"/>
      <c r="E270" s="108"/>
      <c r="F270" s="108"/>
      <c r="G270" s="115"/>
      <c r="H270" s="152"/>
      <c r="I270" s="108"/>
      <c r="L270" s="152"/>
      <c r="M270" s="108"/>
      <c r="P270" s="267"/>
      <c r="Q270" s="108"/>
      <c r="T270" s="152"/>
      <c r="U270" s="108"/>
      <c r="X270" s="152"/>
      <c r="Y270" s="108"/>
      <c r="AB270" s="152"/>
      <c r="AC270" s="108"/>
    </row>
    <row r="271" spans="4:29" ht="14.25" customHeight="1">
      <c r="D271" s="163"/>
      <c r="E271" s="108"/>
      <c r="F271" s="108"/>
      <c r="G271" s="115"/>
      <c r="H271" s="152"/>
      <c r="I271" s="108"/>
      <c r="L271" s="152"/>
      <c r="M271" s="108"/>
      <c r="P271" s="267"/>
      <c r="Q271" s="108"/>
      <c r="T271" s="152"/>
      <c r="U271" s="108"/>
      <c r="X271" s="152"/>
      <c r="Y271" s="108"/>
      <c r="AB271" s="152"/>
      <c r="AC271" s="108"/>
    </row>
    <row r="272" spans="4:29" ht="14.25" customHeight="1">
      <c r="D272" s="163"/>
      <c r="E272" s="108"/>
      <c r="F272" s="108"/>
      <c r="G272" s="115"/>
      <c r="H272" s="152"/>
      <c r="I272" s="108"/>
      <c r="L272" s="152"/>
      <c r="M272" s="108"/>
      <c r="P272" s="267"/>
      <c r="Q272" s="108"/>
      <c r="T272" s="152"/>
      <c r="U272" s="108"/>
      <c r="X272" s="152"/>
      <c r="Y272" s="108"/>
      <c r="AB272" s="152"/>
      <c r="AC272" s="108"/>
    </row>
    <row r="273" spans="4:29" ht="14.25" customHeight="1">
      <c r="D273" s="163"/>
      <c r="E273" s="108"/>
      <c r="F273" s="108"/>
      <c r="G273" s="115"/>
      <c r="H273" s="152"/>
      <c r="I273" s="108"/>
      <c r="L273" s="152"/>
      <c r="M273" s="108"/>
      <c r="P273" s="267"/>
      <c r="Q273" s="108"/>
      <c r="T273" s="152"/>
      <c r="U273" s="108"/>
      <c r="X273" s="152"/>
      <c r="Y273" s="108"/>
      <c r="AB273" s="152"/>
      <c r="AC273" s="108"/>
    </row>
    <row r="274" spans="4:29" ht="14.25" customHeight="1">
      <c r="D274" s="163"/>
      <c r="E274" s="108"/>
      <c r="F274" s="108"/>
      <c r="G274" s="115"/>
      <c r="H274" s="152"/>
      <c r="I274" s="108"/>
      <c r="L274" s="152"/>
      <c r="M274" s="108"/>
      <c r="P274" s="267"/>
      <c r="Q274" s="108"/>
      <c r="T274" s="152"/>
      <c r="U274" s="108"/>
      <c r="X274" s="152"/>
      <c r="Y274" s="108"/>
      <c r="AB274" s="152"/>
      <c r="AC274" s="108"/>
    </row>
    <row r="275" spans="4:29" ht="14.25" customHeight="1">
      <c r="D275" s="163"/>
      <c r="E275" s="108"/>
      <c r="F275" s="108"/>
      <c r="G275" s="115"/>
      <c r="H275" s="152"/>
      <c r="I275" s="108"/>
      <c r="L275" s="152"/>
      <c r="M275" s="108"/>
      <c r="P275" s="267"/>
      <c r="Q275" s="108"/>
      <c r="T275" s="152"/>
      <c r="U275" s="108"/>
      <c r="X275" s="152"/>
      <c r="Y275" s="108"/>
      <c r="AB275" s="152"/>
      <c r="AC275" s="108"/>
    </row>
    <row r="276" spans="4:29" ht="14.25" customHeight="1">
      <c r="D276" s="163"/>
      <c r="E276" s="108"/>
      <c r="F276" s="108"/>
      <c r="G276" s="115"/>
      <c r="H276" s="152"/>
      <c r="I276" s="108"/>
      <c r="L276" s="152"/>
      <c r="M276" s="108"/>
      <c r="P276" s="267"/>
      <c r="Q276" s="108"/>
      <c r="T276" s="152"/>
      <c r="U276" s="108"/>
      <c r="X276" s="152"/>
      <c r="Y276" s="108"/>
      <c r="AB276" s="152"/>
      <c r="AC276" s="108"/>
    </row>
    <row r="277" spans="4:29" ht="14.25" customHeight="1">
      <c r="D277" s="163"/>
      <c r="E277" s="108"/>
      <c r="F277" s="108"/>
      <c r="G277" s="115"/>
      <c r="H277" s="152"/>
      <c r="I277" s="108"/>
      <c r="L277" s="152"/>
      <c r="M277" s="108"/>
      <c r="P277" s="267"/>
      <c r="Q277" s="108"/>
      <c r="T277" s="152"/>
      <c r="U277" s="108"/>
      <c r="X277" s="152"/>
      <c r="Y277" s="108"/>
      <c r="AB277" s="152"/>
      <c r="AC277" s="108"/>
    </row>
    <row r="278" spans="4:29" ht="14.25" customHeight="1">
      <c r="D278" s="163"/>
      <c r="E278" s="108"/>
      <c r="F278" s="108"/>
      <c r="G278" s="115"/>
      <c r="H278" s="152"/>
      <c r="I278" s="108"/>
      <c r="L278" s="152"/>
      <c r="M278" s="108"/>
      <c r="P278" s="267"/>
      <c r="Q278" s="108"/>
      <c r="T278" s="152"/>
      <c r="U278" s="108"/>
      <c r="X278" s="152"/>
      <c r="Y278" s="108"/>
      <c r="AB278" s="152"/>
      <c r="AC278" s="108"/>
    </row>
    <row r="279" spans="4:29" ht="14.25" customHeight="1">
      <c r="D279" s="163"/>
      <c r="E279" s="108"/>
      <c r="F279" s="108"/>
      <c r="G279" s="115"/>
      <c r="H279" s="152"/>
      <c r="I279" s="108"/>
      <c r="L279" s="152"/>
      <c r="M279" s="108"/>
      <c r="P279" s="267"/>
      <c r="Q279" s="108"/>
      <c r="T279" s="152"/>
      <c r="U279" s="108"/>
      <c r="X279" s="152"/>
      <c r="Y279" s="108"/>
      <c r="AB279" s="152"/>
      <c r="AC279" s="108"/>
    </row>
    <row r="280" spans="4:29" ht="14.25" customHeight="1">
      <c r="D280" s="163"/>
      <c r="E280" s="108"/>
      <c r="F280" s="108"/>
      <c r="G280" s="115"/>
      <c r="H280" s="152"/>
      <c r="I280" s="108"/>
      <c r="L280" s="152"/>
      <c r="M280" s="108"/>
      <c r="P280" s="267"/>
      <c r="Q280" s="108"/>
      <c r="T280" s="152"/>
      <c r="U280" s="108"/>
      <c r="X280" s="152"/>
      <c r="Y280" s="108"/>
      <c r="AB280" s="152"/>
      <c r="AC280" s="108"/>
    </row>
    <row r="281" spans="4:29" ht="14.25" customHeight="1">
      <c r="D281" s="163"/>
      <c r="E281" s="108"/>
      <c r="F281" s="108"/>
      <c r="G281" s="115"/>
      <c r="H281" s="152"/>
      <c r="I281" s="108"/>
      <c r="L281" s="152"/>
      <c r="M281" s="108"/>
      <c r="P281" s="267"/>
      <c r="Q281" s="108"/>
      <c r="T281" s="152"/>
      <c r="U281" s="108"/>
      <c r="X281" s="152"/>
      <c r="Y281" s="108"/>
      <c r="AB281" s="152"/>
      <c r="AC281" s="108"/>
    </row>
    <row r="282" spans="4:29" ht="14.25" customHeight="1">
      <c r="D282" s="163"/>
      <c r="E282" s="108"/>
      <c r="F282" s="108"/>
      <c r="G282" s="115"/>
      <c r="H282" s="152"/>
      <c r="I282" s="108"/>
      <c r="L282" s="152"/>
      <c r="M282" s="108"/>
      <c r="P282" s="267"/>
      <c r="Q282" s="108"/>
      <c r="T282" s="152"/>
      <c r="U282" s="108"/>
      <c r="X282" s="152"/>
      <c r="Y282" s="108"/>
      <c r="AB282" s="152"/>
      <c r="AC282" s="108"/>
    </row>
    <row r="283" spans="4:29" ht="14.25" customHeight="1">
      <c r="D283" s="163"/>
      <c r="E283" s="108"/>
      <c r="F283" s="108"/>
      <c r="G283" s="115"/>
      <c r="H283" s="152"/>
      <c r="I283" s="108"/>
      <c r="L283" s="152"/>
      <c r="M283" s="108"/>
      <c r="P283" s="267"/>
      <c r="Q283" s="108"/>
      <c r="T283" s="152"/>
      <c r="U283" s="108"/>
      <c r="X283" s="152"/>
      <c r="Y283" s="108"/>
      <c r="AB283" s="152"/>
      <c r="AC283" s="108"/>
    </row>
    <row r="284" spans="4:29" ht="14.25" customHeight="1">
      <c r="D284" s="163"/>
      <c r="E284" s="108"/>
      <c r="F284" s="108"/>
      <c r="G284" s="115"/>
      <c r="H284" s="152"/>
      <c r="I284" s="108"/>
      <c r="L284" s="152"/>
      <c r="M284" s="108"/>
      <c r="P284" s="267"/>
      <c r="Q284" s="108"/>
      <c r="T284" s="152"/>
      <c r="U284" s="108"/>
      <c r="X284" s="152"/>
      <c r="Y284" s="108"/>
      <c r="AB284" s="152"/>
      <c r="AC284" s="108"/>
    </row>
    <row r="285" spans="4:29" ht="14.25" customHeight="1">
      <c r="D285" s="163"/>
      <c r="E285" s="108"/>
      <c r="F285" s="108"/>
      <c r="G285" s="115"/>
      <c r="H285" s="152"/>
      <c r="I285" s="108"/>
      <c r="L285" s="152"/>
      <c r="M285" s="108"/>
      <c r="P285" s="267"/>
      <c r="Q285" s="108"/>
      <c r="T285" s="152"/>
      <c r="U285" s="108"/>
      <c r="X285" s="152"/>
      <c r="Y285" s="108"/>
      <c r="AB285" s="152"/>
      <c r="AC285" s="108"/>
    </row>
    <row r="286" spans="4:29" ht="14.25" customHeight="1">
      <c r="D286" s="163"/>
      <c r="E286" s="108"/>
      <c r="F286" s="108"/>
      <c r="G286" s="115"/>
      <c r="H286" s="152"/>
      <c r="I286" s="108"/>
      <c r="L286" s="152"/>
      <c r="M286" s="108"/>
      <c r="P286" s="267"/>
      <c r="Q286" s="108"/>
      <c r="T286" s="152"/>
      <c r="U286" s="108"/>
      <c r="X286" s="152"/>
      <c r="Y286" s="108"/>
      <c r="AB286" s="152"/>
      <c r="AC286" s="108"/>
    </row>
    <row r="287" spans="4:29" ht="14.25" customHeight="1">
      <c r="D287" s="163"/>
      <c r="E287" s="108"/>
      <c r="F287" s="108"/>
      <c r="G287" s="115"/>
      <c r="H287" s="152"/>
      <c r="I287" s="108"/>
      <c r="L287" s="152"/>
      <c r="M287" s="108"/>
      <c r="P287" s="267"/>
      <c r="Q287" s="108"/>
      <c r="T287" s="152"/>
      <c r="U287" s="108"/>
      <c r="X287" s="152"/>
      <c r="Y287" s="108"/>
      <c r="AB287" s="152"/>
      <c r="AC287" s="108"/>
    </row>
    <row r="288" spans="4:29" ht="14.25" customHeight="1">
      <c r="D288" s="163"/>
      <c r="E288" s="108"/>
      <c r="F288" s="108"/>
      <c r="G288" s="115"/>
      <c r="H288" s="152"/>
      <c r="I288" s="108"/>
      <c r="L288" s="152"/>
      <c r="M288" s="108"/>
      <c r="P288" s="267"/>
      <c r="Q288" s="108"/>
      <c r="T288" s="152"/>
      <c r="U288" s="108"/>
      <c r="X288" s="152"/>
      <c r="Y288" s="108"/>
      <c r="AB288" s="152"/>
      <c r="AC288" s="108"/>
    </row>
    <row r="289" spans="4:29" ht="14.25" customHeight="1">
      <c r="D289" s="163"/>
      <c r="E289" s="108"/>
      <c r="F289" s="108"/>
      <c r="G289" s="115"/>
      <c r="H289" s="152"/>
      <c r="I289" s="108"/>
      <c r="L289" s="152"/>
      <c r="M289" s="108"/>
      <c r="P289" s="267"/>
      <c r="Q289" s="108"/>
      <c r="T289" s="152"/>
      <c r="U289" s="108"/>
      <c r="X289" s="152"/>
      <c r="Y289" s="108"/>
      <c r="AB289" s="152"/>
      <c r="AC289" s="108"/>
    </row>
    <row r="290" spans="4:29" ht="14.25" customHeight="1">
      <c r="D290" s="163"/>
      <c r="E290" s="108"/>
      <c r="F290" s="108"/>
      <c r="G290" s="115"/>
      <c r="H290" s="152"/>
      <c r="I290" s="108"/>
      <c r="L290" s="152"/>
      <c r="M290" s="108"/>
      <c r="P290" s="267"/>
      <c r="Q290" s="108"/>
      <c r="T290" s="152"/>
      <c r="U290" s="108"/>
      <c r="X290" s="152"/>
      <c r="Y290" s="108"/>
      <c r="AB290" s="152"/>
      <c r="AC290" s="108"/>
    </row>
    <row r="291" spans="4:29" ht="14.25" customHeight="1">
      <c r="D291" s="163"/>
      <c r="E291" s="108"/>
      <c r="F291" s="108"/>
      <c r="G291" s="115"/>
      <c r="H291" s="152"/>
      <c r="I291" s="108"/>
      <c r="L291" s="152"/>
      <c r="M291" s="108"/>
      <c r="P291" s="267"/>
      <c r="Q291" s="108"/>
      <c r="T291" s="152"/>
      <c r="U291" s="108"/>
      <c r="X291" s="152"/>
      <c r="Y291" s="108"/>
      <c r="AB291" s="152"/>
      <c r="AC291" s="108"/>
    </row>
    <row r="292" spans="4:29" ht="14.25" customHeight="1">
      <c r="D292" s="163"/>
      <c r="E292" s="108"/>
      <c r="F292" s="108"/>
      <c r="G292" s="115"/>
      <c r="H292" s="152"/>
      <c r="I292" s="108"/>
      <c r="L292" s="152"/>
      <c r="M292" s="108"/>
      <c r="P292" s="267"/>
      <c r="Q292" s="108"/>
      <c r="T292" s="152"/>
      <c r="U292" s="108"/>
      <c r="X292" s="152"/>
      <c r="Y292" s="108"/>
      <c r="AB292" s="152"/>
      <c r="AC292" s="108"/>
    </row>
    <row r="293" spans="4:29" ht="14.25" customHeight="1">
      <c r="D293" s="163"/>
      <c r="E293" s="108"/>
      <c r="F293" s="108"/>
      <c r="G293" s="115"/>
      <c r="H293" s="152"/>
      <c r="I293" s="108"/>
      <c r="L293" s="152"/>
      <c r="M293" s="108"/>
      <c r="P293" s="267"/>
      <c r="Q293" s="108"/>
      <c r="T293" s="152"/>
      <c r="U293" s="108"/>
      <c r="X293" s="152"/>
      <c r="Y293" s="108"/>
      <c r="AB293" s="152"/>
      <c r="AC293" s="108"/>
    </row>
    <row r="294" spans="4:29" ht="14.25" customHeight="1">
      <c r="D294" s="163"/>
      <c r="E294" s="108"/>
      <c r="F294" s="108"/>
      <c r="G294" s="115"/>
      <c r="H294" s="152"/>
      <c r="I294" s="108"/>
      <c r="L294" s="152"/>
      <c r="M294" s="108"/>
      <c r="P294" s="267"/>
      <c r="Q294" s="108"/>
      <c r="T294" s="152"/>
      <c r="U294" s="108"/>
      <c r="X294" s="152"/>
      <c r="Y294" s="108"/>
      <c r="AB294" s="152"/>
      <c r="AC294" s="108"/>
    </row>
    <row r="295" spans="4:29" ht="14.25" customHeight="1">
      <c r="D295" s="163"/>
      <c r="E295" s="108"/>
      <c r="F295" s="108"/>
      <c r="G295" s="115"/>
      <c r="H295" s="152"/>
      <c r="I295" s="108"/>
      <c r="L295" s="152"/>
      <c r="M295" s="108"/>
      <c r="P295" s="267"/>
      <c r="Q295" s="108"/>
      <c r="T295" s="152"/>
      <c r="U295" s="108"/>
      <c r="X295" s="152"/>
      <c r="Y295" s="108"/>
      <c r="AB295" s="152"/>
      <c r="AC295" s="108"/>
    </row>
    <row r="296" spans="4:29" ht="14.25" customHeight="1">
      <c r="D296" s="163"/>
      <c r="E296" s="108"/>
      <c r="F296" s="108"/>
      <c r="G296" s="115"/>
      <c r="H296" s="152"/>
      <c r="I296" s="108"/>
      <c r="L296" s="152"/>
      <c r="M296" s="108"/>
      <c r="P296" s="267"/>
      <c r="Q296" s="108"/>
      <c r="T296" s="152"/>
      <c r="U296" s="108"/>
      <c r="X296" s="152"/>
      <c r="Y296" s="108"/>
      <c r="AB296" s="152"/>
      <c r="AC296" s="108"/>
    </row>
    <row r="297" spans="4:29" ht="14.25" customHeight="1">
      <c r="D297" s="163"/>
      <c r="E297" s="108"/>
      <c r="F297" s="108"/>
      <c r="G297" s="115"/>
      <c r="H297" s="152"/>
      <c r="I297" s="108"/>
      <c r="L297" s="152"/>
      <c r="M297" s="108"/>
      <c r="P297" s="267"/>
      <c r="Q297" s="108"/>
      <c r="T297" s="152"/>
      <c r="U297" s="108"/>
      <c r="X297" s="152"/>
      <c r="Y297" s="108"/>
      <c r="AB297" s="152"/>
      <c r="AC297" s="108"/>
    </row>
    <row r="298" spans="4:29" ht="14.25" customHeight="1">
      <c r="D298" s="163"/>
      <c r="E298" s="108"/>
      <c r="F298" s="108"/>
      <c r="G298" s="115"/>
      <c r="H298" s="152"/>
      <c r="I298" s="108"/>
      <c r="L298" s="152"/>
      <c r="M298" s="108"/>
      <c r="P298" s="267"/>
      <c r="Q298" s="108"/>
      <c r="T298" s="152"/>
      <c r="U298" s="108"/>
      <c r="X298" s="152"/>
      <c r="Y298" s="108"/>
      <c r="AB298" s="152"/>
      <c r="AC298" s="108"/>
    </row>
    <row r="299" spans="4:29" ht="14.25" customHeight="1">
      <c r="D299" s="163"/>
      <c r="E299" s="108"/>
      <c r="F299" s="108"/>
      <c r="G299" s="115"/>
      <c r="H299" s="152"/>
      <c r="I299" s="108"/>
      <c r="L299" s="152"/>
      <c r="M299" s="108"/>
      <c r="P299" s="267"/>
      <c r="Q299" s="108"/>
      <c r="T299" s="152"/>
      <c r="U299" s="108"/>
      <c r="X299" s="152"/>
      <c r="Y299" s="108"/>
      <c r="AB299" s="152"/>
      <c r="AC299" s="108"/>
    </row>
    <row r="300" spans="4:29" ht="14.25" customHeight="1">
      <c r="D300" s="163"/>
      <c r="E300" s="108"/>
      <c r="F300" s="108"/>
      <c r="G300" s="115"/>
      <c r="H300" s="152"/>
      <c r="I300" s="108"/>
      <c r="L300" s="152"/>
      <c r="M300" s="108"/>
      <c r="P300" s="267"/>
      <c r="Q300" s="108"/>
      <c r="T300" s="152"/>
      <c r="U300" s="108"/>
      <c r="X300" s="152"/>
      <c r="Y300" s="108"/>
      <c r="AB300" s="152"/>
      <c r="AC300" s="108"/>
    </row>
    <row r="301" spans="4:29" ht="14.25" customHeight="1">
      <c r="D301" s="163"/>
      <c r="E301" s="108"/>
      <c r="F301" s="108"/>
      <c r="G301" s="115"/>
      <c r="H301" s="152"/>
      <c r="I301" s="108"/>
      <c r="L301" s="152"/>
      <c r="M301" s="108"/>
      <c r="P301" s="267"/>
      <c r="Q301" s="108"/>
      <c r="T301" s="152"/>
      <c r="U301" s="108"/>
      <c r="X301" s="152"/>
      <c r="Y301" s="108"/>
      <c r="AB301" s="152"/>
      <c r="AC301" s="108"/>
    </row>
    <row r="302" spans="4:29" ht="14.25" customHeight="1">
      <c r="D302" s="163"/>
      <c r="E302" s="108"/>
      <c r="F302" s="108"/>
      <c r="G302" s="115"/>
      <c r="H302" s="152"/>
      <c r="I302" s="108"/>
      <c r="L302" s="152"/>
      <c r="M302" s="108"/>
      <c r="P302" s="267"/>
      <c r="Q302" s="108"/>
      <c r="T302" s="152"/>
      <c r="U302" s="108"/>
      <c r="X302" s="152"/>
      <c r="Y302" s="108"/>
      <c r="AB302" s="152"/>
      <c r="AC302" s="108"/>
    </row>
    <row r="303" spans="4:29" ht="14.25" customHeight="1">
      <c r="D303" s="163"/>
      <c r="E303" s="108"/>
      <c r="F303" s="108"/>
      <c r="G303" s="115"/>
      <c r="H303" s="152"/>
      <c r="I303" s="108"/>
      <c r="L303" s="152"/>
      <c r="M303" s="108"/>
      <c r="P303" s="267"/>
      <c r="Q303" s="108"/>
      <c r="T303" s="152"/>
      <c r="U303" s="108"/>
      <c r="X303" s="152"/>
      <c r="Y303" s="108"/>
      <c r="AB303" s="152"/>
      <c r="AC303" s="108"/>
    </row>
    <row r="304" spans="4:29" ht="14.25" customHeight="1">
      <c r="D304" s="163"/>
      <c r="E304" s="108"/>
      <c r="F304" s="108"/>
      <c r="G304" s="115"/>
      <c r="H304" s="152"/>
      <c r="I304" s="108"/>
      <c r="L304" s="152"/>
      <c r="M304" s="108"/>
      <c r="P304" s="267"/>
      <c r="Q304" s="108"/>
      <c r="T304" s="152"/>
      <c r="U304" s="108"/>
      <c r="X304" s="152"/>
      <c r="Y304" s="108"/>
      <c r="AB304" s="152"/>
      <c r="AC304" s="108"/>
    </row>
    <row r="305" spans="4:29" ht="14.25" customHeight="1">
      <c r="D305" s="163"/>
      <c r="E305" s="108"/>
      <c r="F305" s="108"/>
      <c r="G305" s="115"/>
      <c r="H305" s="152"/>
      <c r="I305" s="108"/>
      <c r="L305" s="152"/>
      <c r="M305" s="108"/>
      <c r="P305" s="267"/>
      <c r="Q305" s="108"/>
      <c r="T305" s="152"/>
      <c r="U305" s="108"/>
      <c r="X305" s="152"/>
      <c r="Y305" s="108"/>
      <c r="AB305" s="152"/>
      <c r="AC305" s="108"/>
    </row>
    <row r="306" spans="4:29" ht="14.25" customHeight="1">
      <c r="D306" s="163"/>
      <c r="E306" s="108"/>
      <c r="F306" s="108"/>
      <c r="G306" s="115"/>
      <c r="H306" s="152"/>
      <c r="I306" s="108"/>
      <c r="L306" s="152"/>
      <c r="M306" s="108"/>
      <c r="P306" s="267"/>
      <c r="Q306" s="108"/>
      <c r="T306" s="152"/>
      <c r="U306" s="108"/>
      <c r="X306" s="152"/>
      <c r="Y306" s="108"/>
      <c r="AB306" s="152"/>
      <c r="AC306" s="108"/>
    </row>
    <row r="307" spans="4:29" ht="14.25" customHeight="1">
      <c r="D307" s="163"/>
      <c r="E307" s="108"/>
      <c r="F307" s="108"/>
      <c r="G307" s="115"/>
      <c r="H307" s="152"/>
      <c r="I307" s="108"/>
      <c r="L307" s="152"/>
      <c r="M307" s="108"/>
      <c r="P307" s="267"/>
      <c r="Q307" s="108"/>
      <c r="T307" s="152"/>
      <c r="U307" s="108"/>
      <c r="X307" s="152"/>
      <c r="Y307" s="108"/>
      <c r="AB307" s="152"/>
      <c r="AC307" s="108"/>
    </row>
    <row r="308" spans="4:29" ht="14.25" customHeight="1">
      <c r="D308" s="163"/>
      <c r="E308" s="108"/>
      <c r="F308" s="108"/>
      <c r="G308" s="115"/>
      <c r="H308" s="152"/>
      <c r="I308" s="108"/>
      <c r="L308" s="152"/>
      <c r="M308" s="108"/>
      <c r="P308" s="267"/>
      <c r="Q308" s="108"/>
      <c r="T308" s="152"/>
      <c r="U308" s="108"/>
      <c r="X308" s="152"/>
      <c r="Y308" s="108"/>
      <c r="AB308" s="152"/>
      <c r="AC308" s="108"/>
    </row>
    <row r="309" spans="4:29" ht="14.25" customHeight="1">
      <c r="D309" s="163"/>
      <c r="E309" s="108"/>
      <c r="F309" s="108"/>
      <c r="G309" s="115"/>
      <c r="H309" s="152"/>
      <c r="I309" s="108"/>
      <c r="L309" s="152"/>
      <c r="M309" s="108"/>
      <c r="P309" s="267"/>
      <c r="Q309" s="108"/>
      <c r="T309" s="152"/>
      <c r="U309" s="108"/>
      <c r="X309" s="152"/>
      <c r="Y309" s="108"/>
      <c r="AB309" s="152"/>
      <c r="AC309" s="108"/>
    </row>
    <row r="310" spans="4:29" ht="14.25" customHeight="1">
      <c r="D310" s="163"/>
      <c r="E310" s="108"/>
      <c r="F310" s="108"/>
      <c r="G310" s="115"/>
      <c r="H310" s="152"/>
      <c r="I310" s="108"/>
      <c r="L310" s="152"/>
      <c r="M310" s="108"/>
      <c r="P310" s="267"/>
      <c r="Q310" s="108"/>
      <c r="T310" s="152"/>
      <c r="U310" s="108"/>
      <c r="X310" s="152"/>
      <c r="Y310" s="108"/>
      <c r="AB310" s="152"/>
      <c r="AC310" s="108"/>
    </row>
    <row r="311" spans="4:29" ht="14.25" customHeight="1">
      <c r="D311" s="163"/>
      <c r="E311" s="108"/>
      <c r="F311" s="108"/>
      <c r="G311" s="115"/>
      <c r="H311" s="152"/>
      <c r="I311" s="108"/>
      <c r="L311" s="152"/>
      <c r="M311" s="108"/>
      <c r="P311" s="267"/>
      <c r="Q311" s="108"/>
      <c r="T311" s="152"/>
      <c r="U311" s="108"/>
      <c r="X311" s="152"/>
      <c r="Y311" s="108"/>
      <c r="AB311" s="152"/>
      <c r="AC311" s="108"/>
    </row>
    <row r="312" spans="4:29" ht="14.25" customHeight="1">
      <c r="D312" s="163"/>
      <c r="E312" s="108"/>
      <c r="F312" s="108"/>
      <c r="G312" s="115"/>
      <c r="H312" s="152"/>
      <c r="I312" s="108"/>
      <c r="L312" s="152"/>
      <c r="M312" s="108"/>
      <c r="P312" s="267"/>
      <c r="Q312" s="108"/>
      <c r="T312" s="152"/>
      <c r="U312" s="108"/>
      <c r="X312" s="152"/>
      <c r="Y312" s="108"/>
      <c r="AB312" s="152"/>
      <c r="AC312" s="108"/>
    </row>
    <row r="313" spans="4:29" ht="14.25" customHeight="1">
      <c r="D313" s="163"/>
      <c r="E313" s="108"/>
      <c r="F313" s="108"/>
      <c r="G313" s="115"/>
      <c r="H313" s="152"/>
      <c r="I313" s="108"/>
      <c r="L313" s="152"/>
      <c r="M313" s="108"/>
      <c r="P313" s="267"/>
      <c r="Q313" s="108"/>
      <c r="T313" s="152"/>
      <c r="U313" s="108"/>
      <c r="X313" s="152"/>
      <c r="Y313" s="108"/>
      <c r="AB313" s="152"/>
      <c r="AC313" s="108"/>
    </row>
    <row r="314" spans="4:29" ht="14.25" customHeight="1">
      <c r="D314" s="163"/>
      <c r="E314" s="108"/>
      <c r="F314" s="108"/>
      <c r="G314" s="115"/>
      <c r="H314" s="152"/>
      <c r="I314" s="108"/>
      <c r="L314" s="152"/>
      <c r="M314" s="108"/>
      <c r="P314" s="267"/>
      <c r="Q314" s="108"/>
      <c r="T314" s="152"/>
      <c r="U314" s="108"/>
      <c r="X314" s="152"/>
      <c r="Y314" s="108"/>
      <c r="AB314" s="152"/>
      <c r="AC314" s="108"/>
    </row>
    <row r="315" spans="4:29" ht="14.25" customHeight="1">
      <c r="D315" s="163"/>
      <c r="E315" s="108"/>
      <c r="F315" s="108"/>
      <c r="G315" s="115"/>
      <c r="H315" s="152"/>
      <c r="I315" s="108"/>
      <c r="L315" s="152"/>
      <c r="M315" s="108"/>
      <c r="P315" s="267"/>
      <c r="Q315" s="108"/>
      <c r="T315" s="152"/>
      <c r="U315" s="108"/>
      <c r="X315" s="152"/>
      <c r="Y315" s="108"/>
      <c r="AB315" s="152"/>
      <c r="AC315" s="108"/>
    </row>
    <row r="316" spans="4:29" ht="14.25" customHeight="1">
      <c r="D316" s="163"/>
      <c r="E316" s="108"/>
      <c r="F316" s="108"/>
      <c r="G316" s="115"/>
      <c r="H316" s="152"/>
      <c r="I316" s="108"/>
      <c r="L316" s="152"/>
      <c r="M316" s="108"/>
      <c r="P316" s="267"/>
      <c r="Q316" s="108"/>
      <c r="T316" s="152"/>
      <c r="U316" s="108"/>
      <c r="X316" s="152"/>
      <c r="Y316" s="108"/>
      <c r="AB316" s="152"/>
      <c r="AC316" s="108"/>
    </row>
    <row r="317" spans="4:29" ht="14.25" customHeight="1">
      <c r="D317" s="163"/>
      <c r="E317" s="108"/>
      <c r="F317" s="108"/>
      <c r="G317" s="115"/>
      <c r="H317" s="152"/>
      <c r="I317" s="108"/>
      <c r="L317" s="152"/>
      <c r="M317" s="108"/>
      <c r="P317" s="267"/>
      <c r="Q317" s="108"/>
      <c r="T317" s="152"/>
      <c r="U317" s="108"/>
      <c r="X317" s="152"/>
      <c r="Y317" s="108"/>
      <c r="AB317" s="152"/>
      <c r="AC317" s="108"/>
    </row>
    <row r="318" spans="4:29" ht="14.25" customHeight="1">
      <c r="D318" s="163"/>
      <c r="E318" s="108"/>
      <c r="F318" s="108"/>
      <c r="G318" s="115"/>
      <c r="H318" s="152"/>
      <c r="I318" s="108"/>
      <c r="L318" s="152"/>
      <c r="M318" s="108"/>
      <c r="P318" s="267"/>
      <c r="Q318" s="108"/>
      <c r="T318" s="152"/>
      <c r="U318" s="108"/>
      <c r="X318" s="152"/>
      <c r="Y318" s="108"/>
      <c r="AB318" s="152"/>
      <c r="AC318" s="108"/>
    </row>
    <row r="319" spans="4:29" ht="14.25" customHeight="1">
      <c r="D319" s="163"/>
      <c r="E319" s="108"/>
      <c r="F319" s="108"/>
      <c r="G319" s="115"/>
      <c r="H319" s="152"/>
      <c r="I319" s="108"/>
      <c r="L319" s="152"/>
      <c r="M319" s="108"/>
      <c r="P319" s="267"/>
      <c r="Q319" s="108"/>
      <c r="T319" s="152"/>
      <c r="U319" s="108"/>
      <c r="X319" s="152"/>
      <c r="Y319" s="108"/>
      <c r="AB319" s="152"/>
      <c r="AC319" s="108"/>
    </row>
    <row r="320" spans="4:29" ht="14.25" customHeight="1">
      <c r="D320" s="163"/>
      <c r="E320" s="108"/>
      <c r="F320" s="108"/>
      <c r="G320" s="115"/>
      <c r="H320" s="152"/>
      <c r="I320" s="108"/>
      <c r="L320" s="152"/>
      <c r="M320" s="108"/>
      <c r="P320" s="267"/>
      <c r="Q320" s="108"/>
      <c r="T320" s="152"/>
      <c r="U320" s="108"/>
      <c r="X320" s="152"/>
      <c r="Y320" s="108"/>
      <c r="AB320" s="152"/>
      <c r="AC320" s="108"/>
    </row>
    <row r="321" spans="4:29" ht="14.25" customHeight="1">
      <c r="D321" s="163"/>
      <c r="E321" s="108"/>
      <c r="F321" s="108"/>
      <c r="G321" s="115"/>
      <c r="H321" s="152"/>
      <c r="I321" s="108"/>
      <c r="L321" s="152"/>
      <c r="M321" s="108"/>
      <c r="P321" s="267"/>
      <c r="Q321" s="108"/>
      <c r="T321" s="152"/>
      <c r="U321" s="108"/>
      <c r="X321" s="152"/>
      <c r="Y321" s="108"/>
      <c r="AB321" s="152"/>
      <c r="AC321" s="108"/>
    </row>
    <row r="322" spans="4:29" ht="14.25" customHeight="1">
      <c r="D322" s="163"/>
      <c r="E322" s="108"/>
      <c r="F322" s="108"/>
      <c r="G322" s="115"/>
      <c r="H322" s="152"/>
      <c r="I322" s="108"/>
      <c r="L322" s="152"/>
      <c r="M322" s="108"/>
      <c r="P322" s="267"/>
      <c r="Q322" s="108"/>
      <c r="T322" s="152"/>
      <c r="U322" s="108"/>
      <c r="X322" s="152"/>
      <c r="Y322" s="108"/>
      <c r="AB322" s="152"/>
      <c r="AC322" s="108"/>
    </row>
    <row r="323" spans="4:29" ht="14.25" customHeight="1">
      <c r="D323" s="163"/>
      <c r="E323" s="108"/>
      <c r="F323" s="108"/>
      <c r="G323" s="115"/>
      <c r="H323" s="152"/>
      <c r="I323" s="108"/>
      <c r="L323" s="152"/>
      <c r="M323" s="108"/>
      <c r="P323" s="267"/>
      <c r="Q323" s="108"/>
      <c r="T323" s="152"/>
      <c r="U323" s="108"/>
      <c r="X323" s="152"/>
      <c r="Y323" s="108"/>
      <c r="AB323" s="152"/>
      <c r="AC323" s="108"/>
    </row>
    <row r="324" spans="4:29" ht="14.25" customHeight="1">
      <c r="D324" s="163"/>
      <c r="E324" s="108"/>
      <c r="F324" s="108"/>
      <c r="G324" s="115"/>
      <c r="H324" s="152"/>
      <c r="I324" s="108"/>
      <c r="L324" s="152"/>
      <c r="M324" s="108"/>
      <c r="P324" s="267"/>
      <c r="Q324" s="108"/>
      <c r="T324" s="152"/>
      <c r="U324" s="108"/>
      <c r="X324" s="152"/>
      <c r="Y324" s="108"/>
      <c r="AB324" s="152"/>
      <c r="AC324" s="108"/>
    </row>
    <row r="325" spans="4:29" ht="14.25" customHeight="1">
      <c r="D325" s="163"/>
      <c r="E325" s="108"/>
      <c r="F325" s="108"/>
      <c r="G325" s="115"/>
      <c r="H325" s="152"/>
      <c r="I325" s="108"/>
      <c r="L325" s="152"/>
      <c r="M325" s="108"/>
      <c r="P325" s="267"/>
      <c r="Q325" s="108"/>
      <c r="T325" s="152"/>
      <c r="U325" s="108"/>
      <c r="X325" s="152"/>
      <c r="Y325" s="108"/>
      <c r="AB325" s="152"/>
      <c r="AC325" s="108"/>
    </row>
    <row r="326" spans="4:29" ht="14.25" customHeight="1">
      <c r="D326" s="163"/>
      <c r="E326" s="108"/>
      <c r="F326" s="108"/>
      <c r="G326" s="115"/>
      <c r="H326" s="152"/>
      <c r="I326" s="108"/>
      <c r="L326" s="152"/>
      <c r="M326" s="108"/>
      <c r="P326" s="267"/>
      <c r="Q326" s="108"/>
      <c r="T326" s="152"/>
      <c r="U326" s="108"/>
      <c r="X326" s="152"/>
      <c r="Y326" s="108"/>
      <c r="AB326" s="152"/>
      <c r="AC326" s="108"/>
    </row>
    <row r="327" spans="4:29" ht="14.25" customHeight="1">
      <c r="D327" s="163"/>
      <c r="E327" s="108"/>
      <c r="F327" s="108"/>
      <c r="G327" s="115"/>
      <c r="H327" s="152"/>
      <c r="I327" s="108"/>
      <c r="L327" s="152"/>
      <c r="M327" s="108"/>
      <c r="P327" s="267"/>
      <c r="Q327" s="108"/>
      <c r="T327" s="152"/>
      <c r="U327" s="108"/>
      <c r="X327" s="152"/>
      <c r="Y327" s="108"/>
      <c r="AB327" s="152"/>
      <c r="AC327" s="108"/>
    </row>
    <row r="328" spans="4:29" ht="14.25" customHeight="1">
      <c r="D328" s="163"/>
      <c r="E328" s="108"/>
      <c r="F328" s="108"/>
      <c r="G328" s="115"/>
      <c r="H328" s="152"/>
      <c r="I328" s="108"/>
      <c r="L328" s="152"/>
      <c r="M328" s="108"/>
      <c r="P328" s="267"/>
      <c r="Q328" s="108"/>
      <c r="T328" s="152"/>
      <c r="U328" s="108"/>
      <c r="X328" s="152"/>
      <c r="Y328" s="108"/>
      <c r="AB328" s="152"/>
      <c r="AC328" s="108"/>
    </row>
    <row r="329" spans="4:29" ht="14.25" customHeight="1">
      <c r="D329" s="163"/>
      <c r="E329" s="108"/>
      <c r="F329" s="108"/>
      <c r="G329" s="115"/>
      <c r="H329" s="152"/>
      <c r="I329" s="108"/>
      <c r="L329" s="152"/>
      <c r="M329" s="108"/>
      <c r="P329" s="267"/>
      <c r="Q329" s="108"/>
      <c r="T329" s="152"/>
      <c r="U329" s="108"/>
      <c r="X329" s="152"/>
      <c r="Y329" s="108"/>
      <c r="AB329" s="152"/>
      <c r="AC329" s="108"/>
    </row>
    <row r="330" spans="4:29" ht="14.25" customHeight="1">
      <c r="D330" s="163"/>
      <c r="E330" s="108"/>
      <c r="F330" s="108"/>
      <c r="G330" s="115"/>
      <c r="H330" s="152"/>
      <c r="I330" s="108"/>
      <c r="L330" s="152"/>
      <c r="M330" s="108"/>
      <c r="P330" s="267"/>
      <c r="Q330" s="108"/>
      <c r="T330" s="152"/>
      <c r="U330" s="108"/>
      <c r="X330" s="152"/>
      <c r="Y330" s="108"/>
      <c r="AB330" s="152"/>
      <c r="AC330" s="108"/>
    </row>
    <row r="331" spans="4:29" ht="14.25" customHeight="1">
      <c r="D331" s="163"/>
      <c r="E331" s="108"/>
      <c r="F331" s="108"/>
      <c r="G331" s="115"/>
      <c r="H331" s="152"/>
      <c r="I331" s="108"/>
      <c r="L331" s="152"/>
      <c r="M331" s="108"/>
      <c r="P331" s="267"/>
      <c r="Q331" s="108"/>
      <c r="T331" s="152"/>
      <c r="U331" s="108"/>
      <c r="X331" s="152"/>
      <c r="Y331" s="108"/>
      <c r="AB331" s="152"/>
      <c r="AC331" s="108"/>
    </row>
    <row r="332" spans="4:29" ht="14.25" customHeight="1">
      <c r="D332" s="163"/>
      <c r="E332" s="108"/>
      <c r="F332" s="108"/>
      <c r="G332" s="115"/>
      <c r="H332" s="152"/>
      <c r="I332" s="108"/>
      <c r="L332" s="152"/>
      <c r="M332" s="108"/>
      <c r="P332" s="267"/>
      <c r="Q332" s="108"/>
      <c r="T332" s="152"/>
      <c r="U332" s="108"/>
      <c r="X332" s="152"/>
      <c r="Y332" s="108"/>
      <c r="AB332" s="152"/>
      <c r="AC332" s="108"/>
    </row>
    <row r="333" spans="4:29" ht="14.25" customHeight="1">
      <c r="D333" s="163"/>
      <c r="E333" s="108"/>
      <c r="F333" s="108"/>
      <c r="G333" s="115"/>
      <c r="H333" s="152"/>
      <c r="I333" s="108"/>
      <c r="L333" s="152"/>
      <c r="M333" s="108"/>
      <c r="P333" s="267"/>
      <c r="Q333" s="108"/>
      <c r="T333" s="152"/>
      <c r="U333" s="108"/>
      <c r="X333" s="152"/>
      <c r="Y333" s="108"/>
      <c r="AB333" s="152"/>
      <c r="AC333" s="108"/>
    </row>
    <row r="334" spans="4:29" ht="14.25" customHeight="1">
      <c r="D334" s="163"/>
      <c r="E334" s="108"/>
      <c r="F334" s="108"/>
      <c r="G334" s="115"/>
      <c r="H334" s="152"/>
      <c r="I334" s="108"/>
      <c r="L334" s="152"/>
      <c r="M334" s="108"/>
      <c r="P334" s="267"/>
      <c r="Q334" s="108"/>
      <c r="T334" s="152"/>
      <c r="U334" s="108"/>
      <c r="X334" s="152"/>
      <c r="Y334" s="108"/>
      <c r="AB334" s="152"/>
      <c r="AC334" s="108"/>
    </row>
    <row r="335" spans="4:29" ht="14.25" customHeight="1">
      <c r="D335" s="163"/>
      <c r="E335" s="108"/>
      <c r="F335" s="108"/>
      <c r="G335" s="115"/>
      <c r="H335" s="152"/>
      <c r="I335" s="108"/>
      <c r="L335" s="152"/>
      <c r="M335" s="108"/>
      <c r="P335" s="267"/>
      <c r="Q335" s="108"/>
      <c r="T335" s="152"/>
      <c r="U335" s="108"/>
      <c r="X335" s="152"/>
      <c r="Y335" s="108"/>
      <c r="AB335" s="152"/>
      <c r="AC335" s="108"/>
    </row>
    <row r="336" spans="4:29" ht="14.25" customHeight="1">
      <c r="D336" s="163"/>
      <c r="E336" s="108"/>
      <c r="F336" s="108"/>
      <c r="G336" s="115"/>
      <c r="H336" s="152"/>
      <c r="I336" s="108"/>
      <c r="L336" s="152"/>
      <c r="M336" s="108"/>
      <c r="P336" s="267"/>
      <c r="Q336" s="108"/>
      <c r="T336" s="152"/>
      <c r="U336" s="108"/>
      <c r="X336" s="152"/>
      <c r="Y336" s="108"/>
      <c r="AB336" s="152"/>
      <c r="AC336" s="108"/>
    </row>
    <row r="337" spans="4:29" ht="14.25" customHeight="1">
      <c r="D337" s="163"/>
      <c r="E337" s="108"/>
      <c r="F337" s="108"/>
      <c r="G337" s="115"/>
      <c r="H337" s="152"/>
      <c r="I337" s="108"/>
      <c r="L337" s="152"/>
      <c r="M337" s="108"/>
      <c r="P337" s="267"/>
      <c r="Q337" s="108"/>
      <c r="T337" s="152"/>
      <c r="U337" s="108"/>
      <c r="X337" s="152"/>
      <c r="Y337" s="108"/>
      <c r="AB337" s="152"/>
      <c r="AC337" s="108"/>
    </row>
    <row r="338" spans="4:29" ht="14.25" customHeight="1">
      <c r="D338" s="163"/>
      <c r="E338" s="108"/>
      <c r="F338" s="108"/>
      <c r="G338" s="115"/>
      <c r="H338" s="152"/>
      <c r="I338" s="108"/>
      <c r="L338" s="152"/>
      <c r="M338" s="108"/>
      <c r="P338" s="267"/>
      <c r="Q338" s="108"/>
      <c r="T338" s="152"/>
      <c r="U338" s="108"/>
      <c r="X338" s="152"/>
      <c r="Y338" s="108"/>
      <c r="AB338" s="152"/>
      <c r="AC338" s="108"/>
    </row>
    <row r="339" spans="4:29" ht="14.25" customHeight="1">
      <c r="D339" s="163"/>
      <c r="E339" s="108"/>
      <c r="F339" s="108"/>
      <c r="G339" s="115"/>
      <c r="H339" s="152"/>
      <c r="I339" s="108"/>
      <c r="L339" s="152"/>
      <c r="M339" s="108"/>
      <c r="P339" s="267"/>
      <c r="Q339" s="108"/>
      <c r="T339" s="152"/>
      <c r="U339" s="108"/>
      <c r="X339" s="152"/>
      <c r="Y339" s="108"/>
      <c r="AB339" s="152"/>
      <c r="AC339" s="108"/>
    </row>
    <row r="340" spans="4:29" ht="14.25" customHeight="1">
      <c r="D340" s="163"/>
      <c r="E340" s="108"/>
      <c r="F340" s="108"/>
      <c r="G340" s="115"/>
      <c r="H340" s="152"/>
      <c r="I340" s="108"/>
      <c r="L340" s="152"/>
      <c r="M340" s="108"/>
      <c r="P340" s="267"/>
      <c r="Q340" s="108"/>
      <c r="T340" s="152"/>
      <c r="U340" s="108"/>
      <c r="X340" s="152"/>
      <c r="Y340" s="108"/>
      <c r="AB340" s="152"/>
      <c r="AC340" s="108"/>
    </row>
    <row r="341" spans="4:29" ht="14.25" customHeight="1">
      <c r="D341" s="163"/>
      <c r="E341" s="108"/>
      <c r="F341" s="108"/>
      <c r="G341" s="115"/>
      <c r="H341" s="152"/>
      <c r="I341" s="108"/>
      <c r="L341" s="152"/>
      <c r="M341" s="108"/>
      <c r="P341" s="267"/>
      <c r="Q341" s="108"/>
      <c r="T341" s="152"/>
      <c r="U341" s="108"/>
      <c r="X341" s="152"/>
      <c r="Y341" s="108"/>
      <c r="AB341" s="152"/>
      <c r="AC341" s="108"/>
    </row>
    <row r="342" spans="4:29" ht="14.25" customHeight="1">
      <c r="D342" s="163"/>
      <c r="E342" s="108"/>
      <c r="F342" s="108"/>
      <c r="G342" s="115"/>
      <c r="H342" s="152"/>
      <c r="I342" s="108"/>
      <c r="L342" s="152"/>
      <c r="M342" s="108"/>
      <c r="P342" s="267"/>
      <c r="Q342" s="108"/>
      <c r="T342" s="152"/>
      <c r="U342" s="108"/>
      <c r="X342" s="152"/>
      <c r="Y342" s="108"/>
      <c r="AB342" s="152"/>
      <c r="AC342" s="108"/>
    </row>
    <row r="343" spans="4:29" ht="14.25" customHeight="1">
      <c r="D343" s="163"/>
      <c r="E343" s="108"/>
      <c r="F343" s="108"/>
      <c r="G343" s="115"/>
      <c r="H343" s="152"/>
      <c r="I343" s="108"/>
      <c r="L343" s="152"/>
      <c r="M343" s="108"/>
      <c r="P343" s="267"/>
      <c r="Q343" s="108"/>
      <c r="T343" s="152"/>
      <c r="U343" s="108"/>
      <c r="X343" s="152"/>
      <c r="Y343" s="108"/>
      <c r="AB343" s="152"/>
      <c r="AC343" s="108"/>
    </row>
    <row r="344" spans="4:29" ht="14.25" customHeight="1">
      <c r="D344" s="163"/>
      <c r="E344" s="108"/>
      <c r="F344" s="108"/>
      <c r="G344" s="115"/>
      <c r="H344" s="152"/>
      <c r="I344" s="108"/>
      <c r="L344" s="152"/>
      <c r="M344" s="108"/>
      <c r="P344" s="267"/>
      <c r="Q344" s="108"/>
      <c r="T344" s="152"/>
      <c r="U344" s="108"/>
      <c r="X344" s="152"/>
      <c r="Y344" s="108"/>
      <c r="AB344" s="152"/>
      <c r="AC344" s="108"/>
    </row>
    <row r="345" spans="4:29" ht="14.25" customHeight="1">
      <c r="D345" s="163"/>
      <c r="E345" s="108"/>
      <c r="F345" s="108"/>
      <c r="G345" s="115"/>
      <c r="H345" s="152"/>
      <c r="I345" s="108"/>
      <c r="L345" s="152"/>
      <c r="M345" s="108"/>
      <c r="P345" s="267"/>
      <c r="Q345" s="108"/>
      <c r="T345" s="152"/>
      <c r="U345" s="108"/>
      <c r="X345" s="152"/>
      <c r="Y345" s="108"/>
      <c r="AB345" s="152"/>
      <c r="AC345" s="108"/>
    </row>
    <row r="346" spans="4:29" ht="14.25" customHeight="1">
      <c r="D346" s="163"/>
      <c r="E346" s="108"/>
      <c r="F346" s="108"/>
      <c r="G346" s="115"/>
      <c r="H346" s="152"/>
      <c r="I346" s="108"/>
      <c r="L346" s="152"/>
      <c r="M346" s="108"/>
      <c r="P346" s="267"/>
      <c r="Q346" s="108"/>
      <c r="T346" s="152"/>
      <c r="U346" s="108"/>
      <c r="X346" s="152"/>
      <c r="Y346" s="108"/>
      <c r="AB346" s="152"/>
      <c r="AC346" s="108"/>
    </row>
    <row r="347" spans="4:29" ht="14.25" customHeight="1">
      <c r="D347" s="163"/>
      <c r="E347" s="108"/>
      <c r="F347" s="108"/>
      <c r="G347" s="115"/>
      <c r="H347" s="152"/>
      <c r="I347" s="108"/>
      <c r="L347" s="152"/>
      <c r="M347" s="108"/>
      <c r="P347" s="267"/>
      <c r="Q347" s="108"/>
      <c r="T347" s="152"/>
      <c r="U347" s="108"/>
      <c r="X347" s="152"/>
      <c r="Y347" s="108"/>
      <c r="AB347" s="152"/>
      <c r="AC347" s="108"/>
    </row>
    <row r="348" spans="4:29" ht="14.25" customHeight="1">
      <c r="D348" s="163"/>
      <c r="E348" s="108"/>
      <c r="F348" s="108"/>
      <c r="G348" s="115"/>
      <c r="H348" s="152"/>
      <c r="I348" s="108"/>
      <c r="L348" s="152"/>
      <c r="M348" s="108"/>
      <c r="P348" s="267"/>
      <c r="Q348" s="108"/>
      <c r="T348" s="152"/>
      <c r="U348" s="108"/>
      <c r="X348" s="152"/>
      <c r="Y348" s="108"/>
      <c r="AB348" s="152"/>
      <c r="AC348" s="108"/>
    </row>
    <row r="349" spans="4:29" ht="14.25" customHeight="1">
      <c r="D349" s="163"/>
      <c r="E349" s="108"/>
      <c r="F349" s="108"/>
      <c r="G349" s="115"/>
      <c r="H349" s="152"/>
      <c r="I349" s="108"/>
      <c r="L349" s="152"/>
      <c r="M349" s="108"/>
      <c r="P349" s="267"/>
      <c r="Q349" s="108"/>
      <c r="T349" s="152"/>
      <c r="U349" s="108"/>
      <c r="X349" s="152"/>
      <c r="Y349" s="108"/>
      <c r="AB349" s="152"/>
      <c r="AC349" s="108"/>
    </row>
    <row r="350" spans="4:29" ht="14.25" customHeight="1">
      <c r="D350" s="163"/>
      <c r="E350" s="108"/>
      <c r="F350" s="108"/>
      <c r="G350" s="115"/>
      <c r="H350" s="152"/>
      <c r="I350" s="108"/>
      <c r="L350" s="152"/>
      <c r="M350" s="108"/>
      <c r="P350" s="267"/>
      <c r="Q350" s="108"/>
      <c r="T350" s="152"/>
      <c r="U350" s="108"/>
      <c r="X350" s="152"/>
      <c r="Y350" s="108"/>
      <c r="AB350" s="152"/>
      <c r="AC350" s="108"/>
    </row>
    <row r="351" spans="4:29" ht="14.25" customHeight="1">
      <c r="D351" s="163"/>
      <c r="E351" s="108"/>
      <c r="F351" s="108"/>
      <c r="G351" s="115"/>
      <c r="H351" s="152"/>
      <c r="I351" s="108"/>
      <c r="L351" s="152"/>
      <c r="M351" s="108"/>
      <c r="P351" s="267"/>
      <c r="Q351" s="108"/>
      <c r="T351" s="152"/>
      <c r="U351" s="108"/>
      <c r="X351" s="152"/>
      <c r="Y351" s="108"/>
      <c r="AB351" s="152"/>
      <c r="AC351" s="108"/>
    </row>
    <row r="352" spans="4:29" ht="14.25" customHeight="1">
      <c r="D352" s="163"/>
      <c r="E352" s="108"/>
      <c r="F352" s="108"/>
      <c r="G352" s="115"/>
      <c r="H352" s="152"/>
      <c r="I352" s="108"/>
      <c r="L352" s="152"/>
      <c r="M352" s="108"/>
      <c r="P352" s="267"/>
      <c r="Q352" s="108"/>
      <c r="T352" s="152"/>
      <c r="U352" s="108"/>
      <c r="X352" s="152"/>
      <c r="Y352" s="108"/>
      <c r="AB352" s="152"/>
      <c r="AC352" s="108"/>
    </row>
    <row r="353" spans="4:29" ht="14.25" customHeight="1">
      <c r="D353" s="163"/>
      <c r="E353" s="108"/>
      <c r="F353" s="108"/>
      <c r="G353" s="115"/>
      <c r="H353" s="152"/>
      <c r="I353" s="108"/>
      <c r="L353" s="152"/>
      <c r="M353" s="108"/>
      <c r="P353" s="267"/>
      <c r="Q353" s="108"/>
      <c r="T353" s="152"/>
      <c r="U353" s="108"/>
      <c r="X353" s="152"/>
      <c r="Y353" s="108"/>
      <c r="AB353" s="152"/>
      <c r="AC353" s="108"/>
    </row>
    <row r="354" spans="4:29" ht="14.25" customHeight="1">
      <c r="D354" s="163"/>
      <c r="E354" s="108"/>
      <c r="F354" s="108"/>
      <c r="G354" s="115"/>
      <c r="H354" s="152"/>
      <c r="I354" s="108"/>
      <c r="L354" s="152"/>
      <c r="M354" s="108"/>
      <c r="P354" s="267"/>
      <c r="Q354" s="108"/>
      <c r="T354" s="152"/>
      <c r="U354" s="108"/>
      <c r="X354" s="152"/>
      <c r="Y354" s="108"/>
      <c r="AB354" s="152"/>
      <c r="AC354" s="108"/>
    </row>
    <row r="355" spans="4:29" ht="14.25" customHeight="1">
      <c r="D355" s="163"/>
      <c r="E355" s="108"/>
      <c r="F355" s="108"/>
      <c r="G355" s="115"/>
      <c r="H355" s="152"/>
      <c r="I355" s="108"/>
      <c r="L355" s="152"/>
      <c r="M355" s="108"/>
      <c r="P355" s="267"/>
      <c r="Q355" s="108"/>
      <c r="T355" s="152"/>
      <c r="U355" s="108"/>
      <c r="X355" s="152"/>
      <c r="Y355" s="108"/>
      <c r="AB355" s="152"/>
      <c r="AC355" s="108"/>
    </row>
    <row r="356" spans="4:29" ht="14.25" customHeight="1">
      <c r="D356" s="163"/>
      <c r="E356" s="108"/>
      <c r="F356" s="108"/>
      <c r="G356" s="115"/>
      <c r="H356" s="152"/>
      <c r="I356" s="108"/>
      <c r="L356" s="152"/>
      <c r="M356" s="108"/>
      <c r="P356" s="267"/>
      <c r="Q356" s="108"/>
      <c r="T356" s="152"/>
      <c r="U356" s="108"/>
      <c r="X356" s="152"/>
      <c r="Y356" s="108"/>
      <c r="AB356" s="152"/>
      <c r="AC356" s="108"/>
    </row>
    <row r="357" spans="4:29" ht="14.25" customHeight="1">
      <c r="D357" s="163"/>
      <c r="E357" s="108"/>
      <c r="F357" s="108"/>
      <c r="G357" s="115"/>
      <c r="H357" s="152"/>
      <c r="I357" s="108"/>
      <c r="L357" s="152"/>
      <c r="M357" s="108"/>
      <c r="P357" s="267"/>
      <c r="Q357" s="108"/>
      <c r="T357" s="152"/>
      <c r="U357" s="108"/>
      <c r="X357" s="152"/>
      <c r="Y357" s="108"/>
      <c r="AB357" s="152"/>
      <c r="AC357" s="108"/>
    </row>
    <row r="358" spans="4:29" ht="14.25" customHeight="1">
      <c r="D358" s="163"/>
      <c r="E358" s="108"/>
      <c r="F358" s="108"/>
      <c r="G358" s="115"/>
      <c r="H358" s="152"/>
      <c r="I358" s="108"/>
      <c r="L358" s="152"/>
      <c r="M358" s="108"/>
      <c r="P358" s="267"/>
      <c r="Q358" s="108"/>
      <c r="T358" s="152"/>
      <c r="U358" s="108"/>
      <c r="X358" s="152"/>
      <c r="Y358" s="108"/>
      <c r="AB358" s="152"/>
      <c r="AC358" s="108"/>
    </row>
    <row r="359" spans="4:29" ht="14.25" customHeight="1">
      <c r="D359" s="163"/>
      <c r="E359" s="108"/>
      <c r="F359" s="108"/>
      <c r="G359" s="115"/>
      <c r="H359" s="152"/>
      <c r="I359" s="108"/>
      <c r="L359" s="152"/>
      <c r="M359" s="108"/>
      <c r="P359" s="267"/>
      <c r="Q359" s="108"/>
      <c r="T359" s="152"/>
      <c r="U359" s="108"/>
      <c r="X359" s="152"/>
      <c r="Y359" s="108"/>
      <c r="AB359" s="152"/>
      <c r="AC359" s="108"/>
    </row>
    <row r="360" spans="4:29" ht="14.25" customHeight="1">
      <c r="D360" s="163"/>
      <c r="E360" s="108"/>
      <c r="F360" s="108"/>
      <c r="G360" s="115"/>
      <c r="H360" s="152"/>
      <c r="I360" s="108"/>
      <c r="L360" s="152"/>
      <c r="M360" s="108"/>
      <c r="P360" s="267"/>
      <c r="Q360" s="108"/>
      <c r="T360" s="152"/>
      <c r="U360" s="108"/>
      <c r="X360" s="152"/>
      <c r="Y360" s="108"/>
      <c r="AB360" s="152"/>
      <c r="AC360" s="108"/>
    </row>
    <row r="361" spans="4:29" ht="14.25" customHeight="1">
      <c r="D361" s="163"/>
      <c r="E361" s="108"/>
      <c r="F361" s="108"/>
      <c r="G361" s="115"/>
      <c r="H361" s="152"/>
      <c r="I361" s="108"/>
      <c r="L361" s="152"/>
      <c r="M361" s="108"/>
      <c r="P361" s="267"/>
      <c r="Q361" s="108"/>
      <c r="T361" s="152"/>
      <c r="U361" s="108"/>
      <c r="X361" s="152"/>
      <c r="Y361" s="108"/>
      <c r="AB361" s="152"/>
      <c r="AC361" s="108"/>
    </row>
    <row r="362" spans="4:29" ht="14.25" customHeight="1">
      <c r="D362" s="163"/>
      <c r="E362" s="108"/>
      <c r="F362" s="108"/>
      <c r="G362" s="115"/>
      <c r="H362" s="152"/>
      <c r="I362" s="108"/>
      <c r="L362" s="152"/>
      <c r="M362" s="108"/>
      <c r="P362" s="267"/>
      <c r="Q362" s="108"/>
      <c r="T362" s="152"/>
      <c r="U362" s="108"/>
      <c r="X362" s="152"/>
      <c r="Y362" s="108"/>
      <c r="AB362" s="152"/>
      <c r="AC362" s="108"/>
    </row>
    <row r="363" spans="4:29" ht="14.25" customHeight="1">
      <c r="D363" s="163"/>
      <c r="E363" s="108"/>
      <c r="F363" s="108"/>
      <c r="G363" s="115"/>
      <c r="H363" s="152"/>
      <c r="I363" s="108"/>
      <c r="L363" s="152"/>
      <c r="M363" s="108"/>
      <c r="P363" s="267"/>
      <c r="Q363" s="108"/>
      <c r="T363" s="152"/>
      <c r="U363" s="108"/>
      <c r="X363" s="152"/>
      <c r="Y363" s="108"/>
      <c r="AB363" s="152"/>
      <c r="AC363" s="108"/>
    </row>
    <row r="364" spans="4:29" ht="14.25" customHeight="1">
      <c r="D364" s="163"/>
      <c r="E364" s="108"/>
      <c r="F364" s="108"/>
      <c r="G364" s="115"/>
      <c r="H364" s="152"/>
      <c r="I364" s="108"/>
      <c r="L364" s="152"/>
      <c r="M364" s="108"/>
      <c r="P364" s="267"/>
      <c r="Q364" s="108"/>
      <c r="T364" s="152"/>
      <c r="U364" s="108"/>
      <c r="X364" s="152"/>
      <c r="Y364" s="108"/>
      <c r="AB364" s="152"/>
      <c r="AC364" s="108"/>
    </row>
    <row r="365" spans="4:29" ht="14.25" customHeight="1">
      <c r="D365" s="163"/>
      <c r="E365" s="108"/>
      <c r="F365" s="108"/>
      <c r="G365" s="115"/>
      <c r="H365" s="152"/>
      <c r="I365" s="108"/>
      <c r="L365" s="152"/>
      <c r="M365" s="108"/>
      <c r="P365" s="267"/>
      <c r="Q365" s="108"/>
      <c r="T365" s="152"/>
      <c r="U365" s="108"/>
      <c r="X365" s="152"/>
      <c r="Y365" s="108"/>
      <c r="AB365" s="152"/>
      <c r="AC365" s="108"/>
    </row>
    <row r="366" spans="4:29" ht="14.25" customHeight="1">
      <c r="D366" s="163"/>
      <c r="E366" s="108"/>
      <c r="F366" s="108"/>
      <c r="G366" s="115"/>
      <c r="H366" s="152"/>
      <c r="I366" s="108"/>
      <c r="L366" s="152"/>
      <c r="M366" s="108"/>
      <c r="P366" s="267"/>
      <c r="Q366" s="108"/>
      <c r="T366" s="152"/>
      <c r="U366" s="108"/>
      <c r="X366" s="152"/>
      <c r="Y366" s="108"/>
      <c r="AB366" s="152"/>
      <c r="AC366" s="108"/>
    </row>
    <row r="367" spans="4:29" ht="14.25" customHeight="1">
      <c r="D367" s="163"/>
      <c r="E367" s="108"/>
      <c r="F367" s="108"/>
      <c r="G367" s="115"/>
      <c r="H367" s="152"/>
      <c r="I367" s="108"/>
      <c r="L367" s="152"/>
      <c r="M367" s="108"/>
      <c r="P367" s="267"/>
      <c r="Q367" s="108"/>
      <c r="T367" s="152"/>
      <c r="U367" s="108"/>
      <c r="X367" s="152"/>
      <c r="Y367" s="108"/>
      <c r="AB367" s="152"/>
      <c r="AC367" s="108"/>
    </row>
    <row r="368" spans="4:29" ht="14.25" customHeight="1">
      <c r="D368" s="163"/>
      <c r="E368" s="108"/>
      <c r="F368" s="108"/>
      <c r="G368" s="115"/>
      <c r="H368" s="152"/>
      <c r="I368" s="108"/>
      <c r="L368" s="152"/>
      <c r="M368" s="108"/>
      <c r="P368" s="267"/>
      <c r="Q368" s="108"/>
      <c r="T368" s="152"/>
      <c r="U368" s="108"/>
      <c r="X368" s="152"/>
      <c r="Y368" s="108"/>
      <c r="AB368" s="152"/>
      <c r="AC368" s="108"/>
    </row>
    <row r="369" spans="4:29" ht="14.25" customHeight="1">
      <c r="D369" s="163"/>
      <c r="E369" s="108"/>
      <c r="F369" s="108"/>
      <c r="G369" s="115"/>
      <c r="H369" s="152"/>
      <c r="I369" s="108"/>
      <c r="L369" s="152"/>
      <c r="M369" s="108"/>
      <c r="P369" s="267"/>
      <c r="Q369" s="108"/>
      <c r="T369" s="152"/>
      <c r="U369" s="108"/>
      <c r="X369" s="152"/>
      <c r="Y369" s="108"/>
      <c r="AB369" s="152"/>
      <c r="AC369" s="108"/>
    </row>
    <row r="370" spans="4:29" ht="14.25" customHeight="1">
      <c r="D370" s="163"/>
      <c r="E370" s="108"/>
      <c r="F370" s="108"/>
      <c r="G370" s="115"/>
      <c r="H370" s="152"/>
      <c r="I370" s="108"/>
      <c r="L370" s="152"/>
      <c r="M370" s="108"/>
      <c r="P370" s="267"/>
      <c r="Q370" s="108"/>
      <c r="T370" s="152"/>
      <c r="U370" s="108"/>
      <c r="X370" s="152"/>
      <c r="Y370" s="108"/>
      <c r="AB370" s="152"/>
      <c r="AC370" s="108"/>
    </row>
    <row r="371" spans="4:29" ht="14.25" customHeight="1">
      <c r="D371" s="163"/>
      <c r="E371" s="108"/>
      <c r="F371" s="108"/>
      <c r="G371" s="115"/>
      <c r="H371" s="152"/>
      <c r="I371" s="108"/>
      <c r="L371" s="152"/>
      <c r="M371" s="108"/>
      <c r="P371" s="267"/>
      <c r="Q371" s="108"/>
      <c r="T371" s="152"/>
      <c r="U371" s="108"/>
      <c r="X371" s="152"/>
      <c r="Y371" s="108"/>
      <c r="AB371" s="152"/>
      <c r="AC371" s="108"/>
    </row>
    <row r="372" spans="4:29" ht="14.25" customHeight="1">
      <c r="D372" s="163"/>
      <c r="E372" s="108"/>
      <c r="F372" s="108"/>
      <c r="G372" s="115"/>
      <c r="H372" s="152"/>
      <c r="I372" s="108"/>
      <c r="L372" s="152"/>
      <c r="M372" s="108"/>
      <c r="P372" s="267"/>
      <c r="Q372" s="108"/>
      <c r="T372" s="152"/>
      <c r="U372" s="108"/>
      <c r="X372" s="152"/>
      <c r="Y372" s="108"/>
      <c r="AB372" s="152"/>
      <c r="AC372" s="108"/>
    </row>
    <row r="373" spans="4:29" ht="14.25" customHeight="1">
      <c r="D373" s="163"/>
      <c r="E373" s="108"/>
      <c r="F373" s="108"/>
      <c r="G373" s="115"/>
      <c r="H373" s="152"/>
      <c r="I373" s="108"/>
      <c r="L373" s="152"/>
      <c r="M373" s="108"/>
      <c r="P373" s="267"/>
      <c r="Q373" s="108"/>
      <c r="T373" s="152"/>
      <c r="U373" s="108"/>
      <c r="X373" s="152"/>
      <c r="Y373" s="108"/>
      <c r="AB373" s="152"/>
      <c r="AC373" s="108"/>
    </row>
    <row r="374" spans="4:29" ht="14.25" customHeight="1">
      <c r="D374" s="163"/>
      <c r="E374" s="108"/>
      <c r="F374" s="108"/>
      <c r="G374" s="115"/>
      <c r="H374" s="152"/>
      <c r="I374" s="108"/>
      <c r="L374" s="152"/>
      <c r="M374" s="108"/>
      <c r="P374" s="267"/>
      <c r="Q374" s="108"/>
      <c r="T374" s="152"/>
      <c r="U374" s="108"/>
      <c r="X374" s="152"/>
      <c r="Y374" s="108"/>
      <c r="AB374" s="152"/>
      <c r="AC374" s="108"/>
    </row>
    <row r="375" spans="4:29" ht="14.25" customHeight="1">
      <c r="D375" s="163"/>
      <c r="E375" s="108"/>
      <c r="F375" s="108"/>
      <c r="G375" s="115"/>
      <c r="H375" s="152"/>
      <c r="I375" s="108"/>
      <c r="L375" s="152"/>
      <c r="M375" s="108"/>
      <c r="P375" s="267"/>
      <c r="Q375" s="108"/>
      <c r="T375" s="152"/>
      <c r="U375" s="108"/>
      <c r="X375" s="152"/>
      <c r="Y375" s="108"/>
      <c r="AB375" s="152"/>
      <c r="AC375" s="108"/>
    </row>
    <row r="376" spans="4:29" ht="14.25" customHeight="1">
      <c r="D376" s="163"/>
      <c r="E376" s="108"/>
      <c r="F376" s="108"/>
      <c r="G376" s="115"/>
      <c r="H376" s="152"/>
      <c r="I376" s="108"/>
      <c r="L376" s="152"/>
      <c r="M376" s="108"/>
      <c r="P376" s="267"/>
      <c r="Q376" s="108"/>
      <c r="T376" s="152"/>
      <c r="U376" s="108"/>
      <c r="X376" s="152"/>
      <c r="Y376" s="108"/>
      <c r="AB376" s="152"/>
      <c r="AC376" s="108"/>
    </row>
    <row r="377" spans="4:29" ht="14.25" customHeight="1">
      <c r="D377" s="163"/>
      <c r="E377" s="108"/>
      <c r="F377" s="108"/>
      <c r="G377" s="115"/>
      <c r="H377" s="152"/>
      <c r="I377" s="108"/>
      <c r="L377" s="152"/>
      <c r="M377" s="108"/>
      <c r="P377" s="267"/>
      <c r="Q377" s="108"/>
      <c r="T377" s="152"/>
      <c r="U377" s="108"/>
      <c r="X377" s="152"/>
      <c r="Y377" s="108"/>
      <c r="AB377" s="152"/>
      <c r="AC377" s="108"/>
    </row>
    <row r="378" spans="4:29" ht="14.25" customHeight="1">
      <c r="D378" s="163"/>
      <c r="E378" s="108"/>
      <c r="F378" s="108"/>
      <c r="G378" s="115"/>
      <c r="H378" s="152"/>
      <c r="I378" s="108"/>
      <c r="L378" s="152"/>
      <c r="M378" s="108"/>
      <c r="P378" s="267"/>
      <c r="Q378" s="108"/>
      <c r="T378" s="152"/>
      <c r="U378" s="108"/>
      <c r="X378" s="152"/>
      <c r="Y378" s="108"/>
      <c r="AB378" s="152"/>
      <c r="AC378" s="108"/>
    </row>
    <row r="379" spans="4:29" ht="14.25" customHeight="1">
      <c r="D379" s="163"/>
      <c r="E379" s="108"/>
      <c r="F379" s="108"/>
      <c r="G379" s="115"/>
      <c r="H379" s="152"/>
      <c r="I379" s="108"/>
      <c r="L379" s="152"/>
      <c r="M379" s="108"/>
      <c r="P379" s="267"/>
      <c r="Q379" s="108"/>
      <c r="T379" s="152"/>
      <c r="U379" s="108"/>
      <c r="X379" s="152"/>
      <c r="Y379" s="108"/>
      <c r="AB379" s="152"/>
      <c r="AC379" s="108"/>
    </row>
    <row r="380" spans="4:29" ht="14.25" customHeight="1">
      <c r="D380" s="163"/>
      <c r="E380" s="108"/>
      <c r="F380" s="108"/>
      <c r="G380" s="115"/>
      <c r="H380" s="152"/>
      <c r="I380" s="108"/>
      <c r="L380" s="152"/>
      <c r="M380" s="108"/>
      <c r="P380" s="267"/>
      <c r="Q380" s="108"/>
      <c r="T380" s="152"/>
      <c r="U380" s="108"/>
      <c r="X380" s="152"/>
      <c r="Y380" s="108"/>
      <c r="AB380" s="152"/>
      <c r="AC380" s="108"/>
    </row>
    <row r="381" spans="4:29" ht="14.25" customHeight="1">
      <c r="D381" s="163"/>
      <c r="E381" s="108"/>
      <c r="F381" s="108"/>
      <c r="G381" s="115"/>
      <c r="H381" s="152"/>
      <c r="I381" s="108"/>
      <c r="L381" s="152"/>
      <c r="M381" s="108"/>
      <c r="P381" s="267"/>
      <c r="Q381" s="108"/>
      <c r="T381" s="152"/>
      <c r="U381" s="108"/>
      <c r="X381" s="152"/>
      <c r="Y381" s="108"/>
      <c r="AB381" s="152"/>
      <c r="AC381" s="108"/>
    </row>
    <row r="382" spans="4:29" ht="14.25" customHeight="1">
      <c r="D382" s="163"/>
      <c r="E382" s="108"/>
      <c r="F382" s="108"/>
      <c r="G382" s="115"/>
      <c r="H382" s="152"/>
      <c r="I382" s="108"/>
      <c r="L382" s="152"/>
      <c r="M382" s="108"/>
      <c r="P382" s="267"/>
      <c r="Q382" s="108"/>
      <c r="T382" s="152"/>
      <c r="U382" s="108"/>
      <c r="X382" s="152"/>
      <c r="Y382" s="108"/>
      <c r="AB382" s="152"/>
      <c r="AC382" s="108"/>
    </row>
    <row r="383" spans="4:29" ht="14.25" customHeight="1">
      <c r="D383" s="163"/>
      <c r="E383" s="108"/>
      <c r="F383" s="108"/>
      <c r="G383" s="115"/>
      <c r="H383" s="152"/>
      <c r="I383" s="108"/>
      <c r="L383" s="152"/>
      <c r="M383" s="108"/>
      <c r="P383" s="267"/>
      <c r="Q383" s="108"/>
      <c r="T383" s="152"/>
      <c r="U383" s="108"/>
      <c r="X383" s="152"/>
      <c r="Y383" s="108"/>
      <c r="AB383" s="152"/>
      <c r="AC383" s="108"/>
    </row>
    <row r="384" spans="4:29" ht="14.25" customHeight="1">
      <c r="D384" s="163"/>
      <c r="E384" s="108"/>
      <c r="F384" s="108"/>
      <c r="G384" s="115"/>
      <c r="H384" s="152"/>
      <c r="I384" s="108"/>
      <c r="L384" s="152"/>
      <c r="M384" s="108"/>
      <c r="P384" s="267"/>
      <c r="Q384" s="108"/>
      <c r="T384" s="152"/>
      <c r="U384" s="108"/>
      <c r="X384" s="152"/>
      <c r="Y384" s="108"/>
      <c r="AB384" s="152"/>
      <c r="AC384" s="108"/>
    </row>
    <row r="385" spans="4:29" ht="14.25" customHeight="1">
      <c r="D385" s="163"/>
      <c r="E385" s="108"/>
      <c r="F385" s="108"/>
      <c r="G385" s="115"/>
      <c r="H385" s="152"/>
      <c r="I385" s="108"/>
      <c r="L385" s="152"/>
      <c r="M385" s="108"/>
      <c r="P385" s="267"/>
      <c r="Q385" s="108"/>
      <c r="T385" s="152"/>
      <c r="U385" s="108"/>
      <c r="X385" s="152"/>
      <c r="Y385" s="108"/>
      <c r="AB385" s="152"/>
      <c r="AC385" s="108"/>
    </row>
    <row r="386" spans="4:29" ht="14.25" customHeight="1">
      <c r="D386" s="163"/>
      <c r="E386" s="108"/>
      <c r="F386" s="108"/>
      <c r="G386" s="115"/>
      <c r="H386" s="152"/>
      <c r="I386" s="108"/>
      <c r="L386" s="152"/>
      <c r="M386" s="108"/>
      <c r="P386" s="267"/>
      <c r="Q386" s="108"/>
      <c r="T386" s="152"/>
      <c r="U386" s="108"/>
      <c r="X386" s="152"/>
      <c r="Y386" s="108"/>
      <c r="AB386" s="152"/>
      <c r="AC386" s="108"/>
    </row>
    <row r="387" spans="4:29" ht="14.25" customHeight="1">
      <c r="D387" s="163"/>
      <c r="E387" s="108"/>
      <c r="F387" s="108"/>
      <c r="G387" s="115"/>
      <c r="H387" s="152"/>
      <c r="I387" s="108"/>
      <c r="L387" s="152"/>
      <c r="M387" s="108"/>
      <c r="P387" s="267"/>
      <c r="Q387" s="108"/>
      <c r="T387" s="152"/>
      <c r="U387" s="108"/>
      <c r="X387" s="152"/>
      <c r="Y387" s="108"/>
      <c r="AB387" s="152"/>
      <c r="AC387" s="108"/>
    </row>
    <row r="388" spans="4:29" ht="14.25" customHeight="1">
      <c r="D388" s="163"/>
      <c r="E388" s="108"/>
      <c r="F388" s="108"/>
      <c r="G388" s="115"/>
      <c r="H388" s="152"/>
      <c r="I388" s="108"/>
      <c r="L388" s="152"/>
      <c r="M388" s="108"/>
      <c r="P388" s="267"/>
      <c r="Q388" s="108"/>
      <c r="T388" s="152"/>
      <c r="U388" s="108"/>
      <c r="X388" s="152"/>
      <c r="Y388" s="108"/>
      <c r="AB388" s="152"/>
      <c r="AC388" s="108"/>
    </row>
    <row r="389" spans="4:29" ht="14.25" customHeight="1">
      <c r="D389" s="163"/>
      <c r="E389" s="108"/>
      <c r="F389" s="108"/>
      <c r="G389" s="115"/>
      <c r="H389" s="152"/>
      <c r="I389" s="108"/>
      <c r="L389" s="152"/>
      <c r="M389" s="108"/>
      <c r="P389" s="267"/>
      <c r="Q389" s="108"/>
      <c r="T389" s="152"/>
      <c r="U389" s="108"/>
      <c r="X389" s="152"/>
      <c r="Y389" s="108"/>
      <c r="AB389" s="152"/>
      <c r="AC389" s="108"/>
    </row>
    <row r="390" spans="4:29" ht="14.25" customHeight="1">
      <c r="D390" s="163"/>
      <c r="E390" s="108"/>
      <c r="F390" s="108"/>
      <c r="G390" s="115"/>
      <c r="H390" s="152"/>
      <c r="I390" s="108"/>
      <c r="L390" s="152"/>
      <c r="M390" s="108"/>
      <c r="P390" s="267"/>
      <c r="Q390" s="108"/>
      <c r="T390" s="152"/>
      <c r="U390" s="108"/>
      <c r="X390" s="152"/>
      <c r="Y390" s="108"/>
      <c r="AB390" s="152"/>
      <c r="AC390" s="108"/>
    </row>
    <row r="391" spans="4:29" ht="14.25" customHeight="1">
      <c r="D391" s="163"/>
      <c r="E391" s="108"/>
      <c r="F391" s="108"/>
      <c r="G391" s="115"/>
      <c r="H391" s="152"/>
      <c r="I391" s="108"/>
      <c r="L391" s="152"/>
      <c r="M391" s="108"/>
      <c r="P391" s="267"/>
      <c r="Q391" s="108"/>
      <c r="T391" s="152"/>
      <c r="U391" s="108"/>
      <c r="X391" s="152"/>
      <c r="Y391" s="108"/>
      <c r="AB391" s="152"/>
      <c r="AC391" s="108"/>
    </row>
    <row r="392" spans="4:29" ht="14.25" customHeight="1">
      <c r="D392" s="163"/>
      <c r="E392" s="108"/>
      <c r="F392" s="108"/>
      <c r="G392" s="115"/>
      <c r="H392" s="152"/>
      <c r="I392" s="108"/>
      <c r="L392" s="152"/>
      <c r="M392" s="108"/>
      <c r="P392" s="267"/>
      <c r="Q392" s="108"/>
      <c r="T392" s="152"/>
      <c r="U392" s="108"/>
      <c r="X392" s="152"/>
      <c r="Y392" s="108"/>
      <c r="AB392" s="152"/>
      <c r="AC392" s="108"/>
    </row>
    <row r="393" spans="4:29" ht="14.25" customHeight="1">
      <c r="D393" s="163"/>
      <c r="E393" s="108"/>
      <c r="F393" s="108"/>
      <c r="G393" s="115"/>
      <c r="H393" s="152"/>
      <c r="I393" s="108"/>
      <c r="L393" s="152"/>
      <c r="M393" s="108"/>
      <c r="P393" s="267"/>
      <c r="Q393" s="108"/>
      <c r="T393" s="152"/>
      <c r="U393" s="108"/>
      <c r="X393" s="152"/>
      <c r="Y393" s="108"/>
      <c r="AB393" s="152"/>
      <c r="AC393" s="108"/>
    </row>
    <row r="394" spans="4:29" ht="14.25" customHeight="1">
      <c r="D394" s="163"/>
      <c r="E394" s="108"/>
      <c r="F394" s="108"/>
      <c r="G394" s="115"/>
      <c r="H394" s="152"/>
      <c r="I394" s="108"/>
      <c r="L394" s="152"/>
      <c r="M394" s="108"/>
      <c r="P394" s="267"/>
      <c r="Q394" s="108"/>
      <c r="T394" s="152"/>
      <c r="U394" s="108"/>
      <c r="X394" s="152"/>
      <c r="Y394" s="108"/>
      <c r="AB394" s="152"/>
      <c r="AC394" s="108"/>
    </row>
    <row r="395" spans="4:29" ht="14.25" customHeight="1">
      <c r="D395" s="163"/>
      <c r="E395" s="108"/>
      <c r="F395" s="108"/>
      <c r="G395" s="115"/>
      <c r="H395" s="152"/>
      <c r="I395" s="108"/>
      <c r="L395" s="152"/>
      <c r="M395" s="108"/>
      <c r="P395" s="267"/>
      <c r="Q395" s="108"/>
      <c r="T395" s="152"/>
      <c r="U395" s="108"/>
      <c r="X395" s="152"/>
      <c r="Y395" s="108"/>
      <c r="AB395" s="152"/>
      <c r="AC395" s="108"/>
    </row>
    <row r="396" spans="4:29" ht="14.25" customHeight="1">
      <c r="D396" s="163"/>
      <c r="E396" s="108"/>
      <c r="F396" s="108"/>
      <c r="G396" s="115"/>
      <c r="H396" s="152"/>
      <c r="I396" s="108"/>
      <c r="L396" s="152"/>
      <c r="M396" s="108"/>
      <c r="P396" s="267"/>
      <c r="Q396" s="108"/>
      <c r="T396" s="152"/>
      <c r="U396" s="108"/>
      <c r="X396" s="152"/>
      <c r="Y396" s="108"/>
      <c r="AB396" s="152"/>
      <c r="AC396" s="108"/>
    </row>
    <row r="397" spans="4:29" ht="14.25" customHeight="1">
      <c r="D397" s="163"/>
      <c r="E397" s="108"/>
      <c r="F397" s="108"/>
      <c r="G397" s="115"/>
      <c r="H397" s="152"/>
      <c r="I397" s="108"/>
      <c r="L397" s="152"/>
      <c r="M397" s="108"/>
      <c r="P397" s="267"/>
      <c r="Q397" s="108"/>
      <c r="T397" s="152"/>
      <c r="U397" s="108"/>
      <c r="X397" s="152"/>
      <c r="Y397" s="108"/>
      <c r="AB397" s="152"/>
      <c r="AC397" s="108"/>
    </row>
    <row r="398" spans="4:29" ht="14.25" customHeight="1">
      <c r="D398" s="163"/>
      <c r="E398" s="108"/>
      <c r="F398" s="108"/>
      <c r="G398" s="115"/>
      <c r="H398" s="152"/>
      <c r="I398" s="108"/>
      <c r="L398" s="152"/>
      <c r="M398" s="108"/>
      <c r="P398" s="267"/>
      <c r="Q398" s="108"/>
      <c r="T398" s="152"/>
      <c r="U398" s="108"/>
      <c r="X398" s="152"/>
      <c r="Y398" s="108"/>
      <c r="AB398" s="152"/>
      <c r="AC398" s="108"/>
    </row>
    <row r="399" spans="4:29" ht="14.25" customHeight="1">
      <c r="D399" s="163"/>
      <c r="E399" s="108"/>
      <c r="F399" s="108"/>
      <c r="G399" s="115"/>
      <c r="H399" s="152"/>
      <c r="I399" s="108"/>
      <c r="L399" s="152"/>
      <c r="M399" s="108"/>
      <c r="P399" s="267"/>
      <c r="Q399" s="108"/>
      <c r="T399" s="152"/>
      <c r="U399" s="108"/>
      <c r="X399" s="152"/>
      <c r="Y399" s="108"/>
      <c r="AB399" s="152"/>
      <c r="AC399" s="108"/>
    </row>
    <row r="400" spans="4:29" ht="14.25" customHeight="1">
      <c r="D400" s="163"/>
      <c r="E400" s="108"/>
      <c r="F400" s="108"/>
      <c r="G400" s="115"/>
      <c r="H400" s="152"/>
      <c r="I400" s="108"/>
      <c r="L400" s="152"/>
      <c r="M400" s="108"/>
      <c r="P400" s="267"/>
      <c r="Q400" s="108"/>
      <c r="T400" s="152"/>
      <c r="U400" s="108"/>
      <c r="X400" s="152"/>
      <c r="Y400" s="108"/>
      <c r="AB400" s="152"/>
      <c r="AC400" s="108"/>
    </row>
    <row r="401" spans="4:29" ht="14.25" customHeight="1">
      <c r="D401" s="163"/>
      <c r="E401" s="108"/>
      <c r="F401" s="108"/>
      <c r="G401" s="115"/>
      <c r="H401" s="152"/>
      <c r="I401" s="108"/>
      <c r="L401" s="152"/>
      <c r="M401" s="108"/>
      <c r="P401" s="267"/>
      <c r="Q401" s="108"/>
      <c r="T401" s="152"/>
      <c r="U401" s="108"/>
      <c r="X401" s="152"/>
      <c r="Y401" s="108"/>
      <c r="AB401" s="152"/>
      <c r="AC401" s="108"/>
    </row>
    <row r="402" spans="4:29" ht="14.25" customHeight="1">
      <c r="D402" s="163"/>
      <c r="E402" s="108"/>
      <c r="F402" s="108"/>
      <c r="G402" s="115"/>
      <c r="H402" s="152"/>
      <c r="I402" s="108"/>
      <c r="L402" s="152"/>
      <c r="M402" s="108"/>
      <c r="P402" s="267"/>
      <c r="Q402" s="108"/>
      <c r="T402" s="152"/>
      <c r="U402" s="108"/>
      <c r="X402" s="152"/>
      <c r="Y402" s="108"/>
      <c r="AB402" s="152"/>
      <c r="AC402" s="108"/>
    </row>
    <row r="403" spans="4:29" ht="14.25" customHeight="1">
      <c r="D403" s="163"/>
      <c r="E403" s="108"/>
      <c r="F403" s="108"/>
      <c r="G403" s="115"/>
      <c r="H403" s="152"/>
      <c r="I403" s="108"/>
      <c r="L403" s="152"/>
      <c r="M403" s="108"/>
      <c r="P403" s="267"/>
      <c r="Q403" s="108"/>
      <c r="T403" s="152"/>
      <c r="U403" s="108"/>
      <c r="X403" s="152"/>
      <c r="Y403" s="108"/>
      <c r="AB403" s="152"/>
      <c r="AC403" s="108"/>
    </row>
    <row r="404" spans="4:29" ht="14.25" customHeight="1">
      <c r="D404" s="163"/>
      <c r="E404" s="108"/>
      <c r="F404" s="108"/>
      <c r="G404" s="115"/>
      <c r="H404" s="152"/>
      <c r="I404" s="108"/>
      <c r="L404" s="152"/>
      <c r="M404" s="108"/>
      <c r="P404" s="267"/>
      <c r="Q404" s="108"/>
      <c r="T404" s="152"/>
      <c r="U404" s="108"/>
      <c r="X404" s="152"/>
      <c r="Y404" s="108"/>
      <c r="AB404" s="152"/>
      <c r="AC404" s="108"/>
    </row>
    <row r="405" spans="4:29" ht="14.25" customHeight="1">
      <c r="D405" s="163"/>
      <c r="E405" s="108"/>
      <c r="F405" s="108"/>
      <c r="G405" s="115"/>
      <c r="H405" s="152"/>
      <c r="I405" s="108"/>
      <c r="L405" s="152"/>
      <c r="M405" s="108"/>
      <c r="P405" s="267"/>
      <c r="Q405" s="108"/>
      <c r="T405" s="152"/>
      <c r="U405" s="108"/>
      <c r="X405" s="152"/>
      <c r="Y405" s="108"/>
      <c r="AB405" s="152"/>
      <c r="AC405" s="108"/>
    </row>
    <row r="406" spans="4:29" ht="14.25" customHeight="1">
      <c r="D406" s="163"/>
      <c r="E406" s="108"/>
      <c r="F406" s="108"/>
      <c r="G406" s="115"/>
      <c r="H406" s="152"/>
      <c r="I406" s="108"/>
      <c r="L406" s="152"/>
      <c r="M406" s="108"/>
      <c r="P406" s="267"/>
      <c r="Q406" s="108"/>
      <c r="T406" s="152"/>
      <c r="U406" s="108"/>
      <c r="X406" s="152"/>
      <c r="Y406" s="108"/>
      <c r="AB406" s="152"/>
      <c r="AC406" s="108"/>
    </row>
    <row r="407" spans="4:29" ht="14.25" customHeight="1">
      <c r="D407" s="163"/>
      <c r="E407" s="108"/>
      <c r="F407" s="108"/>
      <c r="G407" s="115"/>
      <c r="H407" s="152"/>
      <c r="I407" s="108"/>
      <c r="L407" s="152"/>
      <c r="M407" s="108"/>
      <c r="P407" s="267"/>
      <c r="Q407" s="108"/>
      <c r="T407" s="152"/>
      <c r="U407" s="108"/>
      <c r="X407" s="152"/>
      <c r="Y407" s="108"/>
      <c r="AB407" s="152"/>
      <c r="AC407" s="108"/>
    </row>
    <row r="408" spans="4:29" ht="14.25" customHeight="1">
      <c r="D408" s="163"/>
      <c r="E408" s="108"/>
      <c r="F408" s="108"/>
      <c r="G408" s="115"/>
      <c r="H408" s="152"/>
      <c r="I408" s="108"/>
      <c r="L408" s="152"/>
      <c r="M408" s="108"/>
      <c r="P408" s="267"/>
      <c r="Q408" s="108"/>
      <c r="T408" s="152"/>
      <c r="U408" s="108"/>
      <c r="X408" s="152"/>
      <c r="Y408" s="108"/>
      <c r="AB408" s="152"/>
      <c r="AC408" s="108"/>
    </row>
    <row r="409" spans="4:29" ht="14.25" customHeight="1">
      <c r="D409" s="163"/>
      <c r="E409" s="108"/>
      <c r="F409" s="108"/>
      <c r="G409" s="115"/>
      <c r="H409" s="152"/>
      <c r="I409" s="108"/>
      <c r="L409" s="152"/>
      <c r="M409" s="108"/>
      <c r="P409" s="267"/>
      <c r="Q409" s="108"/>
      <c r="T409" s="152"/>
      <c r="U409" s="108"/>
      <c r="X409" s="152"/>
      <c r="Y409" s="108"/>
      <c r="AB409" s="152"/>
      <c r="AC409" s="108"/>
    </row>
    <row r="410" spans="4:29" ht="14.25" customHeight="1">
      <c r="D410" s="163"/>
      <c r="E410" s="108"/>
      <c r="F410" s="108"/>
      <c r="G410" s="115"/>
      <c r="H410" s="152"/>
      <c r="I410" s="108"/>
      <c r="L410" s="152"/>
      <c r="M410" s="108"/>
      <c r="P410" s="267"/>
      <c r="Q410" s="108"/>
      <c r="T410" s="152"/>
      <c r="U410" s="108"/>
      <c r="X410" s="152"/>
      <c r="Y410" s="108"/>
      <c r="AB410" s="152"/>
      <c r="AC410" s="108"/>
    </row>
    <row r="411" spans="4:29" ht="14.25" customHeight="1">
      <c r="D411" s="163"/>
      <c r="E411" s="108"/>
      <c r="F411" s="108"/>
      <c r="G411" s="115"/>
      <c r="H411" s="152"/>
      <c r="I411" s="108"/>
      <c r="L411" s="152"/>
      <c r="M411" s="108"/>
      <c r="P411" s="267"/>
      <c r="Q411" s="108"/>
      <c r="T411" s="152"/>
      <c r="U411" s="108"/>
      <c r="X411" s="152"/>
      <c r="Y411" s="108"/>
      <c r="AB411" s="152"/>
      <c r="AC411" s="108"/>
    </row>
    <row r="412" spans="4:29" ht="14.25" customHeight="1">
      <c r="D412" s="163"/>
      <c r="E412" s="108"/>
      <c r="F412" s="108"/>
      <c r="G412" s="115"/>
      <c r="H412" s="152"/>
      <c r="I412" s="108"/>
      <c r="L412" s="152"/>
      <c r="M412" s="108"/>
      <c r="P412" s="267"/>
      <c r="Q412" s="108"/>
      <c r="T412" s="152"/>
      <c r="U412" s="108"/>
      <c r="X412" s="152"/>
      <c r="Y412" s="108"/>
      <c r="AB412" s="152"/>
      <c r="AC412" s="108"/>
    </row>
    <row r="413" spans="4:29" ht="14.25" customHeight="1">
      <c r="D413" s="163"/>
      <c r="E413" s="108"/>
      <c r="F413" s="108"/>
      <c r="G413" s="115"/>
      <c r="H413" s="152"/>
      <c r="I413" s="108"/>
      <c r="L413" s="152"/>
      <c r="M413" s="108"/>
      <c r="P413" s="267"/>
      <c r="Q413" s="108"/>
      <c r="T413" s="152"/>
      <c r="U413" s="108"/>
      <c r="X413" s="152"/>
      <c r="Y413" s="108"/>
      <c r="AB413" s="152"/>
      <c r="AC413" s="108"/>
    </row>
    <row r="414" spans="4:29" ht="14.25" customHeight="1">
      <c r="D414" s="163"/>
      <c r="E414" s="108"/>
      <c r="F414" s="108"/>
      <c r="G414" s="115"/>
      <c r="H414" s="152"/>
      <c r="I414" s="108"/>
      <c r="L414" s="152"/>
      <c r="M414" s="108"/>
      <c r="P414" s="267"/>
      <c r="Q414" s="108"/>
      <c r="T414" s="152"/>
      <c r="U414" s="108"/>
      <c r="X414" s="152"/>
      <c r="Y414" s="108"/>
      <c r="AB414" s="152"/>
      <c r="AC414" s="108"/>
    </row>
    <row r="415" spans="4:29" ht="14.25" customHeight="1">
      <c r="D415" s="163"/>
      <c r="E415" s="108"/>
      <c r="F415" s="108"/>
      <c r="G415" s="115"/>
      <c r="H415" s="152"/>
      <c r="I415" s="108"/>
      <c r="L415" s="152"/>
      <c r="M415" s="108"/>
      <c r="P415" s="267"/>
      <c r="Q415" s="108"/>
      <c r="T415" s="152"/>
      <c r="U415" s="108"/>
      <c r="X415" s="152"/>
      <c r="Y415" s="108"/>
      <c r="AB415" s="152"/>
      <c r="AC415" s="108"/>
    </row>
    <row r="416" spans="4:29" ht="14.25" customHeight="1">
      <c r="D416" s="163"/>
      <c r="E416" s="108"/>
      <c r="F416" s="108"/>
      <c r="G416" s="115"/>
      <c r="H416" s="152"/>
      <c r="I416" s="108"/>
      <c r="L416" s="152"/>
      <c r="M416" s="108"/>
      <c r="P416" s="267"/>
      <c r="Q416" s="108"/>
      <c r="T416" s="152"/>
      <c r="U416" s="108"/>
      <c r="X416" s="152"/>
      <c r="Y416" s="108"/>
      <c r="AB416" s="152"/>
      <c r="AC416" s="108"/>
    </row>
    <row r="417" spans="4:29" ht="14.25" customHeight="1">
      <c r="D417" s="163"/>
      <c r="E417" s="108"/>
      <c r="F417" s="108"/>
      <c r="G417" s="115"/>
      <c r="H417" s="152"/>
      <c r="I417" s="108"/>
      <c r="L417" s="152"/>
      <c r="M417" s="108"/>
      <c r="P417" s="267"/>
      <c r="Q417" s="108"/>
      <c r="T417" s="152"/>
      <c r="U417" s="108"/>
      <c r="X417" s="152"/>
      <c r="Y417" s="108"/>
      <c r="AB417" s="152"/>
      <c r="AC417" s="108"/>
    </row>
    <row r="418" spans="4:29" ht="14.25" customHeight="1">
      <c r="D418" s="163"/>
      <c r="E418" s="108"/>
      <c r="F418" s="108"/>
      <c r="G418" s="115"/>
      <c r="H418" s="152"/>
      <c r="I418" s="108"/>
      <c r="L418" s="152"/>
      <c r="M418" s="108"/>
      <c r="P418" s="267"/>
      <c r="Q418" s="108"/>
      <c r="T418" s="152"/>
      <c r="U418" s="108"/>
      <c r="X418" s="152"/>
      <c r="Y418" s="108"/>
      <c r="AB418" s="152"/>
      <c r="AC418" s="108"/>
    </row>
    <row r="419" spans="4:29" ht="14.25" customHeight="1">
      <c r="D419" s="163"/>
      <c r="E419" s="108"/>
      <c r="F419" s="108"/>
      <c r="G419" s="115"/>
      <c r="H419" s="152"/>
      <c r="I419" s="108"/>
      <c r="L419" s="152"/>
      <c r="M419" s="108"/>
      <c r="P419" s="267"/>
      <c r="Q419" s="108"/>
      <c r="T419" s="152"/>
      <c r="U419" s="108"/>
      <c r="X419" s="152"/>
      <c r="Y419" s="108"/>
      <c r="AB419" s="152"/>
      <c r="AC419" s="108"/>
    </row>
    <row r="420" spans="4:29" ht="14.25" customHeight="1">
      <c r="D420" s="163"/>
      <c r="E420" s="108"/>
      <c r="F420" s="108"/>
      <c r="G420" s="115"/>
      <c r="H420" s="152"/>
      <c r="I420" s="108"/>
      <c r="L420" s="152"/>
      <c r="M420" s="108"/>
      <c r="P420" s="267"/>
      <c r="Q420" s="108"/>
      <c r="T420" s="152"/>
      <c r="U420" s="108"/>
      <c r="X420" s="152"/>
      <c r="Y420" s="108"/>
      <c r="AB420" s="152"/>
      <c r="AC420" s="108"/>
    </row>
    <row r="421" spans="4:29" ht="14.25" customHeight="1">
      <c r="D421" s="163"/>
      <c r="E421" s="108"/>
      <c r="F421" s="108"/>
      <c r="G421" s="115"/>
      <c r="H421" s="152"/>
      <c r="I421" s="108"/>
      <c r="L421" s="152"/>
      <c r="M421" s="108"/>
      <c r="P421" s="267"/>
      <c r="Q421" s="108"/>
      <c r="T421" s="152"/>
      <c r="U421" s="108"/>
      <c r="X421" s="152"/>
      <c r="Y421" s="108"/>
      <c r="AB421" s="152"/>
      <c r="AC421" s="108"/>
    </row>
    <row r="422" spans="4:29" ht="14.25" customHeight="1">
      <c r="D422" s="163"/>
      <c r="E422" s="108"/>
      <c r="F422" s="108"/>
      <c r="G422" s="115"/>
      <c r="H422" s="152"/>
      <c r="I422" s="108"/>
      <c r="L422" s="152"/>
      <c r="M422" s="108"/>
      <c r="P422" s="267"/>
      <c r="Q422" s="108"/>
      <c r="T422" s="152"/>
      <c r="U422" s="108"/>
      <c r="X422" s="152"/>
      <c r="Y422" s="108"/>
      <c r="AB422" s="152"/>
      <c r="AC422" s="108"/>
    </row>
    <row r="423" spans="4:29" ht="14.25" customHeight="1">
      <c r="D423" s="163"/>
      <c r="E423" s="108"/>
      <c r="F423" s="108"/>
      <c r="G423" s="115"/>
      <c r="H423" s="152"/>
      <c r="I423" s="108"/>
      <c r="L423" s="152"/>
      <c r="M423" s="108"/>
      <c r="P423" s="267"/>
      <c r="Q423" s="108"/>
      <c r="T423" s="152"/>
      <c r="U423" s="108"/>
      <c r="X423" s="152"/>
      <c r="Y423" s="108"/>
      <c r="AB423" s="152"/>
      <c r="AC423" s="108"/>
    </row>
    <row r="424" spans="4:29" ht="14.25" customHeight="1">
      <c r="D424" s="163"/>
      <c r="E424" s="108"/>
      <c r="F424" s="108"/>
      <c r="G424" s="115"/>
      <c r="H424" s="152"/>
      <c r="I424" s="108"/>
      <c r="L424" s="152"/>
      <c r="M424" s="108"/>
      <c r="P424" s="267"/>
      <c r="Q424" s="108"/>
      <c r="T424" s="152"/>
      <c r="U424" s="108"/>
      <c r="X424" s="152"/>
      <c r="Y424" s="108"/>
      <c r="AB424" s="152"/>
      <c r="AC424" s="108"/>
    </row>
    <row r="425" spans="4:29" ht="14.25" customHeight="1">
      <c r="D425" s="163"/>
      <c r="E425" s="108"/>
      <c r="F425" s="108"/>
      <c r="G425" s="115"/>
      <c r="H425" s="152"/>
      <c r="I425" s="108"/>
      <c r="L425" s="152"/>
      <c r="M425" s="108"/>
      <c r="P425" s="267"/>
      <c r="Q425" s="108"/>
      <c r="T425" s="152"/>
      <c r="U425" s="108"/>
      <c r="X425" s="152"/>
      <c r="Y425" s="108"/>
      <c r="AB425" s="152"/>
      <c r="AC425" s="108"/>
    </row>
    <row r="426" spans="4:29" ht="14.25" customHeight="1">
      <c r="D426" s="163"/>
      <c r="E426" s="108"/>
      <c r="F426" s="108"/>
      <c r="G426" s="115"/>
      <c r="H426" s="152"/>
      <c r="I426" s="108"/>
      <c r="L426" s="152"/>
      <c r="M426" s="108"/>
      <c r="P426" s="267"/>
      <c r="Q426" s="108"/>
      <c r="T426" s="152"/>
      <c r="U426" s="108"/>
      <c r="X426" s="152"/>
      <c r="Y426" s="108"/>
      <c r="AB426" s="152"/>
      <c r="AC426" s="108"/>
    </row>
    <row r="427" spans="4:29" ht="14.25" customHeight="1">
      <c r="D427" s="163"/>
      <c r="E427" s="108"/>
      <c r="F427" s="108"/>
      <c r="G427" s="115"/>
      <c r="H427" s="152"/>
      <c r="I427" s="108"/>
      <c r="L427" s="152"/>
      <c r="M427" s="108"/>
      <c r="P427" s="267"/>
      <c r="Q427" s="108"/>
      <c r="T427" s="152"/>
      <c r="U427" s="108"/>
      <c r="X427" s="152"/>
      <c r="Y427" s="108"/>
      <c r="AB427" s="152"/>
      <c r="AC427" s="108"/>
    </row>
    <row r="428" spans="4:29" ht="14.25" customHeight="1">
      <c r="D428" s="163"/>
      <c r="E428" s="108"/>
      <c r="F428" s="108"/>
      <c r="G428" s="115"/>
      <c r="H428" s="152"/>
      <c r="I428" s="108"/>
      <c r="L428" s="152"/>
      <c r="M428" s="108"/>
      <c r="P428" s="267"/>
      <c r="Q428" s="108"/>
      <c r="T428" s="152"/>
      <c r="U428" s="108"/>
      <c r="X428" s="152"/>
      <c r="Y428" s="108"/>
      <c r="AB428" s="152"/>
      <c r="AC428" s="108"/>
    </row>
    <row r="429" spans="4:29" ht="14.25" customHeight="1">
      <c r="D429" s="163"/>
      <c r="E429" s="108"/>
      <c r="F429" s="108"/>
      <c r="G429" s="115"/>
      <c r="H429" s="152"/>
      <c r="I429" s="108"/>
      <c r="L429" s="152"/>
      <c r="M429" s="108"/>
      <c r="P429" s="267"/>
      <c r="Q429" s="108"/>
      <c r="T429" s="152"/>
      <c r="U429" s="108"/>
      <c r="X429" s="152"/>
      <c r="Y429" s="108"/>
      <c r="AB429" s="152"/>
      <c r="AC429" s="108"/>
    </row>
    <row r="430" spans="4:29" ht="14.25" customHeight="1">
      <c r="D430" s="163"/>
      <c r="E430" s="108"/>
      <c r="F430" s="108"/>
      <c r="G430" s="115"/>
      <c r="H430" s="152"/>
      <c r="I430" s="108"/>
      <c r="L430" s="152"/>
      <c r="M430" s="108"/>
      <c r="P430" s="267"/>
      <c r="Q430" s="108"/>
      <c r="T430" s="152"/>
      <c r="U430" s="108"/>
      <c r="X430" s="152"/>
      <c r="Y430" s="108"/>
      <c r="AB430" s="152"/>
      <c r="AC430" s="108"/>
    </row>
    <row r="431" spans="4:29" ht="14.25" customHeight="1">
      <c r="D431" s="163"/>
      <c r="E431" s="108"/>
      <c r="F431" s="108"/>
      <c r="G431" s="115"/>
      <c r="H431" s="152"/>
      <c r="I431" s="108"/>
      <c r="L431" s="152"/>
      <c r="M431" s="108"/>
      <c r="P431" s="267"/>
      <c r="Q431" s="108"/>
      <c r="T431" s="152"/>
      <c r="U431" s="108"/>
      <c r="X431" s="152"/>
      <c r="Y431" s="108"/>
      <c r="AB431" s="152"/>
      <c r="AC431" s="108"/>
    </row>
    <row r="432" spans="4:29" ht="14.25" customHeight="1">
      <c r="D432" s="163"/>
      <c r="E432" s="108"/>
      <c r="F432" s="108"/>
      <c r="G432" s="115"/>
      <c r="H432" s="152"/>
      <c r="I432" s="108"/>
      <c r="L432" s="152"/>
      <c r="M432" s="108"/>
      <c r="P432" s="267"/>
      <c r="Q432" s="108"/>
      <c r="T432" s="152"/>
      <c r="U432" s="108"/>
      <c r="X432" s="152"/>
      <c r="Y432" s="108"/>
      <c r="AB432" s="152"/>
      <c r="AC432" s="108"/>
    </row>
    <row r="433" spans="4:29" ht="14.25" customHeight="1">
      <c r="D433" s="163"/>
      <c r="E433" s="108"/>
      <c r="F433" s="108"/>
      <c r="G433" s="115"/>
      <c r="H433" s="152"/>
      <c r="I433" s="108"/>
      <c r="L433" s="152"/>
      <c r="M433" s="108"/>
      <c r="P433" s="267"/>
      <c r="Q433" s="108"/>
      <c r="T433" s="152"/>
      <c r="U433" s="108"/>
      <c r="X433" s="152"/>
      <c r="Y433" s="108"/>
      <c r="AB433" s="152"/>
      <c r="AC433" s="108"/>
    </row>
    <row r="434" spans="4:29" ht="14.25" customHeight="1">
      <c r="D434" s="163"/>
      <c r="E434" s="108"/>
      <c r="F434" s="108"/>
      <c r="G434" s="115"/>
      <c r="H434" s="152"/>
      <c r="I434" s="108"/>
      <c r="L434" s="152"/>
      <c r="M434" s="108"/>
      <c r="P434" s="267"/>
      <c r="Q434" s="108"/>
      <c r="T434" s="152"/>
      <c r="U434" s="108"/>
      <c r="X434" s="152"/>
      <c r="Y434" s="108"/>
      <c r="AB434" s="152"/>
      <c r="AC434" s="108"/>
    </row>
    <row r="435" spans="4:29" ht="14.25" customHeight="1">
      <c r="D435" s="163"/>
      <c r="E435" s="108"/>
      <c r="F435" s="108"/>
      <c r="G435" s="115"/>
      <c r="H435" s="152"/>
      <c r="I435" s="108"/>
      <c r="L435" s="152"/>
      <c r="M435" s="108"/>
      <c r="P435" s="267"/>
      <c r="Q435" s="108"/>
      <c r="T435" s="152"/>
      <c r="U435" s="108"/>
      <c r="X435" s="152"/>
      <c r="Y435" s="108"/>
      <c r="AB435" s="152"/>
      <c r="AC435" s="108"/>
    </row>
    <row r="436" spans="4:29" ht="14.25" customHeight="1">
      <c r="D436" s="163"/>
      <c r="E436" s="108"/>
      <c r="F436" s="108"/>
      <c r="G436" s="115"/>
      <c r="H436" s="152"/>
      <c r="I436" s="108"/>
      <c r="L436" s="152"/>
      <c r="M436" s="108"/>
      <c r="P436" s="267"/>
      <c r="Q436" s="108"/>
      <c r="T436" s="152"/>
      <c r="U436" s="108"/>
      <c r="X436" s="152"/>
      <c r="Y436" s="108"/>
      <c r="AB436" s="152"/>
      <c r="AC436" s="108"/>
    </row>
    <row r="437" spans="4:29" ht="14.25" customHeight="1">
      <c r="D437" s="163"/>
      <c r="E437" s="108"/>
      <c r="F437" s="108"/>
      <c r="G437" s="115"/>
      <c r="H437" s="152"/>
      <c r="I437" s="108"/>
      <c r="L437" s="152"/>
      <c r="M437" s="108"/>
      <c r="P437" s="267"/>
      <c r="Q437" s="108"/>
      <c r="T437" s="152"/>
      <c r="U437" s="108"/>
      <c r="X437" s="152"/>
      <c r="Y437" s="108"/>
      <c r="AB437" s="152"/>
      <c r="AC437" s="108"/>
    </row>
    <row r="438" spans="4:29" ht="14.25" customHeight="1">
      <c r="D438" s="163"/>
      <c r="E438" s="108"/>
      <c r="F438" s="108"/>
      <c r="G438" s="115"/>
      <c r="H438" s="152"/>
      <c r="I438" s="108"/>
      <c r="L438" s="152"/>
      <c r="M438" s="108"/>
      <c r="P438" s="267"/>
      <c r="Q438" s="108"/>
      <c r="T438" s="152"/>
      <c r="U438" s="108"/>
      <c r="X438" s="152"/>
      <c r="Y438" s="108"/>
      <c r="AB438" s="152"/>
      <c r="AC438" s="108"/>
    </row>
    <row r="439" spans="4:29" ht="14.25" customHeight="1">
      <c r="D439" s="163"/>
      <c r="E439" s="108"/>
      <c r="F439" s="108"/>
      <c r="G439" s="115"/>
      <c r="H439" s="152"/>
      <c r="I439" s="108"/>
      <c r="L439" s="152"/>
      <c r="M439" s="108"/>
      <c r="P439" s="267"/>
      <c r="Q439" s="108"/>
      <c r="T439" s="152"/>
      <c r="U439" s="108"/>
      <c r="X439" s="152"/>
      <c r="Y439" s="108"/>
      <c r="AB439" s="152"/>
      <c r="AC439" s="108"/>
    </row>
    <row r="440" spans="4:29" ht="14.25" customHeight="1">
      <c r="D440" s="163"/>
      <c r="E440" s="108"/>
      <c r="F440" s="108"/>
      <c r="G440" s="115"/>
      <c r="H440" s="152"/>
      <c r="I440" s="108"/>
      <c r="L440" s="152"/>
      <c r="M440" s="108"/>
      <c r="P440" s="267"/>
      <c r="Q440" s="108"/>
      <c r="T440" s="152"/>
      <c r="U440" s="108"/>
      <c r="X440" s="152"/>
      <c r="Y440" s="108"/>
      <c r="AB440" s="152"/>
      <c r="AC440" s="108"/>
    </row>
    <row r="441" spans="4:29" ht="14.25" customHeight="1">
      <c r="D441" s="163"/>
      <c r="E441" s="108"/>
      <c r="F441" s="108"/>
      <c r="G441" s="115"/>
      <c r="H441" s="152"/>
      <c r="I441" s="108"/>
      <c r="L441" s="152"/>
      <c r="M441" s="108"/>
      <c r="P441" s="267"/>
      <c r="Q441" s="108"/>
      <c r="T441" s="152"/>
      <c r="U441" s="108"/>
      <c r="X441" s="152"/>
      <c r="Y441" s="108"/>
      <c r="AB441" s="152"/>
      <c r="AC441" s="108"/>
    </row>
    <row r="442" spans="4:29" ht="14.25" customHeight="1">
      <c r="D442" s="163"/>
      <c r="E442" s="108"/>
      <c r="F442" s="108"/>
      <c r="G442" s="115"/>
      <c r="H442" s="152"/>
      <c r="I442" s="108"/>
      <c r="L442" s="152"/>
      <c r="M442" s="108"/>
      <c r="P442" s="267"/>
      <c r="Q442" s="108"/>
      <c r="T442" s="152"/>
      <c r="U442" s="108"/>
      <c r="X442" s="152"/>
      <c r="Y442" s="108"/>
      <c r="AB442" s="152"/>
      <c r="AC442" s="108"/>
    </row>
    <row r="443" spans="4:29" ht="14.25" customHeight="1">
      <c r="D443" s="163"/>
      <c r="E443" s="108"/>
      <c r="F443" s="108"/>
      <c r="G443" s="115"/>
      <c r="H443" s="152"/>
      <c r="I443" s="108"/>
      <c r="L443" s="152"/>
      <c r="M443" s="108"/>
      <c r="P443" s="267"/>
      <c r="Q443" s="108"/>
      <c r="T443" s="152"/>
      <c r="U443" s="108"/>
      <c r="X443" s="152"/>
      <c r="Y443" s="108"/>
      <c r="AB443" s="152"/>
      <c r="AC443" s="108"/>
    </row>
    <row r="444" spans="4:29" ht="14.25" customHeight="1">
      <c r="D444" s="163"/>
      <c r="E444" s="108"/>
      <c r="F444" s="108"/>
      <c r="G444" s="115"/>
      <c r="H444" s="152"/>
      <c r="I444" s="108"/>
      <c r="L444" s="152"/>
      <c r="M444" s="108"/>
      <c r="P444" s="267"/>
      <c r="Q444" s="108"/>
      <c r="T444" s="152"/>
      <c r="U444" s="108"/>
      <c r="X444" s="152"/>
      <c r="Y444" s="108"/>
      <c r="AB444" s="152"/>
      <c r="AC444" s="108"/>
    </row>
    <row r="445" spans="4:29" ht="14.25" customHeight="1">
      <c r="D445" s="163"/>
      <c r="E445" s="108"/>
      <c r="F445" s="108"/>
      <c r="G445" s="115"/>
      <c r="H445" s="152"/>
      <c r="I445" s="108"/>
      <c r="L445" s="152"/>
      <c r="M445" s="108"/>
      <c r="P445" s="267"/>
      <c r="Q445" s="108"/>
      <c r="T445" s="152"/>
      <c r="U445" s="108"/>
      <c r="X445" s="152"/>
      <c r="Y445" s="108"/>
      <c r="AB445" s="152"/>
      <c r="AC445" s="108"/>
    </row>
    <row r="446" spans="4:29" ht="14.25" customHeight="1">
      <c r="D446" s="163"/>
      <c r="E446" s="108"/>
      <c r="F446" s="108"/>
      <c r="G446" s="115"/>
      <c r="H446" s="152"/>
      <c r="I446" s="108"/>
      <c r="L446" s="152"/>
      <c r="M446" s="108"/>
      <c r="P446" s="267"/>
      <c r="Q446" s="108"/>
      <c r="T446" s="152"/>
      <c r="U446" s="108"/>
      <c r="X446" s="152"/>
      <c r="Y446" s="108"/>
      <c r="AB446" s="152"/>
      <c r="AC446" s="108"/>
    </row>
    <row r="447" spans="4:29" ht="14.25" customHeight="1">
      <c r="D447" s="163"/>
      <c r="E447" s="108"/>
      <c r="F447" s="108"/>
      <c r="G447" s="115"/>
      <c r="H447" s="152"/>
      <c r="I447" s="108"/>
      <c r="L447" s="152"/>
      <c r="M447" s="108"/>
      <c r="P447" s="267"/>
      <c r="Q447" s="108"/>
      <c r="T447" s="152"/>
      <c r="U447" s="108"/>
      <c r="X447" s="152"/>
      <c r="Y447" s="108"/>
      <c r="AB447" s="152"/>
      <c r="AC447" s="108"/>
    </row>
    <row r="448" spans="4:29" ht="14.25" customHeight="1">
      <c r="D448" s="163"/>
      <c r="E448" s="108"/>
      <c r="F448" s="108"/>
      <c r="G448" s="115"/>
      <c r="H448" s="152"/>
      <c r="I448" s="108"/>
      <c r="L448" s="152"/>
      <c r="M448" s="108"/>
      <c r="P448" s="267"/>
      <c r="Q448" s="108"/>
      <c r="T448" s="152"/>
      <c r="U448" s="108"/>
      <c r="X448" s="152"/>
      <c r="Y448" s="108"/>
      <c r="AB448" s="152"/>
      <c r="AC448" s="108"/>
    </row>
    <row r="449" spans="4:29" ht="14.25" customHeight="1">
      <c r="D449" s="163"/>
      <c r="E449" s="108"/>
      <c r="F449" s="108"/>
      <c r="G449" s="115"/>
      <c r="H449" s="152"/>
      <c r="I449" s="108"/>
      <c r="L449" s="152"/>
      <c r="M449" s="108"/>
      <c r="P449" s="267"/>
      <c r="Q449" s="108"/>
      <c r="T449" s="152"/>
      <c r="U449" s="108"/>
      <c r="X449" s="152"/>
      <c r="Y449" s="108"/>
      <c r="AB449" s="152"/>
      <c r="AC449" s="108"/>
    </row>
    <row r="450" spans="4:29" ht="14.25" customHeight="1">
      <c r="D450" s="163"/>
      <c r="E450" s="108"/>
      <c r="F450" s="108"/>
      <c r="G450" s="115"/>
      <c r="H450" s="152"/>
      <c r="I450" s="108"/>
      <c r="L450" s="152"/>
      <c r="M450" s="108"/>
      <c r="P450" s="267"/>
      <c r="Q450" s="108"/>
      <c r="T450" s="152"/>
      <c r="U450" s="108"/>
      <c r="X450" s="152"/>
      <c r="Y450" s="108"/>
      <c r="AB450" s="152"/>
      <c r="AC450" s="108"/>
    </row>
    <row r="451" spans="4:29" ht="14.25" customHeight="1">
      <c r="D451" s="163"/>
      <c r="E451" s="108"/>
      <c r="F451" s="108"/>
      <c r="G451" s="115"/>
      <c r="H451" s="152"/>
      <c r="I451" s="108"/>
      <c r="L451" s="152"/>
      <c r="M451" s="108"/>
      <c r="P451" s="267"/>
      <c r="Q451" s="108"/>
      <c r="T451" s="152"/>
      <c r="U451" s="108"/>
      <c r="X451" s="152"/>
      <c r="Y451" s="108"/>
      <c r="AB451" s="152"/>
      <c r="AC451" s="108"/>
    </row>
    <row r="452" spans="4:29" ht="14.25" customHeight="1">
      <c r="D452" s="163"/>
      <c r="E452" s="108"/>
      <c r="F452" s="108"/>
      <c r="G452" s="115"/>
      <c r="H452" s="152"/>
      <c r="I452" s="108"/>
      <c r="L452" s="152"/>
      <c r="M452" s="108"/>
      <c r="P452" s="267"/>
      <c r="Q452" s="108"/>
      <c r="T452" s="152"/>
      <c r="U452" s="108"/>
      <c r="X452" s="152"/>
      <c r="Y452" s="108"/>
      <c r="AB452" s="152"/>
      <c r="AC452" s="108"/>
    </row>
    <row r="453" spans="4:29" ht="14.25" customHeight="1">
      <c r="D453" s="163"/>
      <c r="E453" s="108"/>
      <c r="F453" s="108"/>
      <c r="G453" s="115"/>
      <c r="H453" s="152"/>
      <c r="I453" s="108"/>
      <c r="L453" s="152"/>
      <c r="M453" s="108"/>
      <c r="P453" s="267"/>
      <c r="Q453" s="108"/>
      <c r="T453" s="152"/>
      <c r="U453" s="108"/>
      <c r="X453" s="152"/>
      <c r="Y453" s="108"/>
      <c r="AB453" s="152"/>
      <c r="AC453" s="108"/>
    </row>
    <row r="454" spans="4:29" ht="14.25" customHeight="1">
      <c r="D454" s="163"/>
      <c r="E454" s="108"/>
      <c r="F454" s="108"/>
      <c r="G454" s="115"/>
      <c r="H454" s="152"/>
      <c r="I454" s="108"/>
      <c r="L454" s="152"/>
      <c r="M454" s="108"/>
      <c r="P454" s="267"/>
      <c r="Q454" s="108"/>
      <c r="T454" s="152"/>
      <c r="U454" s="108"/>
      <c r="X454" s="152"/>
      <c r="Y454" s="108"/>
      <c r="AB454" s="152"/>
      <c r="AC454" s="108"/>
    </row>
    <row r="455" spans="4:29" ht="14.25" customHeight="1">
      <c r="D455" s="163"/>
      <c r="E455" s="108"/>
      <c r="F455" s="108"/>
      <c r="G455" s="115"/>
      <c r="H455" s="152"/>
      <c r="I455" s="108"/>
      <c r="L455" s="152"/>
      <c r="M455" s="108"/>
      <c r="P455" s="267"/>
      <c r="Q455" s="108"/>
      <c r="T455" s="152"/>
      <c r="U455" s="108"/>
      <c r="X455" s="152"/>
      <c r="Y455" s="108"/>
      <c r="AB455" s="152"/>
      <c r="AC455" s="108"/>
    </row>
    <row r="456" spans="4:29" ht="14.25" customHeight="1">
      <c r="D456" s="163"/>
      <c r="E456" s="108"/>
      <c r="F456" s="108"/>
      <c r="G456" s="115"/>
      <c r="H456" s="152"/>
      <c r="I456" s="108"/>
      <c r="L456" s="152"/>
      <c r="M456" s="108"/>
      <c r="P456" s="267"/>
      <c r="Q456" s="108"/>
      <c r="T456" s="152"/>
      <c r="U456" s="108"/>
      <c r="X456" s="152"/>
      <c r="Y456" s="108"/>
      <c r="AB456" s="152"/>
      <c r="AC456" s="108"/>
    </row>
    <row r="457" spans="4:29" ht="14.25" customHeight="1">
      <c r="D457" s="163"/>
      <c r="E457" s="108"/>
      <c r="F457" s="108"/>
      <c r="G457" s="115"/>
      <c r="H457" s="152"/>
      <c r="I457" s="108"/>
      <c r="L457" s="152"/>
      <c r="M457" s="108"/>
      <c r="P457" s="267"/>
      <c r="Q457" s="108"/>
      <c r="T457" s="152"/>
      <c r="U457" s="108"/>
      <c r="X457" s="152"/>
      <c r="Y457" s="108"/>
      <c r="AB457" s="152"/>
      <c r="AC457" s="108"/>
    </row>
    <row r="458" spans="4:29" ht="14.25" customHeight="1">
      <c r="D458" s="163"/>
      <c r="E458" s="108"/>
      <c r="F458" s="108"/>
      <c r="G458" s="115"/>
      <c r="H458" s="152"/>
      <c r="I458" s="108"/>
      <c r="L458" s="152"/>
      <c r="M458" s="108"/>
      <c r="P458" s="267"/>
      <c r="Q458" s="108"/>
      <c r="T458" s="152"/>
      <c r="U458" s="108"/>
      <c r="X458" s="152"/>
      <c r="Y458" s="108"/>
      <c r="AB458" s="152"/>
      <c r="AC458" s="108"/>
    </row>
    <row r="459" spans="4:29" ht="14.25" customHeight="1">
      <c r="D459" s="163"/>
      <c r="E459" s="108"/>
      <c r="F459" s="108"/>
      <c r="G459" s="115"/>
      <c r="H459" s="152"/>
      <c r="I459" s="108"/>
      <c r="L459" s="152"/>
      <c r="M459" s="108"/>
      <c r="P459" s="267"/>
      <c r="Q459" s="108"/>
      <c r="T459" s="152"/>
      <c r="U459" s="108"/>
      <c r="X459" s="152"/>
      <c r="Y459" s="108"/>
      <c r="AB459" s="152"/>
      <c r="AC459" s="108"/>
    </row>
    <row r="460" spans="4:29" ht="14.25" customHeight="1">
      <c r="D460" s="163"/>
      <c r="E460" s="108"/>
      <c r="F460" s="108"/>
      <c r="G460" s="115"/>
      <c r="H460" s="152"/>
      <c r="I460" s="108"/>
      <c r="L460" s="152"/>
      <c r="M460" s="108"/>
      <c r="P460" s="267"/>
      <c r="Q460" s="108"/>
      <c r="T460" s="152"/>
      <c r="U460" s="108"/>
      <c r="X460" s="152"/>
      <c r="Y460" s="108"/>
      <c r="AB460" s="152"/>
      <c r="AC460" s="108"/>
    </row>
    <row r="461" spans="4:29" ht="14.25" customHeight="1">
      <c r="D461" s="163"/>
      <c r="E461" s="108"/>
      <c r="F461" s="108"/>
      <c r="G461" s="115"/>
      <c r="H461" s="152"/>
      <c r="I461" s="108"/>
      <c r="L461" s="152"/>
      <c r="M461" s="108"/>
      <c r="P461" s="267"/>
      <c r="Q461" s="108"/>
      <c r="T461" s="152"/>
      <c r="U461" s="108"/>
      <c r="X461" s="152"/>
      <c r="Y461" s="108"/>
      <c r="AB461" s="152"/>
      <c r="AC461" s="108"/>
    </row>
    <row r="462" spans="4:29" ht="14.25" customHeight="1">
      <c r="D462" s="163"/>
      <c r="E462" s="108"/>
      <c r="F462" s="108"/>
      <c r="G462" s="115"/>
      <c r="H462" s="152"/>
      <c r="I462" s="108"/>
      <c r="L462" s="152"/>
      <c r="M462" s="108"/>
      <c r="P462" s="267"/>
      <c r="Q462" s="108"/>
      <c r="T462" s="152"/>
      <c r="U462" s="108"/>
      <c r="X462" s="152"/>
      <c r="Y462" s="108"/>
      <c r="AB462" s="152"/>
      <c r="AC462" s="108"/>
    </row>
    <row r="463" spans="4:29" ht="14.25" customHeight="1">
      <c r="D463" s="163"/>
      <c r="E463" s="108"/>
      <c r="F463" s="108"/>
      <c r="G463" s="115"/>
      <c r="H463" s="152"/>
      <c r="I463" s="108"/>
      <c r="L463" s="152"/>
      <c r="M463" s="108"/>
      <c r="P463" s="267"/>
      <c r="Q463" s="108"/>
      <c r="T463" s="152"/>
      <c r="U463" s="108"/>
      <c r="X463" s="152"/>
      <c r="Y463" s="108"/>
      <c r="AB463" s="152"/>
      <c r="AC463" s="108"/>
    </row>
    <row r="464" spans="4:29" ht="14.25" customHeight="1">
      <c r="D464" s="163"/>
      <c r="E464" s="108"/>
      <c r="F464" s="108"/>
      <c r="G464" s="115"/>
      <c r="H464" s="152"/>
      <c r="I464" s="108"/>
      <c r="L464" s="152"/>
      <c r="M464" s="108"/>
      <c r="P464" s="267"/>
      <c r="Q464" s="108"/>
      <c r="T464" s="152"/>
      <c r="U464" s="108"/>
      <c r="X464" s="152"/>
      <c r="Y464" s="108"/>
      <c r="AB464" s="152"/>
      <c r="AC464" s="108"/>
    </row>
    <row r="465" spans="4:29" ht="14.25" customHeight="1">
      <c r="D465" s="163"/>
      <c r="E465" s="108"/>
      <c r="F465" s="108"/>
      <c r="G465" s="115"/>
      <c r="H465" s="152"/>
      <c r="I465" s="108"/>
      <c r="L465" s="152"/>
      <c r="M465" s="108"/>
      <c r="P465" s="267"/>
      <c r="Q465" s="108"/>
      <c r="T465" s="152"/>
      <c r="U465" s="108"/>
      <c r="X465" s="152"/>
      <c r="Y465" s="108"/>
      <c r="AB465" s="152"/>
      <c r="AC465" s="108"/>
    </row>
    <row r="466" spans="4:29" ht="14.25" customHeight="1">
      <c r="D466" s="163"/>
      <c r="E466" s="108"/>
      <c r="F466" s="108"/>
      <c r="G466" s="115"/>
      <c r="H466" s="152"/>
      <c r="I466" s="108"/>
      <c r="L466" s="152"/>
      <c r="M466" s="108"/>
      <c r="P466" s="267"/>
      <c r="Q466" s="108"/>
      <c r="T466" s="152"/>
      <c r="U466" s="108"/>
      <c r="X466" s="152"/>
      <c r="Y466" s="108"/>
      <c r="AB466" s="152"/>
      <c r="AC466" s="108"/>
    </row>
    <row r="467" spans="4:29" ht="14.25" customHeight="1">
      <c r="D467" s="163"/>
      <c r="E467" s="108"/>
      <c r="F467" s="108"/>
      <c r="G467" s="115"/>
      <c r="H467" s="152"/>
      <c r="I467" s="108"/>
      <c r="L467" s="152"/>
      <c r="M467" s="108"/>
      <c r="P467" s="267"/>
      <c r="Q467" s="108"/>
      <c r="T467" s="152"/>
      <c r="U467" s="108"/>
      <c r="X467" s="152"/>
      <c r="Y467" s="108"/>
      <c r="AB467" s="152"/>
      <c r="AC467" s="108"/>
    </row>
    <row r="468" spans="4:29" ht="14.25" customHeight="1">
      <c r="D468" s="163"/>
      <c r="E468" s="108"/>
      <c r="F468" s="108"/>
      <c r="G468" s="115"/>
      <c r="H468" s="152"/>
      <c r="I468" s="108"/>
      <c r="L468" s="152"/>
      <c r="M468" s="108"/>
      <c r="P468" s="267"/>
      <c r="Q468" s="108"/>
      <c r="T468" s="152"/>
      <c r="U468" s="108"/>
      <c r="X468" s="152"/>
      <c r="Y468" s="108"/>
      <c r="AB468" s="152"/>
      <c r="AC468" s="108"/>
    </row>
    <row r="469" spans="4:29" ht="14.25" customHeight="1">
      <c r="D469" s="163"/>
      <c r="E469" s="108"/>
      <c r="F469" s="108"/>
      <c r="G469" s="115"/>
      <c r="H469" s="152"/>
      <c r="I469" s="108"/>
      <c r="L469" s="152"/>
      <c r="M469" s="108"/>
      <c r="P469" s="267"/>
      <c r="Q469" s="108"/>
      <c r="T469" s="152"/>
      <c r="U469" s="108"/>
      <c r="X469" s="152"/>
      <c r="Y469" s="108"/>
      <c r="AB469" s="152"/>
      <c r="AC469" s="108"/>
    </row>
    <row r="470" spans="4:29" ht="14.25" customHeight="1">
      <c r="D470" s="163"/>
      <c r="E470" s="108"/>
      <c r="F470" s="108"/>
      <c r="G470" s="115"/>
      <c r="H470" s="152"/>
      <c r="I470" s="108"/>
      <c r="L470" s="152"/>
      <c r="M470" s="108"/>
      <c r="P470" s="267"/>
      <c r="Q470" s="108"/>
      <c r="T470" s="152"/>
      <c r="U470" s="108"/>
      <c r="X470" s="152"/>
      <c r="Y470" s="108"/>
      <c r="AB470" s="152"/>
      <c r="AC470" s="108"/>
    </row>
    <row r="471" spans="4:29" ht="14.25" customHeight="1">
      <c r="D471" s="163"/>
      <c r="E471" s="108"/>
      <c r="F471" s="108"/>
      <c r="G471" s="115"/>
      <c r="H471" s="152"/>
      <c r="I471" s="108"/>
      <c r="L471" s="152"/>
      <c r="M471" s="108"/>
      <c r="P471" s="267"/>
      <c r="Q471" s="108"/>
      <c r="T471" s="152"/>
      <c r="U471" s="108"/>
      <c r="X471" s="152"/>
      <c r="Y471" s="108"/>
      <c r="AB471" s="152"/>
      <c r="AC471" s="108"/>
    </row>
    <row r="472" spans="4:29" ht="14.25" customHeight="1">
      <c r="D472" s="163"/>
      <c r="E472" s="108"/>
      <c r="F472" s="108"/>
      <c r="G472" s="115"/>
      <c r="H472" s="152"/>
      <c r="I472" s="108"/>
      <c r="L472" s="152"/>
      <c r="M472" s="108"/>
      <c r="P472" s="267"/>
      <c r="Q472" s="108"/>
      <c r="T472" s="152"/>
      <c r="U472" s="108"/>
      <c r="X472" s="152"/>
      <c r="Y472" s="108"/>
      <c r="AB472" s="152"/>
      <c r="AC472" s="108"/>
    </row>
    <row r="473" spans="4:29" ht="14.25" customHeight="1">
      <c r="D473" s="163"/>
      <c r="E473" s="108"/>
      <c r="F473" s="108"/>
      <c r="G473" s="115"/>
      <c r="H473" s="152"/>
      <c r="I473" s="108"/>
      <c r="L473" s="152"/>
      <c r="M473" s="108"/>
      <c r="P473" s="267"/>
      <c r="Q473" s="108"/>
      <c r="T473" s="152"/>
      <c r="U473" s="108"/>
      <c r="X473" s="152"/>
      <c r="Y473" s="108"/>
      <c r="AB473" s="152"/>
      <c r="AC473" s="108"/>
    </row>
    <row r="474" spans="4:29" ht="14.25" customHeight="1">
      <c r="D474" s="163"/>
      <c r="E474" s="108"/>
      <c r="F474" s="108"/>
      <c r="G474" s="115"/>
      <c r="H474" s="152"/>
      <c r="I474" s="108"/>
      <c r="L474" s="152"/>
      <c r="M474" s="108"/>
      <c r="P474" s="267"/>
      <c r="Q474" s="108"/>
      <c r="T474" s="152"/>
      <c r="U474" s="108"/>
      <c r="X474" s="152"/>
      <c r="Y474" s="108"/>
      <c r="AB474" s="152"/>
      <c r="AC474" s="108"/>
    </row>
    <row r="475" spans="4:29" ht="14.25" customHeight="1">
      <c r="D475" s="163"/>
      <c r="E475" s="108"/>
      <c r="F475" s="108"/>
      <c r="G475" s="115"/>
      <c r="H475" s="152"/>
      <c r="I475" s="108"/>
      <c r="L475" s="152"/>
      <c r="M475" s="108"/>
      <c r="P475" s="267"/>
      <c r="Q475" s="108"/>
      <c r="T475" s="152"/>
      <c r="U475" s="108"/>
      <c r="X475" s="152"/>
      <c r="Y475" s="108"/>
      <c r="AB475" s="152"/>
      <c r="AC475" s="108"/>
    </row>
    <row r="476" spans="4:29" ht="14.25" customHeight="1">
      <c r="D476" s="163"/>
      <c r="E476" s="108"/>
      <c r="F476" s="108"/>
      <c r="G476" s="115"/>
      <c r="H476" s="152"/>
      <c r="I476" s="108"/>
      <c r="L476" s="152"/>
      <c r="M476" s="108"/>
      <c r="P476" s="267"/>
      <c r="Q476" s="108"/>
      <c r="T476" s="152"/>
      <c r="U476" s="108"/>
      <c r="X476" s="152"/>
      <c r="Y476" s="108"/>
      <c r="AB476" s="152"/>
      <c r="AC476" s="108"/>
    </row>
    <row r="477" spans="4:29" ht="14.25" customHeight="1">
      <c r="D477" s="163"/>
      <c r="E477" s="108"/>
      <c r="F477" s="108"/>
      <c r="G477" s="115"/>
      <c r="H477" s="152"/>
      <c r="I477" s="108"/>
      <c r="L477" s="152"/>
      <c r="M477" s="108"/>
      <c r="P477" s="267"/>
      <c r="Q477" s="108"/>
      <c r="T477" s="152"/>
      <c r="U477" s="108"/>
      <c r="X477" s="152"/>
      <c r="Y477" s="108"/>
      <c r="AB477" s="152"/>
      <c r="AC477" s="108"/>
    </row>
    <row r="478" spans="4:29" ht="14.25" customHeight="1">
      <c r="D478" s="163"/>
      <c r="E478" s="108"/>
      <c r="F478" s="108"/>
      <c r="G478" s="115"/>
      <c r="H478" s="152"/>
      <c r="I478" s="108"/>
      <c r="L478" s="152"/>
      <c r="M478" s="108"/>
      <c r="P478" s="267"/>
      <c r="Q478" s="108"/>
      <c r="T478" s="152"/>
      <c r="U478" s="108"/>
      <c r="X478" s="152"/>
      <c r="Y478" s="108"/>
      <c r="AB478" s="152"/>
      <c r="AC478" s="108"/>
    </row>
    <row r="479" spans="4:29" ht="14.25" customHeight="1">
      <c r="D479" s="163"/>
      <c r="E479" s="108"/>
      <c r="F479" s="108"/>
      <c r="G479" s="115"/>
      <c r="H479" s="152"/>
      <c r="I479" s="108"/>
      <c r="L479" s="152"/>
      <c r="M479" s="108"/>
      <c r="P479" s="267"/>
      <c r="Q479" s="108"/>
      <c r="T479" s="152"/>
      <c r="U479" s="108"/>
      <c r="X479" s="152"/>
      <c r="Y479" s="108"/>
      <c r="AB479" s="152"/>
      <c r="AC479" s="108"/>
    </row>
    <row r="480" spans="4:29" ht="14.25" customHeight="1">
      <c r="D480" s="163"/>
      <c r="E480" s="108"/>
      <c r="F480" s="108"/>
      <c r="G480" s="115"/>
      <c r="H480" s="152"/>
      <c r="I480" s="108"/>
      <c r="L480" s="152"/>
      <c r="M480" s="108"/>
      <c r="P480" s="267"/>
      <c r="Q480" s="108"/>
      <c r="T480" s="152"/>
      <c r="U480" s="108"/>
      <c r="X480" s="152"/>
      <c r="Y480" s="108"/>
      <c r="AB480" s="152"/>
      <c r="AC480" s="108"/>
    </row>
    <row r="481" spans="4:29" ht="14.25" customHeight="1">
      <c r="D481" s="163"/>
      <c r="E481" s="108"/>
      <c r="F481" s="108"/>
      <c r="G481" s="115"/>
      <c r="H481" s="152"/>
      <c r="I481" s="108"/>
      <c r="L481" s="152"/>
      <c r="M481" s="108"/>
      <c r="P481" s="267"/>
      <c r="Q481" s="108"/>
      <c r="T481" s="152"/>
      <c r="U481" s="108"/>
      <c r="X481" s="152"/>
      <c r="Y481" s="108"/>
      <c r="AB481" s="152"/>
      <c r="AC481" s="108"/>
    </row>
    <row r="482" spans="4:29" ht="14.25" customHeight="1">
      <c r="D482" s="163"/>
      <c r="E482" s="108"/>
      <c r="F482" s="108"/>
      <c r="G482" s="115"/>
      <c r="H482" s="152"/>
      <c r="I482" s="108"/>
      <c r="L482" s="152"/>
      <c r="M482" s="108"/>
      <c r="P482" s="267"/>
      <c r="Q482" s="108"/>
      <c r="T482" s="152"/>
      <c r="U482" s="108"/>
      <c r="X482" s="152"/>
      <c r="Y482" s="108"/>
      <c r="AB482" s="152"/>
      <c r="AC482" s="108"/>
    </row>
    <row r="483" spans="4:29" ht="14.25" customHeight="1">
      <c r="D483" s="163"/>
      <c r="E483" s="108"/>
      <c r="F483" s="108"/>
      <c r="G483" s="115"/>
      <c r="H483" s="152"/>
      <c r="I483" s="108"/>
      <c r="L483" s="152"/>
      <c r="M483" s="108"/>
      <c r="P483" s="267"/>
      <c r="Q483" s="108"/>
      <c r="T483" s="152"/>
      <c r="U483" s="108"/>
      <c r="X483" s="152"/>
      <c r="Y483" s="108"/>
      <c r="AB483" s="152"/>
      <c r="AC483" s="108"/>
    </row>
    <row r="484" spans="4:29" ht="14.25" customHeight="1">
      <c r="D484" s="163"/>
      <c r="E484" s="108"/>
      <c r="F484" s="108"/>
      <c r="G484" s="115"/>
      <c r="H484" s="152"/>
      <c r="I484" s="108"/>
      <c r="L484" s="152"/>
      <c r="M484" s="108"/>
      <c r="P484" s="267"/>
      <c r="Q484" s="108"/>
      <c r="T484" s="152"/>
      <c r="U484" s="108"/>
      <c r="X484" s="152"/>
      <c r="Y484" s="108"/>
      <c r="AB484" s="152"/>
      <c r="AC484" s="108"/>
    </row>
    <row r="485" spans="4:29" ht="14.25" customHeight="1">
      <c r="D485" s="163"/>
      <c r="E485" s="108"/>
      <c r="F485" s="108"/>
      <c r="G485" s="115"/>
      <c r="H485" s="152"/>
      <c r="I485" s="108"/>
      <c r="L485" s="152"/>
      <c r="M485" s="108"/>
      <c r="P485" s="267"/>
      <c r="Q485" s="108"/>
      <c r="T485" s="152"/>
      <c r="U485" s="108"/>
      <c r="X485" s="152"/>
      <c r="Y485" s="108"/>
      <c r="AB485" s="152"/>
      <c r="AC485" s="108"/>
    </row>
    <row r="486" spans="4:29" ht="14.25" customHeight="1">
      <c r="D486" s="163"/>
      <c r="E486" s="108"/>
      <c r="F486" s="108"/>
      <c r="G486" s="115"/>
      <c r="H486" s="152"/>
      <c r="I486" s="108"/>
      <c r="L486" s="152"/>
      <c r="M486" s="108"/>
      <c r="P486" s="267"/>
      <c r="Q486" s="108"/>
      <c r="T486" s="152"/>
      <c r="U486" s="108"/>
      <c r="X486" s="152"/>
      <c r="Y486" s="108"/>
      <c r="AB486" s="152"/>
      <c r="AC486" s="108"/>
    </row>
    <row r="487" spans="4:29" ht="14.25" customHeight="1">
      <c r="D487" s="163"/>
      <c r="E487" s="108"/>
      <c r="F487" s="108"/>
      <c r="G487" s="115"/>
      <c r="H487" s="152"/>
      <c r="I487" s="108"/>
      <c r="L487" s="152"/>
      <c r="M487" s="108"/>
      <c r="P487" s="267"/>
      <c r="Q487" s="108"/>
      <c r="T487" s="152"/>
      <c r="U487" s="108"/>
      <c r="X487" s="152"/>
      <c r="Y487" s="108"/>
      <c r="AB487" s="152"/>
      <c r="AC487" s="108"/>
    </row>
    <row r="488" spans="4:29" ht="14.25" customHeight="1">
      <c r="D488" s="163"/>
      <c r="E488" s="108"/>
      <c r="F488" s="108"/>
      <c r="G488" s="115"/>
      <c r="H488" s="152"/>
      <c r="I488" s="108"/>
      <c r="L488" s="152"/>
      <c r="M488" s="108"/>
      <c r="P488" s="267"/>
      <c r="Q488" s="108"/>
      <c r="T488" s="152"/>
      <c r="U488" s="108"/>
      <c r="X488" s="152"/>
      <c r="Y488" s="108"/>
      <c r="AB488" s="152"/>
      <c r="AC488" s="108"/>
    </row>
    <row r="489" spans="4:29" ht="14.25" customHeight="1">
      <c r="D489" s="163"/>
      <c r="E489" s="108"/>
      <c r="F489" s="108"/>
      <c r="G489" s="115"/>
      <c r="H489" s="152"/>
      <c r="I489" s="108"/>
      <c r="L489" s="152"/>
      <c r="M489" s="108"/>
      <c r="P489" s="267"/>
      <c r="Q489" s="108"/>
      <c r="T489" s="152"/>
      <c r="U489" s="108"/>
      <c r="X489" s="152"/>
      <c r="Y489" s="108"/>
      <c r="AB489" s="152"/>
      <c r="AC489" s="108"/>
    </row>
    <row r="490" spans="4:29" ht="14.25" customHeight="1">
      <c r="D490" s="163"/>
      <c r="E490" s="108"/>
      <c r="F490" s="108"/>
      <c r="G490" s="115"/>
      <c r="H490" s="152"/>
      <c r="I490" s="108"/>
      <c r="L490" s="152"/>
      <c r="M490" s="108"/>
      <c r="P490" s="267"/>
      <c r="Q490" s="108"/>
      <c r="T490" s="152"/>
      <c r="U490" s="108"/>
      <c r="X490" s="152"/>
      <c r="Y490" s="108"/>
      <c r="AB490" s="152"/>
      <c r="AC490" s="108"/>
    </row>
    <row r="491" spans="4:29" ht="14.25" customHeight="1">
      <c r="D491" s="163"/>
      <c r="E491" s="108"/>
      <c r="F491" s="108"/>
      <c r="G491" s="115"/>
      <c r="H491" s="152"/>
      <c r="I491" s="108"/>
      <c r="L491" s="152"/>
      <c r="M491" s="108"/>
      <c r="P491" s="267"/>
      <c r="Q491" s="108"/>
      <c r="T491" s="152"/>
      <c r="U491" s="108"/>
      <c r="X491" s="152"/>
      <c r="Y491" s="108"/>
      <c r="AB491" s="152"/>
      <c r="AC491" s="108"/>
    </row>
    <row r="492" spans="4:29" ht="14.25" customHeight="1">
      <c r="D492" s="163"/>
      <c r="E492" s="108"/>
      <c r="F492" s="108"/>
      <c r="G492" s="115"/>
      <c r="H492" s="152"/>
      <c r="I492" s="108"/>
      <c r="L492" s="152"/>
      <c r="M492" s="108"/>
      <c r="P492" s="267"/>
      <c r="Q492" s="108"/>
      <c r="T492" s="152"/>
      <c r="U492" s="108"/>
      <c r="X492" s="152"/>
      <c r="Y492" s="108"/>
      <c r="AB492" s="152"/>
      <c r="AC492" s="108"/>
    </row>
    <row r="493" spans="4:29" ht="14.25" customHeight="1">
      <c r="D493" s="163"/>
      <c r="E493" s="108"/>
      <c r="F493" s="108"/>
      <c r="G493" s="115"/>
      <c r="H493" s="152"/>
      <c r="I493" s="108"/>
      <c r="L493" s="152"/>
      <c r="M493" s="108"/>
      <c r="P493" s="267"/>
      <c r="Q493" s="108"/>
      <c r="T493" s="152"/>
      <c r="U493" s="108"/>
      <c r="X493" s="152"/>
      <c r="Y493" s="108"/>
      <c r="AB493" s="152"/>
      <c r="AC493" s="108"/>
    </row>
    <row r="494" spans="4:29" ht="14.25" customHeight="1">
      <c r="D494" s="163"/>
      <c r="E494" s="108"/>
      <c r="F494" s="108"/>
      <c r="G494" s="115"/>
      <c r="H494" s="152"/>
      <c r="I494" s="108"/>
      <c r="L494" s="152"/>
      <c r="M494" s="108"/>
      <c r="P494" s="267"/>
      <c r="Q494" s="108"/>
      <c r="T494" s="152"/>
      <c r="U494" s="108"/>
      <c r="X494" s="152"/>
      <c r="Y494" s="108"/>
      <c r="AB494" s="152"/>
      <c r="AC494" s="108"/>
    </row>
    <row r="495" spans="4:29" ht="14.25" customHeight="1">
      <c r="D495" s="163"/>
      <c r="E495" s="108"/>
      <c r="F495" s="108"/>
      <c r="G495" s="115"/>
      <c r="H495" s="152"/>
      <c r="I495" s="108"/>
      <c r="L495" s="152"/>
      <c r="M495" s="108"/>
      <c r="P495" s="267"/>
      <c r="Q495" s="108"/>
      <c r="T495" s="152"/>
      <c r="U495" s="108"/>
      <c r="X495" s="152"/>
      <c r="Y495" s="108"/>
      <c r="AB495" s="152"/>
      <c r="AC495" s="108"/>
    </row>
    <row r="496" spans="4:29" ht="14.25" customHeight="1">
      <c r="D496" s="163"/>
      <c r="E496" s="108"/>
      <c r="F496" s="108"/>
      <c r="G496" s="115"/>
      <c r="H496" s="152"/>
      <c r="I496" s="108"/>
      <c r="L496" s="152"/>
      <c r="M496" s="108"/>
      <c r="P496" s="267"/>
      <c r="Q496" s="108"/>
      <c r="T496" s="152"/>
      <c r="U496" s="108"/>
      <c r="X496" s="152"/>
      <c r="Y496" s="108"/>
      <c r="AB496" s="152"/>
      <c r="AC496" s="108"/>
    </row>
    <row r="497" spans="4:29" ht="14.25" customHeight="1">
      <c r="D497" s="163"/>
      <c r="E497" s="108"/>
      <c r="F497" s="108"/>
      <c r="G497" s="115"/>
      <c r="H497" s="152"/>
      <c r="I497" s="108"/>
      <c r="L497" s="152"/>
      <c r="M497" s="108"/>
      <c r="P497" s="267"/>
      <c r="Q497" s="108"/>
      <c r="T497" s="152"/>
      <c r="U497" s="108"/>
      <c r="X497" s="152"/>
      <c r="Y497" s="108"/>
      <c r="AB497" s="152"/>
      <c r="AC497" s="108"/>
    </row>
    <row r="498" spans="4:29" ht="14.25" customHeight="1">
      <c r="D498" s="163"/>
      <c r="E498" s="108"/>
      <c r="F498" s="108"/>
      <c r="G498" s="115"/>
      <c r="H498" s="152"/>
      <c r="I498" s="108"/>
      <c r="L498" s="152"/>
      <c r="M498" s="108"/>
      <c r="P498" s="267"/>
      <c r="Q498" s="108"/>
      <c r="T498" s="152"/>
      <c r="U498" s="108"/>
      <c r="X498" s="152"/>
      <c r="Y498" s="108"/>
      <c r="AB498" s="152"/>
      <c r="AC498" s="108"/>
    </row>
    <row r="499" spans="4:29" ht="14.25" customHeight="1">
      <c r="D499" s="163"/>
      <c r="E499" s="108"/>
      <c r="F499" s="108"/>
      <c r="G499" s="115"/>
      <c r="H499" s="152"/>
      <c r="I499" s="108"/>
      <c r="L499" s="152"/>
      <c r="M499" s="108"/>
      <c r="P499" s="267"/>
      <c r="Q499" s="108"/>
      <c r="T499" s="152"/>
      <c r="U499" s="108"/>
      <c r="X499" s="152"/>
      <c r="Y499" s="108"/>
      <c r="AB499" s="152"/>
      <c r="AC499" s="108"/>
    </row>
    <row r="500" spans="4:29" ht="14.25" customHeight="1">
      <c r="D500" s="163"/>
      <c r="E500" s="108"/>
      <c r="F500" s="108"/>
      <c r="G500" s="115"/>
      <c r="H500" s="152"/>
      <c r="I500" s="108"/>
      <c r="L500" s="152"/>
      <c r="M500" s="108"/>
      <c r="P500" s="267"/>
      <c r="Q500" s="108"/>
      <c r="T500" s="152"/>
      <c r="U500" s="108"/>
      <c r="X500" s="152"/>
      <c r="Y500" s="108"/>
      <c r="AB500" s="152"/>
      <c r="AC500" s="108"/>
    </row>
    <row r="501" spans="4:29" ht="14.25" customHeight="1">
      <c r="D501" s="163"/>
      <c r="E501" s="108"/>
      <c r="F501" s="108"/>
      <c r="G501" s="115"/>
      <c r="H501" s="152"/>
      <c r="I501" s="108"/>
      <c r="L501" s="152"/>
      <c r="M501" s="108"/>
      <c r="P501" s="267"/>
      <c r="Q501" s="108"/>
      <c r="T501" s="152"/>
      <c r="U501" s="108"/>
      <c r="X501" s="152"/>
      <c r="Y501" s="108"/>
      <c r="AB501" s="152"/>
      <c r="AC501" s="108"/>
    </row>
    <row r="502" spans="4:29" ht="14.25" customHeight="1">
      <c r="D502" s="163"/>
      <c r="E502" s="108"/>
      <c r="F502" s="108"/>
      <c r="G502" s="115"/>
      <c r="H502" s="152"/>
      <c r="I502" s="108"/>
      <c r="L502" s="152"/>
      <c r="M502" s="108"/>
      <c r="P502" s="267"/>
      <c r="Q502" s="108"/>
      <c r="T502" s="152"/>
      <c r="U502" s="108"/>
      <c r="X502" s="152"/>
      <c r="Y502" s="108"/>
      <c r="AB502" s="152"/>
      <c r="AC502" s="108"/>
    </row>
    <row r="503" spans="4:29" ht="14.25" customHeight="1">
      <c r="D503" s="163"/>
      <c r="E503" s="108"/>
      <c r="F503" s="108"/>
      <c r="G503" s="115"/>
      <c r="H503" s="152"/>
      <c r="I503" s="108"/>
      <c r="L503" s="152"/>
      <c r="M503" s="108"/>
      <c r="P503" s="267"/>
      <c r="Q503" s="108"/>
      <c r="T503" s="152"/>
      <c r="U503" s="108"/>
      <c r="X503" s="152"/>
      <c r="Y503" s="108"/>
      <c r="AB503" s="152"/>
      <c r="AC503" s="108"/>
    </row>
    <row r="504" spans="4:29" ht="14.25" customHeight="1">
      <c r="D504" s="163"/>
      <c r="E504" s="108"/>
      <c r="F504" s="108"/>
      <c r="G504" s="115"/>
      <c r="H504" s="152"/>
      <c r="I504" s="108"/>
      <c r="L504" s="152"/>
      <c r="M504" s="108"/>
      <c r="P504" s="267"/>
      <c r="Q504" s="108"/>
      <c r="T504" s="152"/>
      <c r="U504" s="108"/>
      <c r="X504" s="152"/>
      <c r="Y504" s="108"/>
      <c r="AB504" s="152"/>
      <c r="AC504" s="108"/>
    </row>
    <row r="505" spans="4:29" ht="14.25" customHeight="1">
      <c r="D505" s="163"/>
      <c r="E505" s="108"/>
      <c r="F505" s="108"/>
      <c r="G505" s="115"/>
      <c r="H505" s="152"/>
      <c r="I505" s="108"/>
      <c r="L505" s="152"/>
      <c r="M505" s="108"/>
      <c r="P505" s="267"/>
      <c r="Q505" s="108"/>
      <c r="T505" s="152"/>
      <c r="U505" s="108"/>
      <c r="X505" s="152"/>
      <c r="Y505" s="108"/>
      <c r="AB505" s="152"/>
      <c r="AC505" s="108"/>
    </row>
    <row r="506" spans="4:29" ht="14.25" customHeight="1">
      <c r="D506" s="163"/>
      <c r="E506" s="108"/>
      <c r="F506" s="108"/>
      <c r="G506" s="115"/>
      <c r="H506" s="152"/>
      <c r="I506" s="108"/>
      <c r="L506" s="152"/>
      <c r="M506" s="108"/>
      <c r="P506" s="267"/>
      <c r="Q506" s="108"/>
      <c r="T506" s="152"/>
      <c r="U506" s="108"/>
      <c r="X506" s="152"/>
      <c r="Y506" s="108"/>
      <c r="AB506" s="152"/>
      <c r="AC506" s="108"/>
    </row>
    <row r="507" spans="4:29" ht="14.25" customHeight="1">
      <c r="D507" s="163"/>
      <c r="E507" s="108"/>
      <c r="F507" s="108"/>
      <c r="G507" s="115"/>
      <c r="H507" s="152"/>
      <c r="I507" s="108"/>
      <c r="L507" s="152"/>
      <c r="M507" s="108"/>
      <c r="P507" s="267"/>
      <c r="Q507" s="108"/>
      <c r="T507" s="152"/>
      <c r="U507" s="108"/>
      <c r="X507" s="152"/>
      <c r="Y507" s="108"/>
      <c r="AB507" s="152"/>
      <c r="AC507" s="108"/>
    </row>
    <row r="508" spans="4:29" ht="14.25" customHeight="1">
      <c r="D508" s="163"/>
      <c r="E508" s="108"/>
      <c r="F508" s="108"/>
      <c r="G508" s="115"/>
      <c r="H508" s="152"/>
      <c r="I508" s="108"/>
      <c r="L508" s="152"/>
      <c r="M508" s="108"/>
      <c r="P508" s="267"/>
      <c r="Q508" s="108"/>
      <c r="T508" s="152"/>
      <c r="U508" s="108"/>
      <c r="X508" s="152"/>
      <c r="Y508" s="108"/>
      <c r="AB508" s="152"/>
      <c r="AC508" s="108"/>
    </row>
    <row r="509" spans="4:29" ht="14.25" customHeight="1">
      <c r="D509" s="163"/>
      <c r="E509" s="108"/>
      <c r="F509" s="108"/>
      <c r="G509" s="115"/>
      <c r="H509" s="152"/>
      <c r="I509" s="108"/>
      <c r="L509" s="152"/>
      <c r="M509" s="108"/>
      <c r="P509" s="267"/>
      <c r="Q509" s="108"/>
      <c r="T509" s="152"/>
      <c r="U509" s="108"/>
      <c r="X509" s="152"/>
      <c r="Y509" s="108"/>
      <c r="AB509" s="152"/>
      <c r="AC509" s="108"/>
    </row>
    <row r="510" spans="4:29" ht="14.25" customHeight="1">
      <c r="D510" s="163"/>
      <c r="E510" s="108"/>
      <c r="F510" s="108"/>
      <c r="G510" s="115"/>
      <c r="H510" s="152"/>
      <c r="I510" s="108"/>
      <c r="L510" s="152"/>
      <c r="M510" s="108"/>
      <c r="P510" s="267"/>
      <c r="Q510" s="108"/>
      <c r="T510" s="152"/>
      <c r="U510" s="108"/>
      <c r="X510" s="152"/>
      <c r="Y510" s="108"/>
      <c r="AB510" s="152"/>
      <c r="AC510" s="108"/>
    </row>
    <row r="511" spans="4:29" ht="14.25" customHeight="1">
      <c r="D511" s="163"/>
      <c r="E511" s="108"/>
      <c r="F511" s="108"/>
      <c r="G511" s="115"/>
      <c r="H511" s="152"/>
      <c r="I511" s="108"/>
      <c r="L511" s="152"/>
      <c r="M511" s="108"/>
      <c r="P511" s="267"/>
      <c r="Q511" s="108"/>
      <c r="T511" s="152"/>
      <c r="U511" s="108"/>
      <c r="X511" s="152"/>
      <c r="Y511" s="108"/>
      <c r="AB511" s="152"/>
      <c r="AC511" s="108"/>
    </row>
    <row r="512" spans="4:29" ht="14.25" customHeight="1">
      <c r="D512" s="163"/>
      <c r="E512" s="108"/>
      <c r="F512" s="108"/>
      <c r="G512" s="115"/>
      <c r="H512" s="152"/>
      <c r="I512" s="108"/>
      <c r="L512" s="152"/>
      <c r="M512" s="108"/>
      <c r="P512" s="267"/>
      <c r="Q512" s="108"/>
      <c r="T512" s="152"/>
      <c r="U512" s="108"/>
      <c r="X512" s="152"/>
      <c r="Y512" s="108"/>
      <c r="AB512" s="152"/>
      <c r="AC512" s="108"/>
    </row>
    <row r="513" spans="4:29" ht="14.25" customHeight="1">
      <c r="D513" s="163"/>
      <c r="E513" s="108"/>
      <c r="F513" s="108"/>
      <c r="G513" s="115"/>
      <c r="H513" s="152"/>
      <c r="I513" s="108"/>
      <c r="L513" s="152"/>
      <c r="M513" s="108"/>
      <c r="P513" s="267"/>
      <c r="Q513" s="108"/>
      <c r="T513" s="152"/>
      <c r="U513" s="108"/>
      <c r="X513" s="152"/>
      <c r="Y513" s="108"/>
      <c r="AB513" s="152"/>
      <c r="AC513" s="108"/>
    </row>
    <row r="514" spans="4:29" ht="14.25" customHeight="1">
      <c r="D514" s="163"/>
      <c r="E514" s="108"/>
      <c r="F514" s="108"/>
      <c r="G514" s="115"/>
      <c r="H514" s="152"/>
      <c r="I514" s="108"/>
      <c r="L514" s="152"/>
      <c r="M514" s="108"/>
      <c r="P514" s="267"/>
      <c r="Q514" s="108"/>
      <c r="T514" s="152"/>
      <c r="U514" s="108"/>
      <c r="X514" s="152"/>
      <c r="Y514" s="108"/>
      <c r="AB514" s="152"/>
      <c r="AC514" s="108"/>
    </row>
    <row r="515" spans="4:29" ht="14.25" customHeight="1">
      <c r="D515" s="163"/>
      <c r="E515" s="108"/>
      <c r="F515" s="108"/>
      <c r="G515" s="115"/>
      <c r="H515" s="152"/>
      <c r="I515" s="108"/>
      <c r="L515" s="152"/>
      <c r="M515" s="108"/>
      <c r="P515" s="267"/>
      <c r="Q515" s="108"/>
      <c r="T515" s="152"/>
      <c r="U515" s="108"/>
      <c r="X515" s="152"/>
      <c r="Y515" s="108"/>
      <c r="AB515" s="152"/>
      <c r="AC515" s="108"/>
    </row>
    <row r="516" spans="4:29" ht="14.25" customHeight="1">
      <c r="D516" s="163"/>
      <c r="E516" s="108"/>
      <c r="F516" s="108"/>
      <c r="G516" s="115"/>
      <c r="H516" s="152"/>
      <c r="I516" s="108"/>
      <c r="L516" s="152"/>
      <c r="M516" s="108"/>
      <c r="P516" s="267"/>
      <c r="Q516" s="108"/>
      <c r="T516" s="152"/>
      <c r="U516" s="108"/>
      <c r="X516" s="152"/>
      <c r="Y516" s="108"/>
      <c r="AB516" s="152"/>
      <c r="AC516" s="108"/>
    </row>
    <row r="517" spans="4:29" ht="14.25" customHeight="1">
      <c r="D517" s="163"/>
      <c r="E517" s="108"/>
      <c r="F517" s="108"/>
      <c r="G517" s="115"/>
      <c r="H517" s="152"/>
      <c r="I517" s="108"/>
      <c r="L517" s="152"/>
      <c r="M517" s="108"/>
      <c r="P517" s="267"/>
      <c r="Q517" s="108"/>
      <c r="T517" s="152"/>
      <c r="U517" s="108"/>
      <c r="X517" s="152"/>
      <c r="Y517" s="108"/>
      <c r="AB517" s="152"/>
      <c r="AC517" s="108"/>
    </row>
    <row r="518" spans="4:29" ht="14.25" customHeight="1">
      <c r="D518" s="163"/>
      <c r="E518" s="108"/>
      <c r="F518" s="108"/>
      <c r="G518" s="115"/>
      <c r="H518" s="152"/>
      <c r="I518" s="108"/>
      <c r="L518" s="152"/>
      <c r="M518" s="108"/>
      <c r="P518" s="267"/>
      <c r="Q518" s="108"/>
      <c r="T518" s="152"/>
      <c r="U518" s="108"/>
      <c r="X518" s="152"/>
      <c r="Y518" s="108"/>
      <c r="AB518" s="152"/>
      <c r="AC518" s="108"/>
    </row>
    <row r="519" spans="4:29" ht="14.25" customHeight="1">
      <c r="D519" s="163"/>
      <c r="E519" s="108"/>
      <c r="F519" s="108"/>
      <c r="G519" s="115"/>
      <c r="H519" s="152"/>
      <c r="I519" s="108"/>
      <c r="L519" s="152"/>
      <c r="M519" s="108"/>
      <c r="P519" s="267"/>
      <c r="Q519" s="108"/>
      <c r="T519" s="152"/>
      <c r="U519" s="108"/>
      <c r="X519" s="152"/>
      <c r="Y519" s="108"/>
      <c r="AB519" s="152"/>
      <c r="AC519" s="108"/>
    </row>
    <row r="520" spans="4:29" ht="14.25" customHeight="1">
      <c r="D520" s="163"/>
      <c r="E520" s="108"/>
      <c r="F520" s="108"/>
      <c r="G520" s="115"/>
      <c r="H520" s="152"/>
      <c r="I520" s="108"/>
      <c r="L520" s="152"/>
      <c r="M520" s="108"/>
      <c r="P520" s="267"/>
      <c r="Q520" s="108"/>
      <c r="T520" s="152"/>
      <c r="U520" s="108"/>
      <c r="X520" s="152"/>
      <c r="Y520" s="108"/>
      <c r="AB520" s="152"/>
      <c r="AC520" s="108"/>
    </row>
    <row r="521" spans="4:29" ht="14.25" customHeight="1">
      <c r="D521" s="163"/>
      <c r="E521" s="108"/>
      <c r="F521" s="108"/>
      <c r="G521" s="115"/>
      <c r="H521" s="152"/>
      <c r="I521" s="108"/>
      <c r="L521" s="152"/>
      <c r="M521" s="108"/>
      <c r="P521" s="267"/>
      <c r="Q521" s="108"/>
      <c r="T521" s="152"/>
      <c r="U521" s="108"/>
      <c r="X521" s="152"/>
      <c r="Y521" s="108"/>
      <c r="AB521" s="152"/>
      <c r="AC521" s="108"/>
    </row>
    <row r="522" spans="4:29" ht="14.25" customHeight="1">
      <c r="D522" s="163"/>
      <c r="E522" s="108"/>
      <c r="F522" s="108"/>
      <c r="G522" s="115"/>
      <c r="H522" s="152"/>
      <c r="I522" s="108"/>
      <c r="L522" s="152"/>
      <c r="M522" s="108"/>
      <c r="P522" s="267"/>
      <c r="Q522" s="108"/>
      <c r="T522" s="152"/>
      <c r="U522" s="108"/>
      <c r="X522" s="152"/>
      <c r="Y522" s="108"/>
      <c r="AB522" s="152"/>
      <c r="AC522" s="108"/>
    </row>
    <row r="523" spans="4:29" ht="14.25" customHeight="1">
      <c r="D523" s="163"/>
      <c r="E523" s="108"/>
      <c r="F523" s="108"/>
      <c r="G523" s="115"/>
      <c r="H523" s="152"/>
      <c r="I523" s="108"/>
      <c r="L523" s="152"/>
      <c r="M523" s="108"/>
      <c r="P523" s="267"/>
      <c r="Q523" s="108"/>
      <c r="T523" s="152"/>
      <c r="U523" s="108"/>
      <c r="X523" s="152"/>
      <c r="Y523" s="108"/>
      <c r="AB523" s="152"/>
      <c r="AC523" s="108"/>
    </row>
    <row r="524" spans="4:29" ht="14.25" customHeight="1">
      <c r="D524" s="163"/>
      <c r="E524" s="108"/>
      <c r="F524" s="108"/>
      <c r="G524" s="115"/>
      <c r="H524" s="152"/>
      <c r="I524" s="108"/>
      <c r="L524" s="152"/>
      <c r="M524" s="108"/>
      <c r="P524" s="267"/>
      <c r="Q524" s="108"/>
      <c r="T524" s="152"/>
      <c r="U524" s="108"/>
      <c r="X524" s="152"/>
      <c r="Y524" s="108"/>
      <c r="AB524" s="152"/>
      <c r="AC524" s="108"/>
    </row>
    <row r="525" spans="4:29" ht="14.25" customHeight="1">
      <c r="D525" s="163"/>
      <c r="E525" s="108"/>
      <c r="F525" s="108"/>
      <c r="G525" s="115"/>
      <c r="H525" s="152"/>
      <c r="I525" s="108"/>
      <c r="L525" s="152"/>
      <c r="M525" s="108"/>
      <c r="P525" s="267"/>
      <c r="Q525" s="108"/>
      <c r="T525" s="152"/>
      <c r="U525" s="108"/>
      <c r="X525" s="152"/>
      <c r="Y525" s="108"/>
      <c r="AB525" s="152"/>
      <c r="AC525" s="108"/>
    </row>
    <row r="526" spans="4:29" ht="14.25" customHeight="1">
      <c r="D526" s="163"/>
      <c r="E526" s="108"/>
      <c r="F526" s="108"/>
      <c r="G526" s="115"/>
      <c r="H526" s="152"/>
      <c r="I526" s="108"/>
      <c r="L526" s="152"/>
      <c r="M526" s="108"/>
      <c r="P526" s="267"/>
      <c r="Q526" s="108"/>
      <c r="T526" s="152"/>
      <c r="U526" s="108"/>
      <c r="X526" s="152"/>
      <c r="Y526" s="108"/>
      <c r="AB526" s="152"/>
      <c r="AC526" s="108"/>
    </row>
    <row r="527" spans="4:29" ht="14.25" customHeight="1">
      <c r="D527" s="163"/>
      <c r="E527" s="108"/>
      <c r="F527" s="108"/>
      <c r="G527" s="115"/>
      <c r="H527" s="152"/>
      <c r="I527" s="108"/>
      <c r="L527" s="152"/>
      <c r="M527" s="108"/>
      <c r="P527" s="267"/>
      <c r="Q527" s="108"/>
      <c r="T527" s="152"/>
      <c r="U527" s="108"/>
      <c r="X527" s="152"/>
      <c r="Y527" s="108"/>
      <c r="AB527" s="152"/>
      <c r="AC527" s="108"/>
    </row>
    <row r="528" spans="4:29" ht="14.25" customHeight="1">
      <c r="D528" s="163"/>
      <c r="E528" s="108"/>
      <c r="F528" s="108"/>
      <c r="G528" s="115"/>
      <c r="H528" s="152"/>
      <c r="I528" s="108"/>
      <c r="L528" s="152"/>
      <c r="M528" s="108"/>
      <c r="P528" s="267"/>
      <c r="Q528" s="108"/>
      <c r="T528" s="152"/>
      <c r="U528" s="108"/>
      <c r="X528" s="152"/>
      <c r="Y528" s="108"/>
      <c r="AB528" s="152"/>
      <c r="AC528" s="108"/>
    </row>
    <row r="529" spans="4:29" ht="14.25" customHeight="1">
      <c r="D529" s="163"/>
      <c r="E529" s="108"/>
      <c r="F529" s="108"/>
      <c r="G529" s="115"/>
      <c r="H529" s="152"/>
      <c r="I529" s="108"/>
      <c r="L529" s="152"/>
      <c r="M529" s="108"/>
      <c r="P529" s="267"/>
      <c r="Q529" s="108"/>
      <c r="T529" s="152"/>
      <c r="U529" s="108"/>
      <c r="X529" s="152"/>
      <c r="Y529" s="108"/>
      <c r="AB529" s="152"/>
      <c r="AC529" s="108"/>
    </row>
    <row r="530" spans="4:29" ht="14.25" customHeight="1">
      <c r="D530" s="163"/>
      <c r="E530" s="108"/>
      <c r="F530" s="108"/>
      <c r="G530" s="115"/>
      <c r="H530" s="152"/>
      <c r="I530" s="108"/>
      <c r="L530" s="152"/>
      <c r="M530" s="108"/>
      <c r="P530" s="267"/>
      <c r="Q530" s="108"/>
      <c r="T530" s="152"/>
      <c r="U530" s="108"/>
      <c r="X530" s="152"/>
      <c r="Y530" s="108"/>
      <c r="AB530" s="152"/>
      <c r="AC530" s="108"/>
    </row>
    <row r="531" spans="4:29" ht="14.25" customHeight="1">
      <c r="D531" s="163"/>
      <c r="E531" s="108"/>
      <c r="F531" s="108"/>
      <c r="G531" s="115"/>
      <c r="H531" s="152"/>
      <c r="I531" s="108"/>
      <c r="L531" s="152"/>
      <c r="M531" s="108"/>
      <c r="P531" s="267"/>
      <c r="Q531" s="108"/>
      <c r="T531" s="152"/>
      <c r="U531" s="108"/>
      <c r="X531" s="152"/>
      <c r="Y531" s="108"/>
      <c r="AB531" s="152"/>
      <c r="AC531" s="108"/>
    </row>
    <row r="532" spans="4:29" ht="14.25" customHeight="1">
      <c r="D532" s="163"/>
      <c r="E532" s="108"/>
      <c r="F532" s="108"/>
      <c r="G532" s="115"/>
      <c r="H532" s="152"/>
      <c r="I532" s="108"/>
      <c r="L532" s="152"/>
      <c r="M532" s="108"/>
      <c r="P532" s="267"/>
      <c r="Q532" s="108"/>
      <c r="T532" s="152"/>
      <c r="U532" s="108"/>
      <c r="X532" s="152"/>
      <c r="Y532" s="108"/>
      <c r="AB532" s="152"/>
      <c r="AC532" s="108"/>
    </row>
    <row r="533" spans="4:29" ht="14.25" customHeight="1">
      <c r="D533" s="163"/>
      <c r="E533" s="108"/>
      <c r="F533" s="108"/>
      <c r="G533" s="115"/>
      <c r="H533" s="152"/>
      <c r="I533" s="108"/>
      <c r="L533" s="152"/>
      <c r="M533" s="108"/>
      <c r="P533" s="267"/>
      <c r="Q533" s="108"/>
      <c r="T533" s="152"/>
      <c r="U533" s="108"/>
      <c r="X533" s="152"/>
      <c r="Y533" s="108"/>
      <c r="AB533" s="152"/>
      <c r="AC533" s="108"/>
    </row>
    <row r="534" spans="4:29" ht="14.25" customHeight="1">
      <c r="D534" s="163"/>
      <c r="E534" s="108"/>
      <c r="F534" s="108"/>
      <c r="G534" s="115"/>
      <c r="H534" s="152"/>
      <c r="I534" s="108"/>
      <c r="L534" s="152"/>
      <c r="M534" s="108"/>
      <c r="P534" s="267"/>
      <c r="Q534" s="108"/>
      <c r="T534" s="152"/>
      <c r="U534" s="108"/>
      <c r="X534" s="152"/>
      <c r="Y534" s="108"/>
      <c r="AB534" s="152"/>
      <c r="AC534" s="108"/>
    </row>
    <row r="535" spans="4:29" ht="14.25" customHeight="1">
      <c r="D535" s="163"/>
      <c r="E535" s="108"/>
      <c r="F535" s="108"/>
      <c r="G535" s="115"/>
      <c r="H535" s="152"/>
      <c r="I535" s="108"/>
      <c r="L535" s="152"/>
      <c r="M535" s="108"/>
      <c r="P535" s="267"/>
      <c r="Q535" s="108"/>
      <c r="T535" s="152"/>
      <c r="U535" s="108"/>
      <c r="X535" s="152"/>
      <c r="Y535" s="108"/>
      <c r="AB535" s="152"/>
      <c r="AC535" s="108"/>
    </row>
    <row r="536" spans="4:29" ht="14.25" customHeight="1">
      <c r="D536" s="163"/>
      <c r="E536" s="108"/>
      <c r="F536" s="108"/>
      <c r="G536" s="115"/>
      <c r="H536" s="152"/>
      <c r="I536" s="108"/>
      <c r="L536" s="152"/>
      <c r="M536" s="108"/>
      <c r="P536" s="267"/>
      <c r="Q536" s="108"/>
      <c r="T536" s="152"/>
      <c r="U536" s="108"/>
      <c r="X536" s="152"/>
      <c r="Y536" s="108"/>
      <c r="AB536" s="152"/>
      <c r="AC536" s="108"/>
    </row>
    <row r="537" spans="4:29" ht="14.25" customHeight="1">
      <c r="D537" s="163"/>
      <c r="E537" s="108"/>
      <c r="F537" s="108"/>
      <c r="G537" s="115"/>
      <c r="H537" s="152"/>
      <c r="I537" s="108"/>
      <c r="L537" s="152"/>
      <c r="M537" s="108"/>
      <c r="P537" s="267"/>
      <c r="Q537" s="108"/>
      <c r="T537" s="152"/>
      <c r="U537" s="108"/>
      <c r="X537" s="152"/>
      <c r="Y537" s="108"/>
      <c r="AB537" s="152"/>
      <c r="AC537" s="108"/>
    </row>
    <row r="538" spans="4:29" ht="14.25" customHeight="1">
      <c r="D538" s="163"/>
      <c r="E538" s="108"/>
      <c r="F538" s="108"/>
      <c r="G538" s="115"/>
      <c r="H538" s="152"/>
      <c r="I538" s="108"/>
      <c r="L538" s="152"/>
      <c r="M538" s="108"/>
      <c r="P538" s="267"/>
      <c r="Q538" s="108"/>
      <c r="T538" s="152"/>
      <c r="U538" s="108"/>
      <c r="X538" s="152"/>
      <c r="Y538" s="108"/>
      <c r="AB538" s="152"/>
      <c r="AC538" s="108"/>
    </row>
    <row r="539" spans="4:29" ht="14.25" customHeight="1">
      <c r="D539" s="163"/>
      <c r="E539" s="108"/>
      <c r="F539" s="108"/>
      <c r="G539" s="115"/>
      <c r="H539" s="152"/>
      <c r="I539" s="108"/>
      <c r="L539" s="152"/>
      <c r="M539" s="108"/>
      <c r="P539" s="267"/>
      <c r="Q539" s="108"/>
      <c r="T539" s="152"/>
      <c r="U539" s="108"/>
      <c r="X539" s="152"/>
      <c r="Y539" s="108"/>
      <c r="AB539" s="152"/>
      <c r="AC539" s="108"/>
    </row>
    <row r="540" spans="4:29" ht="14.25" customHeight="1">
      <c r="D540" s="163"/>
      <c r="E540" s="108"/>
      <c r="F540" s="108"/>
      <c r="G540" s="115"/>
      <c r="H540" s="152"/>
      <c r="I540" s="108"/>
      <c r="L540" s="152"/>
      <c r="M540" s="108"/>
      <c r="P540" s="267"/>
      <c r="Q540" s="108"/>
      <c r="T540" s="152"/>
      <c r="U540" s="108"/>
      <c r="X540" s="152"/>
      <c r="Y540" s="108"/>
      <c r="AB540" s="152"/>
      <c r="AC540" s="108"/>
    </row>
    <row r="541" spans="4:29" ht="14.25" customHeight="1">
      <c r="D541" s="163"/>
      <c r="E541" s="108"/>
      <c r="F541" s="108"/>
      <c r="G541" s="115"/>
      <c r="H541" s="152"/>
      <c r="I541" s="108"/>
      <c r="L541" s="152"/>
      <c r="M541" s="108"/>
      <c r="P541" s="267"/>
      <c r="Q541" s="108"/>
      <c r="T541" s="152"/>
      <c r="U541" s="108"/>
      <c r="X541" s="152"/>
      <c r="Y541" s="108"/>
      <c r="AB541" s="152"/>
      <c r="AC541" s="108"/>
    </row>
    <row r="542" spans="4:29" ht="14.25" customHeight="1">
      <c r="D542" s="163"/>
      <c r="E542" s="108"/>
      <c r="F542" s="108"/>
      <c r="G542" s="115"/>
      <c r="H542" s="152"/>
      <c r="I542" s="108"/>
      <c r="L542" s="152"/>
      <c r="M542" s="108"/>
      <c r="P542" s="267"/>
      <c r="Q542" s="108"/>
      <c r="T542" s="152"/>
      <c r="U542" s="108"/>
      <c r="X542" s="152"/>
      <c r="Y542" s="108"/>
      <c r="AB542" s="152"/>
      <c r="AC542" s="108"/>
    </row>
    <row r="543" spans="4:29" ht="14.25" customHeight="1">
      <c r="D543" s="163"/>
      <c r="E543" s="108"/>
      <c r="F543" s="108"/>
      <c r="G543" s="115"/>
      <c r="H543" s="152"/>
      <c r="I543" s="108"/>
      <c r="L543" s="152"/>
      <c r="M543" s="108"/>
      <c r="P543" s="267"/>
      <c r="Q543" s="108"/>
      <c r="T543" s="152"/>
      <c r="U543" s="108"/>
      <c r="X543" s="152"/>
      <c r="Y543" s="108"/>
      <c r="AB543" s="152"/>
      <c r="AC543" s="108"/>
    </row>
    <row r="544" spans="4:29" ht="14.25" customHeight="1">
      <c r="D544" s="163"/>
      <c r="E544" s="108"/>
      <c r="F544" s="108"/>
      <c r="G544" s="115"/>
      <c r="H544" s="152"/>
      <c r="I544" s="108"/>
      <c r="L544" s="152"/>
      <c r="M544" s="108"/>
      <c r="P544" s="267"/>
      <c r="Q544" s="108"/>
      <c r="T544" s="152"/>
      <c r="U544" s="108"/>
      <c r="X544" s="152"/>
      <c r="Y544" s="108"/>
      <c r="AB544" s="152"/>
      <c r="AC544" s="108"/>
    </row>
    <row r="545" spans="4:29" ht="14.25" customHeight="1">
      <c r="D545" s="163"/>
      <c r="E545" s="108"/>
      <c r="F545" s="108"/>
      <c r="G545" s="115"/>
      <c r="H545" s="152"/>
      <c r="I545" s="108"/>
      <c r="L545" s="152"/>
      <c r="M545" s="108"/>
      <c r="P545" s="267"/>
      <c r="Q545" s="108"/>
      <c r="T545" s="152"/>
      <c r="U545" s="108"/>
      <c r="X545" s="152"/>
      <c r="Y545" s="108"/>
      <c r="AB545" s="152"/>
      <c r="AC545" s="108"/>
    </row>
    <row r="546" spans="4:29" ht="14.25" customHeight="1">
      <c r="D546" s="163"/>
      <c r="E546" s="108"/>
      <c r="F546" s="108"/>
      <c r="G546" s="115"/>
      <c r="H546" s="152"/>
      <c r="I546" s="108"/>
      <c r="L546" s="152"/>
      <c r="M546" s="108"/>
      <c r="P546" s="267"/>
      <c r="Q546" s="108"/>
      <c r="T546" s="152"/>
      <c r="U546" s="108"/>
      <c r="X546" s="152"/>
      <c r="Y546" s="108"/>
      <c r="AB546" s="152"/>
      <c r="AC546" s="108"/>
    </row>
    <row r="547" spans="4:29" ht="14.25" customHeight="1">
      <c r="D547" s="163"/>
      <c r="E547" s="108"/>
      <c r="F547" s="108"/>
      <c r="G547" s="115"/>
      <c r="H547" s="152"/>
      <c r="I547" s="108"/>
      <c r="L547" s="152"/>
      <c r="M547" s="108"/>
      <c r="P547" s="267"/>
      <c r="Q547" s="108"/>
      <c r="T547" s="152"/>
      <c r="U547" s="108"/>
      <c r="X547" s="152"/>
      <c r="Y547" s="108"/>
      <c r="AB547" s="152"/>
      <c r="AC547" s="108"/>
    </row>
    <row r="548" spans="4:29" ht="14.25" customHeight="1">
      <c r="D548" s="163"/>
      <c r="E548" s="108"/>
      <c r="F548" s="108"/>
      <c r="G548" s="115"/>
      <c r="H548" s="152"/>
      <c r="I548" s="108"/>
      <c r="L548" s="152"/>
      <c r="M548" s="108"/>
      <c r="P548" s="267"/>
      <c r="Q548" s="108"/>
      <c r="T548" s="152"/>
      <c r="U548" s="108"/>
      <c r="X548" s="152"/>
      <c r="Y548" s="108"/>
      <c r="AB548" s="152"/>
      <c r="AC548" s="108"/>
    </row>
    <row r="549" spans="4:29" ht="14.25" customHeight="1">
      <c r="D549" s="163"/>
      <c r="E549" s="108"/>
      <c r="F549" s="108"/>
      <c r="G549" s="115"/>
      <c r="H549" s="152"/>
      <c r="I549" s="108"/>
      <c r="L549" s="152"/>
      <c r="M549" s="108"/>
      <c r="P549" s="267"/>
      <c r="Q549" s="108"/>
      <c r="T549" s="152"/>
      <c r="U549" s="108"/>
      <c r="X549" s="152"/>
      <c r="Y549" s="108"/>
      <c r="AB549" s="152"/>
      <c r="AC549" s="108"/>
    </row>
    <row r="550" spans="4:29" ht="14.25" customHeight="1">
      <c r="D550" s="163"/>
      <c r="E550" s="108"/>
      <c r="F550" s="108"/>
      <c r="G550" s="115"/>
      <c r="H550" s="152"/>
      <c r="I550" s="108"/>
      <c r="L550" s="152"/>
      <c r="M550" s="108"/>
      <c r="P550" s="267"/>
      <c r="Q550" s="108"/>
      <c r="T550" s="152"/>
      <c r="U550" s="108"/>
      <c r="X550" s="152"/>
      <c r="Y550" s="108"/>
      <c r="AB550" s="152"/>
      <c r="AC550" s="108"/>
    </row>
    <row r="551" spans="4:29" ht="14.25" customHeight="1">
      <c r="D551" s="163"/>
      <c r="E551" s="108"/>
      <c r="F551" s="108"/>
      <c r="G551" s="115"/>
      <c r="H551" s="152"/>
      <c r="I551" s="108"/>
      <c r="L551" s="152"/>
      <c r="M551" s="108"/>
      <c r="P551" s="267"/>
      <c r="Q551" s="108"/>
      <c r="T551" s="152"/>
      <c r="U551" s="108"/>
      <c r="X551" s="152"/>
      <c r="Y551" s="108"/>
      <c r="AB551" s="152"/>
      <c r="AC551" s="108"/>
    </row>
    <row r="552" spans="4:29" ht="14.25" customHeight="1">
      <c r="D552" s="163"/>
      <c r="E552" s="108"/>
      <c r="F552" s="108"/>
      <c r="G552" s="115"/>
      <c r="H552" s="152"/>
      <c r="I552" s="108"/>
      <c r="L552" s="152"/>
      <c r="M552" s="108"/>
      <c r="P552" s="267"/>
      <c r="Q552" s="108"/>
      <c r="T552" s="152"/>
      <c r="U552" s="108"/>
      <c r="X552" s="152"/>
      <c r="Y552" s="108"/>
      <c r="AB552" s="152"/>
      <c r="AC552" s="108"/>
    </row>
    <row r="553" spans="4:29" ht="14.25" customHeight="1">
      <c r="D553" s="163"/>
      <c r="E553" s="108"/>
      <c r="F553" s="108"/>
      <c r="G553" s="115"/>
      <c r="H553" s="152"/>
      <c r="I553" s="108"/>
      <c r="L553" s="152"/>
      <c r="M553" s="108"/>
      <c r="P553" s="267"/>
      <c r="Q553" s="108"/>
      <c r="T553" s="152"/>
      <c r="U553" s="108"/>
      <c r="X553" s="152"/>
      <c r="Y553" s="108"/>
      <c r="AB553" s="152"/>
      <c r="AC553" s="108"/>
    </row>
    <row r="554" spans="4:29" ht="14.25" customHeight="1">
      <c r="D554" s="163"/>
      <c r="E554" s="108"/>
      <c r="F554" s="108"/>
      <c r="G554" s="115"/>
      <c r="H554" s="152"/>
      <c r="I554" s="108"/>
      <c r="L554" s="152"/>
      <c r="M554" s="108"/>
      <c r="P554" s="267"/>
      <c r="Q554" s="108"/>
      <c r="T554" s="152"/>
      <c r="U554" s="108"/>
      <c r="X554" s="152"/>
      <c r="Y554" s="108"/>
      <c r="AB554" s="152"/>
      <c r="AC554" s="108"/>
    </row>
    <row r="555" spans="4:29" ht="14.25" customHeight="1">
      <c r="D555" s="163"/>
      <c r="E555" s="108"/>
      <c r="F555" s="108"/>
      <c r="G555" s="115"/>
      <c r="H555" s="152"/>
      <c r="I555" s="108"/>
      <c r="L555" s="152"/>
      <c r="M555" s="108"/>
      <c r="P555" s="267"/>
      <c r="Q555" s="108"/>
      <c r="T555" s="152"/>
      <c r="U555" s="108"/>
      <c r="X555" s="152"/>
      <c r="Y555" s="108"/>
      <c r="AB555" s="152"/>
      <c r="AC555" s="108"/>
    </row>
    <row r="556" spans="4:29" ht="14.25" customHeight="1">
      <c r="D556" s="163"/>
      <c r="E556" s="108"/>
      <c r="F556" s="108"/>
      <c r="G556" s="115"/>
      <c r="H556" s="152"/>
      <c r="I556" s="108"/>
      <c r="L556" s="152"/>
      <c r="M556" s="108"/>
      <c r="P556" s="267"/>
      <c r="Q556" s="108"/>
      <c r="T556" s="152"/>
      <c r="U556" s="108"/>
      <c r="X556" s="152"/>
      <c r="Y556" s="108"/>
      <c r="AB556" s="152"/>
      <c r="AC556" s="108"/>
    </row>
    <row r="557" spans="4:29" ht="14.25" customHeight="1">
      <c r="D557" s="163"/>
      <c r="E557" s="108"/>
      <c r="F557" s="108"/>
      <c r="G557" s="115"/>
      <c r="H557" s="152"/>
      <c r="I557" s="108"/>
      <c r="L557" s="152"/>
      <c r="M557" s="108"/>
      <c r="P557" s="267"/>
      <c r="Q557" s="108"/>
      <c r="T557" s="152"/>
      <c r="U557" s="108"/>
      <c r="X557" s="152"/>
      <c r="Y557" s="108"/>
      <c r="AB557" s="152"/>
      <c r="AC557" s="108"/>
    </row>
    <row r="558" spans="4:29" ht="14.25" customHeight="1">
      <c r="D558" s="163"/>
      <c r="E558" s="108"/>
      <c r="F558" s="108"/>
      <c r="G558" s="115"/>
      <c r="H558" s="152"/>
      <c r="I558" s="108"/>
      <c r="L558" s="152"/>
      <c r="M558" s="108"/>
      <c r="P558" s="267"/>
      <c r="Q558" s="108"/>
      <c r="T558" s="152"/>
      <c r="U558" s="108"/>
      <c r="X558" s="152"/>
      <c r="Y558" s="108"/>
      <c r="AB558" s="152"/>
      <c r="AC558" s="108"/>
    </row>
    <row r="559" spans="4:29" ht="14.25" customHeight="1">
      <c r="D559" s="163"/>
      <c r="E559" s="108"/>
      <c r="F559" s="108"/>
      <c r="G559" s="115"/>
      <c r="H559" s="152"/>
      <c r="I559" s="108"/>
      <c r="L559" s="152"/>
      <c r="M559" s="108"/>
      <c r="P559" s="267"/>
      <c r="Q559" s="108"/>
      <c r="T559" s="152"/>
      <c r="U559" s="108"/>
      <c r="X559" s="152"/>
      <c r="Y559" s="108"/>
      <c r="AB559" s="152"/>
      <c r="AC559" s="108"/>
    </row>
    <row r="560" spans="4:29" ht="14.25" customHeight="1">
      <c r="D560" s="163"/>
      <c r="E560" s="108"/>
      <c r="F560" s="108"/>
      <c r="G560" s="115"/>
      <c r="H560" s="152"/>
      <c r="I560" s="108"/>
      <c r="L560" s="152"/>
      <c r="M560" s="108"/>
      <c r="P560" s="267"/>
      <c r="Q560" s="108"/>
      <c r="T560" s="152"/>
      <c r="U560" s="108"/>
      <c r="X560" s="152"/>
      <c r="Y560" s="108"/>
      <c r="AB560" s="152"/>
      <c r="AC560" s="108"/>
    </row>
    <row r="561" spans="4:29" ht="14.25" customHeight="1">
      <c r="D561" s="163"/>
      <c r="E561" s="108"/>
      <c r="F561" s="108"/>
      <c r="G561" s="115"/>
      <c r="H561" s="152"/>
      <c r="I561" s="108"/>
      <c r="L561" s="152"/>
      <c r="M561" s="108"/>
      <c r="P561" s="267"/>
      <c r="Q561" s="108"/>
      <c r="T561" s="152"/>
      <c r="U561" s="108"/>
      <c r="X561" s="152"/>
      <c r="Y561" s="108"/>
      <c r="AB561" s="152"/>
      <c r="AC561" s="108"/>
    </row>
    <row r="562" spans="4:29" ht="14.25" customHeight="1">
      <c r="D562" s="163"/>
      <c r="E562" s="108"/>
      <c r="F562" s="108"/>
      <c r="G562" s="115"/>
      <c r="H562" s="152"/>
      <c r="I562" s="108"/>
      <c r="L562" s="152"/>
      <c r="M562" s="108"/>
      <c r="P562" s="267"/>
      <c r="Q562" s="108"/>
      <c r="T562" s="152"/>
      <c r="U562" s="108"/>
      <c r="X562" s="152"/>
      <c r="Y562" s="108"/>
      <c r="AB562" s="152"/>
      <c r="AC562" s="108"/>
    </row>
    <row r="563" spans="4:29" ht="14.25" customHeight="1">
      <c r="D563" s="163"/>
      <c r="E563" s="108"/>
      <c r="F563" s="108"/>
      <c r="G563" s="115"/>
      <c r="H563" s="152"/>
      <c r="I563" s="108"/>
      <c r="L563" s="152"/>
      <c r="M563" s="108"/>
      <c r="P563" s="267"/>
      <c r="Q563" s="108"/>
      <c r="T563" s="152"/>
      <c r="U563" s="108"/>
      <c r="X563" s="152"/>
      <c r="Y563" s="108"/>
      <c r="AB563" s="152"/>
      <c r="AC563" s="108"/>
    </row>
    <row r="564" spans="4:29" ht="14.25" customHeight="1">
      <c r="D564" s="163"/>
      <c r="E564" s="108"/>
      <c r="F564" s="108"/>
      <c r="G564" s="115"/>
      <c r="H564" s="152"/>
      <c r="I564" s="108"/>
      <c r="L564" s="152"/>
      <c r="M564" s="108"/>
      <c r="P564" s="267"/>
      <c r="Q564" s="108"/>
      <c r="T564" s="152"/>
      <c r="U564" s="108"/>
      <c r="X564" s="152"/>
      <c r="Y564" s="108"/>
      <c r="AB564" s="152"/>
      <c r="AC564" s="108"/>
    </row>
    <row r="565" spans="4:29" ht="14.25" customHeight="1">
      <c r="D565" s="163"/>
      <c r="E565" s="108"/>
      <c r="F565" s="108"/>
      <c r="G565" s="115"/>
      <c r="H565" s="152"/>
      <c r="I565" s="108"/>
      <c r="L565" s="152"/>
      <c r="M565" s="108"/>
      <c r="P565" s="267"/>
      <c r="Q565" s="108"/>
      <c r="T565" s="152"/>
      <c r="U565" s="108"/>
      <c r="X565" s="152"/>
      <c r="Y565" s="108"/>
      <c r="AB565" s="152"/>
      <c r="AC565" s="108"/>
    </row>
    <row r="566" spans="4:29" ht="14.25" customHeight="1">
      <c r="D566" s="163"/>
      <c r="E566" s="108"/>
      <c r="F566" s="108"/>
      <c r="G566" s="115"/>
      <c r="H566" s="152"/>
      <c r="I566" s="108"/>
      <c r="L566" s="152"/>
      <c r="M566" s="108"/>
      <c r="P566" s="267"/>
      <c r="Q566" s="108"/>
      <c r="T566" s="152"/>
      <c r="U566" s="108"/>
      <c r="X566" s="152"/>
      <c r="Y566" s="108"/>
      <c r="AB566" s="152"/>
      <c r="AC566" s="108"/>
    </row>
    <row r="567" spans="4:29" ht="14.25" customHeight="1">
      <c r="D567" s="163"/>
      <c r="E567" s="108"/>
      <c r="F567" s="108"/>
      <c r="G567" s="115"/>
      <c r="H567" s="152"/>
      <c r="I567" s="108"/>
      <c r="L567" s="152"/>
      <c r="M567" s="108"/>
      <c r="P567" s="267"/>
      <c r="Q567" s="108"/>
      <c r="T567" s="152"/>
      <c r="U567" s="108"/>
      <c r="X567" s="152"/>
      <c r="Y567" s="108"/>
      <c r="AB567" s="152"/>
      <c r="AC567" s="108"/>
    </row>
    <row r="568" spans="4:29" ht="14.25" customHeight="1">
      <c r="D568" s="163"/>
      <c r="E568" s="108"/>
      <c r="F568" s="108"/>
      <c r="G568" s="115"/>
      <c r="H568" s="152"/>
      <c r="I568" s="108"/>
      <c r="L568" s="152"/>
      <c r="M568" s="108"/>
      <c r="P568" s="267"/>
      <c r="Q568" s="108"/>
      <c r="T568" s="152"/>
      <c r="U568" s="108"/>
      <c r="X568" s="152"/>
      <c r="Y568" s="108"/>
      <c r="AB568" s="152"/>
      <c r="AC568" s="108"/>
    </row>
    <row r="569" spans="4:29" ht="14.25" customHeight="1">
      <c r="D569" s="163"/>
      <c r="E569" s="108"/>
      <c r="F569" s="108"/>
      <c r="G569" s="115"/>
      <c r="H569" s="152"/>
      <c r="I569" s="108"/>
      <c r="L569" s="152"/>
      <c r="M569" s="108"/>
      <c r="P569" s="267"/>
      <c r="Q569" s="108"/>
      <c r="T569" s="152"/>
      <c r="U569" s="108"/>
      <c r="X569" s="152"/>
      <c r="Y569" s="108"/>
      <c r="AB569" s="152"/>
      <c r="AC569" s="108"/>
    </row>
    <row r="570" spans="4:29" ht="14.25" customHeight="1">
      <c r="D570" s="163"/>
      <c r="E570" s="108"/>
      <c r="F570" s="108"/>
      <c r="G570" s="115"/>
      <c r="H570" s="152"/>
      <c r="I570" s="108"/>
      <c r="L570" s="152"/>
      <c r="M570" s="108"/>
      <c r="P570" s="267"/>
      <c r="Q570" s="108"/>
      <c r="T570" s="152"/>
      <c r="U570" s="108"/>
      <c r="X570" s="152"/>
      <c r="Y570" s="108"/>
      <c r="AB570" s="152"/>
      <c r="AC570" s="108"/>
    </row>
    <row r="571" spans="4:29" ht="14.25" customHeight="1">
      <c r="D571" s="163"/>
      <c r="E571" s="108"/>
      <c r="F571" s="108"/>
      <c r="G571" s="115"/>
      <c r="H571" s="152"/>
      <c r="I571" s="108"/>
      <c r="L571" s="152"/>
      <c r="M571" s="108"/>
      <c r="P571" s="267"/>
      <c r="Q571" s="108"/>
      <c r="T571" s="152"/>
      <c r="U571" s="108"/>
      <c r="X571" s="152"/>
      <c r="Y571" s="108"/>
      <c r="AB571" s="152"/>
      <c r="AC571" s="108"/>
    </row>
    <row r="572" spans="4:29" ht="14.25" customHeight="1">
      <c r="D572" s="163"/>
      <c r="E572" s="108"/>
      <c r="F572" s="108"/>
      <c r="G572" s="115"/>
      <c r="H572" s="152"/>
      <c r="I572" s="108"/>
      <c r="L572" s="152"/>
      <c r="M572" s="108"/>
      <c r="P572" s="267"/>
      <c r="Q572" s="108"/>
      <c r="T572" s="152"/>
      <c r="U572" s="108"/>
      <c r="X572" s="152"/>
      <c r="Y572" s="108"/>
      <c r="AB572" s="152"/>
      <c r="AC572" s="108"/>
    </row>
    <row r="573" spans="4:29" ht="14.25" customHeight="1">
      <c r="D573" s="163"/>
      <c r="E573" s="108"/>
      <c r="F573" s="108"/>
      <c r="G573" s="115"/>
      <c r="H573" s="152"/>
      <c r="I573" s="108"/>
      <c r="L573" s="152"/>
      <c r="M573" s="108"/>
      <c r="P573" s="267"/>
      <c r="Q573" s="108"/>
      <c r="T573" s="152"/>
      <c r="U573" s="108"/>
      <c r="X573" s="152"/>
      <c r="Y573" s="108"/>
      <c r="AB573" s="152"/>
      <c r="AC573" s="108"/>
    </row>
    <row r="574" spans="4:29" ht="14.25" customHeight="1">
      <c r="D574" s="163"/>
      <c r="E574" s="108"/>
      <c r="F574" s="108"/>
      <c r="G574" s="115"/>
      <c r="H574" s="152"/>
      <c r="I574" s="108"/>
      <c r="L574" s="152"/>
      <c r="M574" s="108"/>
      <c r="P574" s="267"/>
      <c r="Q574" s="108"/>
      <c r="T574" s="152"/>
      <c r="U574" s="108"/>
      <c r="X574" s="152"/>
      <c r="Y574" s="108"/>
      <c r="AB574" s="152"/>
      <c r="AC574" s="108"/>
    </row>
    <row r="575" spans="4:29" ht="14.25" customHeight="1">
      <c r="D575" s="163"/>
      <c r="E575" s="108"/>
      <c r="F575" s="108"/>
      <c r="G575" s="115"/>
      <c r="H575" s="152"/>
      <c r="I575" s="108"/>
      <c r="L575" s="152"/>
      <c r="M575" s="108"/>
      <c r="P575" s="267"/>
      <c r="Q575" s="108"/>
      <c r="T575" s="152"/>
      <c r="U575" s="108"/>
      <c r="X575" s="152"/>
      <c r="Y575" s="108"/>
      <c r="AB575" s="152"/>
      <c r="AC575" s="108"/>
    </row>
    <row r="576" spans="4:29" ht="14.25" customHeight="1">
      <c r="D576" s="163"/>
      <c r="E576" s="108"/>
      <c r="F576" s="108"/>
      <c r="G576" s="115"/>
      <c r="H576" s="152"/>
      <c r="I576" s="108"/>
      <c r="L576" s="152"/>
      <c r="M576" s="108"/>
      <c r="P576" s="267"/>
      <c r="Q576" s="108"/>
      <c r="T576" s="152"/>
      <c r="U576" s="108"/>
      <c r="X576" s="152"/>
      <c r="Y576" s="108"/>
      <c r="AB576" s="152"/>
      <c r="AC576" s="108"/>
    </row>
    <row r="577" spans="4:29" ht="14.25" customHeight="1">
      <c r="D577" s="163"/>
      <c r="E577" s="108"/>
      <c r="F577" s="108"/>
      <c r="G577" s="115"/>
      <c r="H577" s="152"/>
      <c r="I577" s="108"/>
      <c r="L577" s="152"/>
      <c r="M577" s="108"/>
      <c r="P577" s="267"/>
      <c r="Q577" s="108"/>
      <c r="T577" s="152"/>
      <c r="U577" s="108"/>
      <c r="X577" s="152"/>
      <c r="Y577" s="108"/>
      <c r="AB577" s="152"/>
      <c r="AC577" s="108"/>
    </row>
    <row r="578" spans="4:29" ht="14.25" customHeight="1">
      <c r="D578" s="163"/>
      <c r="E578" s="108"/>
      <c r="F578" s="108"/>
      <c r="G578" s="115"/>
      <c r="H578" s="152"/>
      <c r="I578" s="108"/>
      <c r="L578" s="152"/>
      <c r="M578" s="108"/>
      <c r="P578" s="267"/>
      <c r="Q578" s="108"/>
      <c r="T578" s="152"/>
      <c r="U578" s="108"/>
      <c r="X578" s="152"/>
      <c r="Y578" s="108"/>
      <c r="AB578" s="152"/>
      <c r="AC578" s="108"/>
    </row>
    <row r="579" spans="4:29" ht="14.25" customHeight="1">
      <c r="D579" s="163"/>
      <c r="E579" s="108"/>
      <c r="F579" s="108"/>
      <c r="G579" s="115"/>
      <c r="H579" s="152"/>
      <c r="I579" s="108"/>
      <c r="L579" s="152"/>
      <c r="M579" s="108"/>
      <c r="P579" s="267"/>
      <c r="Q579" s="108"/>
      <c r="T579" s="152"/>
      <c r="U579" s="108"/>
      <c r="X579" s="152"/>
      <c r="Y579" s="108"/>
      <c r="AB579" s="152"/>
      <c r="AC579" s="108"/>
    </row>
    <row r="580" spans="4:29" ht="14.25" customHeight="1">
      <c r="D580" s="163"/>
      <c r="E580" s="108"/>
      <c r="F580" s="108"/>
      <c r="G580" s="115"/>
      <c r="H580" s="152"/>
      <c r="I580" s="108"/>
      <c r="L580" s="152"/>
      <c r="M580" s="108"/>
      <c r="P580" s="267"/>
      <c r="Q580" s="108"/>
      <c r="T580" s="152"/>
      <c r="U580" s="108"/>
      <c r="X580" s="152"/>
      <c r="Y580" s="108"/>
      <c r="AB580" s="152"/>
      <c r="AC580" s="108"/>
    </row>
    <row r="581" spans="4:29" ht="14.25" customHeight="1">
      <c r="D581" s="163"/>
      <c r="E581" s="108"/>
      <c r="F581" s="108"/>
      <c r="G581" s="115"/>
      <c r="H581" s="152"/>
      <c r="I581" s="108"/>
      <c r="L581" s="152"/>
      <c r="M581" s="108"/>
      <c r="P581" s="267"/>
      <c r="Q581" s="108"/>
      <c r="T581" s="152"/>
      <c r="U581" s="108"/>
      <c r="X581" s="152"/>
      <c r="Y581" s="108"/>
      <c r="AB581" s="152"/>
      <c r="AC581" s="108"/>
    </row>
    <row r="582" spans="4:29" ht="14.25" customHeight="1">
      <c r="D582" s="163"/>
      <c r="E582" s="108"/>
      <c r="F582" s="108"/>
      <c r="G582" s="115"/>
      <c r="H582" s="152"/>
      <c r="I582" s="108"/>
      <c r="L582" s="152"/>
      <c r="M582" s="108"/>
      <c r="P582" s="267"/>
      <c r="Q582" s="108"/>
      <c r="T582" s="152"/>
      <c r="U582" s="108"/>
      <c r="X582" s="152"/>
      <c r="Y582" s="108"/>
      <c r="AB582" s="152"/>
      <c r="AC582" s="108"/>
    </row>
    <row r="583" spans="4:29" ht="14.25" customHeight="1">
      <c r="D583" s="163"/>
      <c r="E583" s="108"/>
      <c r="F583" s="108"/>
      <c r="G583" s="115"/>
      <c r="H583" s="152"/>
      <c r="I583" s="108"/>
      <c r="L583" s="152"/>
      <c r="M583" s="108"/>
      <c r="P583" s="267"/>
      <c r="Q583" s="108"/>
      <c r="T583" s="152"/>
      <c r="U583" s="108"/>
      <c r="X583" s="152"/>
      <c r="Y583" s="108"/>
      <c r="AB583" s="152"/>
      <c r="AC583" s="108"/>
    </row>
    <row r="584" spans="4:29" ht="14.25" customHeight="1">
      <c r="D584" s="163"/>
      <c r="E584" s="108"/>
      <c r="F584" s="108"/>
      <c r="G584" s="115"/>
      <c r="H584" s="152"/>
      <c r="I584" s="108"/>
      <c r="L584" s="152"/>
      <c r="M584" s="108"/>
      <c r="P584" s="267"/>
      <c r="Q584" s="108"/>
      <c r="T584" s="152"/>
      <c r="U584" s="108"/>
      <c r="X584" s="152"/>
      <c r="Y584" s="108"/>
      <c r="AB584" s="152"/>
      <c r="AC584" s="108"/>
    </row>
    <row r="585" spans="4:29" ht="14.25" customHeight="1">
      <c r="D585" s="163"/>
      <c r="E585" s="108"/>
      <c r="F585" s="108"/>
      <c r="G585" s="115"/>
      <c r="H585" s="152"/>
      <c r="I585" s="108"/>
      <c r="L585" s="152"/>
      <c r="M585" s="108"/>
      <c r="P585" s="267"/>
      <c r="Q585" s="108"/>
      <c r="T585" s="152"/>
      <c r="U585" s="108"/>
      <c r="X585" s="152"/>
      <c r="Y585" s="108"/>
      <c r="AB585" s="152"/>
      <c r="AC585" s="108"/>
    </row>
    <row r="586" spans="4:29" ht="14.25" customHeight="1">
      <c r="D586" s="163"/>
      <c r="E586" s="108"/>
      <c r="F586" s="108"/>
      <c r="G586" s="115"/>
      <c r="H586" s="152"/>
      <c r="I586" s="108"/>
      <c r="L586" s="152"/>
      <c r="M586" s="108"/>
      <c r="P586" s="267"/>
      <c r="Q586" s="108"/>
      <c r="T586" s="152"/>
      <c r="U586" s="108"/>
      <c r="X586" s="152"/>
      <c r="Y586" s="108"/>
      <c r="AB586" s="152"/>
      <c r="AC586" s="108"/>
    </row>
    <row r="587" spans="4:29" ht="14.25" customHeight="1">
      <c r="D587" s="163"/>
      <c r="E587" s="108"/>
      <c r="F587" s="108"/>
      <c r="G587" s="115"/>
      <c r="H587" s="152"/>
      <c r="I587" s="108"/>
      <c r="L587" s="152"/>
      <c r="M587" s="108"/>
      <c r="P587" s="267"/>
      <c r="Q587" s="108"/>
      <c r="T587" s="152"/>
      <c r="U587" s="108"/>
      <c r="X587" s="152"/>
      <c r="Y587" s="108"/>
      <c r="AB587" s="152"/>
      <c r="AC587" s="108"/>
    </row>
    <row r="588" spans="4:29" ht="14.25" customHeight="1">
      <c r="D588" s="163"/>
      <c r="E588" s="108"/>
      <c r="F588" s="108"/>
      <c r="G588" s="115"/>
      <c r="H588" s="152"/>
      <c r="I588" s="108"/>
      <c r="L588" s="152"/>
      <c r="M588" s="108"/>
      <c r="P588" s="267"/>
      <c r="Q588" s="108"/>
      <c r="T588" s="152"/>
      <c r="U588" s="108"/>
      <c r="X588" s="152"/>
      <c r="Y588" s="108"/>
      <c r="AB588" s="152"/>
      <c r="AC588" s="108"/>
    </row>
    <row r="589" spans="4:29" ht="14.25" customHeight="1">
      <c r="D589" s="163"/>
      <c r="E589" s="108"/>
      <c r="F589" s="108"/>
      <c r="G589" s="115"/>
      <c r="H589" s="152"/>
      <c r="I589" s="108"/>
      <c r="L589" s="152"/>
      <c r="M589" s="108"/>
      <c r="P589" s="267"/>
      <c r="Q589" s="108"/>
      <c r="T589" s="152"/>
      <c r="U589" s="108"/>
      <c r="X589" s="152"/>
      <c r="Y589" s="108"/>
      <c r="AB589" s="152"/>
      <c r="AC589" s="108"/>
    </row>
    <row r="590" spans="4:29" ht="14.25" customHeight="1">
      <c r="D590" s="163"/>
      <c r="E590" s="108"/>
      <c r="F590" s="108"/>
      <c r="G590" s="115"/>
      <c r="H590" s="152"/>
      <c r="I590" s="108"/>
      <c r="L590" s="152"/>
      <c r="M590" s="108"/>
      <c r="P590" s="267"/>
      <c r="Q590" s="108"/>
      <c r="T590" s="152"/>
      <c r="U590" s="108"/>
      <c r="X590" s="152"/>
      <c r="Y590" s="108"/>
      <c r="AB590" s="152"/>
      <c r="AC590" s="108"/>
    </row>
    <row r="591" spans="4:29" ht="14.25" customHeight="1">
      <c r="D591" s="163"/>
      <c r="E591" s="108"/>
      <c r="F591" s="108"/>
      <c r="G591" s="115"/>
      <c r="H591" s="152"/>
      <c r="I591" s="108"/>
      <c r="L591" s="152"/>
      <c r="M591" s="108"/>
      <c r="P591" s="267"/>
      <c r="Q591" s="108"/>
      <c r="T591" s="152"/>
      <c r="U591" s="108"/>
      <c r="X591" s="152"/>
      <c r="Y591" s="108"/>
      <c r="AB591" s="152"/>
      <c r="AC591" s="108"/>
    </row>
    <row r="592" spans="4:29" ht="14.25" customHeight="1">
      <c r="D592" s="163"/>
      <c r="E592" s="108"/>
      <c r="F592" s="108"/>
      <c r="G592" s="115"/>
      <c r="H592" s="152"/>
      <c r="I592" s="108"/>
      <c r="L592" s="152"/>
      <c r="M592" s="108"/>
      <c r="P592" s="267"/>
      <c r="Q592" s="108"/>
      <c r="T592" s="152"/>
      <c r="U592" s="108"/>
      <c r="X592" s="152"/>
      <c r="Y592" s="108"/>
      <c r="AB592" s="152"/>
      <c r="AC592" s="108"/>
    </row>
    <row r="593" spans="4:29" ht="14.25" customHeight="1">
      <c r="D593" s="163"/>
      <c r="E593" s="108"/>
      <c r="F593" s="108"/>
      <c r="G593" s="115"/>
      <c r="H593" s="152"/>
      <c r="I593" s="108"/>
      <c r="L593" s="152"/>
      <c r="M593" s="108"/>
      <c r="P593" s="267"/>
      <c r="Q593" s="108"/>
      <c r="T593" s="152"/>
      <c r="U593" s="108"/>
      <c r="X593" s="152"/>
      <c r="Y593" s="108"/>
      <c r="AB593" s="152"/>
      <c r="AC593" s="108"/>
    </row>
    <row r="594" spans="4:29" ht="14.25" customHeight="1">
      <c r="D594" s="163"/>
      <c r="E594" s="108"/>
      <c r="F594" s="108"/>
      <c r="G594" s="115"/>
      <c r="H594" s="152"/>
      <c r="I594" s="108"/>
      <c r="L594" s="152"/>
      <c r="M594" s="108"/>
      <c r="P594" s="267"/>
      <c r="Q594" s="108"/>
      <c r="T594" s="152"/>
      <c r="U594" s="108"/>
      <c r="X594" s="152"/>
      <c r="Y594" s="108"/>
      <c r="AB594" s="152"/>
      <c r="AC594" s="108"/>
    </row>
    <row r="595" spans="4:29" ht="14.25" customHeight="1">
      <c r="D595" s="163"/>
      <c r="E595" s="108"/>
      <c r="F595" s="108"/>
      <c r="G595" s="115"/>
      <c r="H595" s="152"/>
      <c r="I595" s="108"/>
      <c r="L595" s="152"/>
      <c r="M595" s="108"/>
      <c r="P595" s="267"/>
      <c r="Q595" s="108"/>
      <c r="T595" s="152"/>
      <c r="U595" s="108"/>
      <c r="X595" s="152"/>
      <c r="Y595" s="108"/>
      <c r="AB595" s="152"/>
      <c r="AC595" s="108"/>
    </row>
    <row r="596" spans="4:29" ht="14.25" customHeight="1">
      <c r="D596" s="163"/>
      <c r="E596" s="108"/>
      <c r="F596" s="108"/>
      <c r="G596" s="115"/>
      <c r="H596" s="152"/>
      <c r="I596" s="108"/>
      <c r="L596" s="152"/>
      <c r="M596" s="108"/>
      <c r="P596" s="267"/>
      <c r="Q596" s="108"/>
      <c r="T596" s="152"/>
      <c r="U596" s="108"/>
      <c r="X596" s="152"/>
      <c r="Y596" s="108"/>
      <c r="AB596" s="152"/>
      <c r="AC596" s="108"/>
    </row>
    <row r="597" spans="4:29" ht="14.25" customHeight="1">
      <c r="D597" s="163"/>
      <c r="E597" s="108"/>
      <c r="F597" s="108"/>
      <c r="G597" s="115"/>
      <c r="H597" s="152"/>
      <c r="I597" s="108"/>
      <c r="L597" s="152"/>
      <c r="M597" s="108"/>
      <c r="P597" s="267"/>
      <c r="Q597" s="108"/>
      <c r="T597" s="152"/>
      <c r="U597" s="108"/>
      <c r="X597" s="152"/>
      <c r="Y597" s="108"/>
      <c r="AB597" s="152"/>
      <c r="AC597" s="108"/>
    </row>
    <row r="598" spans="4:29" ht="14.25" customHeight="1">
      <c r="D598" s="163"/>
      <c r="E598" s="108"/>
      <c r="F598" s="108"/>
      <c r="G598" s="115"/>
      <c r="H598" s="152"/>
      <c r="I598" s="108"/>
      <c r="L598" s="152"/>
      <c r="M598" s="108"/>
      <c r="P598" s="267"/>
      <c r="Q598" s="108"/>
      <c r="T598" s="152"/>
      <c r="U598" s="108"/>
      <c r="X598" s="152"/>
      <c r="Y598" s="108"/>
      <c r="AB598" s="152"/>
      <c r="AC598" s="108"/>
    </row>
    <row r="599" spans="4:29" ht="14.25" customHeight="1">
      <c r="D599" s="163"/>
      <c r="E599" s="108"/>
      <c r="F599" s="108"/>
      <c r="G599" s="115"/>
      <c r="H599" s="152"/>
      <c r="I599" s="108"/>
      <c r="L599" s="152"/>
      <c r="M599" s="108"/>
      <c r="P599" s="267"/>
      <c r="Q599" s="108"/>
      <c r="T599" s="152"/>
      <c r="U599" s="108"/>
      <c r="X599" s="152"/>
      <c r="Y599" s="108"/>
      <c r="AB599" s="152"/>
      <c r="AC599" s="108"/>
    </row>
    <row r="600" spans="4:29" ht="14.25" customHeight="1">
      <c r="D600" s="163"/>
      <c r="E600" s="108"/>
      <c r="F600" s="108"/>
      <c r="G600" s="115"/>
      <c r="H600" s="152"/>
      <c r="I600" s="108"/>
      <c r="L600" s="152"/>
      <c r="M600" s="108"/>
      <c r="P600" s="267"/>
      <c r="Q600" s="108"/>
      <c r="T600" s="152"/>
      <c r="U600" s="108"/>
      <c r="X600" s="152"/>
      <c r="Y600" s="108"/>
      <c r="AB600" s="152"/>
      <c r="AC600" s="108"/>
    </row>
    <row r="601" spans="4:29" ht="14.25" customHeight="1">
      <c r="D601" s="163"/>
      <c r="E601" s="108"/>
      <c r="F601" s="108"/>
      <c r="G601" s="115"/>
      <c r="H601" s="152"/>
      <c r="I601" s="108"/>
      <c r="L601" s="152"/>
      <c r="M601" s="108"/>
      <c r="P601" s="267"/>
      <c r="Q601" s="108"/>
      <c r="T601" s="152"/>
      <c r="U601" s="108"/>
      <c r="X601" s="152"/>
      <c r="Y601" s="108"/>
      <c r="AB601" s="152"/>
      <c r="AC601" s="108"/>
    </row>
    <row r="602" spans="4:29" ht="14.25" customHeight="1">
      <c r="D602" s="163"/>
      <c r="E602" s="108"/>
      <c r="F602" s="108"/>
      <c r="G602" s="115"/>
      <c r="H602" s="152"/>
      <c r="I602" s="108"/>
      <c r="L602" s="152"/>
      <c r="M602" s="108"/>
      <c r="P602" s="267"/>
      <c r="Q602" s="108"/>
      <c r="T602" s="152"/>
      <c r="U602" s="108"/>
      <c r="X602" s="152"/>
      <c r="Y602" s="108"/>
      <c r="AB602" s="152"/>
      <c r="AC602" s="108"/>
    </row>
    <row r="603" spans="4:29" ht="14.25" customHeight="1">
      <c r="D603" s="163"/>
      <c r="E603" s="108"/>
      <c r="F603" s="108"/>
      <c r="G603" s="115"/>
      <c r="H603" s="152"/>
      <c r="I603" s="108"/>
      <c r="L603" s="152"/>
      <c r="M603" s="108"/>
      <c r="P603" s="267"/>
      <c r="Q603" s="108"/>
      <c r="T603" s="152"/>
      <c r="U603" s="108"/>
      <c r="X603" s="152"/>
      <c r="Y603" s="108"/>
      <c r="AB603" s="152"/>
      <c r="AC603" s="108"/>
    </row>
    <row r="604" spans="4:29" ht="14.25" customHeight="1">
      <c r="D604" s="163"/>
      <c r="E604" s="108"/>
      <c r="F604" s="108"/>
      <c r="G604" s="115"/>
      <c r="H604" s="152"/>
      <c r="I604" s="108"/>
      <c r="L604" s="152"/>
      <c r="M604" s="108"/>
      <c r="P604" s="267"/>
      <c r="Q604" s="108"/>
      <c r="T604" s="152"/>
      <c r="U604" s="108"/>
      <c r="X604" s="152"/>
      <c r="Y604" s="108"/>
      <c r="AB604" s="152"/>
      <c r="AC604" s="108"/>
    </row>
    <row r="605" spans="4:29" ht="14.25" customHeight="1">
      <c r="D605" s="163"/>
      <c r="E605" s="108"/>
      <c r="F605" s="108"/>
      <c r="G605" s="115"/>
      <c r="H605" s="152"/>
      <c r="I605" s="108"/>
      <c r="L605" s="152"/>
      <c r="M605" s="108"/>
      <c r="P605" s="267"/>
      <c r="Q605" s="108"/>
      <c r="T605" s="152"/>
      <c r="U605" s="108"/>
      <c r="X605" s="152"/>
      <c r="Y605" s="108"/>
      <c r="AB605" s="152"/>
      <c r="AC605" s="108"/>
    </row>
    <row r="606" spans="4:29" ht="14.25" customHeight="1">
      <c r="D606" s="163"/>
      <c r="E606" s="108"/>
      <c r="F606" s="108"/>
      <c r="G606" s="115"/>
      <c r="H606" s="152"/>
      <c r="I606" s="108"/>
      <c r="L606" s="152"/>
      <c r="M606" s="108"/>
      <c r="P606" s="267"/>
      <c r="Q606" s="108"/>
      <c r="T606" s="152"/>
      <c r="U606" s="108"/>
      <c r="X606" s="152"/>
      <c r="Y606" s="108"/>
      <c r="AB606" s="152"/>
      <c r="AC606" s="108"/>
    </row>
    <row r="607" spans="4:29" ht="14.25" customHeight="1">
      <c r="D607" s="163"/>
      <c r="E607" s="108"/>
      <c r="F607" s="108"/>
      <c r="G607" s="115"/>
      <c r="H607" s="152"/>
      <c r="I607" s="108"/>
      <c r="L607" s="152"/>
      <c r="M607" s="108"/>
      <c r="P607" s="267"/>
      <c r="Q607" s="108"/>
      <c r="T607" s="152"/>
      <c r="U607" s="108"/>
      <c r="X607" s="152"/>
      <c r="Y607" s="108"/>
      <c r="AB607" s="152"/>
      <c r="AC607" s="108"/>
    </row>
    <row r="608" spans="4:29" ht="14.25" customHeight="1">
      <c r="D608" s="163"/>
      <c r="E608" s="108"/>
      <c r="F608" s="108"/>
      <c r="G608" s="115"/>
      <c r="H608" s="152"/>
      <c r="I608" s="108"/>
      <c r="L608" s="152"/>
      <c r="M608" s="108"/>
      <c r="P608" s="267"/>
      <c r="Q608" s="108"/>
      <c r="T608" s="152"/>
      <c r="U608" s="108"/>
      <c r="X608" s="152"/>
      <c r="Y608" s="108"/>
      <c r="AB608" s="152"/>
      <c r="AC608" s="108"/>
    </row>
    <row r="609" spans="4:29" ht="14.25" customHeight="1">
      <c r="D609" s="163"/>
      <c r="E609" s="108"/>
      <c r="F609" s="108"/>
      <c r="G609" s="115"/>
      <c r="H609" s="152"/>
      <c r="I609" s="108"/>
      <c r="L609" s="152"/>
      <c r="M609" s="108"/>
      <c r="P609" s="267"/>
      <c r="Q609" s="108"/>
      <c r="T609" s="152"/>
      <c r="U609" s="108"/>
      <c r="X609" s="152"/>
      <c r="Y609" s="108"/>
      <c r="AB609" s="152"/>
      <c r="AC609" s="108"/>
    </row>
    <row r="610" spans="4:29" ht="14.25" customHeight="1">
      <c r="D610" s="163"/>
      <c r="E610" s="108"/>
      <c r="F610" s="108"/>
      <c r="G610" s="115"/>
      <c r="H610" s="152"/>
      <c r="I610" s="108"/>
      <c r="L610" s="152"/>
      <c r="M610" s="108"/>
      <c r="P610" s="267"/>
      <c r="Q610" s="108"/>
      <c r="T610" s="152"/>
      <c r="U610" s="108"/>
      <c r="X610" s="152"/>
      <c r="Y610" s="108"/>
      <c r="AB610" s="152"/>
      <c r="AC610" s="108"/>
    </row>
    <row r="611" spans="4:29" ht="14.25" customHeight="1">
      <c r="D611" s="163"/>
      <c r="E611" s="108"/>
      <c r="F611" s="108"/>
      <c r="G611" s="115"/>
      <c r="H611" s="152"/>
      <c r="I611" s="108"/>
      <c r="L611" s="152"/>
      <c r="M611" s="108"/>
      <c r="P611" s="267"/>
      <c r="Q611" s="108"/>
      <c r="T611" s="152"/>
      <c r="U611" s="108"/>
      <c r="X611" s="152"/>
      <c r="Y611" s="108"/>
      <c r="AB611" s="152"/>
      <c r="AC611" s="108"/>
    </row>
    <row r="612" spans="4:29" ht="14.25" customHeight="1">
      <c r="D612" s="163"/>
      <c r="E612" s="108"/>
      <c r="F612" s="108"/>
      <c r="G612" s="115"/>
      <c r="H612" s="152"/>
      <c r="I612" s="108"/>
      <c r="L612" s="152"/>
      <c r="M612" s="108"/>
      <c r="P612" s="267"/>
      <c r="Q612" s="108"/>
      <c r="T612" s="152"/>
      <c r="U612" s="108"/>
      <c r="X612" s="152"/>
      <c r="Y612" s="108"/>
      <c r="AB612" s="152"/>
      <c r="AC612" s="108"/>
    </row>
    <row r="613" spans="4:29" ht="14.25" customHeight="1">
      <c r="D613" s="163"/>
      <c r="E613" s="108"/>
      <c r="F613" s="108"/>
      <c r="G613" s="115"/>
      <c r="H613" s="152"/>
      <c r="I613" s="108"/>
      <c r="L613" s="152"/>
      <c r="M613" s="108"/>
      <c r="P613" s="267"/>
      <c r="Q613" s="108"/>
      <c r="T613" s="152"/>
      <c r="U613" s="108"/>
      <c r="X613" s="152"/>
      <c r="Y613" s="108"/>
      <c r="AB613" s="152"/>
      <c r="AC613" s="108"/>
    </row>
    <row r="614" spans="4:29" ht="14.25" customHeight="1">
      <c r="D614" s="163"/>
      <c r="E614" s="108"/>
      <c r="F614" s="108"/>
      <c r="G614" s="115"/>
      <c r="H614" s="152"/>
      <c r="I614" s="108"/>
      <c r="L614" s="152"/>
      <c r="M614" s="108"/>
      <c r="P614" s="267"/>
      <c r="Q614" s="108"/>
      <c r="T614" s="152"/>
      <c r="U614" s="108"/>
      <c r="X614" s="152"/>
      <c r="Y614" s="108"/>
      <c r="AB614" s="152"/>
      <c r="AC614" s="108"/>
    </row>
    <row r="615" spans="4:29" ht="14.25" customHeight="1">
      <c r="D615" s="163"/>
      <c r="E615" s="108"/>
      <c r="F615" s="108"/>
      <c r="G615" s="115"/>
      <c r="H615" s="152"/>
      <c r="I615" s="108"/>
      <c r="L615" s="152"/>
      <c r="M615" s="108"/>
      <c r="P615" s="267"/>
      <c r="Q615" s="108"/>
      <c r="T615" s="152"/>
      <c r="U615" s="108"/>
      <c r="X615" s="152"/>
      <c r="Y615" s="108"/>
      <c r="AB615" s="152"/>
      <c r="AC615" s="108"/>
    </row>
    <row r="616" spans="4:29" ht="14.25" customHeight="1">
      <c r="D616" s="163"/>
      <c r="E616" s="108"/>
      <c r="F616" s="108"/>
      <c r="G616" s="115"/>
      <c r="H616" s="152"/>
      <c r="I616" s="108"/>
      <c r="L616" s="152"/>
      <c r="M616" s="108"/>
      <c r="P616" s="267"/>
      <c r="Q616" s="108"/>
      <c r="T616" s="152"/>
      <c r="U616" s="108"/>
      <c r="X616" s="152"/>
      <c r="Y616" s="108"/>
      <c r="AB616" s="152"/>
      <c r="AC616" s="108"/>
    </row>
    <row r="617" spans="4:29" ht="14.25" customHeight="1">
      <c r="D617" s="163"/>
      <c r="E617" s="108"/>
      <c r="F617" s="108"/>
      <c r="G617" s="115"/>
      <c r="H617" s="152"/>
      <c r="I617" s="108"/>
      <c r="L617" s="152"/>
      <c r="M617" s="108"/>
      <c r="P617" s="267"/>
      <c r="Q617" s="108"/>
      <c r="T617" s="152"/>
      <c r="U617" s="108"/>
      <c r="X617" s="152"/>
      <c r="Y617" s="108"/>
      <c r="AB617" s="152"/>
      <c r="AC617" s="108"/>
    </row>
    <row r="618" spans="4:29" ht="14.25" customHeight="1">
      <c r="D618" s="163"/>
      <c r="E618" s="108"/>
      <c r="F618" s="108"/>
      <c r="G618" s="115"/>
      <c r="H618" s="152"/>
      <c r="I618" s="108"/>
      <c r="L618" s="152"/>
      <c r="M618" s="108"/>
      <c r="P618" s="267"/>
      <c r="Q618" s="108"/>
      <c r="T618" s="152"/>
      <c r="U618" s="108"/>
      <c r="X618" s="152"/>
      <c r="Y618" s="108"/>
      <c r="AB618" s="152"/>
      <c r="AC618" s="108"/>
    </row>
    <row r="619" spans="4:29" ht="14.25" customHeight="1">
      <c r="D619" s="163"/>
      <c r="E619" s="108"/>
      <c r="F619" s="108"/>
      <c r="G619" s="115"/>
      <c r="H619" s="152"/>
      <c r="I619" s="108"/>
      <c r="L619" s="152"/>
      <c r="M619" s="108"/>
      <c r="P619" s="267"/>
      <c r="Q619" s="108"/>
      <c r="T619" s="152"/>
      <c r="U619" s="108"/>
      <c r="X619" s="152"/>
      <c r="Y619" s="108"/>
      <c r="AB619" s="152"/>
      <c r="AC619" s="108"/>
    </row>
    <row r="620" spans="4:29" ht="14.25" customHeight="1">
      <c r="D620" s="163"/>
      <c r="E620" s="108"/>
      <c r="F620" s="108"/>
      <c r="G620" s="115"/>
      <c r="H620" s="152"/>
      <c r="I620" s="108"/>
      <c r="L620" s="152"/>
      <c r="M620" s="108"/>
      <c r="P620" s="267"/>
      <c r="Q620" s="108"/>
      <c r="T620" s="152"/>
      <c r="U620" s="108"/>
      <c r="X620" s="152"/>
      <c r="Y620" s="108"/>
      <c r="AB620" s="152"/>
      <c r="AC620" s="108"/>
    </row>
    <row r="621" spans="4:29" ht="14.25" customHeight="1">
      <c r="D621" s="163"/>
      <c r="E621" s="108"/>
      <c r="F621" s="108"/>
      <c r="G621" s="115"/>
      <c r="H621" s="152"/>
      <c r="I621" s="108"/>
      <c r="L621" s="152"/>
      <c r="M621" s="108"/>
      <c r="P621" s="267"/>
      <c r="Q621" s="108"/>
      <c r="T621" s="152"/>
      <c r="U621" s="108"/>
      <c r="X621" s="152"/>
      <c r="Y621" s="108"/>
      <c r="AB621" s="152"/>
      <c r="AC621" s="108"/>
    </row>
    <row r="622" spans="4:29" ht="14.25" customHeight="1">
      <c r="D622" s="163"/>
      <c r="E622" s="108"/>
      <c r="F622" s="108"/>
      <c r="G622" s="115"/>
      <c r="H622" s="152"/>
      <c r="I622" s="108"/>
      <c r="L622" s="152"/>
      <c r="M622" s="108"/>
      <c r="P622" s="267"/>
      <c r="Q622" s="108"/>
      <c r="T622" s="152"/>
      <c r="U622" s="108"/>
      <c r="X622" s="152"/>
      <c r="Y622" s="108"/>
      <c r="AB622" s="152"/>
      <c r="AC622" s="108"/>
    </row>
    <row r="623" spans="4:29" ht="14.25" customHeight="1">
      <c r="D623" s="163"/>
      <c r="E623" s="108"/>
      <c r="F623" s="108"/>
      <c r="G623" s="115"/>
      <c r="H623" s="152"/>
      <c r="I623" s="108"/>
      <c r="L623" s="152"/>
      <c r="M623" s="108"/>
      <c r="P623" s="267"/>
      <c r="Q623" s="108"/>
      <c r="T623" s="152"/>
      <c r="U623" s="108"/>
      <c r="X623" s="152"/>
      <c r="Y623" s="108"/>
      <c r="AB623" s="152"/>
      <c r="AC623" s="108"/>
    </row>
    <row r="624" spans="4:29" ht="14.25" customHeight="1">
      <c r="D624" s="163"/>
      <c r="E624" s="108"/>
      <c r="F624" s="108"/>
      <c r="G624" s="115"/>
      <c r="H624" s="152"/>
      <c r="I624" s="108"/>
      <c r="L624" s="152"/>
      <c r="M624" s="108"/>
      <c r="P624" s="267"/>
      <c r="Q624" s="108"/>
      <c r="T624" s="152"/>
      <c r="U624" s="108"/>
      <c r="X624" s="152"/>
      <c r="Y624" s="108"/>
      <c r="AB624" s="152"/>
      <c r="AC624" s="108"/>
    </row>
    <row r="625" spans="4:29" ht="14.25" customHeight="1">
      <c r="D625" s="163"/>
      <c r="E625" s="108"/>
      <c r="F625" s="108"/>
      <c r="G625" s="115"/>
      <c r="H625" s="152"/>
      <c r="I625" s="108"/>
      <c r="L625" s="152"/>
      <c r="M625" s="108"/>
      <c r="P625" s="267"/>
      <c r="Q625" s="108"/>
      <c r="T625" s="152"/>
      <c r="U625" s="108"/>
      <c r="X625" s="152"/>
      <c r="Y625" s="108"/>
      <c r="AB625" s="152"/>
      <c r="AC625" s="108"/>
    </row>
    <row r="626" spans="4:29" ht="14.25" customHeight="1">
      <c r="D626" s="163"/>
      <c r="E626" s="108"/>
      <c r="F626" s="108"/>
      <c r="G626" s="115"/>
      <c r="H626" s="152"/>
      <c r="I626" s="108"/>
      <c r="L626" s="152"/>
      <c r="M626" s="108"/>
      <c r="P626" s="267"/>
      <c r="Q626" s="108"/>
      <c r="T626" s="152"/>
      <c r="U626" s="108"/>
      <c r="X626" s="152"/>
      <c r="Y626" s="108"/>
      <c r="AB626" s="152"/>
      <c r="AC626" s="108"/>
    </row>
    <row r="627" spans="4:29" ht="14.25" customHeight="1">
      <c r="D627" s="163"/>
      <c r="E627" s="108"/>
      <c r="F627" s="108"/>
      <c r="G627" s="115"/>
      <c r="H627" s="152"/>
      <c r="I627" s="108"/>
      <c r="L627" s="152"/>
      <c r="M627" s="108"/>
      <c r="P627" s="267"/>
      <c r="Q627" s="108"/>
      <c r="T627" s="152"/>
      <c r="U627" s="108"/>
      <c r="X627" s="152"/>
      <c r="Y627" s="108"/>
      <c r="AB627" s="152"/>
      <c r="AC627" s="108"/>
    </row>
    <row r="628" spans="4:29" ht="14.25" customHeight="1">
      <c r="D628" s="163"/>
      <c r="E628" s="108"/>
      <c r="F628" s="108"/>
      <c r="G628" s="115"/>
      <c r="H628" s="152"/>
      <c r="I628" s="108"/>
      <c r="L628" s="152"/>
      <c r="M628" s="108"/>
      <c r="P628" s="267"/>
      <c r="Q628" s="108"/>
      <c r="T628" s="152"/>
      <c r="U628" s="108"/>
      <c r="X628" s="152"/>
      <c r="Y628" s="108"/>
      <c r="AB628" s="152"/>
      <c r="AC628" s="108"/>
    </row>
    <row r="629" spans="4:29" ht="14.25" customHeight="1">
      <c r="D629" s="163"/>
      <c r="E629" s="108"/>
      <c r="F629" s="108"/>
      <c r="G629" s="115"/>
      <c r="H629" s="152"/>
      <c r="I629" s="108"/>
      <c r="L629" s="152"/>
      <c r="M629" s="108"/>
      <c r="P629" s="267"/>
      <c r="Q629" s="108"/>
      <c r="T629" s="152"/>
      <c r="U629" s="108"/>
      <c r="X629" s="152"/>
      <c r="Y629" s="108"/>
      <c r="AB629" s="152"/>
      <c r="AC629" s="108"/>
    </row>
    <row r="630" spans="4:29" ht="14.25" customHeight="1">
      <c r="D630" s="163"/>
      <c r="E630" s="108"/>
      <c r="F630" s="108"/>
      <c r="G630" s="115"/>
      <c r="H630" s="152"/>
      <c r="I630" s="108"/>
      <c r="L630" s="152"/>
      <c r="M630" s="108"/>
      <c r="P630" s="267"/>
      <c r="Q630" s="108"/>
      <c r="T630" s="152"/>
      <c r="U630" s="108"/>
      <c r="X630" s="152"/>
      <c r="Y630" s="108"/>
      <c r="AB630" s="152"/>
      <c r="AC630" s="108"/>
    </row>
    <row r="631" spans="4:29" ht="14.25" customHeight="1">
      <c r="D631" s="163"/>
      <c r="E631" s="108"/>
      <c r="F631" s="108"/>
      <c r="G631" s="115"/>
      <c r="H631" s="152"/>
      <c r="I631" s="108"/>
      <c r="L631" s="152"/>
      <c r="M631" s="108"/>
      <c r="P631" s="267"/>
      <c r="Q631" s="108"/>
      <c r="T631" s="152"/>
      <c r="U631" s="108"/>
      <c r="X631" s="152"/>
      <c r="Y631" s="108"/>
      <c r="AB631" s="152"/>
      <c r="AC631" s="108"/>
    </row>
    <row r="632" spans="4:29" ht="14.25" customHeight="1">
      <c r="D632" s="163"/>
      <c r="E632" s="108"/>
      <c r="F632" s="108"/>
      <c r="G632" s="115"/>
      <c r="H632" s="152"/>
      <c r="I632" s="108"/>
      <c r="L632" s="152"/>
      <c r="M632" s="108"/>
      <c r="P632" s="267"/>
      <c r="Q632" s="108"/>
      <c r="T632" s="152"/>
      <c r="U632" s="108"/>
      <c r="X632" s="152"/>
      <c r="Y632" s="108"/>
      <c r="AB632" s="152"/>
      <c r="AC632" s="108"/>
    </row>
    <row r="633" spans="4:29" ht="14.25" customHeight="1">
      <c r="D633" s="163"/>
      <c r="E633" s="108"/>
      <c r="F633" s="108"/>
      <c r="G633" s="115"/>
      <c r="H633" s="152"/>
      <c r="I633" s="108"/>
      <c r="L633" s="152"/>
      <c r="M633" s="108"/>
      <c r="P633" s="267"/>
      <c r="Q633" s="108"/>
      <c r="T633" s="152"/>
      <c r="U633" s="108"/>
      <c r="X633" s="152"/>
      <c r="Y633" s="108"/>
      <c r="AB633" s="152"/>
      <c r="AC633" s="108"/>
    </row>
    <row r="634" spans="4:29" ht="14.25" customHeight="1">
      <c r="D634" s="163"/>
      <c r="E634" s="108"/>
      <c r="F634" s="108"/>
      <c r="G634" s="115"/>
      <c r="H634" s="152"/>
      <c r="I634" s="108"/>
      <c r="L634" s="152"/>
      <c r="M634" s="108"/>
      <c r="P634" s="267"/>
      <c r="Q634" s="108"/>
      <c r="T634" s="152"/>
      <c r="U634" s="108"/>
      <c r="X634" s="152"/>
      <c r="Y634" s="108"/>
      <c r="AB634" s="152"/>
      <c r="AC634" s="108"/>
    </row>
    <row r="635" spans="4:29" ht="14.25" customHeight="1">
      <c r="D635" s="163"/>
      <c r="E635" s="108"/>
      <c r="F635" s="108"/>
      <c r="G635" s="115"/>
      <c r="H635" s="152"/>
      <c r="I635" s="108"/>
      <c r="L635" s="152"/>
      <c r="M635" s="108"/>
      <c r="P635" s="267"/>
      <c r="Q635" s="108"/>
      <c r="T635" s="152"/>
      <c r="U635" s="108"/>
      <c r="X635" s="152"/>
      <c r="Y635" s="108"/>
      <c r="AB635" s="152"/>
      <c r="AC635" s="108"/>
    </row>
    <row r="636" spans="4:29" ht="14.25" customHeight="1">
      <c r="D636" s="163"/>
      <c r="E636" s="108"/>
      <c r="F636" s="108"/>
      <c r="G636" s="115"/>
      <c r="H636" s="152"/>
      <c r="I636" s="108"/>
      <c r="L636" s="152"/>
      <c r="M636" s="108"/>
      <c r="P636" s="267"/>
      <c r="Q636" s="108"/>
      <c r="T636" s="152"/>
      <c r="U636" s="108"/>
      <c r="X636" s="152"/>
      <c r="Y636" s="108"/>
      <c r="AB636" s="152"/>
      <c r="AC636" s="108"/>
    </row>
    <row r="637" spans="4:29" ht="14.25" customHeight="1">
      <c r="D637" s="163"/>
      <c r="E637" s="108"/>
      <c r="F637" s="108"/>
      <c r="G637" s="115"/>
      <c r="H637" s="152"/>
      <c r="I637" s="108"/>
      <c r="L637" s="152"/>
      <c r="M637" s="108"/>
      <c r="P637" s="267"/>
      <c r="Q637" s="108"/>
      <c r="T637" s="152"/>
      <c r="U637" s="108"/>
      <c r="X637" s="152"/>
      <c r="Y637" s="108"/>
      <c r="AB637" s="152"/>
      <c r="AC637" s="108"/>
    </row>
    <row r="638" spans="4:29" ht="14.25" customHeight="1">
      <c r="D638" s="163"/>
      <c r="E638" s="108"/>
      <c r="F638" s="108"/>
      <c r="G638" s="115"/>
      <c r="H638" s="152"/>
      <c r="I638" s="108"/>
      <c r="L638" s="152"/>
      <c r="M638" s="108"/>
      <c r="P638" s="267"/>
      <c r="Q638" s="108"/>
      <c r="T638" s="152"/>
      <c r="U638" s="108"/>
      <c r="X638" s="152"/>
      <c r="Y638" s="108"/>
      <c r="AB638" s="152"/>
      <c r="AC638" s="108"/>
    </row>
    <row r="639" spans="4:29" ht="14.25" customHeight="1">
      <c r="D639" s="163"/>
      <c r="E639" s="108"/>
      <c r="F639" s="108"/>
      <c r="G639" s="115"/>
      <c r="H639" s="152"/>
      <c r="I639" s="108"/>
      <c r="L639" s="152"/>
      <c r="M639" s="108"/>
      <c r="P639" s="267"/>
      <c r="Q639" s="108"/>
      <c r="T639" s="152"/>
      <c r="U639" s="108"/>
      <c r="X639" s="152"/>
      <c r="Y639" s="108"/>
      <c r="AB639" s="152"/>
      <c r="AC639" s="108"/>
    </row>
    <row r="640" spans="4:29" ht="14.25" customHeight="1">
      <c r="D640" s="163"/>
      <c r="E640" s="108"/>
      <c r="F640" s="108"/>
      <c r="G640" s="115"/>
      <c r="H640" s="152"/>
      <c r="I640" s="108"/>
      <c r="L640" s="152"/>
      <c r="M640" s="108"/>
      <c r="P640" s="267"/>
      <c r="Q640" s="108"/>
      <c r="T640" s="152"/>
      <c r="U640" s="108"/>
      <c r="X640" s="152"/>
      <c r="Y640" s="108"/>
      <c r="AB640" s="152"/>
      <c r="AC640" s="108"/>
    </row>
    <row r="641" spans="4:29" ht="14.25" customHeight="1">
      <c r="D641" s="163"/>
      <c r="E641" s="108"/>
      <c r="F641" s="108"/>
      <c r="G641" s="115"/>
      <c r="H641" s="152"/>
      <c r="I641" s="108"/>
      <c r="L641" s="152"/>
      <c r="M641" s="108"/>
      <c r="P641" s="267"/>
      <c r="Q641" s="108"/>
      <c r="T641" s="152"/>
      <c r="U641" s="108"/>
      <c r="X641" s="152"/>
      <c r="Y641" s="108"/>
      <c r="AB641" s="152"/>
      <c r="AC641" s="108"/>
    </row>
    <row r="642" spans="4:29" ht="14.25" customHeight="1">
      <c r="D642" s="163"/>
      <c r="E642" s="108"/>
      <c r="F642" s="108"/>
      <c r="G642" s="115"/>
      <c r="H642" s="152"/>
      <c r="I642" s="108"/>
      <c r="L642" s="152"/>
      <c r="M642" s="108"/>
      <c r="P642" s="267"/>
      <c r="Q642" s="108"/>
      <c r="T642" s="152"/>
      <c r="U642" s="108"/>
      <c r="X642" s="152"/>
      <c r="Y642" s="108"/>
      <c r="AB642" s="152"/>
      <c r="AC642" s="108"/>
    </row>
    <row r="643" spans="4:29" ht="14.25" customHeight="1">
      <c r="D643" s="163"/>
      <c r="E643" s="108"/>
      <c r="F643" s="108"/>
      <c r="G643" s="115"/>
      <c r="H643" s="152"/>
      <c r="I643" s="108"/>
      <c r="L643" s="152"/>
      <c r="M643" s="108"/>
      <c r="P643" s="267"/>
      <c r="Q643" s="108"/>
      <c r="T643" s="152"/>
      <c r="U643" s="108"/>
      <c r="X643" s="152"/>
      <c r="Y643" s="108"/>
      <c r="AB643" s="152"/>
      <c r="AC643" s="108"/>
    </row>
    <row r="644" spans="4:29" ht="14.25" customHeight="1">
      <c r="D644" s="163"/>
      <c r="E644" s="108"/>
      <c r="F644" s="108"/>
      <c r="G644" s="115"/>
      <c r="H644" s="152"/>
      <c r="I644" s="108"/>
      <c r="L644" s="152"/>
      <c r="M644" s="108"/>
      <c r="P644" s="267"/>
      <c r="Q644" s="108"/>
      <c r="T644" s="152"/>
      <c r="U644" s="108"/>
      <c r="X644" s="152"/>
      <c r="Y644" s="108"/>
      <c r="AB644" s="152"/>
      <c r="AC644" s="108"/>
    </row>
    <row r="645" spans="4:29" ht="14.25" customHeight="1">
      <c r="D645" s="163"/>
      <c r="E645" s="108"/>
      <c r="F645" s="108"/>
      <c r="G645" s="115"/>
      <c r="H645" s="152"/>
      <c r="I645" s="108"/>
      <c r="L645" s="152"/>
      <c r="M645" s="108"/>
      <c r="P645" s="267"/>
      <c r="Q645" s="108"/>
      <c r="T645" s="152"/>
      <c r="U645" s="108"/>
      <c r="X645" s="152"/>
      <c r="Y645" s="108"/>
      <c r="AB645" s="152"/>
      <c r="AC645" s="108"/>
    </row>
    <row r="646" spans="4:29" ht="14.25" customHeight="1">
      <c r="D646" s="163"/>
      <c r="E646" s="108"/>
      <c r="F646" s="108"/>
      <c r="G646" s="115"/>
      <c r="H646" s="152"/>
      <c r="I646" s="108"/>
      <c r="L646" s="152"/>
      <c r="M646" s="108"/>
      <c r="P646" s="267"/>
      <c r="Q646" s="108"/>
      <c r="T646" s="152"/>
      <c r="U646" s="108"/>
      <c r="X646" s="152"/>
      <c r="Y646" s="108"/>
      <c r="AB646" s="152"/>
      <c r="AC646" s="108"/>
    </row>
    <row r="647" spans="4:29" ht="14.25" customHeight="1">
      <c r="D647" s="163"/>
      <c r="E647" s="108"/>
      <c r="F647" s="108"/>
      <c r="G647" s="115"/>
      <c r="H647" s="152"/>
      <c r="I647" s="108"/>
      <c r="L647" s="152"/>
      <c r="M647" s="108"/>
      <c r="P647" s="267"/>
      <c r="Q647" s="108"/>
      <c r="T647" s="152"/>
      <c r="U647" s="108"/>
      <c r="X647" s="152"/>
      <c r="Y647" s="108"/>
      <c r="AB647" s="152"/>
      <c r="AC647" s="108"/>
    </row>
    <row r="648" spans="4:29" ht="14.25" customHeight="1">
      <c r="D648" s="163"/>
      <c r="E648" s="108"/>
      <c r="F648" s="108"/>
      <c r="G648" s="115"/>
      <c r="H648" s="152"/>
      <c r="I648" s="108"/>
      <c r="L648" s="152"/>
      <c r="M648" s="108"/>
      <c r="P648" s="267"/>
      <c r="Q648" s="108"/>
      <c r="T648" s="152"/>
      <c r="U648" s="108"/>
      <c r="X648" s="152"/>
      <c r="Y648" s="108"/>
      <c r="AB648" s="152"/>
      <c r="AC648" s="108"/>
    </row>
    <row r="649" spans="4:29" ht="14.25" customHeight="1">
      <c r="D649" s="163"/>
      <c r="E649" s="108"/>
      <c r="F649" s="108"/>
      <c r="G649" s="115"/>
      <c r="H649" s="152"/>
      <c r="I649" s="108"/>
      <c r="L649" s="152"/>
      <c r="M649" s="108"/>
      <c r="P649" s="267"/>
      <c r="Q649" s="108"/>
      <c r="T649" s="152"/>
      <c r="U649" s="108"/>
      <c r="X649" s="152"/>
      <c r="Y649" s="108"/>
      <c r="AB649" s="152"/>
      <c r="AC649" s="108"/>
    </row>
    <row r="650" spans="4:29" ht="14.25" customHeight="1">
      <c r="D650" s="163"/>
      <c r="E650" s="108"/>
      <c r="F650" s="108"/>
      <c r="G650" s="115"/>
      <c r="H650" s="152"/>
      <c r="I650" s="108"/>
      <c r="L650" s="152"/>
      <c r="M650" s="108"/>
      <c r="P650" s="267"/>
      <c r="Q650" s="108"/>
      <c r="T650" s="152"/>
      <c r="U650" s="108"/>
      <c r="X650" s="152"/>
      <c r="Y650" s="108"/>
      <c r="AB650" s="152"/>
      <c r="AC650" s="108"/>
    </row>
    <row r="651" spans="4:29" ht="14.25" customHeight="1">
      <c r="D651" s="163"/>
      <c r="E651" s="108"/>
      <c r="F651" s="108"/>
      <c r="G651" s="115"/>
      <c r="H651" s="152"/>
      <c r="I651" s="108"/>
      <c r="L651" s="152"/>
      <c r="M651" s="108"/>
      <c r="P651" s="267"/>
      <c r="Q651" s="108"/>
      <c r="T651" s="152"/>
      <c r="U651" s="108"/>
      <c r="X651" s="152"/>
      <c r="Y651" s="108"/>
      <c r="AB651" s="152"/>
      <c r="AC651" s="108"/>
    </row>
    <row r="652" spans="4:29" ht="14.25" customHeight="1">
      <c r="D652" s="163"/>
      <c r="E652" s="108"/>
      <c r="F652" s="108"/>
      <c r="G652" s="115"/>
      <c r="H652" s="152"/>
      <c r="I652" s="108"/>
      <c r="L652" s="152"/>
      <c r="M652" s="108"/>
      <c r="P652" s="267"/>
      <c r="Q652" s="108"/>
      <c r="T652" s="152"/>
      <c r="U652" s="108"/>
      <c r="X652" s="152"/>
      <c r="Y652" s="108"/>
      <c r="AB652" s="152"/>
      <c r="AC652" s="108"/>
    </row>
    <row r="653" spans="4:29" ht="14.25" customHeight="1">
      <c r="D653" s="163"/>
      <c r="E653" s="108"/>
      <c r="F653" s="108"/>
      <c r="G653" s="115"/>
      <c r="H653" s="152"/>
      <c r="I653" s="108"/>
      <c r="L653" s="152"/>
      <c r="M653" s="108"/>
      <c r="P653" s="267"/>
      <c r="Q653" s="108"/>
      <c r="T653" s="152"/>
      <c r="U653" s="108"/>
      <c r="X653" s="152"/>
      <c r="Y653" s="108"/>
      <c r="AB653" s="152"/>
      <c r="AC653" s="108"/>
    </row>
    <row r="654" spans="4:29" ht="14.25" customHeight="1">
      <c r="D654" s="163"/>
      <c r="E654" s="108"/>
      <c r="F654" s="108"/>
      <c r="G654" s="115"/>
      <c r="H654" s="152"/>
      <c r="I654" s="108"/>
      <c r="L654" s="152"/>
      <c r="M654" s="108"/>
      <c r="P654" s="267"/>
      <c r="Q654" s="108"/>
      <c r="T654" s="152"/>
      <c r="U654" s="108"/>
      <c r="X654" s="152"/>
      <c r="Y654" s="108"/>
      <c r="AB654" s="152"/>
      <c r="AC654" s="108"/>
    </row>
    <row r="655" spans="4:29" ht="14.25" customHeight="1">
      <c r="D655" s="163"/>
      <c r="E655" s="108"/>
      <c r="F655" s="108"/>
      <c r="G655" s="115"/>
      <c r="H655" s="152"/>
      <c r="I655" s="108"/>
      <c r="L655" s="152"/>
      <c r="M655" s="108"/>
      <c r="P655" s="267"/>
      <c r="Q655" s="108"/>
      <c r="T655" s="152"/>
      <c r="U655" s="108"/>
      <c r="X655" s="152"/>
      <c r="Y655" s="108"/>
      <c r="AB655" s="152"/>
      <c r="AC655" s="108"/>
    </row>
    <row r="656" spans="4:29" ht="14.25" customHeight="1">
      <c r="D656" s="163"/>
      <c r="E656" s="108"/>
      <c r="F656" s="108"/>
      <c r="G656" s="115"/>
      <c r="H656" s="152"/>
      <c r="I656" s="108"/>
      <c r="L656" s="152"/>
      <c r="M656" s="108"/>
      <c r="P656" s="267"/>
      <c r="Q656" s="108"/>
      <c r="T656" s="152"/>
      <c r="U656" s="108"/>
      <c r="X656" s="152"/>
      <c r="Y656" s="108"/>
      <c r="AB656" s="152"/>
      <c r="AC656" s="108"/>
    </row>
    <row r="657" spans="4:29" ht="14.25" customHeight="1">
      <c r="D657" s="163"/>
      <c r="E657" s="108"/>
      <c r="F657" s="108"/>
      <c r="G657" s="115"/>
      <c r="H657" s="152"/>
      <c r="I657" s="108"/>
      <c r="L657" s="152"/>
      <c r="M657" s="108"/>
      <c r="P657" s="267"/>
      <c r="Q657" s="108"/>
      <c r="T657" s="152"/>
      <c r="U657" s="108"/>
      <c r="X657" s="152"/>
      <c r="Y657" s="108"/>
      <c r="AB657" s="152"/>
      <c r="AC657" s="108"/>
    </row>
    <row r="658" spans="4:29" ht="14.25" customHeight="1">
      <c r="D658" s="163"/>
      <c r="E658" s="108"/>
      <c r="F658" s="108"/>
      <c r="G658" s="115"/>
      <c r="H658" s="152"/>
      <c r="I658" s="108"/>
      <c r="L658" s="152"/>
      <c r="M658" s="108"/>
      <c r="P658" s="267"/>
      <c r="Q658" s="108"/>
      <c r="T658" s="152"/>
      <c r="U658" s="108"/>
      <c r="X658" s="152"/>
      <c r="Y658" s="108"/>
      <c r="AB658" s="152"/>
      <c r="AC658" s="108"/>
    </row>
    <row r="659" spans="4:29" ht="14.25" customHeight="1">
      <c r="D659" s="163"/>
      <c r="E659" s="108"/>
      <c r="F659" s="108"/>
      <c r="G659" s="115"/>
      <c r="H659" s="152"/>
      <c r="I659" s="108"/>
      <c r="L659" s="152"/>
      <c r="M659" s="108"/>
      <c r="P659" s="267"/>
      <c r="Q659" s="108"/>
      <c r="T659" s="152"/>
      <c r="U659" s="108"/>
      <c r="X659" s="152"/>
      <c r="Y659" s="108"/>
      <c r="AB659" s="152"/>
      <c r="AC659" s="108"/>
    </row>
    <row r="660" spans="4:29" ht="14.25" customHeight="1">
      <c r="D660" s="163"/>
      <c r="E660" s="108"/>
      <c r="F660" s="108"/>
      <c r="G660" s="115"/>
      <c r="H660" s="152"/>
      <c r="I660" s="108"/>
      <c r="L660" s="152"/>
      <c r="M660" s="108"/>
      <c r="P660" s="267"/>
      <c r="Q660" s="108"/>
      <c r="T660" s="152"/>
      <c r="U660" s="108"/>
      <c r="X660" s="152"/>
      <c r="Y660" s="108"/>
      <c r="AB660" s="152"/>
      <c r="AC660" s="108"/>
    </row>
    <row r="661" spans="4:29" ht="14.25" customHeight="1">
      <c r="D661" s="163"/>
      <c r="E661" s="108"/>
      <c r="F661" s="108"/>
      <c r="G661" s="115"/>
      <c r="H661" s="152"/>
      <c r="I661" s="108"/>
      <c r="L661" s="152"/>
      <c r="M661" s="108"/>
      <c r="P661" s="267"/>
      <c r="Q661" s="108"/>
      <c r="T661" s="152"/>
      <c r="U661" s="108"/>
      <c r="X661" s="152"/>
      <c r="Y661" s="108"/>
      <c r="AB661" s="152"/>
      <c r="AC661" s="108"/>
    </row>
    <row r="662" spans="4:29" ht="14.25" customHeight="1">
      <c r="D662" s="163"/>
      <c r="E662" s="108"/>
      <c r="F662" s="108"/>
      <c r="G662" s="115"/>
      <c r="H662" s="152"/>
      <c r="I662" s="108"/>
      <c r="L662" s="152"/>
      <c r="M662" s="108"/>
      <c r="P662" s="267"/>
      <c r="Q662" s="108"/>
      <c r="T662" s="152"/>
      <c r="U662" s="108"/>
      <c r="X662" s="152"/>
      <c r="Y662" s="108"/>
      <c r="AB662" s="152"/>
      <c r="AC662" s="108"/>
    </row>
    <row r="663" spans="4:29" ht="14.25" customHeight="1">
      <c r="D663" s="163"/>
      <c r="E663" s="108"/>
      <c r="F663" s="108"/>
      <c r="G663" s="115"/>
      <c r="H663" s="152"/>
      <c r="I663" s="108"/>
      <c r="L663" s="152"/>
      <c r="M663" s="108"/>
      <c r="P663" s="267"/>
      <c r="Q663" s="108"/>
      <c r="T663" s="152"/>
      <c r="U663" s="108"/>
      <c r="X663" s="152"/>
      <c r="Y663" s="108"/>
      <c r="AB663" s="152"/>
      <c r="AC663" s="108"/>
    </row>
    <row r="664" spans="4:29" ht="14.25" customHeight="1">
      <c r="D664" s="163"/>
      <c r="E664" s="108"/>
      <c r="F664" s="108"/>
      <c r="G664" s="115"/>
      <c r="H664" s="152"/>
      <c r="I664" s="108"/>
      <c r="L664" s="152"/>
      <c r="M664" s="108"/>
      <c r="P664" s="267"/>
      <c r="Q664" s="108"/>
      <c r="T664" s="152"/>
      <c r="U664" s="108"/>
      <c r="X664" s="152"/>
      <c r="Y664" s="108"/>
      <c r="AB664" s="152"/>
      <c r="AC664" s="108"/>
    </row>
    <row r="665" spans="4:29" ht="14.25" customHeight="1">
      <c r="D665" s="163"/>
      <c r="E665" s="108"/>
      <c r="F665" s="108"/>
      <c r="G665" s="115"/>
      <c r="H665" s="152"/>
      <c r="I665" s="108"/>
      <c r="L665" s="152"/>
      <c r="M665" s="108"/>
      <c r="P665" s="267"/>
      <c r="Q665" s="108"/>
      <c r="T665" s="152"/>
      <c r="U665" s="108"/>
      <c r="X665" s="152"/>
      <c r="Y665" s="108"/>
      <c r="AB665" s="152"/>
      <c r="AC665" s="108"/>
    </row>
    <row r="666" spans="4:29" ht="14.25" customHeight="1">
      <c r="D666" s="163"/>
      <c r="E666" s="108"/>
      <c r="F666" s="108"/>
      <c r="G666" s="115"/>
      <c r="H666" s="152"/>
      <c r="I666" s="108"/>
      <c r="L666" s="152"/>
      <c r="M666" s="108"/>
      <c r="P666" s="267"/>
      <c r="Q666" s="108"/>
      <c r="T666" s="152"/>
      <c r="U666" s="108"/>
      <c r="X666" s="152"/>
      <c r="Y666" s="108"/>
      <c r="AB666" s="152"/>
      <c r="AC666" s="108"/>
    </row>
    <row r="667" spans="4:29" ht="14.25" customHeight="1">
      <c r="D667" s="163"/>
      <c r="E667" s="108"/>
      <c r="F667" s="108"/>
      <c r="G667" s="115"/>
      <c r="H667" s="152"/>
      <c r="I667" s="108"/>
      <c r="L667" s="152"/>
      <c r="M667" s="108"/>
      <c r="P667" s="267"/>
      <c r="Q667" s="108"/>
      <c r="T667" s="152"/>
      <c r="U667" s="108"/>
      <c r="X667" s="152"/>
      <c r="Y667" s="108"/>
      <c r="AB667" s="152"/>
      <c r="AC667" s="108"/>
    </row>
    <row r="668" spans="4:29" ht="14.25" customHeight="1">
      <c r="D668" s="163"/>
      <c r="E668" s="108"/>
      <c r="F668" s="108"/>
      <c r="G668" s="115"/>
      <c r="H668" s="152"/>
      <c r="I668" s="108"/>
      <c r="L668" s="152"/>
      <c r="M668" s="108"/>
      <c r="P668" s="267"/>
      <c r="Q668" s="108"/>
      <c r="T668" s="152"/>
      <c r="U668" s="108"/>
      <c r="X668" s="152"/>
      <c r="Y668" s="108"/>
      <c r="AB668" s="152"/>
      <c r="AC668" s="108"/>
    </row>
    <row r="669" spans="4:29" ht="14.25" customHeight="1">
      <c r="D669" s="163"/>
      <c r="E669" s="108"/>
      <c r="F669" s="108"/>
      <c r="G669" s="115"/>
      <c r="H669" s="152"/>
      <c r="I669" s="108"/>
      <c r="L669" s="152"/>
      <c r="M669" s="108"/>
      <c r="P669" s="267"/>
      <c r="Q669" s="108"/>
      <c r="T669" s="152"/>
      <c r="U669" s="108"/>
      <c r="X669" s="152"/>
      <c r="Y669" s="108"/>
      <c r="AB669" s="152"/>
      <c r="AC669" s="108"/>
    </row>
    <row r="670" spans="4:29" ht="14.25" customHeight="1">
      <c r="D670" s="163"/>
      <c r="E670" s="108"/>
      <c r="F670" s="108"/>
      <c r="G670" s="115"/>
      <c r="H670" s="152"/>
      <c r="I670" s="108"/>
      <c r="L670" s="152"/>
      <c r="M670" s="108"/>
      <c r="P670" s="267"/>
      <c r="Q670" s="108"/>
      <c r="T670" s="152"/>
      <c r="U670" s="108"/>
      <c r="X670" s="152"/>
      <c r="Y670" s="108"/>
      <c r="AB670" s="152"/>
      <c r="AC670" s="108"/>
    </row>
    <row r="671" spans="4:29" ht="14.25" customHeight="1">
      <c r="D671" s="163"/>
      <c r="E671" s="108"/>
      <c r="F671" s="108"/>
      <c r="G671" s="115"/>
      <c r="H671" s="152"/>
      <c r="I671" s="108"/>
      <c r="L671" s="152"/>
      <c r="M671" s="108"/>
      <c r="P671" s="267"/>
      <c r="Q671" s="108"/>
      <c r="T671" s="152"/>
      <c r="U671" s="108"/>
      <c r="X671" s="152"/>
      <c r="Y671" s="108"/>
      <c r="AB671" s="152"/>
      <c r="AC671" s="108"/>
    </row>
    <row r="672" spans="4:29" ht="14.25" customHeight="1">
      <c r="D672" s="163"/>
      <c r="E672" s="108"/>
      <c r="F672" s="108"/>
      <c r="G672" s="115"/>
      <c r="H672" s="152"/>
      <c r="I672" s="108"/>
      <c r="L672" s="152"/>
      <c r="M672" s="108"/>
      <c r="P672" s="267"/>
      <c r="Q672" s="108"/>
      <c r="T672" s="152"/>
      <c r="U672" s="108"/>
      <c r="X672" s="152"/>
      <c r="Y672" s="108"/>
      <c r="AB672" s="152"/>
      <c r="AC672" s="108"/>
    </row>
    <row r="673" spans="4:29" ht="14.25" customHeight="1">
      <c r="D673" s="163"/>
      <c r="E673" s="108"/>
      <c r="F673" s="108"/>
      <c r="G673" s="115"/>
      <c r="H673" s="152"/>
      <c r="I673" s="108"/>
      <c r="L673" s="152"/>
      <c r="M673" s="108"/>
      <c r="P673" s="267"/>
      <c r="Q673" s="108"/>
      <c r="T673" s="152"/>
      <c r="U673" s="108"/>
      <c r="X673" s="152"/>
      <c r="Y673" s="108"/>
      <c r="AB673" s="152"/>
      <c r="AC673" s="108"/>
    </row>
    <row r="674" spans="4:29" ht="14.25" customHeight="1">
      <c r="D674" s="163"/>
      <c r="E674" s="108"/>
      <c r="F674" s="108"/>
      <c r="G674" s="115"/>
      <c r="H674" s="152"/>
      <c r="I674" s="108"/>
      <c r="L674" s="152"/>
      <c r="M674" s="108"/>
      <c r="P674" s="267"/>
      <c r="Q674" s="108"/>
      <c r="T674" s="152"/>
      <c r="U674" s="108"/>
      <c r="X674" s="152"/>
      <c r="Y674" s="108"/>
      <c r="AB674" s="152"/>
      <c r="AC674" s="108"/>
    </row>
    <row r="675" spans="4:29" ht="14.25" customHeight="1">
      <c r="D675" s="163"/>
      <c r="E675" s="108"/>
      <c r="F675" s="108"/>
      <c r="G675" s="115"/>
      <c r="H675" s="152"/>
      <c r="I675" s="108"/>
      <c r="L675" s="152"/>
      <c r="M675" s="108"/>
      <c r="P675" s="267"/>
      <c r="Q675" s="108"/>
      <c r="T675" s="152"/>
      <c r="U675" s="108"/>
      <c r="X675" s="152"/>
      <c r="Y675" s="108"/>
      <c r="AB675" s="152"/>
      <c r="AC675" s="108"/>
    </row>
    <row r="676" spans="4:29" ht="14.25" customHeight="1">
      <c r="D676" s="163"/>
      <c r="E676" s="108"/>
      <c r="F676" s="108"/>
      <c r="G676" s="115"/>
      <c r="H676" s="152"/>
      <c r="I676" s="108"/>
      <c r="L676" s="152"/>
      <c r="M676" s="108"/>
      <c r="P676" s="267"/>
      <c r="Q676" s="108"/>
      <c r="T676" s="152"/>
      <c r="U676" s="108"/>
      <c r="X676" s="152"/>
      <c r="Y676" s="108"/>
      <c r="AB676" s="152"/>
      <c r="AC676" s="108"/>
    </row>
    <row r="677" spans="4:29" ht="14.25" customHeight="1">
      <c r="D677" s="163"/>
      <c r="E677" s="108"/>
      <c r="F677" s="108"/>
      <c r="G677" s="115"/>
      <c r="H677" s="152"/>
      <c r="I677" s="108"/>
      <c r="L677" s="152"/>
      <c r="M677" s="108"/>
      <c r="P677" s="267"/>
      <c r="Q677" s="108"/>
      <c r="T677" s="152"/>
      <c r="U677" s="108"/>
      <c r="X677" s="152"/>
      <c r="Y677" s="108"/>
      <c r="AB677" s="152"/>
      <c r="AC677" s="108"/>
    </row>
    <row r="678" spans="4:29" ht="14.25" customHeight="1">
      <c r="D678" s="163"/>
      <c r="E678" s="108"/>
      <c r="F678" s="108"/>
      <c r="G678" s="115"/>
      <c r="H678" s="152"/>
      <c r="I678" s="108"/>
      <c r="L678" s="152"/>
      <c r="M678" s="108"/>
      <c r="P678" s="267"/>
      <c r="Q678" s="108"/>
      <c r="T678" s="152"/>
      <c r="U678" s="108"/>
      <c r="X678" s="152"/>
      <c r="Y678" s="108"/>
      <c r="AB678" s="152"/>
      <c r="AC678" s="108"/>
    </row>
    <row r="679" spans="4:29" ht="14.25" customHeight="1">
      <c r="D679" s="163"/>
      <c r="E679" s="108"/>
      <c r="F679" s="108"/>
      <c r="G679" s="115"/>
      <c r="H679" s="152"/>
      <c r="I679" s="108"/>
      <c r="L679" s="152"/>
      <c r="M679" s="108"/>
      <c r="P679" s="267"/>
      <c r="Q679" s="108"/>
      <c r="T679" s="152"/>
      <c r="U679" s="108"/>
      <c r="X679" s="152"/>
      <c r="Y679" s="108"/>
      <c r="AB679" s="152"/>
      <c r="AC679" s="108"/>
    </row>
    <row r="680" spans="4:29" ht="14.25" customHeight="1">
      <c r="D680" s="163"/>
      <c r="E680" s="108"/>
      <c r="F680" s="108"/>
      <c r="G680" s="115"/>
      <c r="H680" s="152"/>
      <c r="I680" s="108"/>
      <c r="L680" s="152"/>
      <c r="M680" s="108"/>
      <c r="P680" s="267"/>
      <c r="Q680" s="108"/>
      <c r="T680" s="152"/>
      <c r="U680" s="108"/>
      <c r="X680" s="152"/>
      <c r="Y680" s="108"/>
      <c r="AB680" s="152"/>
      <c r="AC680" s="108"/>
    </row>
    <row r="681" spans="4:29" ht="14.25" customHeight="1">
      <c r="D681" s="163"/>
      <c r="E681" s="108"/>
      <c r="F681" s="108"/>
      <c r="G681" s="115"/>
      <c r="H681" s="152"/>
      <c r="I681" s="108"/>
      <c r="L681" s="152"/>
      <c r="M681" s="108"/>
      <c r="P681" s="267"/>
      <c r="Q681" s="108"/>
      <c r="T681" s="152"/>
      <c r="U681" s="108"/>
      <c r="X681" s="152"/>
      <c r="Y681" s="108"/>
      <c r="AB681" s="152"/>
      <c r="AC681" s="108"/>
    </row>
    <row r="682" spans="4:29" ht="14.25" customHeight="1">
      <c r="D682" s="163"/>
      <c r="E682" s="108"/>
      <c r="F682" s="108"/>
      <c r="G682" s="115"/>
      <c r="H682" s="152"/>
      <c r="I682" s="108"/>
      <c r="L682" s="152"/>
      <c r="M682" s="108"/>
      <c r="P682" s="267"/>
      <c r="Q682" s="108"/>
      <c r="T682" s="152"/>
      <c r="U682" s="108"/>
      <c r="X682" s="152"/>
      <c r="Y682" s="108"/>
      <c r="AB682" s="152"/>
      <c r="AC682" s="108"/>
    </row>
    <row r="683" spans="4:29" ht="14.25" customHeight="1">
      <c r="D683" s="163"/>
      <c r="E683" s="108"/>
      <c r="F683" s="108"/>
      <c r="G683" s="115"/>
      <c r="H683" s="152"/>
      <c r="I683" s="108"/>
      <c r="L683" s="152"/>
      <c r="M683" s="108"/>
      <c r="P683" s="267"/>
      <c r="Q683" s="108"/>
      <c r="T683" s="152"/>
      <c r="U683" s="108"/>
      <c r="X683" s="152"/>
      <c r="Y683" s="108"/>
      <c r="AB683" s="152"/>
      <c r="AC683" s="108"/>
    </row>
    <row r="684" spans="4:29" ht="14.25" customHeight="1">
      <c r="D684" s="163"/>
      <c r="E684" s="108"/>
      <c r="F684" s="108"/>
      <c r="G684" s="115"/>
      <c r="H684" s="152"/>
      <c r="I684" s="108"/>
      <c r="L684" s="152"/>
      <c r="M684" s="108"/>
      <c r="P684" s="267"/>
      <c r="Q684" s="108"/>
      <c r="T684" s="152"/>
      <c r="U684" s="108"/>
      <c r="X684" s="152"/>
      <c r="Y684" s="108"/>
      <c r="AB684" s="152"/>
      <c r="AC684" s="108"/>
    </row>
    <row r="685" spans="4:29" ht="14.25" customHeight="1">
      <c r="D685" s="163"/>
      <c r="E685" s="108"/>
      <c r="F685" s="108"/>
      <c r="G685" s="115"/>
      <c r="H685" s="152"/>
      <c r="I685" s="108"/>
      <c r="L685" s="152"/>
      <c r="M685" s="108"/>
      <c r="P685" s="267"/>
      <c r="Q685" s="108"/>
      <c r="T685" s="152"/>
      <c r="U685" s="108"/>
      <c r="X685" s="152"/>
      <c r="Y685" s="108"/>
      <c r="AB685" s="152"/>
      <c r="AC685" s="108"/>
    </row>
    <row r="686" spans="4:29" ht="14.25" customHeight="1">
      <c r="D686" s="163"/>
      <c r="E686" s="108"/>
      <c r="F686" s="108"/>
      <c r="G686" s="115"/>
      <c r="H686" s="152"/>
      <c r="I686" s="108"/>
      <c r="L686" s="152"/>
      <c r="M686" s="108"/>
      <c r="P686" s="267"/>
      <c r="Q686" s="108"/>
      <c r="T686" s="152"/>
      <c r="U686" s="108"/>
      <c r="X686" s="152"/>
      <c r="Y686" s="108"/>
      <c r="AB686" s="152"/>
      <c r="AC686" s="108"/>
    </row>
    <row r="687" spans="4:29" ht="14.25" customHeight="1">
      <c r="D687" s="163"/>
      <c r="E687" s="108"/>
      <c r="F687" s="108"/>
      <c r="G687" s="115"/>
      <c r="H687" s="152"/>
      <c r="I687" s="108"/>
      <c r="L687" s="152"/>
      <c r="M687" s="108"/>
      <c r="P687" s="267"/>
      <c r="Q687" s="108"/>
      <c r="T687" s="152"/>
      <c r="U687" s="108"/>
      <c r="X687" s="152"/>
      <c r="Y687" s="108"/>
      <c r="AB687" s="152"/>
      <c r="AC687" s="108"/>
    </row>
    <row r="688" spans="4:29" ht="14.25" customHeight="1">
      <c r="D688" s="163"/>
      <c r="E688" s="108"/>
      <c r="F688" s="108"/>
      <c r="G688" s="115"/>
      <c r="H688" s="152"/>
      <c r="I688" s="108"/>
      <c r="L688" s="152"/>
      <c r="M688" s="108"/>
      <c r="P688" s="267"/>
      <c r="Q688" s="108"/>
      <c r="T688" s="152"/>
      <c r="U688" s="108"/>
      <c r="X688" s="152"/>
      <c r="Y688" s="108"/>
      <c r="AB688" s="152"/>
      <c r="AC688" s="108"/>
    </row>
    <row r="689" spans="4:29" ht="14.25" customHeight="1">
      <c r="D689" s="163"/>
      <c r="E689" s="108"/>
      <c r="F689" s="108"/>
      <c r="G689" s="115"/>
      <c r="H689" s="152"/>
      <c r="I689" s="108"/>
      <c r="L689" s="152"/>
      <c r="M689" s="108"/>
      <c r="P689" s="267"/>
      <c r="Q689" s="108"/>
      <c r="T689" s="152"/>
      <c r="U689" s="108"/>
      <c r="X689" s="152"/>
      <c r="Y689" s="108"/>
      <c r="AB689" s="152"/>
      <c r="AC689" s="108"/>
    </row>
    <row r="690" spans="4:29" ht="14.25" customHeight="1">
      <c r="D690" s="163"/>
      <c r="E690" s="108"/>
      <c r="F690" s="108"/>
      <c r="G690" s="115"/>
      <c r="H690" s="152"/>
      <c r="I690" s="108"/>
      <c r="L690" s="152"/>
      <c r="M690" s="108"/>
      <c r="P690" s="267"/>
      <c r="Q690" s="108"/>
      <c r="T690" s="152"/>
      <c r="U690" s="108"/>
      <c r="X690" s="152"/>
      <c r="Y690" s="108"/>
      <c r="AB690" s="152"/>
      <c r="AC690" s="108"/>
    </row>
    <row r="691" spans="4:29" ht="14.25" customHeight="1">
      <c r="D691" s="163"/>
      <c r="E691" s="108"/>
      <c r="F691" s="108"/>
      <c r="G691" s="115"/>
      <c r="H691" s="152"/>
      <c r="I691" s="108"/>
      <c r="L691" s="152"/>
      <c r="M691" s="108"/>
      <c r="P691" s="267"/>
      <c r="Q691" s="108"/>
      <c r="T691" s="152"/>
      <c r="U691" s="108"/>
      <c r="X691" s="152"/>
      <c r="Y691" s="108"/>
      <c r="AB691" s="152"/>
      <c r="AC691" s="108"/>
    </row>
    <row r="692" spans="4:29" ht="14.25" customHeight="1">
      <c r="D692" s="163"/>
      <c r="E692" s="108"/>
      <c r="F692" s="108"/>
      <c r="G692" s="115"/>
      <c r="H692" s="152"/>
      <c r="I692" s="108"/>
      <c r="L692" s="152"/>
      <c r="M692" s="108"/>
      <c r="P692" s="267"/>
      <c r="Q692" s="108"/>
      <c r="T692" s="152"/>
      <c r="U692" s="108"/>
      <c r="X692" s="152"/>
      <c r="Y692" s="108"/>
      <c r="AB692" s="152"/>
      <c r="AC692" s="108"/>
    </row>
    <row r="693" spans="4:29" ht="14.25" customHeight="1">
      <c r="D693" s="163"/>
      <c r="E693" s="108"/>
      <c r="F693" s="108"/>
      <c r="G693" s="115"/>
      <c r="H693" s="152"/>
      <c r="I693" s="108"/>
      <c r="L693" s="152"/>
      <c r="M693" s="108"/>
      <c r="P693" s="267"/>
      <c r="Q693" s="108"/>
      <c r="T693" s="152"/>
      <c r="U693" s="108"/>
      <c r="X693" s="152"/>
      <c r="Y693" s="108"/>
      <c r="AB693" s="152"/>
      <c r="AC693" s="108"/>
    </row>
    <row r="694" spans="4:29" ht="14.25" customHeight="1">
      <c r="D694" s="163"/>
      <c r="E694" s="108"/>
      <c r="F694" s="108"/>
      <c r="G694" s="115"/>
      <c r="H694" s="152"/>
      <c r="I694" s="108"/>
      <c r="L694" s="152"/>
      <c r="M694" s="108"/>
      <c r="P694" s="267"/>
      <c r="Q694" s="108"/>
      <c r="T694" s="152"/>
      <c r="U694" s="108"/>
      <c r="X694" s="152"/>
      <c r="Y694" s="108"/>
      <c r="AB694" s="152"/>
      <c r="AC694" s="108"/>
    </row>
    <row r="695" spans="4:29" ht="14.25" customHeight="1">
      <c r="D695" s="163"/>
      <c r="E695" s="108"/>
      <c r="F695" s="108"/>
      <c r="G695" s="115"/>
      <c r="H695" s="152"/>
      <c r="I695" s="108"/>
      <c r="L695" s="152"/>
      <c r="M695" s="108"/>
      <c r="P695" s="267"/>
      <c r="Q695" s="108"/>
      <c r="T695" s="152"/>
      <c r="U695" s="108"/>
      <c r="X695" s="152"/>
      <c r="Y695" s="108"/>
      <c r="AB695" s="152"/>
      <c r="AC695" s="108"/>
    </row>
    <row r="696" spans="4:29" ht="14.25" customHeight="1">
      <c r="D696" s="163"/>
      <c r="E696" s="108"/>
      <c r="F696" s="108"/>
      <c r="G696" s="115"/>
      <c r="H696" s="152"/>
      <c r="I696" s="108"/>
      <c r="L696" s="152"/>
      <c r="M696" s="108"/>
      <c r="P696" s="267"/>
      <c r="Q696" s="108"/>
      <c r="T696" s="152"/>
      <c r="U696" s="108"/>
      <c r="X696" s="152"/>
      <c r="Y696" s="108"/>
      <c r="AB696" s="152"/>
      <c r="AC696" s="108"/>
    </row>
    <row r="697" spans="4:29" ht="14.25" customHeight="1">
      <c r="D697" s="163"/>
      <c r="E697" s="108"/>
      <c r="F697" s="108"/>
      <c r="G697" s="115"/>
      <c r="H697" s="152"/>
      <c r="I697" s="108"/>
      <c r="L697" s="152"/>
      <c r="M697" s="108"/>
      <c r="P697" s="267"/>
      <c r="Q697" s="108"/>
      <c r="T697" s="152"/>
      <c r="U697" s="108"/>
      <c r="X697" s="152"/>
      <c r="Y697" s="108"/>
      <c r="AB697" s="152"/>
      <c r="AC697" s="108"/>
    </row>
    <row r="698" spans="4:29" ht="14.25" customHeight="1">
      <c r="D698" s="163"/>
      <c r="E698" s="108"/>
      <c r="F698" s="108"/>
      <c r="G698" s="115"/>
      <c r="H698" s="152"/>
      <c r="I698" s="108"/>
      <c r="L698" s="152"/>
      <c r="M698" s="108"/>
      <c r="P698" s="267"/>
      <c r="Q698" s="108"/>
      <c r="T698" s="152"/>
      <c r="U698" s="108"/>
      <c r="X698" s="152"/>
      <c r="Y698" s="108"/>
      <c r="AB698" s="152"/>
      <c r="AC698" s="108"/>
    </row>
    <row r="699" spans="4:29" ht="14.25" customHeight="1">
      <c r="D699" s="163"/>
      <c r="E699" s="108"/>
      <c r="F699" s="108"/>
      <c r="G699" s="115"/>
      <c r="H699" s="152"/>
      <c r="I699" s="108"/>
      <c r="L699" s="152"/>
      <c r="M699" s="108"/>
      <c r="P699" s="267"/>
      <c r="Q699" s="108"/>
      <c r="T699" s="152"/>
      <c r="U699" s="108"/>
      <c r="X699" s="152"/>
      <c r="Y699" s="108"/>
      <c r="AB699" s="152"/>
      <c r="AC699" s="108"/>
    </row>
    <row r="700" spans="4:29" ht="14.25" customHeight="1">
      <c r="D700" s="163"/>
      <c r="E700" s="108"/>
      <c r="F700" s="108"/>
      <c r="G700" s="115"/>
      <c r="H700" s="152"/>
      <c r="I700" s="108"/>
      <c r="L700" s="152"/>
      <c r="M700" s="108"/>
      <c r="P700" s="267"/>
      <c r="Q700" s="108"/>
      <c r="T700" s="152"/>
      <c r="U700" s="108"/>
      <c r="X700" s="152"/>
      <c r="Y700" s="108"/>
      <c r="AB700" s="152"/>
      <c r="AC700" s="108"/>
    </row>
    <row r="701" spans="4:29" ht="14.25" customHeight="1">
      <c r="D701" s="163"/>
      <c r="E701" s="108"/>
      <c r="F701" s="108"/>
      <c r="G701" s="115"/>
      <c r="H701" s="152"/>
      <c r="I701" s="108"/>
      <c r="L701" s="152"/>
      <c r="M701" s="108"/>
      <c r="P701" s="267"/>
      <c r="Q701" s="108"/>
      <c r="T701" s="152"/>
      <c r="U701" s="108"/>
      <c r="X701" s="152"/>
      <c r="Y701" s="108"/>
      <c r="AB701" s="152"/>
      <c r="AC701" s="108"/>
    </row>
    <row r="702" spans="4:29" ht="14.25" customHeight="1">
      <c r="D702" s="163"/>
      <c r="E702" s="108"/>
      <c r="F702" s="108"/>
      <c r="G702" s="115"/>
      <c r="H702" s="152"/>
      <c r="I702" s="108"/>
      <c r="L702" s="152"/>
      <c r="M702" s="108"/>
      <c r="P702" s="267"/>
      <c r="Q702" s="108"/>
      <c r="T702" s="152"/>
      <c r="U702" s="108"/>
      <c r="X702" s="152"/>
      <c r="Y702" s="108"/>
      <c r="AB702" s="152"/>
      <c r="AC702" s="108"/>
    </row>
    <row r="703" spans="4:29" ht="14.25" customHeight="1">
      <c r="D703" s="163"/>
      <c r="E703" s="108"/>
      <c r="F703" s="108"/>
      <c r="G703" s="115"/>
      <c r="H703" s="152"/>
      <c r="I703" s="108"/>
      <c r="L703" s="152"/>
      <c r="M703" s="108"/>
      <c r="P703" s="267"/>
      <c r="Q703" s="108"/>
      <c r="T703" s="152"/>
      <c r="U703" s="108"/>
      <c r="X703" s="152"/>
      <c r="Y703" s="108"/>
      <c r="AB703" s="152"/>
      <c r="AC703" s="108"/>
    </row>
    <row r="704" spans="4:29" ht="14.25" customHeight="1">
      <c r="D704" s="163"/>
      <c r="E704" s="108"/>
      <c r="F704" s="108"/>
      <c r="G704" s="115"/>
      <c r="H704" s="152"/>
      <c r="I704" s="108"/>
      <c r="L704" s="152"/>
      <c r="M704" s="108"/>
      <c r="P704" s="267"/>
      <c r="Q704" s="108"/>
      <c r="T704" s="152"/>
      <c r="U704" s="108"/>
      <c r="X704" s="152"/>
      <c r="Y704" s="108"/>
      <c r="AB704" s="152"/>
      <c r="AC704" s="108"/>
    </row>
    <row r="705" spans="4:29" ht="14.25" customHeight="1">
      <c r="D705" s="163"/>
      <c r="E705" s="108"/>
      <c r="F705" s="108"/>
      <c r="G705" s="115"/>
      <c r="H705" s="152"/>
      <c r="I705" s="108"/>
      <c r="L705" s="152"/>
      <c r="M705" s="108"/>
      <c r="P705" s="267"/>
      <c r="Q705" s="108"/>
      <c r="T705" s="152"/>
      <c r="U705" s="108"/>
      <c r="X705" s="152"/>
      <c r="Y705" s="108"/>
      <c r="AB705" s="152"/>
      <c r="AC705" s="108"/>
    </row>
    <row r="706" spans="4:29" ht="14.25" customHeight="1">
      <c r="D706" s="163"/>
      <c r="E706" s="108"/>
      <c r="F706" s="108"/>
      <c r="G706" s="115"/>
      <c r="H706" s="152"/>
      <c r="I706" s="108"/>
      <c r="L706" s="152"/>
      <c r="M706" s="108"/>
      <c r="P706" s="267"/>
      <c r="Q706" s="108"/>
      <c r="T706" s="152"/>
      <c r="U706" s="108"/>
      <c r="X706" s="152"/>
      <c r="Y706" s="108"/>
      <c r="AB706" s="152"/>
      <c r="AC706" s="108"/>
    </row>
    <row r="707" spans="4:29" ht="14.25" customHeight="1">
      <c r="D707" s="163"/>
      <c r="E707" s="108"/>
      <c r="F707" s="108"/>
      <c r="G707" s="115"/>
      <c r="H707" s="152"/>
      <c r="I707" s="108"/>
      <c r="L707" s="152"/>
      <c r="M707" s="108"/>
      <c r="P707" s="267"/>
      <c r="Q707" s="108"/>
      <c r="T707" s="152"/>
      <c r="U707" s="108"/>
      <c r="X707" s="152"/>
      <c r="Y707" s="108"/>
      <c r="AB707" s="152"/>
      <c r="AC707" s="108"/>
    </row>
    <row r="708" spans="4:29" ht="14.25" customHeight="1">
      <c r="D708" s="163"/>
      <c r="E708" s="108"/>
      <c r="F708" s="108"/>
      <c r="G708" s="115"/>
      <c r="H708" s="152"/>
      <c r="I708" s="108"/>
      <c r="L708" s="152"/>
      <c r="M708" s="108"/>
      <c r="P708" s="267"/>
      <c r="Q708" s="108"/>
      <c r="T708" s="152"/>
      <c r="U708" s="108"/>
      <c r="X708" s="152"/>
      <c r="Y708" s="108"/>
      <c r="AB708" s="152"/>
      <c r="AC708" s="108"/>
    </row>
    <row r="709" spans="4:29" ht="14.25" customHeight="1">
      <c r="D709" s="163"/>
      <c r="E709" s="108"/>
      <c r="F709" s="108"/>
      <c r="G709" s="115"/>
      <c r="H709" s="152"/>
      <c r="I709" s="108"/>
      <c r="L709" s="152"/>
      <c r="M709" s="108"/>
      <c r="P709" s="267"/>
      <c r="Q709" s="108"/>
      <c r="T709" s="152"/>
      <c r="U709" s="108"/>
      <c r="X709" s="152"/>
      <c r="Y709" s="108"/>
      <c r="AB709" s="152"/>
      <c r="AC709" s="108"/>
    </row>
    <row r="710" spans="4:29" ht="14.25" customHeight="1">
      <c r="D710" s="163"/>
      <c r="E710" s="108"/>
      <c r="F710" s="108"/>
      <c r="G710" s="115"/>
      <c r="H710" s="152"/>
      <c r="I710" s="108"/>
      <c r="L710" s="152"/>
      <c r="M710" s="108"/>
      <c r="P710" s="267"/>
      <c r="Q710" s="108"/>
      <c r="T710" s="152"/>
      <c r="U710" s="108"/>
      <c r="X710" s="152"/>
      <c r="Y710" s="108"/>
      <c r="AB710" s="152"/>
      <c r="AC710" s="108"/>
    </row>
    <row r="711" spans="4:29" ht="14.25" customHeight="1">
      <c r="D711" s="163"/>
      <c r="E711" s="108"/>
      <c r="F711" s="108"/>
      <c r="G711" s="115"/>
      <c r="H711" s="152"/>
      <c r="I711" s="108"/>
      <c r="L711" s="152"/>
      <c r="M711" s="108"/>
      <c r="P711" s="267"/>
      <c r="Q711" s="108"/>
      <c r="T711" s="152"/>
      <c r="U711" s="108"/>
      <c r="X711" s="152"/>
      <c r="Y711" s="108"/>
      <c r="AB711" s="152"/>
      <c r="AC711" s="108"/>
    </row>
    <row r="712" spans="4:29" ht="14.25" customHeight="1">
      <c r="D712" s="163"/>
      <c r="E712" s="108"/>
      <c r="F712" s="108"/>
      <c r="G712" s="115"/>
      <c r="H712" s="152"/>
      <c r="I712" s="108"/>
      <c r="L712" s="152"/>
      <c r="M712" s="108"/>
      <c r="P712" s="267"/>
      <c r="Q712" s="108"/>
      <c r="T712" s="152"/>
      <c r="U712" s="108"/>
      <c r="X712" s="152"/>
      <c r="Y712" s="108"/>
      <c r="AB712" s="152"/>
      <c r="AC712" s="108"/>
    </row>
    <row r="713" spans="4:29" ht="14.25" customHeight="1">
      <c r="D713" s="163"/>
      <c r="E713" s="108"/>
      <c r="F713" s="108"/>
      <c r="G713" s="115"/>
      <c r="H713" s="152"/>
      <c r="I713" s="108"/>
      <c r="L713" s="152"/>
      <c r="M713" s="108"/>
      <c r="P713" s="267"/>
      <c r="Q713" s="108"/>
      <c r="T713" s="152"/>
      <c r="U713" s="108"/>
      <c r="X713" s="152"/>
      <c r="Y713" s="108"/>
      <c r="AB713" s="152"/>
      <c r="AC713" s="108"/>
    </row>
    <row r="714" spans="4:29" ht="14.25" customHeight="1">
      <c r="D714" s="163"/>
      <c r="E714" s="108"/>
      <c r="F714" s="108"/>
      <c r="G714" s="115"/>
      <c r="H714" s="152"/>
      <c r="I714" s="108"/>
      <c r="L714" s="152"/>
      <c r="M714" s="108"/>
      <c r="P714" s="267"/>
      <c r="Q714" s="108"/>
      <c r="T714" s="152"/>
      <c r="U714" s="108"/>
      <c r="X714" s="152"/>
      <c r="Y714" s="108"/>
      <c r="AB714" s="152"/>
      <c r="AC714" s="108"/>
    </row>
    <row r="715" spans="4:29" ht="14.25" customHeight="1">
      <c r="D715" s="163"/>
      <c r="E715" s="108"/>
      <c r="F715" s="108"/>
      <c r="G715" s="115"/>
      <c r="H715" s="152"/>
      <c r="I715" s="108"/>
      <c r="L715" s="152"/>
      <c r="M715" s="108"/>
      <c r="P715" s="267"/>
      <c r="Q715" s="108"/>
      <c r="T715" s="152"/>
      <c r="U715" s="108"/>
      <c r="X715" s="152"/>
      <c r="Y715" s="108"/>
      <c r="AB715" s="152"/>
      <c r="AC715" s="108"/>
    </row>
    <row r="716" spans="4:29" ht="14.25" customHeight="1">
      <c r="D716" s="163"/>
      <c r="E716" s="108"/>
      <c r="F716" s="108"/>
      <c r="G716" s="115"/>
      <c r="H716" s="152"/>
      <c r="I716" s="108"/>
      <c r="L716" s="152"/>
      <c r="M716" s="108"/>
      <c r="P716" s="267"/>
      <c r="Q716" s="108"/>
      <c r="T716" s="152"/>
      <c r="U716" s="108"/>
      <c r="X716" s="152"/>
      <c r="Y716" s="108"/>
      <c r="AB716" s="152"/>
      <c r="AC716" s="108"/>
    </row>
    <row r="717" spans="4:29" ht="14.25" customHeight="1">
      <c r="D717" s="163"/>
      <c r="E717" s="108"/>
      <c r="F717" s="108"/>
      <c r="G717" s="115"/>
      <c r="H717" s="152"/>
      <c r="I717" s="108"/>
      <c r="L717" s="152"/>
      <c r="M717" s="108"/>
      <c r="P717" s="267"/>
      <c r="Q717" s="108"/>
      <c r="T717" s="152"/>
      <c r="U717" s="108"/>
      <c r="X717" s="152"/>
      <c r="Y717" s="108"/>
      <c r="AB717" s="152"/>
      <c r="AC717" s="108"/>
    </row>
    <row r="718" spans="4:29" ht="14.25" customHeight="1">
      <c r="D718" s="163"/>
      <c r="E718" s="108"/>
      <c r="F718" s="108"/>
      <c r="G718" s="115"/>
      <c r="H718" s="152"/>
      <c r="I718" s="108"/>
      <c r="L718" s="152"/>
      <c r="M718" s="108"/>
      <c r="P718" s="267"/>
      <c r="Q718" s="108"/>
      <c r="T718" s="152"/>
      <c r="U718" s="108"/>
      <c r="X718" s="152"/>
      <c r="Y718" s="108"/>
      <c r="AB718" s="152"/>
      <c r="AC718" s="108"/>
    </row>
    <row r="719" spans="4:29" ht="14.25" customHeight="1">
      <c r="D719" s="163"/>
      <c r="E719" s="108"/>
      <c r="F719" s="108"/>
      <c r="G719" s="115"/>
      <c r="H719" s="152"/>
      <c r="I719" s="108"/>
      <c r="L719" s="152"/>
      <c r="M719" s="108"/>
      <c r="P719" s="267"/>
      <c r="Q719" s="108"/>
      <c r="T719" s="152"/>
      <c r="U719" s="108"/>
      <c r="X719" s="152"/>
      <c r="Y719" s="108"/>
      <c r="AB719" s="152"/>
      <c r="AC719" s="108"/>
    </row>
    <row r="720" spans="4:29" ht="14.25" customHeight="1">
      <c r="D720" s="163"/>
      <c r="E720" s="108"/>
      <c r="F720" s="108"/>
      <c r="G720" s="115"/>
      <c r="H720" s="152"/>
      <c r="I720" s="108"/>
      <c r="L720" s="152"/>
      <c r="M720" s="108"/>
      <c r="P720" s="267"/>
      <c r="Q720" s="108"/>
      <c r="T720" s="152"/>
      <c r="U720" s="108"/>
      <c r="X720" s="152"/>
      <c r="Y720" s="108"/>
      <c r="AB720" s="152"/>
      <c r="AC720" s="108"/>
    </row>
    <row r="721" spans="4:29" ht="14.25" customHeight="1">
      <c r="D721" s="163"/>
      <c r="E721" s="108"/>
      <c r="F721" s="108"/>
      <c r="G721" s="115"/>
      <c r="H721" s="152"/>
      <c r="I721" s="108"/>
      <c r="L721" s="152"/>
      <c r="M721" s="108"/>
      <c r="P721" s="267"/>
      <c r="Q721" s="108"/>
      <c r="T721" s="152"/>
      <c r="U721" s="108"/>
      <c r="X721" s="152"/>
      <c r="Y721" s="108"/>
      <c r="AB721" s="152"/>
      <c r="AC721" s="108"/>
    </row>
    <row r="722" spans="4:29" ht="14.25" customHeight="1">
      <c r="D722" s="163"/>
      <c r="E722" s="108"/>
      <c r="F722" s="108"/>
      <c r="G722" s="115"/>
      <c r="H722" s="152"/>
      <c r="I722" s="108"/>
      <c r="L722" s="152"/>
      <c r="M722" s="108"/>
      <c r="P722" s="267"/>
      <c r="Q722" s="108"/>
      <c r="T722" s="152"/>
      <c r="U722" s="108"/>
      <c r="X722" s="152"/>
      <c r="Y722" s="108"/>
      <c r="AB722" s="152"/>
      <c r="AC722" s="108"/>
    </row>
    <row r="723" spans="4:29" ht="14.25" customHeight="1">
      <c r="D723" s="163"/>
      <c r="E723" s="108"/>
      <c r="F723" s="108"/>
      <c r="G723" s="115"/>
      <c r="H723" s="152"/>
      <c r="I723" s="108"/>
      <c r="L723" s="152"/>
      <c r="M723" s="108"/>
      <c r="P723" s="267"/>
      <c r="Q723" s="108"/>
      <c r="T723" s="152"/>
      <c r="U723" s="108"/>
      <c r="X723" s="152"/>
      <c r="Y723" s="108"/>
      <c r="AB723" s="152"/>
      <c r="AC723" s="108"/>
    </row>
    <row r="724" spans="4:29" ht="14.25" customHeight="1">
      <c r="D724" s="163"/>
      <c r="E724" s="108"/>
      <c r="F724" s="108"/>
      <c r="G724" s="115"/>
      <c r="H724" s="152"/>
      <c r="I724" s="108"/>
      <c r="L724" s="152"/>
      <c r="M724" s="108"/>
      <c r="P724" s="267"/>
      <c r="Q724" s="108"/>
      <c r="T724" s="152"/>
      <c r="U724" s="108"/>
      <c r="X724" s="152"/>
      <c r="Y724" s="108"/>
      <c r="AB724" s="152"/>
      <c r="AC724" s="108"/>
    </row>
    <row r="725" spans="4:29" ht="14.25" customHeight="1">
      <c r="D725" s="163"/>
      <c r="E725" s="108"/>
      <c r="F725" s="108"/>
      <c r="G725" s="115"/>
      <c r="H725" s="152"/>
      <c r="I725" s="108"/>
      <c r="L725" s="152"/>
      <c r="M725" s="108"/>
      <c r="P725" s="267"/>
      <c r="Q725" s="108"/>
      <c r="T725" s="152"/>
      <c r="U725" s="108"/>
      <c r="X725" s="152"/>
      <c r="Y725" s="108"/>
      <c r="AB725" s="152"/>
      <c r="AC725" s="108"/>
    </row>
    <row r="726" spans="4:29" ht="14.25" customHeight="1">
      <c r="D726" s="163"/>
      <c r="E726" s="108"/>
      <c r="F726" s="108"/>
      <c r="G726" s="115"/>
      <c r="H726" s="152"/>
      <c r="I726" s="108"/>
      <c r="L726" s="152"/>
      <c r="M726" s="108"/>
      <c r="P726" s="267"/>
      <c r="Q726" s="108"/>
      <c r="T726" s="152"/>
      <c r="U726" s="108"/>
      <c r="X726" s="152"/>
      <c r="Y726" s="108"/>
      <c r="AB726" s="152"/>
      <c r="AC726" s="108"/>
    </row>
    <row r="727" spans="4:29" ht="14.25" customHeight="1">
      <c r="D727" s="163"/>
      <c r="E727" s="108"/>
      <c r="F727" s="108"/>
      <c r="G727" s="115"/>
      <c r="H727" s="152"/>
      <c r="I727" s="108"/>
      <c r="L727" s="152"/>
      <c r="M727" s="108"/>
      <c r="P727" s="267"/>
      <c r="Q727" s="108"/>
      <c r="T727" s="152"/>
      <c r="U727" s="108"/>
      <c r="X727" s="152"/>
      <c r="Y727" s="108"/>
      <c r="AB727" s="152"/>
      <c r="AC727" s="108"/>
    </row>
    <row r="728" spans="4:29" ht="14.25" customHeight="1">
      <c r="D728" s="163"/>
      <c r="E728" s="108"/>
      <c r="F728" s="108"/>
      <c r="G728" s="115"/>
      <c r="H728" s="152"/>
      <c r="I728" s="108"/>
      <c r="L728" s="152"/>
      <c r="M728" s="108"/>
      <c r="P728" s="267"/>
      <c r="Q728" s="108"/>
      <c r="T728" s="152"/>
      <c r="U728" s="108"/>
      <c r="X728" s="152"/>
      <c r="Y728" s="108"/>
      <c r="AB728" s="152"/>
      <c r="AC728" s="108"/>
    </row>
    <row r="729" spans="4:29" ht="14.25" customHeight="1">
      <c r="D729" s="163"/>
      <c r="E729" s="108"/>
      <c r="F729" s="108"/>
      <c r="G729" s="115"/>
      <c r="H729" s="152"/>
      <c r="I729" s="108"/>
      <c r="L729" s="152"/>
      <c r="M729" s="108"/>
      <c r="P729" s="267"/>
      <c r="Q729" s="108"/>
      <c r="T729" s="152"/>
      <c r="U729" s="108"/>
      <c r="X729" s="152"/>
      <c r="Y729" s="108"/>
      <c r="AB729" s="152"/>
      <c r="AC729" s="108"/>
    </row>
    <row r="730" spans="4:29" ht="14.25" customHeight="1">
      <c r="D730" s="163"/>
      <c r="E730" s="108"/>
      <c r="F730" s="108"/>
      <c r="G730" s="115"/>
      <c r="H730" s="152"/>
      <c r="I730" s="108"/>
      <c r="L730" s="152"/>
      <c r="M730" s="108"/>
      <c r="P730" s="267"/>
      <c r="Q730" s="108"/>
      <c r="T730" s="152"/>
      <c r="U730" s="108"/>
      <c r="X730" s="152"/>
      <c r="Y730" s="108"/>
      <c r="AB730" s="152"/>
      <c r="AC730" s="108"/>
    </row>
    <row r="731" spans="4:29" ht="14.25" customHeight="1">
      <c r="D731" s="163"/>
      <c r="E731" s="108"/>
      <c r="F731" s="108"/>
      <c r="G731" s="115"/>
      <c r="H731" s="152"/>
      <c r="I731" s="108"/>
      <c r="L731" s="152"/>
      <c r="M731" s="108"/>
      <c r="P731" s="267"/>
      <c r="Q731" s="108"/>
      <c r="T731" s="152"/>
      <c r="U731" s="108"/>
      <c r="X731" s="152"/>
      <c r="Y731" s="108"/>
      <c r="AB731" s="152"/>
      <c r="AC731" s="108"/>
    </row>
    <row r="732" spans="4:29" ht="14.25" customHeight="1">
      <c r="D732" s="163"/>
      <c r="E732" s="108"/>
      <c r="F732" s="108"/>
      <c r="G732" s="115"/>
      <c r="H732" s="152"/>
      <c r="I732" s="108"/>
      <c r="L732" s="152"/>
      <c r="M732" s="108"/>
      <c r="P732" s="267"/>
      <c r="Q732" s="108"/>
      <c r="T732" s="152"/>
      <c r="U732" s="108"/>
      <c r="X732" s="152"/>
      <c r="Y732" s="108"/>
      <c r="AB732" s="152"/>
      <c r="AC732" s="108"/>
    </row>
    <row r="733" spans="4:29" ht="14.25" customHeight="1">
      <c r="D733" s="163"/>
      <c r="E733" s="108"/>
      <c r="F733" s="108"/>
      <c r="G733" s="115"/>
      <c r="H733" s="152"/>
      <c r="I733" s="108"/>
      <c r="L733" s="152"/>
      <c r="M733" s="108"/>
      <c r="P733" s="267"/>
      <c r="Q733" s="108"/>
      <c r="T733" s="152"/>
      <c r="U733" s="108"/>
      <c r="X733" s="152"/>
      <c r="Y733" s="108"/>
      <c r="AB733" s="152"/>
      <c r="AC733" s="108"/>
    </row>
    <row r="734" spans="4:29" ht="14.25" customHeight="1">
      <c r="D734" s="163"/>
      <c r="E734" s="108"/>
      <c r="F734" s="108"/>
      <c r="G734" s="115"/>
      <c r="H734" s="152"/>
      <c r="I734" s="108"/>
      <c r="L734" s="152"/>
      <c r="M734" s="108"/>
      <c r="P734" s="267"/>
      <c r="Q734" s="108"/>
      <c r="T734" s="152"/>
      <c r="U734" s="108"/>
      <c r="X734" s="152"/>
      <c r="Y734" s="108"/>
      <c r="AB734" s="152"/>
      <c r="AC734" s="108"/>
    </row>
    <row r="735" spans="4:29" ht="14.25" customHeight="1">
      <c r="D735" s="163"/>
      <c r="E735" s="108"/>
      <c r="F735" s="108"/>
      <c r="G735" s="115"/>
      <c r="H735" s="152"/>
      <c r="I735" s="108"/>
      <c r="L735" s="152"/>
      <c r="M735" s="108"/>
      <c r="P735" s="267"/>
      <c r="Q735" s="108"/>
      <c r="T735" s="152"/>
      <c r="U735" s="108"/>
      <c r="X735" s="152"/>
      <c r="Y735" s="108"/>
      <c r="AB735" s="152"/>
      <c r="AC735" s="108"/>
    </row>
    <row r="736" spans="4:29" ht="14.25" customHeight="1">
      <c r="D736" s="163"/>
      <c r="E736" s="108"/>
      <c r="F736" s="108"/>
      <c r="G736" s="115"/>
      <c r="H736" s="152"/>
      <c r="I736" s="108"/>
      <c r="L736" s="152"/>
      <c r="M736" s="108"/>
      <c r="P736" s="267"/>
      <c r="Q736" s="108"/>
      <c r="T736" s="152"/>
      <c r="U736" s="108"/>
      <c r="X736" s="152"/>
      <c r="Y736" s="108"/>
      <c r="AB736" s="152"/>
      <c r="AC736" s="108"/>
    </row>
    <row r="737" spans="4:29" ht="14.25" customHeight="1">
      <c r="D737" s="163"/>
      <c r="E737" s="108"/>
      <c r="F737" s="108"/>
      <c r="G737" s="115"/>
      <c r="H737" s="152"/>
      <c r="I737" s="108"/>
      <c r="L737" s="152"/>
      <c r="M737" s="108"/>
      <c r="P737" s="267"/>
      <c r="Q737" s="108"/>
      <c r="T737" s="152"/>
      <c r="U737" s="108"/>
      <c r="X737" s="152"/>
      <c r="Y737" s="108"/>
      <c r="AB737" s="152"/>
      <c r="AC737" s="108"/>
    </row>
    <row r="738" spans="4:29" ht="14.25" customHeight="1">
      <c r="D738" s="163"/>
      <c r="E738" s="108"/>
      <c r="F738" s="108"/>
      <c r="G738" s="115"/>
      <c r="H738" s="152"/>
      <c r="I738" s="108"/>
      <c r="L738" s="152"/>
      <c r="M738" s="108"/>
      <c r="P738" s="267"/>
      <c r="Q738" s="108"/>
      <c r="T738" s="152"/>
      <c r="U738" s="108"/>
      <c r="X738" s="152"/>
      <c r="Y738" s="108"/>
      <c r="AB738" s="152"/>
      <c r="AC738" s="108"/>
    </row>
    <row r="739" spans="4:29" ht="14.25" customHeight="1">
      <c r="D739" s="163"/>
      <c r="E739" s="108"/>
      <c r="F739" s="108"/>
      <c r="G739" s="115"/>
      <c r="H739" s="152"/>
      <c r="I739" s="108"/>
      <c r="L739" s="152"/>
      <c r="M739" s="108"/>
      <c r="P739" s="267"/>
      <c r="Q739" s="108"/>
      <c r="T739" s="152"/>
      <c r="U739" s="108"/>
      <c r="X739" s="152"/>
      <c r="Y739" s="108"/>
      <c r="AB739" s="152"/>
      <c r="AC739" s="108"/>
    </row>
    <row r="740" spans="4:29" ht="14.25" customHeight="1">
      <c r="D740" s="163"/>
      <c r="E740" s="108"/>
      <c r="F740" s="108"/>
      <c r="G740" s="115"/>
      <c r="H740" s="152"/>
      <c r="I740" s="108"/>
      <c r="L740" s="152"/>
      <c r="M740" s="108"/>
      <c r="P740" s="267"/>
      <c r="Q740" s="108"/>
      <c r="T740" s="152"/>
      <c r="U740" s="108"/>
      <c r="X740" s="152"/>
      <c r="Y740" s="108"/>
      <c r="AB740" s="152"/>
      <c r="AC740" s="108"/>
    </row>
    <row r="741" spans="4:29" ht="14.25" customHeight="1">
      <c r="D741" s="163"/>
      <c r="E741" s="108"/>
      <c r="F741" s="108"/>
      <c r="G741" s="115"/>
      <c r="H741" s="152"/>
      <c r="I741" s="108"/>
      <c r="L741" s="152"/>
      <c r="M741" s="108"/>
      <c r="P741" s="267"/>
      <c r="Q741" s="108"/>
      <c r="T741" s="152"/>
      <c r="U741" s="108"/>
      <c r="X741" s="152"/>
      <c r="Y741" s="108"/>
      <c r="AB741" s="152"/>
      <c r="AC741" s="108"/>
    </row>
    <row r="742" spans="4:29" ht="14.25" customHeight="1">
      <c r="D742" s="163"/>
      <c r="E742" s="108"/>
      <c r="F742" s="108"/>
      <c r="G742" s="115"/>
      <c r="H742" s="152"/>
      <c r="I742" s="108"/>
      <c r="L742" s="152"/>
      <c r="M742" s="108"/>
      <c r="P742" s="267"/>
      <c r="Q742" s="108"/>
      <c r="T742" s="152"/>
      <c r="U742" s="108"/>
      <c r="X742" s="152"/>
      <c r="Y742" s="108"/>
      <c r="AB742" s="152"/>
      <c r="AC742" s="108"/>
    </row>
    <row r="743" spans="4:29" ht="14.25" customHeight="1">
      <c r="D743" s="163"/>
      <c r="E743" s="108"/>
      <c r="F743" s="108"/>
      <c r="G743" s="115"/>
      <c r="H743" s="152"/>
      <c r="I743" s="108"/>
      <c r="L743" s="152"/>
      <c r="M743" s="108"/>
      <c r="P743" s="267"/>
      <c r="Q743" s="108"/>
      <c r="T743" s="152"/>
      <c r="U743" s="108"/>
      <c r="X743" s="152"/>
      <c r="Y743" s="108"/>
      <c r="AB743" s="152"/>
      <c r="AC743" s="108"/>
    </row>
    <row r="744" spans="4:29" ht="14.25" customHeight="1">
      <c r="D744" s="163"/>
      <c r="E744" s="108"/>
      <c r="F744" s="108"/>
      <c r="G744" s="115"/>
      <c r="H744" s="152"/>
      <c r="I744" s="108"/>
      <c r="L744" s="152"/>
      <c r="M744" s="108"/>
      <c r="P744" s="267"/>
      <c r="Q744" s="108"/>
      <c r="T744" s="152"/>
      <c r="U744" s="108"/>
      <c r="X744" s="152"/>
      <c r="Y744" s="108"/>
      <c r="AB744" s="152"/>
      <c r="AC744" s="108"/>
    </row>
    <row r="745" spans="4:29" ht="14.25" customHeight="1">
      <c r="D745" s="163"/>
      <c r="E745" s="108"/>
      <c r="F745" s="108"/>
      <c r="G745" s="115"/>
      <c r="H745" s="152"/>
      <c r="I745" s="108"/>
      <c r="L745" s="152"/>
      <c r="M745" s="108"/>
      <c r="P745" s="267"/>
      <c r="Q745" s="108"/>
      <c r="T745" s="152"/>
      <c r="U745" s="108"/>
      <c r="X745" s="152"/>
      <c r="Y745" s="108"/>
      <c r="AB745" s="152"/>
      <c r="AC745" s="108"/>
    </row>
    <row r="746" spans="4:29" ht="14.25" customHeight="1">
      <c r="D746" s="163"/>
      <c r="E746" s="108"/>
      <c r="F746" s="108"/>
      <c r="G746" s="115"/>
      <c r="H746" s="152"/>
      <c r="I746" s="108"/>
      <c r="L746" s="152"/>
      <c r="M746" s="108"/>
      <c r="P746" s="267"/>
      <c r="Q746" s="108"/>
      <c r="T746" s="152"/>
      <c r="U746" s="108"/>
      <c r="X746" s="152"/>
      <c r="Y746" s="108"/>
      <c r="AB746" s="152"/>
      <c r="AC746" s="108"/>
    </row>
    <row r="747" spans="4:29" ht="14.25" customHeight="1">
      <c r="D747" s="163"/>
      <c r="E747" s="108"/>
      <c r="F747" s="108"/>
      <c r="G747" s="115"/>
      <c r="H747" s="152"/>
      <c r="I747" s="108"/>
      <c r="L747" s="152"/>
      <c r="M747" s="108"/>
      <c r="P747" s="267"/>
      <c r="Q747" s="108"/>
      <c r="T747" s="152"/>
      <c r="U747" s="108"/>
      <c r="X747" s="152"/>
      <c r="Y747" s="108"/>
      <c r="AB747" s="152"/>
      <c r="AC747" s="108"/>
    </row>
    <row r="748" spans="4:29" ht="14.25" customHeight="1">
      <c r="D748" s="163"/>
      <c r="E748" s="108"/>
      <c r="F748" s="108"/>
      <c r="G748" s="115"/>
      <c r="H748" s="152"/>
      <c r="I748" s="108"/>
      <c r="L748" s="152"/>
      <c r="M748" s="108"/>
      <c r="P748" s="267"/>
      <c r="Q748" s="108"/>
      <c r="T748" s="152"/>
      <c r="U748" s="108"/>
      <c r="X748" s="152"/>
      <c r="Y748" s="108"/>
      <c r="AB748" s="152"/>
      <c r="AC748" s="108"/>
    </row>
    <row r="749" spans="4:29" ht="14.25" customHeight="1">
      <c r="D749" s="163"/>
      <c r="E749" s="108"/>
      <c r="F749" s="108"/>
      <c r="G749" s="115"/>
      <c r="H749" s="152"/>
      <c r="I749" s="108"/>
      <c r="L749" s="152"/>
      <c r="M749" s="108"/>
      <c r="P749" s="267"/>
      <c r="Q749" s="108"/>
      <c r="T749" s="152"/>
      <c r="U749" s="108"/>
      <c r="X749" s="152"/>
      <c r="Y749" s="108"/>
      <c r="AB749" s="152"/>
      <c r="AC749" s="108"/>
    </row>
    <row r="750" spans="4:29" ht="14.25" customHeight="1">
      <c r="D750" s="163"/>
      <c r="E750" s="108"/>
      <c r="F750" s="108"/>
      <c r="G750" s="115"/>
      <c r="H750" s="152"/>
      <c r="I750" s="108"/>
      <c r="L750" s="152"/>
      <c r="M750" s="108"/>
      <c r="P750" s="267"/>
      <c r="Q750" s="108"/>
      <c r="T750" s="152"/>
      <c r="U750" s="108"/>
      <c r="X750" s="152"/>
      <c r="Y750" s="108"/>
      <c r="AB750" s="152"/>
      <c r="AC750" s="108"/>
    </row>
    <row r="751" spans="4:29" ht="14.25" customHeight="1">
      <c r="D751" s="163"/>
      <c r="E751" s="108"/>
      <c r="F751" s="108"/>
      <c r="G751" s="115"/>
      <c r="H751" s="152"/>
      <c r="I751" s="108"/>
      <c r="L751" s="152"/>
      <c r="M751" s="108"/>
      <c r="P751" s="267"/>
      <c r="Q751" s="108"/>
      <c r="T751" s="152"/>
      <c r="U751" s="108"/>
      <c r="X751" s="152"/>
      <c r="Y751" s="108"/>
      <c r="AB751" s="152"/>
      <c r="AC751" s="108"/>
    </row>
    <row r="752" spans="4:29" ht="14.25" customHeight="1">
      <c r="D752" s="163"/>
      <c r="E752" s="108"/>
      <c r="F752" s="108"/>
      <c r="G752" s="115"/>
      <c r="H752" s="152"/>
      <c r="I752" s="108"/>
      <c r="L752" s="152"/>
      <c r="M752" s="108"/>
      <c r="P752" s="267"/>
      <c r="Q752" s="108"/>
      <c r="T752" s="152"/>
      <c r="U752" s="108"/>
      <c r="X752" s="152"/>
      <c r="Y752" s="108"/>
      <c r="AB752" s="152"/>
      <c r="AC752" s="108"/>
    </row>
    <row r="753" spans="4:29" ht="14.25" customHeight="1">
      <c r="D753" s="163"/>
      <c r="E753" s="108"/>
      <c r="F753" s="108"/>
      <c r="G753" s="115"/>
      <c r="H753" s="152"/>
      <c r="I753" s="108"/>
      <c r="L753" s="152"/>
      <c r="M753" s="108"/>
      <c r="P753" s="267"/>
      <c r="Q753" s="108"/>
      <c r="T753" s="152"/>
      <c r="U753" s="108"/>
      <c r="X753" s="152"/>
      <c r="Y753" s="108"/>
      <c r="AB753" s="152"/>
      <c r="AC753" s="108"/>
    </row>
    <row r="754" spans="4:29" ht="14.25" customHeight="1">
      <c r="D754" s="163"/>
      <c r="E754" s="108"/>
      <c r="F754" s="108"/>
      <c r="G754" s="115"/>
      <c r="H754" s="152"/>
      <c r="I754" s="108"/>
      <c r="L754" s="152"/>
      <c r="M754" s="108"/>
      <c r="P754" s="267"/>
      <c r="Q754" s="108"/>
      <c r="T754" s="152"/>
      <c r="U754" s="108"/>
      <c r="X754" s="152"/>
      <c r="Y754" s="108"/>
      <c r="AB754" s="152"/>
      <c r="AC754" s="108"/>
    </row>
    <row r="755" spans="4:29" ht="14.25" customHeight="1">
      <c r="D755" s="163"/>
      <c r="E755" s="108"/>
      <c r="F755" s="108"/>
      <c r="G755" s="115"/>
      <c r="H755" s="152"/>
      <c r="I755" s="108"/>
      <c r="L755" s="152"/>
      <c r="M755" s="108"/>
      <c r="P755" s="267"/>
      <c r="Q755" s="108"/>
      <c r="T755" s="152"/>
      <c r="U755" s="108"/>
      <c r="X755" s="152"/>
      <c r="Y755" s="108"/>
      <c r="AB755" s="152"/>
      <c r="AC755" s="108"/>
    </row>
    <row r="756" spans="4:29" ht="14.25" customHeight="1">
      <c r="D756" s="163"/>
      <c r="E756" s="108"/>
      <c r="F756" s="108"/>
      <c r="G756" s="115"/>
      <c r="H756" s="152"/>
      <c r="I756" s="108"/>
      <c r="L756" s="152"/>
      <c r="M756" s="108"/>
      <c r="P756" s="267"/>
      <c r="Q756" s="108"/>
      <c r="T756" s="152"/>
      <c r="U756" s="108"/>
      <c r="X756" s="152"/>
      <c r="Y756" s="108"/>
      <c r="AB756" s="152"/>
      <c r="AC756" s="108"/>
    </row>
    <row r="757" spans="4:29" ht="14.25" customHeight="1">
      <c r="D757" s="163"/>
      <c r="E757" s="108"/>
      <c r="F757" s="108"/>
      <c r="G757" s="115"/>
      <c r="H757" s="152"/>
      <c r="I757" s="108"/>
      <c r="L757" s="152"/>
      <c r="M757" s="108"/>
      <c r="P757" s="267"/>
      <c r="Q757" s="108"/>
      <c r="T757" s="152"/>
      <c r="U757" s="108"/>
      <c r="X757" s="152"/>
      <c r="Y757" s="108"/>
      <c r="AB757" s="152"/>
      <c r="AC757" s="108"/>
    </row>
    <row r="758" spans="4:29" ht="14.25" customHeight="1">
      <c r="D758" s="163"/>
      <c r="E758" s="108"/>
      <c r="F758" s="108"/>
      <c r="G758" s="115"/>
      <c r="H758" s="152"/>
      <c r="I758" s="108"/>
      <c r="L758" s="152"/>
      <c r="M758" s="108"/>
      <c r="P758" s="267"/>
      <c r="Q758" s="108"/>
      <c r="T758" s="152"/>
      <c r="U758" s="108"/>
      <c r="X758" s="152"/>
      <c r="Y758" s="108"/>
      <c r="AB758" s="152"/>
      <c r="AC758" s="108"/>
    </row>
    <row r="759" spans="4:29" ht="14.25" customHeight="1">
      <c r="D759" s="163"/>
      <c r="E759" s="108"/>
      <c r="F759" s="108"/>
      <c r="G759" s="115"/>
      <c r="H759" s="152"/>
      <c r="I759" s="108"/>
      <c r="L759" s="152"/>
      <c r="M759" s="108"/>
      <c r="P759" s="267"/>
      <c r="Q759" s="108"/>
      <c r="T759" s="152"/>
      <c r="U759" s="108"/>
      <c r="X759" s="152"/>
      <c r="Y759" s="108"/>
      <c r="AB759" s="152"/>
      <c r="AC759" s="108"/>
    </row>
    <row r="760" spans="4:29" ht="14.25" customHeight="1">
      <c r="D760" s="163"/>
      <c r="E760" s="108"/>
      <c r="F760" s="108"/>
      <c r="G760" s="115"/>
      <c r="H760" s="152"/>
      <c r="I760" s="108"/>
      <c r="L760" s="152"/>
      <c r="M760" s="108"/>
      <c r="P760" s="267"/>
      <c r="Q760" s="108"/>
      <c r="T760" s="152"/>
      <c r="U760" s="108"/>
      <c r="X760" s="152"/>
      <c r="Y760" s="108"/>
      <c r="AB760" s="152"/>
      <c r="AC760" s="108"/>
    </row>
    <row r="761" spans="4:29" ht="14.25" customHeight="1">
      <c r="D761" s="163"/>
      <c r="E761" s="108"/>
      <c r="F761" s="108"/>
      <c r="G761" s="115"/>
      <c r="H761" s="152"/>
      <c r="I761" s="108"/>
      <c r="L761" s="152"/>
      <c r="M761" s="108"/>
      <c r="P761" s="267"/>
      <c r="Q761" s="108"/>
      <c r="T761" s="152"/>
      <c r="U761" s="108"/>
      <c r="X761" s="152"/>
      <c r="Y761" s="108"/>
      <c r="AB761" s="152"/>
      <c r="AC761" s="108"/>
    </row>
    <row r="762" spans="4:29" ht="14.25" customHeight="1">
      <c r="D762" s="163"/>
      <c r="E762" s="108"/>
      <c r="F762" s="108"/>
      <c r="G762" s="115"/>
      <c r="H762" s="152"/>
      <c r="I762" s="108"/>
      <c r="L762" s="152"/>
      <c r="M762" s="108"/>
      <c r="P762" s="267"/>
      <c r="Q762" s="108"/>
      <c r="T762" s="152"/>
      <c r="U762" s="108"/>
      <c r="X762" s="152"/>
      <c r="Y762" s="108"/>
      <c r="AB762" s="152"/>
      <c r="AC762" s="108"/>
    </row>
    <row r="763" spans="4:29" ht="14.25" customHeight="1">
      <c r="D763" s="163"/>
      <c r="E763" s="108"/>
      <c r="F763" s="108"/>
      <c r="G763" s="115"/>
      <c r="H763" s="152"/>
      <c r="I763" s="108"/>
      <c r="L763" s="152"/>
      <c r="M763" s="108"/>
      <c r="P763" s="267"/>
      <c r="Q763" s="108"/>
      <c r="T763" s="152"/>
      <c r="U763" s="108"/>
      <c r="X763" s="152"/>
      <c r="Y763" s="108"/>
      <c r="AB763" s="152"/>
      <c r="AC763" s="108"/>
    </row>
    <row r="764" spans="4:29" ht="14.25" customHeight="1">
      <c r="D764" s="163"/>
      <c r="E764" s="108"/>
      <c r="F764" s="108"/>
      <c r="G764" s="115"/>
      <c r="H764" s="152"/>
      <c r="I764" s="108"/>
      <c r="L764" s="152"/>
      <c r="M764" s="108"/>
      <c r="P764" s="267"/>
      <c r="Q764" s="108"/>
      <c r="T764" s="152"/>
      <c r="U764" s="108"/>
      <c r="X764" s="152"/>
      <c r="Y764" s="108"/>
      <c r="AB764" s="152"/>
      <c r="AC764" s="108"/>
    </row>
    <row r="765" spans="4:29" ht="14.25" customHeight="1">
      <c r="D765" s="163"/>
      <c r="E765" s="108"/>
      <c r="F765" s="108"/>
      <c r="G765" s="115"/>
      <c r="H765" s="152"/>
      <c r="I765" s="108"/>
      <c r="L765" s="152"/>
      <c r="M765" s="108"/>
      <c r="P765" s="267"/>
      <c r="Q765" s="108"/>
      <c r="T765" s="152"/>
      <c r="U765" s="108"/>
      <c r="X765" s="152"/>
      <c r="Y765" s="108"/>
      <c r="AB765" s="152"/>
      <c r="AC765" s="108"/>
    </row>
    <row r="766" spans="4:29" ht="14.25" customHeight="1">
      <c r="D766" s="163"/>
      <c r="E766" s="108"/>
      <c r="F766" s="108"/>
      <c r="G766" s="115"/>
      <c r="H766" s="152"/>
      <c r="I766" s="108"/>
      <c r="L766" s="152"/>
      <c r="M766" s="108"/>
      <c r="P766" s="267"/>
      <c r="Q766" s="108"/>
      <c r="T766" s="152"/>
      <c r="U766" s="108"/>
      <c r="X766" s="152"/>
      <c r="Y766" s="108"/>
      <c r="AB766" s="152"/>
      <c r="AC766" s="108"/>
    </row>
    <row r="767" spans="4:29" ht="14.25" customHeight="1">
      <c r="D767" s="163"/>
      <c r="E767" s="108"/>
      <c r="F767" s="108"/>
      <c r="G767" s="115"/>
      <c r="H767" s="152"/>
      <c r="I767" s="108"/>
      <c r="L767" s="152"/>
      <c r="M767" s="108"/>
      <c r="P767" s="267"/>
      <c r="Q767" s="108"/>
      <c r="T767" s="152"/>
      <c r="U767" s="108"/>
      <c r="X767" s="152"/>
      <c r="Y767" s="108"/>
      <c r="AB767" s="152"/>
      <c r="AC767" s="108"/>
    </row>
    <row r="768" spans="4:29" ht="14.25" customHeight="1">
      <c r="D768" s="163"/>
      <c r="E768" s="108"/>
      <c r="F768" s="108"/>
      <c r="G768" s="115"/>
      <c r="H768" s="152"/>
      <c r="I768" s="108"/>
      <c r="L768" s="152"/>
      <c r="M768" s="108"/>
      <c r="P768" s="267"/>
      <c r="Q768" s="108"/>
      <c r="T768" s="152"/>
      <c r="U768" s="108"/>
      <c r="X768" s="152"/>
      <c r="Y768" s="108"/>
      <c r="AB768" s="152"/>
      <c r="AC768" s="108"/>
    </row>
    <row r="769" spans="4:29" ht="14.25" customHeight="1">
      <c r="D769" s="163"/>
      <c r="E769" s="108"/>
      <c r="F769" s="108"/>
      <c r="G769" s="115"/>
      <c r="H769" s="152"/>
      <c r="I769" s="108"/>
      <c r="L769" s="152"/>
      <c r="M769" s="108"/>
      <c r="P769" s="267"/>
      <c r="Q769" s="108"/>
      <c r="T769" s="152"/>
      <c r="U769" s="108"/>
      <c r="X769" s="152"/>
      <c r="Y769" s="108"/>
      <c r="AB769" s="152"/>
      <c r="AC769" s="108"/>
    </row>
    <row r="770" spans="4:29" ht="14.25" customHeight="1">
      <c r="D770" s="163"/>
      <c r="E770" s="108"/>
      <c r="F770" s="108"/>
      <c r="G770" s="115"/>
      <c r="H770" s="152"/>
      <c r="I770" s="108"/>
      <c r="L770" s="152"/>
      <c r="M770" s="108"/>
      <c r="P770" s="267"/>
      <c r="Q770" s="108"/>
      <c r="T770" s="152"/>
      <c r="U770" s="108"/>
      <c r="X770" s="152"/>
      <c r="Y770" s="108"/>
      <c r="AB770" s="152"/>
      <c r="AC770" s="108"/>
    </row>
    <row r="771" spans="4:29" ht="14.25" customHeight="1">
      <c r="D771" s="163"/>
      <c r="E771" s="108"/>
      <c r="F771" s="108"/>
      <c r="G771" s="115"/>
      <c r="H771" s="152"/>
      <c r="I771" s="108"/>
      <c r="L771" s="152"/>
      <c r="M771" s="108"/>
      <c r="P771" s="267"/>
      <c r="Q771" s="108"/>
      <c r="T771" s="152"/>
      <c r="U771" s="108"/>
      <c r="X771" s="152"/>
      <c r="Y771" s="108"/>
      <c r="AB771" s="152"/>
      <c r="AC771" s="108"/>
    </row>
    <row r="772" spans="4:29" ht="14.25" customHeight="1">
      <c r="D772" s="163"/>
      <c r="E772" s="108"/>
      <c r="F772" s="108"/>
      <c r="G772" s="115"/>
      <c r="H772" s="152"/>
      <c r="I772" s="108"/>
      <c r="L772" s="152"/>
      <c r="M772" s="108"/>
      <c r="P772" s="267"/>
      <c r="Q772" s="108"/>
      <c r="T772" s="152"/>
      <c r="U772" s="108"/>
      <c r="X772" s="152"/>
      <c r="Y772" s="108"/>
      <c r="AB772" s="152"/>
      <c r="AC772" s="108"/>
    </row>
    <row r="773" spans="4:29" ht="14.25" customHeight="1">
      <c r="D773" s="163"/>
      <c r="E773" s="108"/>
      <c r="F773" s="108"/>
      <c r="G773" s="115"/>
      <c r="H773" s="152"/>
      <c r="I773" s="108"/>
      <c r="L773" s="152"/>
      <c r="M773" s="108"/>
      <c r="P773" s="267"/>
      <c r="Q773" s="108"/>
      <c r="T773" s="152"/>
      <c r="U773" s="108"/>
      <c r="X773" s="152"/>
      <c r="Y773" s="108"/>
      <c r="AB773" s="152"/>
      <c r="AC773" s="108"/>
    </row>
    <row r="774" spans="4:29" ht="14.25" customHeight="1">
      <c r="D774" s="163"/>
      <c r="E774" s="108"/>
      <c r="F774" s="108"/>
      <c r="G774" s="115"/>
      <c r="H774" s="152"/>
      <c r="I774" s="108"/>
      <c r="L774" s="152"/>
      <c r="M774" s="108"/>
      <c r="P774" s="267"/>
      <c r="Q774" s="108"/>
      <c r="T774" s="152"/>
      <c r="U774" s="108"/>
      <c r="X774" s="152"/>
      <c r="Y774" s="108"/>
      <c r="AB774" s="152"/>
      <c r="AC774" s="108"/>
    </row>
    <row r="775" spans="4:29" ht="14.25" customHeight="1">
      <c r="D775" s="163"/>
      <c r="E775" s="108"/>
      <c r="F775" s="108"/>
      <c r="G775" s="115"/>
      <c r="H775" s="152"/>
      <c r="I775" s="108"/>
      <c r="L775" s="152"/>
      <c r="M775" s="108"/>
      <c r="P775" s="267"/>
      <c r="Q775" s="108"/>
      <c r="T775" s="152"/>
      <c r="U775" s="108"/>
      <c r="X775" s="152"/>
      <c r="Y775" s="108"/>
      <c r="AB775" s="152"/>
      <c r="AC775" s="108"/>
    </row>
    <row r="776" spans="4:29" ht="14.25" customHeight="1">
      <c r="D776" s="163"/>
      <c r="E776" s="108"/>
      <c r="F776" s="108"/>
      <c r="G776" s="115"/>
      <c r="H776" s="152"/>
      <c r="I776" s="108"/>
      <c r="L776" s="152"/>
      <c r="M776" s="108"/>
      <c r="P776" s="267"/>
      <c r="Q776" s="108"/>
      <c r="T776" s="152"/>
      <c r="U776" s="108"/>
      <c r="X776" s="152"/>
      <c r="Y776" s="108"/>
      <c r="AB776" s="152"/>
      <c r="AC776" s="108"/>
    </row>
    <row r="777" spans="4:29" ht="14.25" customHeight="1">
      <c r="D777" s="163"/>
      <c r="E777" s="108"/>
      <c r="F777" s="108"/>
      <c r="G777" s="115"/>
      <c r="H777" s="152"/>
      <c r="I777" s="108"/>
      <c r="L777" s="152"/>
      <c r="M777" s="108"/>
      <c r="P777" s="267"/>
      <c r="Q777" s="108"/>
      <c r="T777" s="152"/>
      <c r="U777" s="108"/>
      <c r="X777" s="152"/>
      <c r="Y777" s="108"/>
      <c r="AB777" s="152"/>
      <c r="AC777" s="108"/>
    </row>
    <row r="778" spans="4:29" ht="14.25" customHeight="1">
      <c r="D778" s="163"/>
      <c r="E778" s="108"/>
      <c r="F778" s="108"/>
      <c r="G778" s="115"/>
      <c r="H778" s="152"/>
      <c r="I778" s="108"/>
      <c r="L778" s="152"/>
      <c r="M778" s="108"/>
      <c r="P778" s="267"/>
      <c r="Q778" s="108"/>
      <c r="T778" s="152"/>
      <c r="U778" s="108"/>
      <c r="X778" s="152"/>
      <c r="Y778" s="108"/>
      <c r="AB778" s="152"/>
      <c r="AC778" s="108"/>
    </row>
    <row r="779" spans="4:29" ht="14.25" customHeight="1">
      <c r="D779" s="163"/>
      <c r="E779" s="108"/>
      <c r="F779" s="108"/>
      <c r="G779" s="115"/>
      <c r="H779" s="152"/>
      <c r="I779" s="108"/>
      <c r="L779" s="152"/>
      <c r="M779" s="108"/>
      <c r="P779" s="267"/>
      <c r="Q779" s="108"/>
      <c r="T779" s="152"/>
      <c r="U779" s="108"/>
      <c r="X779" s="152"/>
      <c r="Y779" s="108"/>
      <c r="AB779" s="152"/>
      <c r="AC779" s="108"/>
    </row>
    <row r="780" spans="4:29" ht="14.25" customHeight="1">
      <c r="D780" s="163"/>
      <c r="E780" s="108"/>
      <c r="F780" s="108"/>
      <c r="G780" s="115"/>
      <c r="H780" s="152"/>
      <c r="I780" s="108"/>
      <c r="L780" s="152"/>
      <c r="M780" s="108"/>
      <c r="P780" s="267"/>
      <c r="Q780" s="108"/>
      <c r="T780" s="152"/>
      <c r="U780" s="108"/>
      <c r="X780" s="152"/>
      <c r="Y780" s="108"/>
      <c r="AB780" s="152"/>
      <c r="AC780" s="108"/>
    </row>
    <row r="781" spans="4:29" ht="14.25" customHeight="1">
      <c r="D781" s="163"/>
      <c r="E781" s="108"/>
      <c r="F781" s="108"/>
      <c r="G781" s="115"/>
      <c r="H781" s="152"/>
      <c r="I781" s="108"/>
      <c r="L781" s="152"/>
      <c r="M781" s="108"/>
      <c r="P781" s="267"/>
      <c r="Q781" s="108"/>
      <c r="T781" s="152"/>
      <c r="U781" s="108"/>
      <c r="X781" s="152"/>
      <c r="Y781" s="108"/>
      <c r="AB781" s="152"/>
      <c r="AC781" s="108"/>
    </row>
    <row r="782" spans="4:29" ht="14.25" customHeight="1">
      <c r="D782" s="163"/>
      <c r="E782" s="108"/>
      <c r="F782" s="108"/>
      <c r="G782" s="115"/>
      <c r="H782" s="152"/>
      <c r="I782" s="108"/>
      <c r="L782" s="152"/>
      <c r="M782" s="108"/>
      <c r="P782" s="267"/>
      <c r="Q782" s="108"/>
      <c r="T782" s="152"/>
      <c r="U782" s="108"/>
      <c r="X782" s="152"/>
      <c r="Y782" s="108"/>
      <c r="AB782" s="152"/>
      <c r="AC782" s="108"/>
    </row>
    <row r="783" spans="4:29" ht="14.25" customHeight="1">
      <c r="D783" s="163"/>
      <c r="E783" s="108"/>
      <c r="F783" s="108"/>
      <c r="G783" s="115"/>
      <c r="H783" s="152"/>
      <c r="I783" s="108"/>
      <c r="L783" s="152"/>
      <c r="M783" s="108"/>
      <c r="P783" s="267"/>
      <c r="Q783" s="108"/>
      <c r="T783" s="152"/>
      <c r="U783" s="108"/>
      <c r="X783" s="152"/>
      <c r="Y783" s="108"/>
      <c r="AB783" s="152"/>
      <c r="AC783" s="108"/>
    </row>
    <row r="784" spans="4:29" ht="14.25" customHeight="1">
      <c r="D784" s="163"/>
      <c r="E784" s="108"/>
      <c r="F784" s="108"/>
      <c r="G784" s="115"/>
      <c r="H784" s="152"/>
      <c r="I784" s="108"/>
      <c r="L784" s="152"/>
      <c r="M784" s="108"/>
      <c r="P784" s="267"/>
      <c r="Q784" s="108"/>
      <c r="T784" s="152"/>
      <c r="U784" s="108"/>
      <c r="X784" s="152"/>
      <c r="Y784" s="108"/>
      <c r="AB784" s="152"/>
      <c r="AC784" s="108"/>
    </row>
    <row r="785" spans="4:29" ht="14.25" customHeight="1">
      <c r="D785" s="163"/>
      <c r="E785" s="108"/>
      <c r="F785" s="108"/>
      <c r="G785" s="115"/>
      <c r="H785" s="152"/>
      <c r="I785" s="108"/>
      <c r="L785" s="152"/>
      <c r="M785" s="108"/>
      <c r="P785" s="267"/>
      <c r="Q785" s="108"/>
      <c r="T785" s="152"/>
      <c r="U785" s="108"/>
      <c r="X785" s="152"/>
      <c r="Y785" s="108"/>
      <c r="AB785" s="152"/>
      <c r="AC785" s="108"/>
    </row>
    <row r="786" spans="4:29" ht="14.25" customHeight="1">
      <c r="D786" s="163"/>
      <c r="E786" s="108"/>
      <c r="F786" s="108"/>
      <c r="G786" s="115"/>
      <c r="H786" s="152"/>
      <c r="I786" s="108"/>
      <c r="L786" s="152"/>
      <c r="M786" s="108"/>
      <c r="P786" s="267"/>
      <c r="Q786" s="108"/>
      <c r="T786" s="152"/>
      <c r="U786" s="108"/>
      <c r="X786" s="152"/>
      <c r="Y786" s="108"/>
      <c r="AB786" s="152"/>
      <c r="AC786" s="108"/>
    </row>
    <row r="787" spans="4:29" ht="14.25" customHeight="1">
      <c r="D787" s="163"/>
      <c r="E787" s="108"/>
      <c r="F787" s="108"/>
      <c r="G787" s="115"/>
      <c r="H787" s="152"/>
      <c r="I787" s="108"/>
      <c r="L787" s="152"/>
      <c r="M787" s="108"/>
      <c r="P787" s="267"/>
      <c r="Q787" s="108"/>
      <c r="T787" s="152"/>
      <c r="U787" s="108"/>
      <c r="X787" s="152"/>
      <c r="Y787" s="108"/>
      <c r="AB787" s="152"/>
      <c r="AC787" s="108"/>
    </row>
    <row r="788" spans="4:29" ht="14.25" customHeight="1">
      <c r="D788" s="163"/>
      <c r="E788" s="108"/>
      <c r="F788" s="108"/>
      <c r="G788" s="115"/>
      <c r="H788" s="152"/>
      <c r="I788" s="108"/>
      <c r="L788" s="152"/>
      <c r="M788" s="108"/>
      <c r="P788" s="267"/>
      <c r="Q788" s="108"/>
      <c r="T788" s="152"/>
      <c r="U788" s="108"/>
      <c r="X788" s="152"/>
      <c r="Y788" s="108"/>
      <c r="AB788" s="152"/>
      <c r="AC788" s="108"/>
    </row>
    <row r="789" spans="4:29" ht="14.25" customHeight="1">
      <c r="D789" s="163"/>
      <c r="E789" s="108"/>
      <c r="F789" s="108"/>
      <c r="G789" s="115"/>
      <c r="H789" s="152"/>
      <c r="I789" s="108"/>
      <c r="L789" s="152"/>
      <c r="M789" s="108"/>
      <c r="P789" s="267"/>
      <c r="Q789" s="108"/>
      <c r="T789" s="152"/>
      <c r="U789" s="108"/>
      <c r="X789" s="152"/>
      <c r="Y789" s="108"/>
      <c r="AB789" s="152"/>
      <c r="AC789" s="108"/>
    </row>
    <row r="790" spans="4:29" ht="14.25" customHeight="1">
      <c r="D790" s="163"/>
      <c r="E790" s="108"/>
      <c r="F790" s="108"/>
      <c r="G790" s="115"/>
      <c r="H790" s="152"/>
      <c r="I790" s="108"/>
      <c r="L790" s="152"/>
      <c r="M790" s="108"/>
      <c r="P790" s="267"/>
      <c r="Q790" s="108"/>
      <c r="T790" s="152"/>
      <c r="U790" s="108"/>
      <c r="X790" s="152"/>
      <c r="Y790" s="108"/>
      <c r="AB790" s="152"/>
      <c r="AC790" s="108"/>
    </row>
    <row r="791" spans="4:29" ht="14.25" customHeight="1">
      <c r="D791" s="163"/>
      <c r="E791" s="108"/>
      <c r="F791" s="108"/>
      <c r="G791" s="115"/>
      <c r="H791" s="152"/>
      <c r="I791" s="108"/>
      <c r="L791" s="152"/>
      <c r="M791" s="108"/>
      <c r="P791" s="267"/>
      <c r="Q791" s="108"/>
      <c r="T791" s="152"/>
      <c r="U791" s="108"/>
      <c r="X791" s="152"/>
      <c r="Y791" s="108"/>
      <c r="AB791" s="152"/>
      <c r="AC791" s="108"/>
    </row>
    <row r="792" spans="4:29" ht="14.25" customHeight="1">
      <c r="D792" s="163"/>
      <c r="E792" s="108"/>
      <c r="F792" s="108"/>
      <c r="G792" s="115"/>
      <c r="H792" s="152"/>
      <c r="I792" s="108"/>
      <c r="L792" s="152"/>
      <c r="M792" s="108"/>
      <c r="P792" s="267"/>
      <c r="Q792" s="108"/>
      <c r="T792" s="152"/>
      <c r="U792" s="108"/>
      <c r="X792" s="152"/>
      <c r="Y792" s="108"/>
      <c r="AB792" s="152"/>
      <c r="AC792" s="108"/>
    </row>
    <row r="793" spans="4:29" ht="14.25" customHeight="1">
      <c r="D793" s="163"/>
      <c r="E793" s="108"/>
      <c r="F793" s="108"/>
      <c r="G793" s="115"/>
      <c r="H793" s="152"/>
      <c r="I793" s="108"/>
      <c r="L793" s="152"/>
      <c r="M793" s="108"/>
      <c r="P793" s="267"/>
      <c r="Q793" s="108"/>
      <c r="T793" s="152"/>
      <c r="U793" s="108"/>
      <c r="X793" s="152"/>
      <c r="Y793" s="108"/>
      <c r="AB793" s="152"/>
      <c r="AC793" s="108"/>
    </row>
    <row r="794" spans="4:29" ht="14.25" customHeight="1">
      <c r="D794" s="163"/>
      <c r="E794" s="108"/>
      <c r="F794" s="108"/>
      <c r="G794" s="115"/>
      <c r="H794" s="152"/>
      <c r="I794" s="108"/>
      <c r="L794" s="152"/>
      <c r="M794" s="108"/>
      <c r="P794" s="267"/>
      <c r="Q794" s="108"/>
      <c r="T794" s="152"/>
      <c r="U794" s="108"/>
      <c r="X794" s="152"/>
      <c r="Y794" s="108"/>
      <c r="AB794" s="152"/>
      <c r="AC794" s="108"/>
    </row>
    <row r="795" spans="4:29" ht="14.25" customHeight="1">
      <c r="D795" s="163"/>
      <c r="E795" s="108"/>
      <c r="F795" s="108"/>
      <c r="G795" s="115"/>
      <c r="H795" s="152"/>
      <c r="I795" s="108"/>
      <c r="L795" s="152"/>
      <c r="M795" s="108"/>
      <c r="P795" s="267"/>
      <c r="Q795" s="108"/>
      <c r="T795" s="152"/>
      <c r="U795" s="108"/>
      <c r="X795" s="152"/>
      <c r="Y795" s="108"/>
      <c r="AB795" s="152"/>
      <c r="AC795" s="108"/>
    </row>
    <row r="796" spans="4:29" ht="14.25" customHeight="1">
      <c r="D796" s="163"/>
      <c r="E796" s="108"/>
      <c r="F796" s="108"/>
      <c r="G796" s="115"/>
      <c r="H796" s="152"/>
      <c r="I796" s="108"/>
      <c r="L796" s="152"/>
      <c r="M796" s="108"/>
      <c r="P796" s="267"/>
      <c r="Q796" s="108"/>
      <c r="T796" s="152"/>
      <c r="U796" s="108"/>
      <c r="X796" s="152"/>
      <c r="Y796" s="108"/>
      <c r="AB796" s="152"/>
      <c r="AC796" s="108"/>
    </row>
    <row r="797" spans="4:29" ht="14.25" customHeight="1">
      <c r="D797" s="163"/>
      <c r="E797" s="108"/>
      <c r="F797" s="108"/>
      <c r="G797" s="115"/>
      <c r="H797" s="152"/>
      <c r="I797" s="108"/>
      <c r="L797" s="152"/>
      <c r="M797" s="108"/>
      <c r="P797" s="267"/>
      <c r="Q797" s="108"/>
      <c r="T797" s="152"/>
      <c r="U797" s="108"/>
      <c r="X797" s="152"/>
      <c r="Y797" s="108"/>
      <c r="AB797" s="152"/>
      <c r="AC797" s="108"/>
    </row>
    <row r="798" spans="4:29" ht="14.25" customHeight="1">
      <c r="D798" s="163"/>
      <c r="E798" s="108"/>
      <c r="F798" s="108"/>
      <c r="G798" s="115"/>
      <c r="H798" s="152"/>
      <c r="I798" s="108"/>
      <c r="L798" s="152"/>
      <c r="M798" s="108"/>
      <c r="P798" s="267"/>
      <c r="Q798" s="108"/>
      <c r="T798" s="152"/>
      <c r="U798" s="108"/>
      <c r="X798" s="152"/>
      <c r="Y798" s="108"/>
      <c r="AB798" s="152"/>
      <c r="AC798" s="108"/>
    </row>
    <row r="799" spans="4:29" ht="14.25" customHeight="1">
      <c r="D799" s="163"/>
      <c r="E799" s="108"/>
      <c r="F799" s="108"/>
      <c r="G799" s="115"/>
      <c r="H799" s="152"/>
      <c r="I799" s="108"/>
      <c r="L799" s="152"/>
      <c r="M799" s="108"/>
      <c r="P799" s="267"/>
      <c r="Q799" s="108"/>
      <c r="T799" s="152"/>
      <c r="U799" s="108"/>
      <c r="X799" s="152"/>
      <c r="Y799" s="108"/>
      <c r="AB799" s="152"/>
      <c r="AC799" s="108"/>
    </row>
    <row r="800" spans="4:29" ht="14.25" customHeight="1">
      <c r="D800" s="163"/>
      <c r="E800" s="108"/>
      <c r="F800" s="108"/>
      <c r="G800" s="115"/>
      <c r="H800" s="152"/>
      <c r="I800" s="108"/>
      <c r="L800" s="152"/>
      <c r="M800" s="108"/>
      <c r="P800" s="267"/>
      <c r="Q800" s="108"/>
      <c r="T800" s="152"/>
      <c r="U800" s="108"/>
      <c r="X800" s="152"/>
      <c r="Y800" s="108"/>
      <c r="AB800" s="152"/>
      <c r="AC800" s="108"/>
    </row>
    <row r="801" spans="4:29" ht="14.25" customHeight="1">
      <c r="D801" s="163"/>
      <c r="E801" s="108"/>
      <c r="F801" s="108"/>
      <c r="G801" s="115"/>
      <c r="H801" s="152"/>
      <c r="I801" s="108"/>
      <c r="L801" s="152"/>
      <c r="M801" s="108"/>
      <c r="P801" s="267"/>
      <c r="Q801" s="108"/>
      <c r="T801" s="152"/>
      <c r="U801" s="108"/>
      <c r="X801" s="152"/>
      <c r="Y801" s="108"/>
      <c r="AB801" s="152"/>
      <c r="AC801" s="108"/>
    </row>
    <row r="802" spans="4:29" ht="14.25" customHeight="1">
      <c r="D802" s="163"/>
      <c r="E802" s="108"/>
      <c r="F802" s="108"/>
      <c r="G802" s="115"/>
      <c r="H802" s="152"/>
      <c r="I802" s="108"/>
      <c r="L802" s="152"/>
      <c r="M802" s="108"/>
      <c r="P802" s="267"/>
      <c r="Q802" s="108"/>
      <c r="T802" s="152"/>
      <c r="U802" s="108"/>
      <c r="X802" s="152"/>
      <c r="Y802" s="108"/>
      <c r="AB802" s="152"/>
      <c r="AC802" s="108"/>
    </row>
    <row r="803" spans="4:29" ht="14.25" customHeight="1">
      <c r="D803" s="163"/>
      <c r="E803" s="108"/>
      <c r="F803" s="108"/>
      <c r="G803" s="115"/>
      <c r="H803" s="152"/>
      <c r="I803" s="108"/>
      <c r="L803" s="152"/>
      <c r="M803" s="108"/>
      <c r="P803" s="267"/>
      <c r="Q803" s="108"/>
      <c r="T803" s="152"/>
      <c r="U803" s="108"/>
      <c r="X803" s="152"/>
      <c r="Y803" s="108"/>
      <c r="AB803" s="152"/>
      <c r="AC803" s="108"/>
    </row>
    <row r="804" spans="4:29" ht="14.25" customHeight="1">
      <c r="D804" s="163"/>
      <c r="E804" s="108"/>
      <c r="F804" s="108"/>
      <c r="G804" s="115"/>
      <c r="H804" s="152"/>
      <c r="I804" s="108"/>
      <c r="L804" s="152"/>
      <c r="M804" s="108"/>
      <c r="P804" s="267"/>
      <c r="Q804" s="108"/>
      <c r="T804" s="152"/>
      <c r="U804" s="108"/>
      <c r="X804" s="152"/>
      <c r="Y804" s="108"/>
      <c r="AB804" s="152"/>
      <c r="AC804" s="108"/>
    </row>
    <row r="805" spans="4:29" ht="14.25" customHeight="1">
      <c r="D805" s="163"/>
      <c r="E805" s="108"/>
      <c r="F805" s="108"/>
      <c r="G805" s="115"/>
      <c r="H805" s="152"/>
      <c r="I805" s="108"/>
      <c r="L805" s="152"/>
      <c r="M805" s="108"/>
      <c r="P805" s="267"/>
      <c r="Q805" s="108"/>
      <c r="T805" s="152"/>
      <c r="U805" s="108"/>
      <c r="X805" s="152"/>
      <c r="Y805" s="108"/>
      <c r="AB805" s="152"/>
      <c r="AC805" s="108"/>
    </row>
    <row r="806" spans="4:29" ht="14.25" customHeight="1">
      <c r="D806" s="163"/>
      <c r="E806" s="108"/>
      <c r="F806" s="108"/>
      <c r="G806" s="115"/>
      <c r="H806" s="152"/>
      <c r="I806" s="108"/>
      <c r="L806" s="152"/>
      <c r="M806" s="108"/>
      <c r="P806" s="267"/>
      <c r="Q806" s="108"/>
      <c r="T806" s="152"/>
      <c r="U806" s="108"/>
      <c r="X806" s="152"/>
      <c r="Y806" s="108"/>
      <c r="AB806" s="152"/>
      <c r="AC806" s="108"/>
    </row>
    <row r="807" spans="4:29" ht="14.25" customHeight="1">
      <c r="D807" s="163"/>
      <c r="E807" s="108"/>
      <c r="F807" s="108"/>
      <c r="G807" s="115"/>
      <c r="H807" s="152"/>
      <c r="I807" s="108"/>
      <c r="L807" s="152"/>
      <c r="M807" s="108"/>
      <c r="P807" s="267"/>
      <c r="Q807" s="108"/>
      <c r="T807" s="152"/>
      <c r="U807" s="108"/>
      <c r="X807" s="152"/>
      <c r="Y807" s="108"/>
      <c r="AB807" s="152"/>
      <c r="AC807" s="108"/>
    </row>
    <row r="808" spans="4:29" ht="14.25" customHeight="1">
      <c r="D808" s="163"/>
      <c r="E808" s="108"/>
      <c r="F808" s="108"/>
      <c r="G808" s="115"/>
      <c r="H808" s="152"/>
      <c r="I808" s="108"/>
      <c r="L808" s="152"/>
      <c r="M808" s="108"/>
      <c r="P808" s="267"/>
      <c r="Q808" s="108"/>
      <c r="T808" s="152"/>
      <c r="U808" s="108"/>
      <c r="X808" s="152"/>
      <c r="Y808" s="108"/>
      <c r="AB808" s="152"/>
      <c r="AC808" s="108"/>
    </row>
    <row r="809" spans="4:29" ht="14.25" customHeight="1">
      <c r="D809" s="163"/>
      <c r="E809" s="108"/>
      <c r="F809" s="108"/>
      <c r="G809" s="115"/>
      <c r="H809" s="152"/>
      <c r="I809" s="108"/>
      <c r="L809" s="152"/>
      <c r="M809" s="108"/>
      <c r="P809" s="267"/>
      <c r="Q809" s="108"/>
      <c r="T809" s="152"/>
      <c r="U809" s="108"/>
      <c r="X809" s="152"/>
      <c r="Y809" s="108"/>
      <c r="AB809" s="152"/>
      <c r="AC809" s="108"/>
    </row>
    <row r="810" spans="4:29" ht="14.25" customHeight="1">
      <c r="D810" s="163"/>
      <c r="E810" s="108"/>
      <c r="F810" s="108"/>
      <c r="G810" s="115"/>
      <c r="H810" s="152"/>
      <c r="I810" s="108"/>
      <c r="L810" s="152"/>
      <c r="M810" s="108"/>
      <c r="P810" s="267"/>
      <c r="Q810" s="108"/>
      <c r="T810" s="152"/>
      <c r="U810" s="108"/>
      <c r="X810" s="152"/>
      <c r="Y810" s="108"/>
      <c r="AB810" s="152"/>
      <c r="AC810" s="108"/>
    </row>
    <row r="811" spans="4:29" ht="14.25" customHeight="1">
      <c r="D811" s="163"/>
      <c r="E811" s="108"/>
      <c r="F811" s="108"/>
      <c r="G811" s="115"/>
      <c r="H811" s="152"/>
      <c r="I811" s="108"/>
      <c r="L811" s="152"/>
      <c r="M811" s="108"/>
      <c r="P811" s="267"/>
      <c r="Q811" s="108"/>
      <c r="T811" s="152"/>
      <c r="U811" s="108"/>
      <c r="X811" s="152"/>
      <c r="Y811" s="108"/>
      <c r="AB811" s="152"/>
      <c r="AC811" s="108"/>
    </row>
    <row r="812" spans="4:29" ht="14.25" customHeight="1">
      <c r="D812" s="163"/>
      <c r="E812" s="108"/>
      <c r="F812" s="108"/>
      <c r="G812" s="115"/>
      <c r="H812" s="152"/>
      <c r="I812" s="108"/>
      <c r="L812" s="152"/>
      <c r="M812" s="108"/>
      <c r="P812" s="267"/>
      <c r="Q812" s="108"/>
      <c r="T812" s="152"/>
      <c r="U812" s="108"/>
      <c r="X812" s="152"/>
      <c r="Y812" s="108"/>
      <c r="AB812" s="152"/>
      <c r="AC812" s="108"/>
    </row>
    <row r="813" spans="4:29" ht="14.25" customHeight="1">
      <c r="D813" s="163"/>
      <c r="E813" s="108"/>
      <c r="F813" s="108"/>
      <c r="G813" s="115"/>
      <c r="H813" s="152"/>
      <c r="I813" s="108"/>
      <c r="L813" s="152"/>
      <c r="M813" s="108"/>
      <c r="P813" s="267"/>
      <c r="Q813" s="108"/>
      <c r="T813" s="152"/>
      <c r="U813" s="108"/>
      <c r="X813" s="152"/>
      <c r="Y813" s="108"/>
      <c r="AB813" s="152"/>
      <c r="AC813" s="108"/>
    </row>
    <row r="814" spans="4:29" ht="14.25" customHeight="1">
      <c r="D814" s="163"/>
      <c r="E814" s="108"/>
      <c r="F814" s="108"/>
      <c r="G814" s="115"/>
      <c r="H814" s="152"/>
      <c r="I814" s="108"/>
      <c r="L814" s="152"/>
      <c r="M814" s="108"/>
      <c r="P814" s="267"/>
      <c r="Q814" s="108"/>
      <c r="T814" s="152"/>
      <c r="U814" s="108"/>
      <c r="X814" s="152"/>
      <c r="Y814" s="108"/>
      <c r="AB814" s="152"/>
      <c r="AC814" s="108"/>
    </row>
    <row r="815" spans="4:29" ht="14.25" customHeight="1">
      <c r="D815" s="163"/>
      <c r="E815" s="108"/>
      <c r="F815" s="108"/>
      <c r="G815" s="115"/>
      <c r="H815" s="152"/>
      <c r="I815" s="108"/>
      <c r="L815" s="152"/>
      <c r="M815" s="108"/>
      <c r="P815" s="267"/>
      <c r="Q815" s="108"/>
      <c r="T815" s="152"/>
      <c r="U815" s="108"/>
      <c r="X815" s="152"/>
      <c r="Y815" s="108"/>
      <c r="AB815" s="152"/>
      <c r="AC815" s="108"/>
    </row>
    <row r="816" spans="4:29" ht="14.25" customHeight="1">
      <c r="D816" s="163"/>
      <c r="E816" s="108"/>
      <c r="F816" s="108"/>
      <c r="G816" s="115"/>
      <c r="H816" s="152"/>
      <c r="I816" s="108"/>
      <c r="L816" s="152"/>
      <c r="M816" s="108"/>
      <c r="P816" s="267"/>
      <c r="Q816" s="108"/>
      <c r="T816" s="152"/>
      <c r="U816" s="108"/>
      <c r="X816" s="152"/>
      <c r="Y816" s="108"/>
      <c r="AB816" s="152"/>
      <c r="AC816" s="108"/>
    </row>
    <row r="817" spans="4:29" ht="14.25" customHeight="1">
      <c r="D817" s="163"/>
      <c r="E817" s="108"/>
      <c r="F817" s="108"/>
      <c r="G817" s="115"/>
      <c r="H817" s="152"/>
      <c r="I817" s="108"/>
      <c r="L817" s="152"/>
      <c r="M817" s="108"/>
      <c r="P817" s="267"/>
      <c r="Q817" s="108"/>
      <c r="T817" s="152"/>
      <c r="U817" s="108"/>
      <c r="X817" s="152"/>
      <c r="Y817" s="108"/>
      <c r="AB817" s="152"/>
      <c r="AC817" s="108"/>
    </row>
    <row r="818" spans="4:29" ht="14.25" customHeight="1">
      <c r="D818" s="163"/>
      <c r="E818" s="108"/>
      <c r="F818" s="108"/>
      <c r="G818" s="115"/>
      <c r="H818" s="152"/>
      <c r="I818" s="108"/>
      <c r="L818" s="152"/>
      <c r="M818" s="108"/>
      <c r="P818" s="267"/>
      <c r="Q818" s="108"/>
      <c r="T818" s="152"/>
      <c r="U818" s="108"/>
      <c r="X818" s="152"/>
      <c r="Y818" s="108"/>
      <c r="AB818" s="152"/>
      <c r="AC818" s="108"/>
    </row>
    <row r="819" spans="4:29" ht="14.25" customHeight="1">
      <c r="D819" s="163"/>
      <c r="E819" s="108"/>
      <c r="F819" s="108"/>
      <c r="G819" s="115"/>
      <c r="H819" s="152"/>
      <c r="I819" s="108"/>
      <c r="L819" s="152"/>
      <c r="M819" s="108"/>
      <c r="P819" s="267"/>
      <c r="Q819" s="108"/>
      <c r="T819" s="152"/>
      <c r="U819" s="108"/>
      <c r="X819" s="152"/>
      <c r="Y819" s="108"/>
      <c r="AB819" s="152"/>
      <c r="AC819" s="108"/>
    </row>
    <row r="820" spans="4:29" ht="14.25" customHeight="1">
      <c r="D820" s="163"/>
      <c r="E820" s="108"/>
      <c r="F820" s="108"/>
      <c r="G820" s="115"/>
      <c r="H820" s="152"/>
      <c r="I820" s="108"/>
      <c r="L820" s="152"/>
      <c r="M820" s="108"/>
      <c r="P820" s="267"/>
      <c r="Q820" s="108"/>
      <c r="T820" s="152"/>
      <c r="U820" s="108"/>
      <c r="X820" s="152"/>
      <c r="Y820" s="108"/>
      <c r="AB820" s="152"/>
      <c r="AC820" s="108"/>
    </row>
    <row r="821" spans="4:29" ht="14.25" customHeight="1">
      <c r="D821" s="163"/>
      <c r="E821" s="108"/>
      <c r="F821" s="108"/>
      <c r="G821" s="115"/>
      <c r="H821" s="152"/>
      <c r="I821" s="108"/>
      <c r="L821" s="152"/>
      <c r="M821" s="108"/>
      <c r="P821" s="267"/>
      <c r="Q821" s="108"/>
      <c r="T821" s="152"/>
      <c r="U821" s="108"/>
      <c r="X821" s="152"/>
      <c r="Y821" s="108"/>
      <c r="AB821" s="152"/>
      <c r="AC821" s="108"/>
    </row>
    <row r="822" spans="4:29" ht="14.25" customHeight="1">
      <c r="D822" s="163"/>
      <c r="E822" s="108"/>
      <c r="F822" s="108"/>
      <c r="G822" s="115"/>
      <c r="H822" s="152"/>
      <c r="I822" s="108"/>
      <c r="L822" s="152"/>
      <c r="M822" s="108"/>
      <c r="P822" s="267"/>
      <c r="Q822" s="108"/>
      <c r="T822" s="152"/>
      <c r="U822" s="108"/>
      <c r="X822" s="152"/>
      <c r="Y822" s="108"/>
      <c r="AB822" s="152"/>
      <c r="AC822" s="108"/>
    </row>
    <row r="823" spans="4:29" ht="14.25" customHeight="1">
      <c r="D823" s="163"/>
      <c r="E823" s="108"/>
      <c r="F823" s="108"/>
      <c r="G823" s="115"/>
      <c r="H823" s="152"/>
      <c r="I823" s="108"/>
      <c r="L823" s="152"/>
      <c r="M823" s="108"/>
      <c r="P823" s="267"/>
      <c r="Q823" s="108"/>
      <c r="T823" s="152"/>
      <c r="U823" s="108"/>
      <c r="X823" s="152"/>
      <c r="Y823" s="108"/>
      <c r="AB823" s="152"/>
      <c r="AC823" s="108"/>
    </row>
    <row r="824" spans="4:29" ht="14.25" customHeight="1">
      <c r="D824" s="163"/>
      <c r="E824" s="108"/>
      <c r="F824" s="108"/>
      <c r="G824" s="115"/>
      <c r="H824" s="152"/>
      <c r="I824" s="108"/>
      <c r="L824" s="152"/>
      <c r="M824" s="108"/>
      <c r="P824" s="267"/>
      <c r="Q824" s="108"/>
      <c r="T824" s="152"/>
      <c r="U824" s="108"/>
      <c r="X824" s="152"/>
      <c r="Y824" s="108"/>
      <c r="AB824" s="152"/>
      <c r="AC824" s="108"/>
    </row>
    <row r="825" spans="4:29" ht="14.25" customHeight="1">
      <c r="D825" s="163"/>
      <c r="E825" s="108"/>
      <c r="F825" s="108"/>
      <c r="G825" s="115"/>
      <c r="H825" s="152"/>
      <c r="I825" s="108"/>
      <c r="L825" s="152"/>
      <c r="M825" s="108"/>
      <c r="P825" s="267"/>
      <c r="Q825" s="108"/>
      <c r="T825" s="152"/>
      <c r="U825" s="108"/>
      <c r="X825" s="152"/>
      <c r="Y825" s="108"/>
      <c r="AB825" s="152"/>
      <c r="AC825" s="108"/>
    </row>
    <row r="826" spans="4:29" ht="14.25" customHeight="1">
      <c r="D826" s="163"/>
      <c r="E826" s="108"/>
      <c r="F826" s="108"/>
      <c r="G826" s="115"/>
      <c r="H826" s="152"/>
      <c r="I826" s="108"/>
      <c r="L826" s="152"/>
      <c r="M826" s="108"/>
      <c r="P826" s="267"/>
      <c r="Q826" s="108"/>
      <c r="T826" s="152"/>
      <c r="U826" s="108"/>
      <c r="X826" s="152"/>
      <c r="Y826" s="108"/>
      <c r="AB826" s="152"/>
      <c r="AC826" s="108"/>
    </row>
    <row r="827" spans="4:29" ht="14.25" customHeight="1">
      <c r="D827" s="163"/>
      <c r="E827" s="108"/>
      <c r="F827" s="108"/>
      <c r="G827" s="115"/>
      <c r="H827" s="152"/>
      <c r="I827" s="108"/>
      <c r="L827" s="152"/>
      <c r="M827" s="108"/>
      <c r="P827" s="267"/>
      <c r="Q827" s="108"/>
      <c r="T827" s="152"/>
      <c r="U827" s="108"/>
      <c r="X827" s="152"/>
      <c r="Y827" s="108"/>
      <c r="AB827" s="152"/>
      <c r="AC827" s="108"/>
    </row>
    <row r="828" spans="4:29" ht="14.25" customHeight="1">
      <c r="D828" s="163"/>
      <c r="E828" s="108"/>
      <c r="F828" s="108"/>
      <c r="G828" s="115"/>
      <c r="H828" s="152"/>
      <c r="I828" s="108"/>
      <c r="L828" s="152"/>
      <c r="M828" s="108"/>
      <c r="P828" s="267"/>
      <c r="Q828" s="108"/>
      <c r="T828" s="152"/>
      <c r="U828" s="108"/>
      <c r="X828" s="152"/>
      <c r="Y828" s="108"/>
      <c r="AB828" s="152"/>
      <c r="AC828" s="108"/>
    </row>
    <row r="829" spans="4:29" ht="14.25" customHeight="1">
      <c r="D829" s="163"/>
      <c r="E829" s="108"/>
      <c r="F829" s="108"/>
      <c r="G829" s="115"/>
      <c r="H829" s="152"/>
      <c r="I829" s="108"/>
      <c r="L829" s="152"/>
      <c r="M829" s="108"/>
      <c r="P829" s="267"/>
      <c r="Q829" s="108"/>
      <c r="T829" s="152"/>
      <c r="U829" s="108"/>
      <c r="X829" s="152"/>
      <c r="Y829" s="108"/>
      <c r="AB829" s="152"/>
      <c r="AC829" s="108"/>
    </row>
    <row r="830" spans="4:29" ht="14.25" customHeight="1">
      <c r="D830" s="163"/>
      <c r="E830" s="108"/>
      <c r="F830" s="108"/>
      <c r="G830" s="115"/>
      <c r="H830" s="152"/>
      <c r="I830" s="108"/>
      <c r="L830" s="152"/>
      <c r="M830" s="108"/>
      <c r="P830" s="267"/>
      <c r="Q830" s="108"/>
      <c r="T830" s="152"/>
      <c r="U830" s="108"/>
      <c r="X830" s="152"/>
      <c r="Y830" s="108"/>
      <c r="AB830" s="152"/>
      <c r="AC830" s="108"/>
    </row>
    <row r="831" spans="4:29" ht="14.25" customHeight="1">
      <c r="D831" s="163"/>
      <c r="E831" s="108"/>
      <c r="F831" s="108"/>
      <c r="G831" s="115"/>
      <c r="H831" s="152"/>
      <c r="I831" s="108"/>
      <c r="L831" s="152"/>
      <c r="M831" s="108"/>
      <c r="P831" s="267"/>
      <c r="Q831" s="108"/>
      <c r="T831" s="152"/>
      <c r="U831" s="108"/>
      <c r="X831" s="152"/>
      <c r="Y831" s="108"/>
      <c r="AB831" s="152"/>
      <c r="AC831" s="108"/>
    </row>
    <row r="832" spans="4:29" ht="14.25" customHeight="1">
      <c r="D832" s="163"/>
      <c r="E832" s="108"/>
      <c r="F832" s="108"/>
      <c r="G832" s="115"/>
      <c r="H832" s="152"/>
      <c r="I832" s="108"/>
      <c r="L832" s="152"/>
      <c r="M832" s="108"/>
      <c r="P832" s="267"/>
      <c r="Q832" s="108"/>
      <c r="T832" s="152"/>
      <c r="U832" s="108"/>
      <c r="X832" s="152"/>
      <c r="Y832" s="108"/>
      <c r="AB832" s="152"/>
      <c r="AC832" s="108"/>
    </row>
    <row r="833" spans="4:29" ht="14.25" customHeight="1">
      <c r="D833" s="163"/>
      <c r="E833" s="108"/>
      <c r="F833" s="108"/>
      <c r="G833" s="115"/>
      <c r="H833" s="152"/>
      <c r="I833" s="108"/>
      <c r="L833" s="152"/>
      <c r="M833" s="108"/>
      <c r="P833" s="267"/>
      <c r="Q833" s="108"/>
      <c r="T833" s="152"/>
      <c r="U833" s="108"/>
      <c r="X833" s="152"/>
      <c r="Y833" s="108"/>
      <c r="AB833" s="152"/>
      <c r="AC833" s="108"/>
    </row>
    <row r="834" spans="4:29" ht="14.25" customHeight="1">
      <c r="D834" s="163"/>
      <c r="E834" s="108"/>
      <c r="F834" s="108"/>
      <c r="G834" s="115"/>
      <c r="H834" s="152"/>
      <c r="I834" s="108"/>
      <c r="L834" s="152"/>
      <c r="M834" s="108"/>
      <c r="P834" s="267"/>
      <c r="Q834" s="108"/>
      <c r="T834" s="152"/>
      <c r="U834" s="108"/>
      <c r="X834" s="152"/>
      <c r="Y834" s="108"/>
      <c r="AB834" s="152"/>
      <c r="AC834" s="108"/>
    </row>
    <row r="835" spans="4:29" ht="14.25" customHeight="1">
      <c r="D835" s="163"/>
      <c r="E835" s="108"/>
      <c r="F835" s="108"/>
      <c r="G835" s="115"/>
      <c r="H835" s="152"/>
      <c r="I835" s="108"/>
      <c r="L835" s="152"/>
      <c r="M835" s="108"/>
      <c r="P835" s="267"/>
      <c r="Q835" s="108"/>
      <c r="T835" s="152"/>
      <c r="U835" s="108"/>
      <c r="X835" s="152"/>
      <c r="Y835" s="108"/>
      <c r="AB835" s="152"/>
      <c r="AC835" s="108"/>
    </row>
    <row r="836" spans="4:29" ht="14.25" customHeight="1">
      <c r="D836" s="163"/>
      <c r="E836" s="108"/>
      <c r="F836" s="108"/>
      <c r="G836" s="115"/>
      <c r="H836" s="152"/>
      <c r="I836" s="108"/>
      <c r="L836" s="152"/>
      <c r="M836" s="108"/>
      <c r="P836" s="267"/>
      <c r="Q836" s="108"/>
      <c r="T836" s="152"/>
      <c r="U836" s="108"/>
      <c r="X836" s="152"/>
      <c r="Y836" s="108"/>
      <c r="AB836" s="152"/>
      <c r="AC836" s="108"/>
    </row>
    <row r="837" spans="4:29" ht="14.25" customHeight="1">
      <c r="D837" s="163"/>
      <c r="E837" s="108"/>
      <c r="F837" s="108"/>
      <c r="G837" s="115"/>
      <c r="H837" s="152"/>
      <c r="I837" s="108"/>
      <c r="L837" s="152"/>
      <c r="M837" s="108"/>
      <c r="P837" s="267"/>
      <c r="Q837" s="108"/>
      <c r="T837" s="152"/>
      <c r="U837" s="108"/>
      <c r="X837" s="152"/>
      <c r="Y837" s="108"/>
      <c r="AB837" s="152"/>
      <c r="AC837" s="108"/>
    </row>
    <row r="838" spans="4:29" ht="14.25" customHeight="1">
      <c r="D838" s="163"/>
      <c r="E838" s="108"/>
      <c r="F838" s="108"/>
      <c r="G838" s="115"/>
      <c r="H838" s="152"/>
      <c r="I838" s="108"/>
      <c r="L838" s="152"/>
      <c r="M838" s="108"/>
      <c r="P838" s="267"/>
      <c r="Q838" s="108"/>
      <c r="T838" s="152"/>
      <c r="U838" s="108"/>
      <c r="X838" s="152"/>
      <c r="Y838" s="108"/>
      <c r="AB838" s="152"/>
      <c r="AC838" s="108"/>
    </row>
    <row r="839" spans="4:29" ht="14.25" customHeight="1">
      <c r="D839" s="163"/>
      <c r="E839" s="108"/>
      <c r="F839" s="108"/>
      <c r="G839" s="115"/>
      <c r="H839" s="152"/>
      <c r="I839" s="108"/>
      <c r="L839" s="152"/>
      <c r="M839" s="108"/>
      <c r="P839" s="267"/>
      <c r="Q839" s="108"/>
      <c r="T839" s="152"/>
      <c r="U839" s="108"/>
      <c r="X839" s="152"/>
      <c r="Y839" s="108"/>
      <c r="AB839" s="152"/>
      <c r="AC839" s="108"/>
    </row>
    <row r="840" spans="4:29" ht="14.25" customHeight="1">
      <c r="D840" s="163"/>
      <c r="E840" s="108"/>
      <c r="F840" s="108"/>
      <c r="G840" s="115"/>
      <c r="H840" s="152"/>
      <c r="I840" s="108"/>
      <c r="L840" s="152"/>
      <c r="M840" s="108"/>
      <c r="P840" s="267"/>
      <c r="Q840" s="108"/>
      <c r="T840" s="152"/>
      <c r="U840" s="108"/>
      <c r="X840" s="152"/>
      <c r="Y840" s="108"/>
      <c r="AB840" s="152"/>
      <c r="AC840" s="108"/>
    </row>
    <row r="841" spans="4:29" ht="14.25" customHeight="1">
      <c r="D841" s="163"/>
      <c r="E841" s="108"/>
      <c r="F841" s="108"/>
      <c r="G841" s="115"/>
      <c r="H841" s="152"/>
      <c r="I841" s="108"/>
      <c r="L841" s="152"/>
      <c r="M841" s="108"/>
      <c r="P841" s="267"/>
      <c r="Q841" s="108"/>
      <c r="T841" s="152"/>
      <c r="U841" s="108"/>
      <c r="X841" s="152"/>
      <c r="Y841" s="108"/>
      <c r="AB841" s="152"/>
      <c r="AC841" s="108"/>
    </row>
    <row r="842" spans="4:29" ht="14.25" customHeight="1">
      <c r="D842" s="163"/>
      <c r="E842" s="108"/>
      <c r="F842" s="108"/>
      <c r="G842" s="115"/>
      <c r="H842" s="152"/>
      <c r="I842" s="108"/>
      <c r="L842" s="152"/>
      <c r="M842" s="108"/>
      <c r="P842" s="267"/>
      <c r="Q842" s="108"/>
      <c r="T842" s="152"/>
      <c r="U842" s="108"/>
      <c r="X842" s="152"/>
      <c r="Y842" s="108"/>
      <c r="AB842" s="152"/>
      <c r="AC842" s="108"/>
    </row>
    <row r="843" spans="4:29" ht="14.25" customHeight="1">
      <c r="D843" s="163"/>
      <c r="E843" s="108"/>
      <c r="F843" s="108"/>
      <c r="G843" s="115"/>
      <c r="H843" s="152"/>
      <c r="I843" s="108"/>
      <c r="L843" s="152"/>
      <c r="M843" s="108"/>
      <c r="P843" s="267"/>
      <c r="Q843" s="108"/>
      <c r="T843" s="152"/>
      <c r="U843" s="108"/>
      <c r="X843" s="152"/>
      <c r="Y843" s="108"/>
      <c r="AB843" s="152"/>
      <c r="AC843" s="108"/>
    </row>
    <row r="844" spans="4:29" ht="14.25" customHeight="1">
      <c r="D844" s="163"/>
      <c r="E844" s="108"/>
      <c r="F844" s="108"/>
      <c r="G844" s="115"/>
      <c r="H844" s="152"/>
      <c r="I844" s="108"/>
      <c r="L844" s="152"/>
      <c r="M844" s="108"/>
      <c r="P844" s="267"/>
      <c r="Q844" s="108"/>
      <c r="T844" s="152"/>
      <c r="U844" s="108"/>
      <c r="X844" s="152"/>
      <c r="Y844" s="108"/>
      <c r="AB844" s="152"/>
      <c r="AC844" s="108"/>
    </row>
    <row r="845" spans="4:29" ht="14.25" customHeight="1">
      <c r="D845" s="163"/>
      <c r="E845" s="108"/>
      <c r="F845" s="108"/>
      <c r="G845" s="115"/>
      <c r="H845" s="152"/>
      <c r="I845" s="108"/>
      <c r="L845" s="152"/>
      <c r="M845" s="108"/>
      <c r="P845" s="267"/>
      <c r="Q845" s="108"/>
      <c r="T845" s="152"/>
      <c r="U845" s="108"/>
      <c r="X845" s="152"/>
      <c r="Y845" s="108"/>
      <c r="AB845" s="152"/>
      <c r="AC845" s="108"/>
    </row>
    <row r="846" spans="4:29" ht="14.25" customHeight="1">
      <c r="D846" s="163"/>
      <c r="E846" s="108"/>
      <c r="F846" s="108"/>
      <c r="G846" s="115"/>
      <c r="H846" s="152"/>
      <c r="I846" s="108"/>
      <c r="L846" s="152"/>
      <c r="M846" s="108"/>
      <c r="P846" s="267"/>
      <c r="Q846" s="108"/>
      <c r="T846" s="152"/>
      <c r="U846" s="108"/>
      <c r="X846" s="152"/>
      <c r="Y846" s="108"/>
      <c r="AB846" s="152"/>
      <c r="AC846" s="108"/>
    </row>
    <row r="847" spans="4:29" ht="14.25" customHeight="1">
      <c r="D847" s="163"/>
      <c r="E847" s="108"/>
      <c r="F847" s="108"/>
      <c r="G847" s="115"/>
      <c r="H847" s="152"/>
      <c r="I847" s="108"/>
      <c r="L847" s="152"/>
      <c r="M847" s="108"/>
      <c r="P847" s="267"/>
      <c r="Q847" s="108"/>
      <c r="T847" s="152"/>
      <c r="U847" s="108"/>
      <c r="X847" s="152"/>
      <c r="Y847" s="108"/>
      <c r="AB847" s="152"/>
      <c r="AC847" s="108"/>
    </row>
    <row r="848" spans="4:29" ht="14.25" customHeight="1">
      <c r="D848" s="163"/>
      <c r="E848" s="108"/>
      <c r="F848" s="108"/>
      <c r="G848" s="115"/>
      <c r="H848" s="152"/>
      <c r="I848" s="108"/>
      <c r="L848" s="152"/>
      <c r="M848" s="108"/>
      <c r="P848" s="267"/>
      <c r="Q848" s="108"/>
      <c r="T848" s="152"/>
      <c r="U848" s="108"/>
      <c r="X848" s="152"/>
      <c r="Y848" s="108"/>
      <c r="AB848" s="152"/>
      <c r="AC848" s="108"/>
    </row>
    <row r="849" spans="4:29" ht="14.25" customHeight="1">
      <c r="D849" s="163"/>
      <c r="E849" s="108"/>
      <c r="F849" s="108"/>
      <c r="G849" s="115"/>
      <c r="H849" s="152"/>
      <c r="I849" s="108"/>
      <c r="L849" s="152"/>
      <c r="M849" s="108"/>
      <c r="P849" s="267"/>
      <c r="Q849" s="108"/>
      <c r="T849" s="152"/>
      <c r="U849" s="108"/>
      <c r="X849" s="152"/>
      <c r="Y849" s="108"/>
      <c r="AB849" s="152"/>
      <c r="AC849" s="108"/>
    </row>
    <row r="850" spans="4:29" ht="14.25" customHeight="1">
      <c r="D850" s="163"/>
      <c r="E850" s="108"/>
      <c r="F850" s="108"/>
      <c r="G850" s="115"/>
      <c r="H850" s="152"/>
      <c r="I850" s="108"/>
      <c r="L850" s="152"/>
      <c r="M850" s="108"/>
      <c r="P850" s="267"/>
      <c r="Q850" s="108"/>
      <c r="T850" s="152"/>
      <c r="U850" s="108"/>
      <c r="X850" s="152"/>
      <c r="Y850" s="108"/>
      <c r="AB850" s="152"/>
      <c r="AC850" s="108"/>
    </row>
    <row r="851" spans="4:29" ht="14.25" customHeight="1">
      <c r="D851" s="163"/>
      <c r="E851" s="108"/>
      <c r="F851" s="108"/>
      <c r="G851" s="115"/>
      <c r="H851" s="152"/>
      <c r="I851" s="108"/>
      <c r="L851" s="152"/>
      <c r="M851" s="108"/>
      <c r="P851" s="267"/>
      <c r="Q851" s="108"/>
      <c r="T851" s="152"/>
      <c r="U851" s="108"/>
      <c r="X851" s="152"/>
      <c r="Y851" s="108"/>
      <c r="AB851" s="152"/>
      <c r="AC851" s="108"/>
    </row>
    <row r="852" spans="4:29" ht="14.25" customHeight="1">
      <c r="D852" s="163"/>
      <c r="E852" s="108"/>
      <c r="F852" s="108"/>
      <c r="G852" s="115"/>
      <c r="H852" s="152"/>
      <c r="I852" s="108"/>
      <c r="L852" s="152"/>
      <c r="M852" s="108"/>
      <c r="P852" s="267"/>
      <c r="Q852" s="108"/>
      <c r="T852" s="152"/>
      <c r="U852" s="108"/>
      <c r="X852" s="152"/>
      <c r="Y852" s="108"/>
      <c r="AB852" s="152"/>
      <c r="AC852" s="108"/>
    </row>
    <row r="853" spans="4:29" ht="14.25" customHeight="1">
      <c r="D853" s="163"/>
      <c r="E853" s="108"/>
      <c r="F853" s="108"/>
      <c r="G853" s="115"/>
      <c r="H853" s="152"/>
      <c r="I853" s="108"/>
      <c r="L853" s="152"/>
      <c r="M853" s="108"/>
      <c r="P853" s="267"/>
      <c r="Q853" s="108"/>
      <c r="T853" s="152"/>
      <c r="U853" s="108"/>
      <c r="X853" s="152"/>
      <c r="Y853" s="108"/>
      <c r="AB853" s="152"/>
      <c r="AC853" s="108"/>
    </row>
    <row r="854" spans="4:29" ht="14.25" customHeight="1">
      <c r="D854" s="163"/>
      <c r="E854" s="108"/>
      <c r="F854" s="108"/>
      <c r="G854" s="115"/>
      <c r="H854" s="152"/>
      <c r="I854" s="108"/>
      <c r="L854" s="152"/>
      <c r="M854" s="108"/>
      <c r="P854" s="267"/>
      <c r="Q854" s="108"/>
      <c r="T854" s="152"/>
      <c r="U854" s="108"/>
      <c r="X854" s="152"/>
      <c r="Y854" s="108"/>
      <c r="AB854" s="152"/>
      <c r="AC854" s="108"/>
    </row>
    <row r="855" spans="4:29" ht="14.25" customHeight="1">
      <c r="D855" s="163"/>
      <c r="E855" s="108"/>
      <c r="F855" s="108"/>
      <c r="G855" s="115"/>
      <c r="H855" s="152"/>
      <c r="I855" s="108"/>
      <c r="L855" s="152"/>
      <c r="M855" s="108"/>
      <c r="P855" s="267"/>
      <c r="Q855" s="108"/>
      <c r="T855" s="152"/>
      <c r="U855" s="108"/>
      <c r="X855" s="152"/>
      <c r="Y855" s="108"/>
      <c r="AB855" s="152"/>
      <c r="AC855" s="108"/>
    </row>
    <row r="856" spans="4:29" ht="14.25" customHeight="1">
      <c r="D856" s="163"/>
      <c r="E856" s="108"/>
      <c r="F856" s="108"/>
      <c r="G856" s="115"/>
      <c r="H856" s="152"/>
      <c r="I856" s="108"/>
      <c r="L856" s="152"/>
      <c r="M856" s="108"/>
      <c r="P856" s="267"/>
      <c r="Q856" s="108"/>
      <c r="T856" s="152"/>
      <c r="U856" s="108"/>
      <c r="X856" s="152"/>
      <c r="Y856" s="108"/>
      <c r="AB856" s="152"/>
      <c r="AC856" s="108"/>
    </row>
    <row r="857" spans="4:29" ht="14.25" customHeight="1">
      <c r="D857" s="163"/>
      <c r="E857" s="108"/>
      <c r="F857" s="108"/>
      <c r="G857" s="115"/>
      <c r="H857" s="152"/>
      <c r="I857" s="108"/>
      <c r="L857" s="152"/>
      <c r="M857" s="108"/>
      <c r="P857" s="267"/>
      <c r="Q857" s="108"/>
      <c r="T857" s="152"/>
      <c r="U857" s="108"/>
      <c r="X857" s="152"/>
      <c r="Y857" s="108"/>
      <c r="AB857" s="152"/>
      <c r="AC857" s="108"/>
    </row>
    <row r="858" spans="4:29" ht="14.25" customHeight="1">
      <c r="D858" s="163"/>
      <c r="E858" s="108"/>
      <c r="F858" s="108"/>
      <c r="G858" s="115"/>
      <c r="H858" s="152"/>
      <c r="I858" s="108"/>
      <c r="L858" s="152"/>
      <c r="M858" s="108"/>
      <c r="P858" s="267"/>
      <c r="Q858" s="108"/>
      <c r="T858" s="152"/>
      <c r="U858" s="108"/>
      <c r="X858" s="152"/>
      <c r="Y858" s="108"/>
      <c r="AB858" s="152"/>
      <c r="AC858" s="108"/>
    </row>
    <row r="859" spans="4:29" ht="14.25" customHeight="1">
      <c r="D859" s="163"/>
      <c r="E859" s="108"/>
      <c r="F859" s="108"/>
      <c r="G859" s="115"/>
      <c r="H859" s="152"/>
      <c r="I859" s="108"/>
      <c r="L859" s="152"/>
      <c r="M859" s="108"/>
      <c r="P859" s="267"/>
      <c r="Q859" s="108"/>
      <c r="T859" s="152"/>
      <c r="U859" s="108"/>
      <c r="X859" s="152"/>
      <c r="Y859" s="108"/>
      <c r="AB859" s="152"/>
      <c r="AC859" s="108"/>
    </row>
    <row r="860" spans="4:29" ht="14.25" customHeight="1">
      <c r="D860" s="163"/>
      <c r="E860" s="108"/>
      <c r="F860" s="108"/>
      <c r="G860" s="115"/>
      <c r="H860" s="152"/>
      <c r="I860" s="108"/>
      <c r="L860" s="152"/>
      <c r="M860" s="108"/>
      <c r="P860" s="267"/>
      <c r="Q860" s="108"/>
      <c r="T860" s="152"/>
      <c r="U860" s="108"/>
      <c r="X860" s="152"/>
      <c r="Y860" s="108"/>
      <c r="AB860" s="152"/>
      <c r="AC860" s="108"/>
    </row>
    <row r="861" spans="4:29" ht="14.25" customHeight="1">
      <c r="D861" s="163"/>
      <c r="E861" s="108"/>
      <c r="F861" s="108"/>
      <c r="G861" s="115"/>
      <c r="H861" s="152"/>
      <c r="I861" s="108"/>
      <c r="L861" s="152"/>
      <c r="M861" s="108"/>
      <c r="P861" s="267"/>
      <c r="Q861" s="108"/>
      <c r="T861" s="152"/>
      <c r="U861" s="108"/>
      <c r="X861" s="152"/>
      <c r="Y861" s="108"/>
      <c r="AB861" s="152"/>
      <c r="AC861" s="108"/>
    </row>
    <row r="862" spans="4:29" ht="14.25" customHeight="1">
      <c r="D862" s="163"/>
      <c r="E862" s="108"/>
      <c r="F862" s="108"/>
      <c r="G862" s="115"/>
      <c r="H862" s="152"/>
      <c r="I862" s="108"/>
      <c r="L862" s="152"/>
      <c r="M862" s="108"/>
      <c r="P862" s="267"/>
      <c r="Q862" s="108"/>
      <c r="T862" s="152"/>
      <c r="U862" s="108"/>
      <c r="X862" s="152"/>
      <c r="Y862" s="108"/>
      <c r="AB862" s="152"/>
      <c r="AC862" s="108"/>
    </row>
    <row r="863" spans="4:29" ht="14.25" customHeight="1">
      <c r="D863" s="163"/>
      <c r="E863" s="108"/>
      <c r="F863" s="108"/>
      <c r="G863" s="115"/>
      <c r="H863" s="152"/>
      <c r="I863" s="108"/>
      <c r="L863" s="152"/>
      <c r="M863" s="108"/>
      <c r="P863" s="267"/>
      <c r="Q863" s="108"/>
      <c r="T863" s="152"/>
      <c r="U863" s="108"/>
      <c r="X863" s="152"/>
      <c r="Y863" s="108"/>
      <c r="AB863" s="152"/>
      <c r="AC863" s="108"/>
    </row>
    <row r="864" spans="4:29" ht="14.25" customHeight="1">
      <c r="D864" s="163"/>
      <c r="E864" s="108"/>
      <c r="F864" s="108"/>
      <c r="G864" s="115"/>
      <c r="H864" s="152"/>
      <c r="I864" s="108"/>
      <c r="L864" s="152"/>
      <c r="M864" s="108"/>
      <c r="P864" s="267"/>
      <c r="Q864" s="108"/>
      <c r="T864" s="152"/>
      <c r="U864" s="108"/>
      <c r="X864" s="152"/>
      <c r="Y864" s="108"/>
      <c r="AB864" s="152"/>
      <c r="AC864" s="108"/>
    </row>
    <row r="865" spans="4:29" ht="14.25" customHeight="1">
      <c r="D865" s="163"/>
      <c r="E865" s="108"/>
      <c r="F865" s="108"/>
      <c r="G865" s="115"/>
      <c r="H865" s="152"/>
      <c r="I865" s="108"/>
      <c r="L865" s="152"/>
      <c r="M865" s="108"/>
      <c r="P865" s="267"/>
      <c r="Q865" s="108"/>
      <c r="T865" s="152"/>
      <c r="U865" s="108"/>
      <c r="X865" s="152"/>
      <c r="Y865" s="108"/>
      <c r="AB865" s="152"/>
      <c r="AC865" s="108"/>
    </row>
    <row r="866" spans="4:29" ht="14.25" customHeight="1">
      <c r="D866" s="163"/>
      <c r="E866" s="108"/>
      <c r="F866" s="108"/>
      <c r="G866" s="115"/>
      <c r="H866" s="152"/>
      <c r="I866" s="108"/>
      <c r="L866" s="152"/>
      <c r="M866" s="108"/>
      <c r="P866" s="267"/>
      <c r="Q866" s="108"/>
      <c r="T866" s="152"/>
      <c r="U866" s="108"/>
      <c r="X866" s="152"/>
      <c r="Y866" s="108"/>
      <c r="AB866" s="152"/>
      <c r="AC866" s="108"/>
    </row>
    <row r="867" spans="4:29" ht="14.25" customHeight="1">
      <c r="D867" s="163"/>
      <c r="E867" s="108"/>
      <c r="F867" s="108"/>
      <c r="G867" s="115"/>
      <c r="H867" s="152"/>
      <c r="I867" s="108"/>
      <c r="L867" s="152"/>
      <c r="M867" s="108"/>
      <c r="P867" s="267"/>
      <c r="Q867" s="108"/>
      <c r="T867" s="152"/>
      <c r="U867" s="108"/>
      <c r="X867" s="152"/>
      <c r="Y867" s="108"/>
      <c r="AB867" s="152"/>
      <c r="AC867" s="108"/>
    </row>
    <row r="868" spans="4:29" ht="14.25" customHeight="1">
      <c r="D868" s="163"/>
      <c r="E868" s="108"/>
      <c r="F868" s="108"/>
      <c r="G868" s="115"/>
      <c r="H868" s="152"/>
      <c r="I868" s="108"/>
      <c r="L868" s="152"/>
      <c r="M868" s="108"/>
      <c r="P868" s="267"/>
      <c r="Q868" s="108"/>
      <c r="T868" s="152"/>
      <c r="U868" s="108"/>
      <c r="X868" s="152"/>
      <c r="Y868" s="108"/>
      <c r="AB868" s="152"/>
      <c r="AC868" s="108"/>
    </row>
    <row r="869" spans="4:29" ht="14.25" customHeight="1">
      <c r="D869" s="163"/>
      <c r="E869" s="108"/>
      <c r="F869" s="108"/>
      <c r="G869" s="115"/>
      <c r="H869" s="152"/>
      <c r="I869" s="108"/>
      <c r="L869" s="152"/>
      <c r="M869" s="108"/>
      <c r="P869" s="267"/>
      <c r="Q869" s="108"/>
      <c r="T869" s="152"/>
      <c r="U869" s="108"/>
      <c r="X869" s="152"/>
      <c r="Y869" s="108"/>
      <c r="AB869" s="152"/>
      <c r="AC869" s="108"/>
    </row>
    <row r="870" spans="4:29" ht="14.25" customHeight="1">
      <c r="D870" s="163"/>
      <c r="E870" s="108"/>
      <c r="F870" s="108"/>
      <c r="G870" s="115"/>
      <c r="H870" s="152"/>
      <c r="I870" s="108"/>
      <c r="L870" s="152"/>
      <c r="M870" s="108"/>
      <c r="P870" s="267"/>
      <c r="Q870" s="108"/>
      <c r="T870" s="152"/>
      <c r="U870" s="108"/>
      <c r="X870" s="152"/>
      <c r="Y870" s="108"/>
      <c r="AB870" s="152"/>
      <c r="AC870" s="108"/>
    </row>
    <row r="871" spans="4:29" ht="14.25" customHeight="1">
      <c r="D871" s="163"/>
      <c r="E871" s="108"/>
      <c r="F871" s="108"/>
      <c r="G871" s="115"/>
      <c r="H871" s="152"/>
      <c r="I871" s="108"/>
      <c r="L871" s="152"/>
      <c r="M871" s="108"/>
      <c r="P871" s="267"/>
      <c r="Q871" s="108"/>
      <c r="T871" s="152"/>
      <c r="U871" s="108"/>
      <c r="X871" s="152"/>
      <c r="Y871" s="108"/>
      <c r="AB871" s="152"/>
      <c r="AC871" s="108"/>
    </row>
    <row r="872" spans="4:29" ht="14.25" customHeight="1">
      <c r="D872" s="163"/>
      <c r="E872" s="108"/>
      <c r="F872" s="108"/>
      <c r="G872" s="115"/>
      <c r="H872" s="152"/>
      <c r="I872" s="108"/>
      <c r="L872" s="152"/>
      <c r="M872" s="108"/>
      <c r="P872" s="267"/>
      <c r="Q872" s="108"/>
      <c r="T872" s="152"/>
      <c r="U872" s="108"/>
      <c r="X872" s="152"/>
      <c r="Y872" s="108"/>
      <c r="AB872" s="152"/>
      <c r="AC872" s="108"/>
    </row>
    <row r="873" spans="4:29" ht="14.25" customHeight="1">
      <c r="D873" s="163"/>
      <c r="E873" s="108"/>
      <c r="F873" s="108"/>
      <c r="G873" s="115"/>
      <c r="H873" s="152"/>
      <c r="I873" s="108"/>
      <c r="L873" s="152"/>
      <c r="M873" s="108"/>
      <c r="P873" s="267"/>
      <c r="Q873" s="108"/>
      <c r="T873" s="152"/>
      <c r="U873" s="108"/>
      <c r="X873" s="152"/>
      <c r="Y873" s="108"/>
      <c r="AB873" s="152"/>
      <c r="AC873" s="108"/>
    </row>
    <row r="874" spans="4:29" ht="14.25" customHeight="1">
      <c r="D874" s="163"/>
      <c r="E874" s="108"/>
      <c r="F874" s="108"/>
      <c r="G874" s="115"/>
      <c r="H874" s="152"/>
      <c r="I874" s="108"/>
      <c r="L874" s="152"/>
      <c r="M874" s="108"/>
      <c r="P874" s="267"/>
      <c r="Q874" s="108"/>
      <c r="T874" s="152"/>
      <c r="U874" s="108"/>
      <c r="X874" s="152"/>
      <c r="Y874" s="108"/>
      <c r="AB874" s="152"/>
      <c r="AC874" s="108"/>
    </row>
    <row r="875" spans="4:29" ht="14.25" customHeight="1">
      <c r="D875" s="163"/>
      <c r="E875" s="108"/>
      <c r="F875" s="108"/>
      <c r="G875" s="115"/>
      <c r="H875" s="152"/>
      <c r="I875" s="108"/>
      <c r="L875" s="152"/>
      <c r="M875" s="108"/>
      <c r="P875" s="267"/>
      <c r="Q875" s="108"/>
      <c r="T875" s="152"/>
      <c r="U875" s="108"/>
      <c r="X875" s="152"/>
      <c r="Y875" s="108"/>
      <c r="AB875" s="152"/>
      <c r="AC875" s="108"/>
    </row>
    <row r="876" spans="4:29" ht="14.25" customHeight="1">
      <c r="D876" s="163"/>
      <c r="E876" s="108"/>
      <c r="F876" s="108"/>
      <c r="G876" s="115"/>
      <c r="H876" s="152"/>
      <c r="I876" s="108"/>
      <c r="L876" s="152"/>
      <c r="M876" s="108"/>
      <c r="P876" s="267"/>
      <c r="Q876" s="108"/>
      <c r="T876" s="152"/>
      <c r="U876" s="108"/>
      <c r="X876" s="152"/>
      <c r="Y876" s="108"/>
      <c r="AB876" s="152"/>
      <c r="AC876" s="108"/>
    </row>
    <row r="877" spans="4:29" ht="14.25" customHeight="1">
      <c r="D877" s="163"/>
      <c r="E877" s="108"/>
      <c r="F877" s="108"/>
      <c r="G877" s="115"/>
      <c r="H877" s="152"/>
      <c r="I877" s="108"/>
      <c r="L877" s="152"/>
      <c r="M877" s="108"/>
      <c r="P877" s="267"/>
      <c r="Q877" s="108"/>
      <c r="T877" s="152"/>
      <c r="U877" s="108"/>
      <c r="X877" s="152"/>
      <c r="Y877" s="108"/>
      <c r="AB877" s="152"/>
      <c r="AC877" s="108"/>
    </row>
    <row r="878" spans="4:29" ht="14.25" customHeight="1">
      <c r="D878" s="163"/>
      <c r="E878" s="108"/>
      <c r="F878" s="108"/>
      <c r="G878" s="115"/>
      <c r="H878" s="152"/>
      <c r="I878" s="108"/>
      <c r="L878" s="152"/>
      <c r="M878" s="108"/>
      <c r="P878" s="267"/>
      <c r="Q878" s="108"/>
      <c r="T878" s="152"/>
      <c r="U878" s="108"/>
      <c r="X878" s="152"/>
      <c r="Y878" s="108"/>
      <c r="AB878" s="152"/>
      <c r="AC878" s="108"/>
    </row>
    <row r="879" spans="4:29" ht="14.25" customHeight="1">
      <c r="D879" s="163"/>
      <c r="E879" s="108"/>
      <c r="F879" s="108"/>
      <c r="G879" s="115"/>
      <c r="H879" s="152"/>
      <c r="I879" s="108"/>
      <c r="L879" s="152"/>
      <c r="M879" s="108"/>
      <c r="P879" s="267"/>
      <c r="Q879" s="108"/>
      <c r="T879" s="152"/>
      <c r="U879" s="108"/>
      <c r="X879" s="152"/>
      <c r="Y879" s="108"/>
      <c r="AB879" s="152"/>
      <c r="AC879" s="108"/>
    </row>
    <row r="880" spans="4:29" ht="14.25" customHeight="1">
      <c r="D880" s="163"/>
      <c r="E880" s="108"/>
      <c r="F880" s="108"/>
      <c r="G880" s="115"/>
      <c r="H880" s="152"/>
      <c r="I880" s="108"/>
      <c r="L880" s="152"/>
      <c r="M880" s="108"/>
      <c r="P880" s="267"/>
      <c r="Q880" s="108"/>
      <c r="T880" s="152"/>
      <c r="U880" s="108"/>
      <c r="X880" s="152"/>
      <c r="Y880" s="108"/>
      <c r="AB880" s="152"/>
      <c r="AC880" s="108"/>
    </row>
    <row r="881" spans="4:29" ht="14.25" customHeight="1">
      <c r="D881" s="163"/>
      <c r="E881" s="108"/>
      <c r="F881" s="108"/>
      <c r="G881" s="115"/>
      <c r="H881" s="152"/>
      <c r="I881" s="108"/>
      <c r="L881" s="152"/>
      <c r="M881" s="108"/>
      <c r="P881" s="267"/>
      <c r="Q881" s="108"/>
      <c r="T881" s="152"/>
      <c r="U881" s="108"/>
      <c r="X881" s="152"/>
      <c r="Y881" s="108"/>
      <c r="AB881" s="152"/>
      <c r="AC881" s="108"/>
    </row>
    <row r="882" spans="4:29" ht="14.25" customHeight="1">
      <c r="D882" s="163"/>
      <c r="E882" s="108"/>
      <c r="F882" s="108"/>
      <c r="G882" s="115"/>
      <c r="H882" s="152"/>
      <c r="I882" s="108"/>
      <c r="L882" s="152"/>
      <c r="M882" s="108"/>
      <c r="P882" s="267"/>
      <c r="Q882" s="108"/>
      <c r="T882" s="152"/>
      <c r="U882" s="108"/>
      <c r="X882" s="152"/>
      <c r="Y882" s="108"/>
      <c r="AB882" s="152"/>
      <c r="AC882" s="108"/>
    </row>
    <row r="883" spans="4:29" ht="14.25" customHeight="1">
      <c r="D883" s="163"/>
      <c r="E883" s="108"/>
      <c r="F883" s="108"/>
      <c r="G883" s="115"/>
      <c r="H883" s="152"/>
      <c r="I883" s="108"/>
      <c r="L883" s="152"/>
      <c r="M883" s="108"/>
      <c r="P883" s="267"/>
      <c r="Q883" s="108"/>
      <c r="T883" s="152"/>
      <c r="U883" s="108"/>
      <c r="X883" s="152"/>
      <c r="Y883" s="108"/>
      <c r="AB883" s="152"/>
      <c r="AC883" s="108"/>
    </row>
    <row r="884" spans="4:29" ht="14.25" customHeight="1">
      <c r="D884" s="163"/>
      <c r="E884" s="108"/>
      <c r="F884" s="108"/>
      <c r="G884" s="115"/>
      <c r="H884" s="152"/>
      <c r="I884" s="108"/>
      <c r="L884" s="152"/>
      <c r="M884" s="108"/>
      <c r="P884" s="267"/>
      <c r="Q884" s="108"/>
      <c r="T884" s="152"/>
      <c r="U884" s="108"/>
      <c r="X884" s="152"/>
      <c r="Y884" s="108"/>
      <c r="AB884" s="152"/>
      <c r="AC884" s="108"/>
    </row>
    <row r="885" spans="4:29" ht="14.25" customHeight="1">
      <c r="D885" s="163"/>
      <c r="E885" s="108"/>
      <c r="F885" s="108"/>
      <c r="G885" s="115"/>
      <c r="H885" s="152"/>
      <c r="I885" s="108"/>
      <c r="L885" s="152"/>
      <c r="M885" s="108"/>
      <c r="P885" s="267"/>
      <c r="Q885" s="108"/>
      <c r="T885" s="152"/>
      <c r="U885" s="108"/>
      <c r="X885" s="152"/>
      <c r="Y885" s="108"/>
      <c r="AB885" s="152"/>
      <c r="AC885" s="108"/>
    </row>
    <row r="886" spans="4:29" ht="14.25" customHeight="1">
      <c r="D886" s="163"/>
      <c r="E886" s="108"/>
      <c r="F886" s="108"/>
      <c r="G886" s="115"/>
      <c r="H886" s="152"/>
      <c r="I886" s="108"/>
      <c r="L886" s="152"/>
      <c r="M886" s="108"/>
      <c r="P886" s="267"/>
      <c r="Q886" s="108"/>
      <c r="T886" s="152"/>
      <c r="U886" s="108"/>
      <c r="X886" s="152"/>
      <c r="Y886" s="108"/>
      <c r="AB886" s="152"/>
      <c r="AC886" s="108"/>
    </row>
    <row r="887" spans="4:29" ht="14.25" customHeight="1">
      <c r="D887" s="163"/>
      <c r="E887" s="108"/>
      <c r="F887" s="108"/>
      <c r="G887" s="115"/>
      <c r="H887" s="152"/>
      <c r="I887" s="108"/>
      <c r="L887" s="152"/>
      <c r="M887" s="108"/>
      <c r="P887" s="267"/>
      <c r="Q887" s="108"/>
      <c r="T887" s="152"/>
      <c r="U887" s="108"/>
      <c r="X887" s="152"/>
      <c r="Y887" s="108"/>
      <c r="AB887" s="152"/>
      <c r="AC887" s="108"/>
    </row>
    <row r="888" spans="4:29" ht="14.25" customHeight="1">
      <c r="D888" s="163"/>
      <c r="E888" s="108"/>
      <c r="F888" s="108"/>
      <c r="G888" s="115"/>
      <c r="H888" s="152"/>
      <c r="I888" s="108"/>
      <c r="L888" s="152"/>
      <c r="M888" s="108"/>
      <c r="P888" s="267"/>
      <c r="Q888" s="108"/>
      <c r="T888" s="152"/>
      <c r="U888" s="108"/>
      <c r="X888" s="152"/>
      <c r="Y888" s="108"/>
      <c r="AB888" s="152"/>
      <c r="AC888" s="108"/>
    </row>
    <row r="889" spans="4:29" ht="14.25" customHeight="1">
      <c r="D889" s="163"/>
      <c r="E889" s="108"/>
      <c r="F889" s="108"/>
      <c r="G889" s="115"/>
      <c r="H889" s="152"/>
      <c r="I889" s="108"/>
      <c r="L889" s="152"/>
      <c r="M889" s="108"/>
      <c r="P889" s="267"/>
      <c r="Q889" s="108"/>
      <c r="T889" s="152"/>
      <c r="U889" s="108"/>
      <c r="X889" s="152"/>
      <c r="Y889" s="108"/>
      <c r="AB889" s="152"/>
      <c r="AC889" s="108"/>
    </row>
    <row r="890" spans="4:29" ht="14.25" customHeight="1">
      <c r="D890" s="163"/>
      <c r="E890" s="108"/>
      <c r="F890" s="108"/>
      <c r="G890" s="115"/>
      <c r="H890" s="152"/>
      <c r="I890" s="108"/>
      <c r="L890" s="152"/>
      <c r="M890" s="108"/>
      <c r="P890" s="267"/>
      <c r="Q890" s="108"/>
      <c r="T890" s="152"/>
      <c r="U890" s="108"/>
      <c r="X890" s="152"/>
      <c r="Y890" s="108"/>
      <c r="AB890" s="152"/>
      <c r="AC890" s="108"/>
    </row>
    <row r="891" spans="4:29" ht="14.25" customHeight="1">
      <c r="D891" s="163"/>
      <c r="E891" s="108"/>
      <c r="F891" s="108"/>
      <c r="G891" s="115"/>
      <c r="H891" s="152"/>
      <c r="I891" s="108"/>
      <c r="L891" s="152"/>
      <c r="M891" s="108"/>
      <c r="P891" s="267"/>
      <c r="Q891" s="108"/>
      <c r="T891" s="152"/>
      <c r="U891" s="108"/>
      <c r="X891" s="152"/>
      <c r="Y891" s="108"/>
      <c r="AB891" s="152"/>
      <c r="AC891" s="108"/>
    </row>
    <row r="892" spans="4:29" ht="14.25" customHeight="1">
      <c r="D892" s="163"/>
      <c r="E892" s="108"/>
      <c r="F892" s="108"/>
      <c r="G892" s="115"/>
      <c r="H892" s="152"/>
      <c r="I892" s="108"/>
      <c r="L892" s="152"/>
      <c r="M892" s="108"/>
      <c r="P892" s="267"/>
      <c r="Q892" s="108"/>
      <c r="T892" s="152"/>
      <c r="U892" s="108"/>
      <c r="X892" s="152"/>
      <c r="Y892" s="108"/>
      <c r="AB892" s="152"/>
      <c r="AC892" s="108"/>
    </row>
    <row r="893" spans="4:29" ht="14.25" customHeight="1">
      <c r="D893" s="163"/>
      <c r="E893" s="108"/>
      <c r="F893" s="108"/>
      <c r="G893" s="115"/>
      <c r="H893" s="152"/>
      <c r="I893" s="108"/>
      <c r="L893" s="152"/>
      <c r="M893" s="108"/>
      <c r="P893" s="267"/>
      <c r="Q893" s="108"/>
      <c r="T893" s="152"/>
      <c r="U893" s="108"/>
      <c r="X893" s="152"/>
      <c r="Y893" s="108"/>
      <c r="AB893" s="152"/>
      <c r="AC893" s="108"/>
    </row>
    <row r="894" spans="4:29" ht="14.25" customHeight="1">
      <c r="D894" s="163"/>
      <c r="E894" s="108"/>
      <c r="F894" s="108"/>
      <c r="G894" s="115"/>
      <c r="H894" s="152"/>
      <c r="I894" s="108"/>
      <c r="L894" s="152"/>
      <c r="M894" s="108"/>
      <c r="P894" s="267"/>
      <c r="Q894" s="108"/>
      <c r="T894" s="152"/>
      <c r="U894" s="108"/>
      <c r="X894" s="152"/>
      <c r="Y894" s="108"/>
      <c r="AB894" s="152"/>
      <c r="AC894" s="108"/>
    </row>
    <row r="895" spans="4:29" ht="14.25" customHeight="1">
      <c r="D895" s="163"/>
      <c r="E895" s="108"/>
      <c r="F895" s="108"/>
      <c r="G895" s="115"/>
      <c r="H895" s="152"/>
      <c r="I895" s="108"/>
      <c r="L895" s="152"/>
      <c r="M895" s="108"/>
      <c r="P895" s="267"/>
      <c r="Q895" s="108"/>
      <c r="T895" s="152"/>
      <c r="U895" s="108"/>
      <c r="X895" s="152"/>
      <c r="Y895" s="108"/>
      <c r="AB895" s="152"/>
      <c r="AC895" s="108"/>
    </row>
    <row r="896" spans="4:29" ht="14.25" customHeight="1">
      <c r="D896" s="163"/>
      <c r="E896" s="108"/>
      <c r="F896" s="108"/>
      <c r="G896" s="115"/>
      <c r="H896" s="152"/>
      <c r="I896" s="108"/>
      <c r="L896" s="152"/>
      <c r="M896" s="108"/>
      <c r="P896" s="267"/>
      <c r="Q896" s="108"/>
      <c r="T896" s="152"/>
      <c r="U896" s="108"/>
      <c r="X896" s="152"/>
      <c r="Y896" s="108"/>
      <c r="AB896" s="152"/>
      <c r="AC896" s="108"/>
    </row>
    <row r="897" spans="4:29" ht="14.25" customHeight="1">
      <c r="D897" s="163"/>
      <c r="E897" s="108"/>
      <c r="F897" s="108"/>
      <c r="G897" s="115"/>
      <c r="H897" s="152"/>
      <c r="I897" s="108"/>
      <c r="L897" s="152"/>
      <c r="M897" s="108"/>
      <c r="P897" s="267"/>
      <c r="Q897" s="108"/>
      <c r="T897" s="152"/>
      <c r="U897" s="108"/>
      <c r="X897" s="152"/>
      <c r="Y897" s="108"/>
      <c r="AB897" s="152"/>
      <c r="AC897" s="108"/>
    </row>
    <row r="898" spans="4:29" ht="14.25" customHeight="1">
      <c r="D898" s="163"/>
      <c r="E898" s="108"/>
      <c r="F898" s="108"/>
      <c r="G898" s="115"/>
      <c r="H898" s="152"/>
      <c r="I898" s="108"/>
      <c r="L898" s="152"/>
      <c r="M898" s="108"/>
      <c r="P898" s="267"/>
      <c r="Q898" s="108"/>
      <c r="T898" s="152"/>
      <c r="U898" s="108"/>
      <c r="X898" s="152"/>
      <c r="Y898" s="108"/>
      <c r="AB898" s="152"/>
      <c r="AC898" s="108"/>
    </row>
    <row r="899" spans="4:29" ht="14.25" customHeight="1">
      <c r="D899" s="163"/>
      <c r="E899" s="108"/>
      <c r="F899" s="108"/>
      <c r="G899" s="115"/>
      <c r="H899" s="152"/>
      <c r="I899" s="108"/>
      <c r="L899" s="152"/>
      <c r="M899" s="108"/>
      <c r="P899" s="267"/>
      <c r="Q899" s="108"/>
      <c r="T899" s="152"/>
      <c r="U899" s="108"/>
      <c r="X899" s="152"/>
      <c r="Y899" s="108"/>
      <c r="AB899" s="152"/>
      <c r="AC899" s="108"/>
    </row>
    <row r="900" spans="4:29" ht="14.25" customHeight="1">
      <c r="D900" s="163"/>
      <c r="E900" s="108"/>
      <c r="F900" s="108"/>
      <c r="G900" s="115"/>
      <c r="H900" s="152"/>
      <c r="I900" s="108"/>
      <c r="L900" s="152"/>
      <c r="M900" s="108"/>
      <c r="P900" s="267"/>
      <c r="Q900" s="108"/>
      <c r="T900" s="152"/>
      <c r="U900" s="108"/>
      <c r="X900" s="152"/>
      <c r="Y900" s="108"/>
      <c r="AB900" s="152"/>
      <c r="AC900" s="108"/>
    </row>
    <row r="901" spans="4:29" ht="14.25" customHeight="1">
      <c r="D901" s="163"/>
      <c r="E901" s="108"/>
      <c r="F901" s="108"/>
      <c r="G901" s="115"/>
      <c r="H901" s="152"/>
      <c r="I901" s="108"/>
      <c r="L901" s="152"/>
      <c r="M901" s="108"/>
      <c r="P901" s="267"/>
      <c r="Q901" s="108"/>
      <c r="T901" s="152"/>
      <c r="U901" s="108"/>
      <c r="X901" s="152"/>
      <c r="Y901" s="108"/>
      <c r="AB901" s="152"/>
      <c r="AC901" s="108"/>
    </row>
    <row r="902" spans="4:29" ht="14.25" customHeight="1">
      <c r="D902" s="163"/>
      <c r="E902" s="108"/>
      <c r="F902" s="108"/>
      <c r="G902" s="115"/>
      <c r="H902" s="152"/>
      <c r="I902" s="108"/>
      <c r="L902" s="152"/>
      <c r="M902" s="108"/>
      <c r="P902" s="267"/>
      <c r="Q902" s="108"/>
      <c r="T902" s="152"/>
      <c r="U902" s="108"/>
      <c r="X902" s="152"/>
      <c r="Y902" s="108"/>
      <c r="AB902" s="152"/>
      <c r="AC902" s="108"/>
    </row>
    <row r="903" spans="4:29" ht="14.25" customHeight="1">
      <c r="D903" s="163"/>
      <c r="E903" s="108"/>
      <c r="F903" s="108"/>
      <c r="G903" s="115"/>
      <c r="H903" s="152"/>
      <c r="I903" s="108"/>
      <c r="L903" s="152"/>
      <c r="M903" s="108"/>
      <c r="P903" s="267"/>
      <c r="Q903" s="108"/>
      <c r="T903" s="152"/>
      <c r="U903" s="108"/>
      <c r="X903" s="152"/>
      <c r="Y903" s="108"/>
      <c r="AB903" s="152"/>
      <c r="AC903" s="108"/>
    </row>
    <row r="904" spans="4:29" ht="14.25" customHeight="1">
      <c r="D904" s="163"/>
      <c r="E904" s="108"/>
      <c r="F904" s="108"/>
      <c r="G904" s="115"/>
      <c r="H904" s="152"/>
      <c r="I904" s="108"/>
      <c r="L904" s="152"/>
      <c r="M904" s="108"/>
      <c r="P904" s="267"/>
      <c r="Q904" s="108"/>
      <c r="T904" s="152"/>
      <c r="U904" s="108"/>
      <c r="X904" s="152"/>
      <c r="Y904" s="108"/>
      <c r="AB904" s="152"/>
      <c r="AC904" s="108"/>
    </row>
    <row r="905" spans="4:29" ht="14.25" customHeight="1">
      <c r="D905" s="163"/>
      <c r="E905" s="108"/>
      <c r="F905" s="108"/>
      <c r="G905" s="115"/>
      <c r="H905" s="152"/>
      <c r="I905" s="108"/>
      <c r="L905" s="152"/>
      <c r="M905" s="108"/>
      <c r="P905" s="267"/>
      <c r="Q905" s="108"/>
      <c r="T905" s="152"/>
      <c r="U905" s="108"/>
      <c r="X905" s="152"/>
      <c r="Y905" s="108"/>
      <c r="AB905" s="152"/>
      <c r="AC905" s="108"/>
    </row>
    <row r="906" spans="4:29" ht="14.25" customHeight="1">
      <c r="D906" s="163"/>
      <c r="E906" s="108"/>
      <c r="F906" s="108"/>
      <c r="G906" s="115"/>
      <c r="H906" s="152"/>
      <c r="I906" s="108"/>
      <c r="L906" s="152"/>
      <c r="M906" s="108"/>
      <c r="P906" s="267"/>
      <c r="Q906" s="108"/>
      <c r="T906" s="152"/>
      <c r="U906" s="108"/>
      <c r="X906" s="152"/>
      <c r="Y906" s="108"/>
      <c r="AB906" s="152"/>
      <c r="AC906" s="108"/>
    </row>
    <row r="907" spans="4:29" ht="14.25" customHeight="1">
      <c r="D907" s="163"/>
      <c r="E907" s="108"/>
      <c r="F907" s="108"/>
      <c r="G907" s="115"/>
      <c r="H907" s="152"/>
      <c r="I907" s="108"/>
      <c r="L907" s="152"/>
      <c r="M907" s="108"/>
      <c r="P907" s="267"/>
      <c r="Q907" s="108"/>
      <c r="T907" s="152"/>
      <c r="U907" s="108"/>
      <c r="X907" s="152"/>
      <c r="Y907" s="108"/>
      <c r="AB907" s="152"/>
      <c r="AC907" s="108"/>
    </row>
    <row r="908" spans="4:29" ht="14.25" customHeight="1">
      <c r="D908" s="163"/>
      <c r="E908" s="108"/>
      <c r="F908" s="108"/>
      <c r="G908" s="115"/>
      <c r="H908" s="152"/>
      <c r="I908" s="108"/>
      <c r="L908" s="152"/>
      <c r="M908" s="108"/>
      <c r="P908" s="267"/>
      <c r="Q908" s="108"/>
      <c r="T908" s="152"/>
      <c r="U908" s="108"/>
      <c r="X908" s="152"/>
      <c r="Y908" s="108"/>
      <c r="AB908" s="152"/>
      <c r="AC908" s="108"/>
    </row>
    <row r="909" spans="4:29" ht="14.25" customHeight="1">
      <c r="D909" s="163"/>
      <c r="E909" s="108"/>
      <c r="F909" s="108"/>
      <c r="G909" s="115"/>
      <c r="H909" s="152"/>
      <c r="I909" s="108"/>
      <c r="L909" s="152"/>
      <c r="M909" s="108"/>
      <c r="P909" s="267"/>
      <c r="Q909" s="108"/>
      <c r="T909" s="152"/>
      <c r="U909" s="108"/>
      <c r="X909" s="152"/>
      <c r="Y909" s="108"/>
      <c r="AB909" s="152"/>
      <c r="AC909" s="108"/>
    </row>
    <row r="910" spans="4:29" ht="14.25" customHeight="1">
      <c r="D910" s="163"/>
      <c r="E910" s="108"/>
      <c r="F910" s="108"/>
      <c r="G910" s="115"/>
      <c r="H910" s="152"/>
      <c r="I910" s="108"/>
      <c r="L910" s="152"/>
      <c r="M910" s="108"/>
      <c r="P910" s="267"/>
      <c r="Q910" s="108"/>
      <c r="T910" s="152"/>
      <c r="U910" s="108"/>
      <c r="X910" s="152"/>
      <c r="Y910" s="108"/>
      <c r="AB910" s="152"/>
      <c r="AC910" s="108"/>
    </row>
    <row r="911" spans="4:29" ht="14.25" customHeight="1">
      <c r="D911" s="163"/>
      <c r="E911" s="108"/>
      <c r="F911" s="108"/>
      <c r="G911" s="115"/>
      <c r="H911" s="152"/>
      <c r="I911" s="108"/>
      <c r="L911" s="152"/>
      <c r="M911" s="108"/>
      <c r="P911" s="267"/>
      <c r="Q911" s="108"/>
      <c r="T911" s="152"/>
      <c r="U911" s="108"/>
      <c r="X911" s="152"/>
      <c r="Y911" s="108"/>
      <c r="AB911" s="152"/>
      <c r="AC911" s="108"/>
    </row>
    <row r="912" spans="4:29" ht="14.25" customHeight="1">
      <c r="D912" s="163"/>
      <c r="E912" s="108"/>
      <c r="F912" s="108"/>
      <c r="G912" s="115"/>
      <c r="H912" s="152"/>
      <c r="I912" s="108"/>
      <c r="L912" s="152"/>
      <c r="M912" s="108"/>
      <c r="P912" s="267"/>
      <c r="Q912" s="108"/>
      <c r="T912" s="152"/>
      <c r="U912" s="108"/>
      <c r="X912" s="152"/>
      <c r="Y912" s="108"/>
      <c r="AB912" s="152"/>
      <c r="AC912" s="108"/>
    </row>
    <row r="913" spans="4:29" ht="14.25" customHeight="1">
      <c r="D913" s="163"/>
      <c r="E913" s="108"/>
      <c r="F913" s="108"/>
      <c r="G913" s="115"/>
      <c r="H913" s="152"/>
      <c r="I913" s="108"/>
      <c r="L913" s="152"/>
      <c r="M913" s="108"/>
      <c r="P913" s="267"/>
      <c r="Q913" s="108"/>
      <c r="T913" s="152"/>
      <c r="U913" s="108"/>
      <c r="X913" s="152"/>
      <c r="Y913" s="108"/>
      <c r="AB913" s="152"/>
      <c r="AC913" s="108"/>
    </row>
    <row r="914" spans="4:29" ht="14.25" customHeight="1">
      <c r="D914" s="163"/>
      <c r="E914" s="108"/>
      <c r="F914" s="108"/>
      <c r="G914" s="115"/>
      <c r="H914" s="152"/>
      <c r="I914" s="108"/>
      <c r="L914" s="152"/>
      <c r="M914" s="108"/>
      <c r="P914" s="267"/>
      <c r="Q914" s="108"/>
      <c r="T914" s="152"/>
      <c r="U914" s="108"/>
      <c r="X914" s="152"/>
      <c r="Y914" s="108"/>
      <c r="AB914" s="152"/>
      <c r="AC914" s="108"/>
    </row>
    <row r="915" spans="4:29" ht="14.25" customHeight="1">
      <c r="D915" s="163"/>
      <c r="E915" s="108"/>
      <c r="F915" s="108"/>
      <c r="G915" s="115"/>
      <c r="H915" s="152"/>
      <c r="I915" s="108"/>
      <c r="L915" s="152"/>
      <c r="M915" s="108"/>
      <c r="P915" s="267"/>
      <c r="Q915" s="108"/>
      <c r="T915" s="152"/>
      <c r="U915" s="108"/>
      <c r="X915" s="152"/>
      <c r="Y915" s="108"/>
      <c r="AB915" s="152"/>
      <c r="AC915" s="108"/>
    </row>
    <row r="916" spans="4:29" ht="14.25" customHeight="1">
      <c r="D916" s="163"/>
      <c r="E916" s="108"/>
      <c r="F916" s="108"/>
      <c r="G916" s="115"/>
      <c r="H916" s="152"/>
      <c r="I916" s="108"/>
      <c r="L916" s="152"/>
      <c r="M916" s="108"/>
      <c r="P916" s="267"/>
      <c r="Q916" s="108"/>
      <c r="T916" s="152"/>
      <c r="U916" s="108"/>
      <c r="X916" s="152"/>
      <c r="Y916" s="108"/>
      <c r="AB916" s="152"/>
      <c r="AC916" s="108"/>
    </row>
    <row r="917" spans="4:29" ht="14.25" customHeight="1">
      <c r="D917" s="163"/>
      <c r="E917" s="108"/>
      <c r="F917" s="108"/>
      <c r="G917" s="115"/>
      <c r="H917" s="152"/>
      <c r="I917" s="108"/>
      <c r="L917" s="152"/>
      <c r="M917" s="108"/>
      <c r="P917" s="267"/>
      <c r="Q917" s="108"/>
      <c r="T917" s="152"/>
      <c r="U917" s="108"/>
      <c r="X917" s="152"/>
      <c r="Y917" s="108"/>
      <c r="AB917" s="152"/>
      <c r="AC917" s="108"/>
    </row>
    <row r="918" spans="4:29" ht="14.25" customHeight="1">
      <c r="D918" s="163"/>
      <c r="E918" s="108"/>
      <c r="F918" s="108"/>
      <c r="G918" s="115"/>
      <c r="H918" s="152"/>
      <c r="I918" s="108"/>
      <c r="L918" s="152"/>
      <c r="M918" s="108"/>
      <c r="P918" s="267"/>
      <c r="Q918" s="108"/>
      <c r="T918" s="152"/>
      <c r="U918" s="108"/>
      <c r="X918" s="152"/>
      <c r="Y918" s="108"/>
      <c r="AB918" s="152"/>
      <c r="AC918" s="108"/>
    </row>
    <row r="919" spans="4:29" ht="14.25" customHeight="1">
      <c r="D919" s="163"/>
      <c r="E919" s="108"/>
      <c r="F919" s="108"/>
      <c r="G919" s="115"/>
      <c r="H919" s="152"/>
      <c r="I919" s="108"/>
      <c r="L919" s="152"/>
      <c r="M919" s="108"/>
      <c r="P919" s="267"/>
      <c r="Q919" s="108"/>
      <c r="T919" s="152"/>
      <c r="U919" s="108"/>
      <c r="X919" s="152"/>
      <c r="Y919" s="108"/>
      <c r="AB919" s="152"/>
      <c r="AC919" s="108"/>
    </row>
    <row r="920" spans="4:29" ht="14.25" customHeight="1">
      <c r="D920" s="163"/>
      <c r="E920" s="108"/>
      <c r="F920" s="108"/>
      <c r="G920" s="115"/>
      <c r="H920" s="152"/>
      <c r="I920" s="108"/>
      <c r="L920" s="152"/>
      <c r="M920" s="108"/>
      <c r="P920" s="267"/>
      <c r="Q920" s="108"/>
      <c r="T920" s="152"/>
      <c r="U920" s="108"/>
      <c r="X920" s="152"/>
      <c r="Y920" s="108"/>
      <c r="AB920" s="152"/>
      <c r="AC920" s="108"/>
    </row>
    <row r="921" spans="4:29" ht="14.25" customHeight="1">
      <c r="D921" s="163"/>
      <c r="E921" s="108"/>
      <c r="F921" s="108"/>
      <c r="G921" s="115"/>
      <c r="H921" s="152"/>
      <c r="I921" s="108"/>
      <c r="L921" s="152"/>
      <c r="M921" s="108"/>
      <c r="P921" s="267"/>
      <c r="Q921" s="108"/>
      <c r="T921" s="152"/>
      <c r="U921" s="108"/>
      <c r="X921" s="152"/>
      <c r="Y921" s="108"/>
      <c r="AB921" s="152"/>
      <c r="AC921" s="108"/>
    </row>
    <row r="922" spans="4:29" ht="14.25" customHeight="1">
      <c r="D922" s="163"/>
      <c r="E922" s="108"/>
      <c r="F922" s="108"/>
      <c r="G922" s="115"/>
      <c r="H922" s="152"/>
      <c r="I922" s="108"/>
      <c r="L922" s="152"/>
      <c r="M922" s="108"/>
      <c r="P922" s="267"/>
      <c r="Q922" s="108"/>
      <c r="T922" s="152"/>
      <c r="U922" s="108"/>
      <c r="X922" s="152"/>
      <c r="Y922" s="108"/>
      <c r="AB922" s="152"/>
      <c r="AC922" s="108"/>
    </row>
    <row r="923" spans="4:29" ht="14.25" customHeight="1">
      <c r="D923" s="163"/>
      <c r="E923" s="108"/>
      <c r="F923" s="108"/>
      <c r="G923" s="115"/>
      <c r="H923" s="152"/>
      <c r="I923" s="108"/>
      <c r="L923" s="152"/>
      <c r="M923" s="108"/>
      <c r="P923" s="267"/>
      <c r="Q923" s="108"/>
      <c r="T923" s="152"/>
      <c r="U923" s="108"/>
      <c r="X923" s="152"/>
      <c r="Y923" s="108"/>
      <c r="AB923" s="152"/>
      <c r="AC923" s="108"/>
    </row>
    <row r="924" spans="4:29" ht="14.25" customHeight="1">
      <c r="D924" s="163"/>
      <c r="E924" s="108"/>
      <c r="F924" s="108"/>
      <c r="G924" s="115"/>
      <c r="H924" s="152"/>
      <c r="I924" s="108"/>
      <c r="L924" s="152"/>
      <c r="M924" s="108"/>
      <c r="P924" s="267"/>
      <c r="Q924" s="108"/>
      <c r="T924" s="152"/>
      <c r="U924" s="108"/>
      <c r="X924" s="152"/>
      <c r="Y924" s="108"/>
      <c r="AB924" s="152"/>
      <c r="AC924" s="108"/>
    </row>
    <row r="925" spans="4:29" ht="14.25" customHeight="1">
      <c r="D925" s="163"/>
      <c r="E925" s="108"/>
      <c r="F925" s="108"/>
      <c r="G925" s="115"/>
      <c r="H925" s="152"/>
      <c r="I925" s="108"/>
      <c r="L925" s="152"/>
      <c r="M925" s="108"/>
      <c r="P925" s="267"/>
      <c r="Q925" s="108"/>
      <c r="T925" s="152"/>
      <c r="U925" s="108"/>
      <c r="X925" s="152"/>
      <c r="Y925" s="108"/>
      <c r="AB925" s="152"/>
      <c r="AC925" s="108"/>
    </row>
    <row r="926" spans="4:29" ht="14.25" customHeight="1">
      <c r="D926" s="163"/>
      <c r="E926" s="108"/>
      <c r="F926" s="108"/>
      <c r="G926" s="115"/>
      <c r="H926" s="152"/>
      <c r="I926" s="108"/>
      <c r="L926" s="152"/>
      <c r="M926" s="108"/>
      <c r="P926" s="267"/>
      <c r="Q926" s="108"/>
      <c r="T926" s="152"/>
      <c r="U926" s="108"/>
      <c r="X926" s="152"/>
      <c r="Y926" s="108"/>
      <c r="AB926" s="152"/>
      <c r="AC926" s="108"/>
    </row>
    <row r="927" spans="4:29" ht="14.25" customHeight="1">
      <c r="D927" s="163"/>
      <c r="E927" s="108"/>
      <c r="F927" s="108"/>
      <c r="G927" s="115"/>
      <c r="H927" s="152"/>
      <c r="I927" s="108"/>
      <c r="L927" s="152"/>
      <c r="M927" s="108"/>
      <c r="P927" s="267"/>
      <c r="Q927" s="108"/>
      <c r="T927" s="152"/>
      <c r="U927" s="108"/>
      <c r="X927" s="152"/>
      <c r="Y927" s="108"/>
      <c r="AB927" s="152"/>
      <c r="AC927" s="108"/>
    </row>
    <row r="928" spans="4:29" ht="14.25" customHeight="1">
      <c r="D928" s="163"/>
      <c r="E928" s="108"/>
      <c r="F928" s="108"/>
      <c r="G928" s="115"/>
      <c r="H928" s="152"/>
      <c r="I928" s="108"/>
      <c r="L928" s="152"/>
      <c r="M928" s="108"/>
      <c r="P928" s="267"/>
      <c r="Q928" s="108"/>
      <c r="T928" s="152"/>
      <c r="U928" s="108"/>
      <c r="X928" s="152"/>
      <c r="Y928" s="108"/>
      <c r="AB928" s="152"/>
      <c r="AC928" s="108"/>
    </row>
    <row r="929" spans="4:29" ht="14.25" customHeight="1">
      <c r="D929" s="163"/>
      <c r="E929" s="108"/>
      <c r="F929" s="108"/>
      <c r="G929" s="115"/>
      <c r="H929" s="152"/>
      <c r="I929" s="108"/>
      <c r="L929" s="152"/>
      <c r="M929" s="108"/>
      <c r="P929" s="267"/>
      <c r="Q929" s="108"/>
      <c r="T929" s="152"/>
      <c r="U929" s="108"/>
      <c r="X929" s="152"/>
      <c r="Y929" s="108"/>
      <c r="AB929" s="152"/>
      <c r="AC929" s="108"/>
    </row>
    <row r="930" spans="4:29" ht="14.25" customHeight="1">
      <c r="D930" s="163"/>
      <c r="E930" s="108"/>
      <c r="F930" s="108"/>
      <c r="G930" s="115"/>
      <c r="H930" s="152"/>
      <c r="I930" s="108"/>
      <c r="L930" s="152"/>
      <c r="M930" s="108"/>
      <c r="P930" s="267"/>
      <c r="Q930" s="108"/>
      <c r="T930" s="152"/>
      <c r="U930" s="108"/>
      <c r="X930" s="152"/>
      <c r="Y930" s="108"/>
      <c r="AB930" s="152"/>
      <c r="AC930" s="108"/>
    </row>
    <row r="931" spans="4:29" ht="14.25" customHeight="1">
      <c r="D931" s="163"/>
      <c r="E931" s="108"/>
      <c r="F931" s="108"/>
      <c r="G931" s="115"/>
      <c r="H931" s="152"/>
      <c r="I931" s="108"/>
      <c r="L931" s="152"/>
      <c r="M931" s="108"/>
      <c r="P931" s="267"/>
      <c r="Q931" s="108"/>
      <c r="T931" s="152"/>
      <c r="U931" s="108"/>
      <c r="X931" s="152"/>
      <c r="Y931" s="108"/>
      <c r="AB931" s="152"/>
      <c r="AC931" s="108"/>
    </row>
    <row r="932" spans="4:29" ht="14.25" customHeight="1">
      <c r="D932" s="163"/>
      <c r="E932" s="108"/>
      <c r="F932" s="108"/>
      <c r="G932" s="115"/>
      <c r="H932" s="152"/>
      <c r="I932" s="108"/>
      <c r="L932" s="152"/>
      <c r="M932" s="108"/>
      <c r="P932" s="267"/>
      <c r="Q932" s="108"/>
      <c r="T932" s="152"/>
      <c r="U932" s="108"/>
      <c r="X932" s="152"/>
      <c r="Y932" s="108"/>
      <c r="AB932" s="152"/>
      <c r="AC932" s="108"/>
    </row>
    <row r="933" spans="4:29" ht="14.25" customHeight="1">
      <c r="D933" s="163"/>
      <c r="E933" s="108"/>
      <c r="F933" s="108"/>
      <c r="G933" s="115"/>
      <c r="H933" s="152"/>
      <c r="I933" s="108"/>
      <c r="L933" s="152"/>
      <c r="M933" s="108"/>
      <c r="P933" s="267"/>
      <c r="Q933" s="108"/>
      <c r="T933" s="152"/>
      <c r="U933" s="108"/>
      <c r="X933" s="152"/>
      <c r="Y933" s="108"/>
      <c r="AB933" s="152"/>
      <c r="AC933" s="108"/>
    </row>
    <row r="934" spans="4:29" ht="14.25" customHeight="1">
      <c r="D934" s="163"/>
      <c r="E934" s="108"/>
      <c r="F934" s="108"/>
      <c r="G934" s="115"/>
      <c r="H934" s="152"/>
      <c r="I934" s="108"/>
      <c r="L934" s="152"/>
      <c r="M934" s="108"/>
      <c r="P934" s="267"/>
      <c r="Q934" s="108"/>
      <c r="T934" s="152"/>
      <c r="U934" s="108"/>
      <c r="X934" s="152"/>
      <c r="Y934" s="108"/>
      <c r="AB934" s="152"/>
      <c r="AC934" s="108"/>
    </row>
    <row r="935" spans="4:29" ht="14.25" customHeight="1">
      <c r="D935" s="163"/>
      <c r="E935" s="108"/>
      <c r="F935" s="108"/>
      <c r="G935" s="115"/>
      <c r="H935" s="152"/>
      <c r="I935" s="108"/>
      <c r="L935" s="152"/>
      <c r="M935" s="108"/>
      <c r="P935" s="267"/>
      <c r="Q935" s="108"/>
      <c r="T935" s="152"/>
      <c r="U935" s="108"/>
      <c r="X935" s="152"/>
      <c r="Y935" s="108"/>
      <c r="AB935" s="152"/>
      <c r="AC935" s="108"/>
    </row>
    <row r="936" spans="4:29" ht="14.25" customHeight="1">
      <c r="D936" s="163"/>
      <c r="E936" s="108"/>
      <c r="F936" s="108"/>
      <c r="G936" s="115"/>
      <c r="H936" s="152"/>
      <c r="I936" s="108"/>
      <c r="L936" s="152"/>
      <c r="M936" s="108"/>
      <c r="P936" s="267"/>
      <c r="Q936" s="108"/>
      <c r="T936" s="152"/>
      <c r="U936" s="108"/>
      <c r="X936" s="152"/>
      <c r="Y936" s="108"/>
      <c r="AB936" s="152"/>
      <c r="AC936" s="108"/>
    </row>
    <row r="937" spans="4:29" ht="14.25" customHeight="1">
      <c r="D937" s="163"/>
      <c r="E937" s="108"/>
      <c r="F937" s="108"/>
      <c r="G937" s="115"/>
      <c r="H937" s="152"/>
      <c r="I937" s="108"/>
      <c r="L937" s="152"/>
      <c r="M937" s="108"/>
      <c r="P937" s="267"/>
      <c r="Q937" s="108"/>
      <c r="T937" s="152"/>
      <c r="U937" s="108"/>
      <c r="X937" s="152"/>
      <c r="Y937" s="108"/>
      <c r="AB937" s="152"/>
      <c r="AC937" s="108"/>
    </row>
    <row r="938" spans="4:29" ht="14.25" customHeight="1">
      <c r="D938" s="163"/>
      <c r="E938" s="108"/>
      <c r="F938" s="108"/>
      <c r="G938" s="115"/>
      <c r="H938" s="152"/>
      <c r="I938" s="108"/>
      <c r="L938" s="152"/>
      <c r="M938" s="108"/>
      <c r="P938" s="267"/>
      <c r="Q938" s="108"/>
      <c r="T938" s="152"/>
      <c r="U938" s="108"/>
      <c r="X938" s="152"/>
      <c r="Y938" s="108"/>
      <c r="AB938" s="152"/>
      <c r="AC938" s="108"/>
    </row>
    <row r="939" spans="4:29" ht="14.25" customHeight="1">
      <c r="D939" s="163"/>
      <c r="E939" s="108"/>
      <c r="F939" s="108"/>
      <c r="G939" s="115"/>
      <c r="H939" s="152"/>
      <c r="I939" s="108"/>
      <c r="L939" s="152"/>
      <c r="M939" s="108"/>
      <c r="P939" s="267"/>
      <c r="Q939" s="108"/>
      <c r="T939" s="152"/>
      <c r="U939" s="108"/>
      <c r="X939" s="152"/>
      <c r="Y939" s="108"/>
      <c r="AB939" s="152"/>
      <c r="AC939" s="108"/>
    </row>
    <row r="940" spans="4:29" ht="14.25" customHeight="1">
      <c r="D940" s="163"/>
      <c r="E940" s="108"/>
      <c r="F940" s="108"/>
      <c r="G940" s="115"/>
      <c r="H940" s="152"/>
      <c r="I940" s="108"/>
      <c r="L940" s="152"/>
      <c r="M940" s="108"/>
      <c r="P940" s="267"/>
      <c r="Q940" s="108"/>
      <c r="T940" s="152"/>
      <c r="U940" s="108"/>
      <c r="X940" s="152"/>
      <c r="Y940" s="108"/>
      <c r="AB940" s="152"/>
      <c r="AC940" s="108"/>
    </row>
    <row r="941" spans="4:29" ht="14.25" customHeight="1">
      <c r="D941" s="163"/>
      <c r="E941" s="108"/>
      <c r="F941" s="108"/>
      <c r="G941" s="115"/>
      <c r="H941" s="152"/>
      <c r="I941" s="108"/>
      <c r="L941" s="152"/>
      <c r="M941" s="108"/>
      <c r="P941" s="267"/>
      <c r="Q941" s="108"/>
      <c r="T941" s="152"/>
      <c r="U941" s="108"/>
      <c r="X941" s="152"/>
      <c r="Y941" s="108"/>
      <c r="AB941" s="152"/>
      <c r="AC941" s="108"/>
    </row>
    <row r="942" spans="4:29" ht="14.25" customHeight="1">
      <c r="D942" s="163"/>
      <c r="E942" s="108"/>
      <c r="F942" s="108"/>
      <c r="G942" s="115"/>
      <c r="H942" s="152"/>
      <c r="I942" s="108"/>
      <c r="L942" s="152"/>
      <c r="M942" s="108"/>
      <c r="P942" s="267"/>
      <c r="Q942" s="108"/>
      <c r="T942" s="152"/>
      <c r="U942" s="108"/>
      <c r="X942" s="152"/>
      <c r="Y942" s="108"/>
      <c r="AB942" s="152"/>
      <c r="AC942" s="108"/>
    </row>
    <row r="943" spans="4:29" ht="14.25" customHeight="1">
      <c r="D943" s="163"/>
      <c r="E943" s="108"/>
      <c r="F943" s="108"/>
      <c r="G943" s="115"/>
      <c r="H943" s="152"/>
      <c r="I943" s="108"/>
      <c r="L943" s="152"/>
      <c r="M943" s="108"/>
      <c r="P943" s="267"/>
      <c r="Q943" s="108"/>
      <c r="T943" s="152"/>
      <c r="U943" s="108"/>
      <c r="X943" s="152"/>
      <c r="Y943" s="108"/>
      <c r="AB943" s="152"/>
      <c r="AC943" s="108"/>
    </row>
    <row r="944" spans="4:29" ht="14.25" customHeight="1">
      <c r="D944" s="163"/>
      <c r="E944" s="108"/>
      <c r="F944" s="108"/>
      <c r="G944" s="115"/>
      <c r="H944" s="152"/>
      <c r="I944" s="108"/>
      <c r="L944" s="152"/>
      <c r="M944" s="108"/>
      <c r="P944" s="267"/>
      <c r="Q944" s="108"/>
      <c r="T944" s="152"/>
      <c r="U944" s="108"/>
      <c r="X944" s="152"/>
      <c r="Y944" s="108"/>
      <c r="AB944" s="152"/>
      <c r="AC944" s="108"/>
    </row>
    <row r="945" spans="4:29" ht="14.25" customHeight="1">
      <c r="D945" s="163"/>
      <c r="E945" s="108"/>
      <c r="F945" s="108"/>
      <c r="G945" s="115"/>
      <c r="H945" s="152"/>
      <c r="I945" s="108"/>
      <c r="L945" s="152"/>
      <c r="M945" s="108"/>
      <c r="P945" s="267"/>
      <c r="Q945" s="108"/>
      <c r="T945" s="152"/>
      <c r="U945" s="108"/>
      <c r="X945" s="152"/>
      <c r="Y945" s="108"/>
      <c r="AB945" s="152"/>
      <c r="AC945" s="108"/>
    </row>
    <row r="946" spans="4:29" ht="14.25" customHeight="1">
      <c r="D946" s="163"/>
      <c r="E946" s="108"/>
      <c r="F946" s="108"/>
      <c r="G946" s="115"/>
      <c r="H946" s="152"/>
      <c r="I946" s="108"/>
      <c r="L946" s="152"/>
      <c r="M946" s="108"/>
      <c r="P946" s="267"/>
      <c r="Q946" s="108"/>
      <c r="T946" s="152"/>
      <c r="U946" s="108"/>
      <c r="X946" s="152"/>
      <c r="Y946" s="108"/>
      <c r="AB946" s="152"/>
      <c r="AC946" s="108"/>
    </row>
    <row r="947" spans="4:29" ht="14.25" customHeight="1">
      <c r="D947" s="163"/>
      <c r="E947" s="108"/>
      <c r="F947" s="108"/>
      <c r="G947" s="115"/>
      <c r="H947" s="152"/>
      <c r="I947" s="108"/>
      <c r="L947" s="152"/>
      <c r="M947" s="108"/>
      <c r="P947" s="267"/>
      <c r="Q947" s="108"/>
      <c r="T947" s="152"/>
      <c r="U947" s="108"/>
      <c r="X947" s="152"/>
      <c r="Y947" s="108"/>
      <c r="AB947" s="152"/>
      <c r="AC947" s="108"/>
    </row>
    <row r="948" spans="4:29" ht="14.25" customHeight="1">
      <c r="D948" s="163"/>
      <c r="E948" s="108"/>
      <c r="F948" s="108"/>
      <c r="G948" s="115"/>
      <c r="H948" s="152"/>
      <c r="I948" s="108"/>
      <c r="L948" s="152"/>
      <c r="M948" s="108"/>
      <c r="P948" s="267"/>
      <c r="Q948" s="108"/>
      <c r="T948" s="152"/>
      <c r="U948" s="108"/>
      <c r="X948" s="152"/>
      <c r="Y948" s="108"/>
      <c r="AB948" s="152"/>
      <c r="AC948" s="108"/>
    </row>
    <row r="949" spans="4:29" ht="14.25" customHeight="1">
      <c r="D949" s="163"/>
      <c r="E949" s="108"/>
      <c r="F949" s="108"/>
      <c r="G949" s="115"/>
      <c r="H949" s="152"/>
      <c r="I949" s="108"/>
      <c r="L949" s="152"/>
      <c r="M949" s="108"/>
      <c r="P949" s="267"/>
      <c r="Q949" s="108"/>
      <c r="T949" s="152"/>
      <c r="U949" s="108"/>
      <c r="X949" s="152"/>
      <c r="Y949" s="108"/>
      <c r="AB949" s="152"/>
      <c r="AC949" s="108"/>
    </row>
    <row r="950" spans="4:29" ht="14.25" customHeight="1">
      <c r="D950" s="163"/>
      <c r="E950" s="108"/>
      <c r="F950" s="108"/>
      <c r="G950" s="115"/>
      <c r="H950" s="152"/>
      <c r="I950" s="108"/>
      <c r="L950" s="152"/>
      <c r="M950" s="108"/>
      <c r="P950" s="267"/>
      <c r="Q950" s="108"/>
      <c r="T950" s="152"/>
      <c r="U950" s="108"/>
      <c r="X950" s="152"/>
      <c r="Y950" s="108"/>
      <c r="AB950" s="152"/>
      <c r="AC950" s="108"/>
    </row>
    <row r="951" spans="4:29" ht="14.25" customHeight="1">
      <c r="D951" s="163"/>
      <c r="E951" s="108"/>
      <c r="F951" s="108"/>
      <c r="G951" s="115"/>
      <c r="H951" s="152"/>
      <c r="I951" s="108"/>
      <c r="L951" s="152"/>
      <c r="M951" s="108"/>
      <c r="P951" s="267"/>
      <c r="Q951" s="108"/>
      <c r="T951" s="152"/>
      <c r="U951" s="108"/>
      <c r="X951" s="152"/>
      <c r="Y951" s="108"/>
      <c r="AB951" s="152"/>
      <c r="AC951" s="108"/>
    </row>
    <row r="952" spans="4:29" ht="14.25" customHeight="1">
      <c r="D952" s="163"/>
      <c r="E952" s="108"/>
      <c r="F952" s="108"/>
      <c r="G952" s="115"/>
      <c r="H952" s="152"/>
      <c r="I952" s="108"/>
      <c r="L952" s="152"/>
      <c r="M952" s="108"/>
      <c r="P952" s="267"/>
      <c r="Q952" s="108"/>
      <c r="T952" s="152"/>
      <c r="U952" s="108"/>
      <c r="X952" s="152"/>
      <c r="Y952" s="108"/>
      <c r="AB952" s="152"/>
      <c r="AC952" s="108"/>
    </row>
    <row r="953" spans="4:29" ht="14.25" customHeight="1">
      <c r="D953" s="163"/>
      <c r="E953" s="108"/>
      <c r="F953" s="108"/>
      <c r="G953" s="115"/>
      <c r="H953" s="152"/>
      <c r="I953" s="108"/>
      <c r="L953" s="152"/>
      <c r="M953" s="108"/>
      <c r="P953" s="267"/>
      <c r="Q953" s="108"/>
      <c r="T953" s="152"/>
      <c r="U953" s="108"/>
      <c r="X953" s="152"/>
      <c r="Y953" s="108"/>
      <c r="AB953" s="152"/>
      <c r="AC953" s="108"/>
    </row>
    <row r="954" spans="4:29" ht="14.25" customHeight="1">
      <c r="D954" s="163"/>
      <c r="E954" s="108"/>
      <c r="F954" s="108"/>
      <c r="G954" s="115"/>
      <c r="H954" s="152"/>
      <c r="I954" s="108"/>
      <c r="L954" s="152"/>
      <c r="M954" s="108"/>
      <c r="P954" s="267"/>
      <c r="Q954" s="108"/>
      <c r="T954" s="152"/>
      <c r="U954" s="108"/>
      <c r="X954" s="152"/>
      <c r="Y954" s="108"/>
      <c r="AB954" s="152"/>
      <c r="AC954" s="108"/>
    </row>
    <row r="955" spans="4:29" ht="14.25" customHeight="1">
      <c r="D955" s="163"/>
      <c r="E955" s="108"/>
      <c r="F955" s="108"/>
      <c r="G955" s="115"/>
      <c r="H955" s="152"/>
      <c r="I955" s="108"/>
      <c r="L955" s="152"/>
      <c r="M955" s="108"/>
      <c r="P955" s="267"/>
      <c r="Q955" s="108"/>
      <c r="T955" s="152"/>
      <c r="U955" s="108"/>
      <c r="X955" s="152"/>
      <c r="Y955" s="108"/>
      <c r="AB955" s="152"/>
      <c r="AC955" s="108"/>
    </row>
    <row r="956" spans="4:29" ht="14.25" customHeight="1">
      <c r="D956" s="163"/>
      <c r="E956" s="108"/>
      <c r="F956" s="108"/>
      <c r="G956" s="115"/>
      <c r="H956" s="152"/>
      <c r="I956" s="108"/>
      <c r="L956" s="152"/>
      <c r="M956" s="108"/>
      <c r="P956" s="267"/>
      <c r="Q956" s="108"/>
      <c r="T956" s="152"/>
      <c r="U956" s="108"/>
      <c r="X956" s="152"/>
      <c r="Y956" s="108"/>
      <c r="AB956" s="152"/>
      <c r="AC956" s="108"/>
    </row>
    <row r="957" spans="4:29" ht="14.25" customHeight="1">
      <c r="D957" s="163"/>
      <c r="E957" s="108"/>
      <c r="F957" s="108"/>
      <c r="G957" s="115"/>
      <c r="H957" s="152"/>
      <c r="I957" s="108"/>
      <c r="L957" s="152"/>
      <c r="M957" s="108"/>
      <c r="P957" s="267"/>
      <c r="Q957" s="108"/>
      <c r="T957" s="152"/>
      <c r="U957" s="108"/>
      <c r="X957" s="152"/>
      <c r="Y957" s="108"/>
      <c r="AB957" s="152"/>
      <c r="AC957" s="108"/>
    </row>
    <row r="958" spans="4:29" ht="14.25" customHeight="1">
      <c r="D958" s="163"/>
      <c r="E958" s="108"/>
      <c r="F958" s="108"/>
      <c r="G958" s="115"/>
      <c r="H958" s="152"/>
      <c r="I958" s="108"/>
      <c r="L958" s="152"/>
      <c r="M958" s="108"/>
      <c r="P958" s="267"/>
      <c r="Q958" s="108"/>
      <c r="T958" s="152"/>
      <c r="U958" s="108"/>
      <c r="X958" s="152"/>
      <c r="Y958" s="108"/>
      <c r="AB958" s="152"/>
      <c r="AC958" s="108"/>
    </row>
    <row r="959" spans="4:29" ht="14.25" customHeight="1">
      <c r="D959" s="163"/>
      <c r="E959" s="108"/>
      <c r="F959" s="108"/>
      <c r="G959" s="115"/>
      <c r="H959" s="152"/>
      <c r="I959" s="108"/>
      <c r="L959" s="152"/>
      <c r="M959" s="108"/>
      <c r="P959" s="267"/>
      <c r="Q959" s="108"/>
      <c r="T959" s="152"/>
      <c r="U959" s="108"/>
      <c r="X959" s="152"/>
      <c r="Y959" s="108"/>
      <c r="AB959" s="152"/>
      <c r="AC959" s="108"/>
    </row>
    <row r="960" spans="4:29" ht="14.25" customHeight="1">
      <c r="D960" s="163"/>
      <c r="E960" s="108"/>
      <c r="F960" s="108"/>
      <c r="G960" s="115"/>
      <c r="H960" s="152"/>
      <c r="I960" s="108"/>
      <c r="L960" s="152"/>
      <c r="M960" s="108"/>
      <c r="P960" s="267"/>
      <c r="Q960" s="108"/>
      <c r="T960" s="152"/>
      <c r="U960" s="108"/>
      <c r="X960" s="152"/>
      <c r="Y960" s="108"/>
      <c r="AB960" s="152"/>
      <c r="AC960" s="108"/>
    </row>
    <row r="961" spans="4:29" ht="14.25" customHeight="1">
      <c r="D961" s="163"/>
      <c r="E961" s="108"/>
      <c r="F961" s="108"/>
      <c r="G961" s="115"/>
      <c r="H961" s="152"/>
      <c r="I961" s="108"/>
      <c r="L961" s="152"/>
      <c r="M961" s="108"/>
      <c r="P961" s="267"/>
      <c r="Q961" s="108"/>
      <c r="T961" s="152"/>
      <c r="U961" s="108"/>
      <c r="X961" s="152"/>
      <c r="Y961" s="108"/>
      <c r="AB961" s="152"/>
      <c r="AC961" s="108"/>
    </row>
    <row r="962" spans="4:29" ht="14.25" customHeight="1">
      <c r="D962" s="163"/>
      <c r="E962" s="108"/>
      <c r="F962" s="108"/>
      <c r="G962" s="115"/>
      <c r="H962" s="152"/>
      <c r="I962" s="108"/>
      <c r="L962" s="152"/>
      <c r="M962" s="108"/>
      <c r="P962" s="267"/>
      <c r="Q962" s="108"/>
      <c r="T962" s="152"/>
      <c r="U962" s="108"/>
      <c r="X962" s="152"/>
      <c r="Y962" s="108"/>
      <c r="AB962" s="152"/>
      <c r="AC962" s="108"/>
    </row>
    <row r="963" spans="4:29" ht="14.25" customHeight="1">
      <c r="D963" s="163"/>
      <c r="E963" s="108"/>
      <c r="F963" s="108"/>
      <c r="G963" s="115"/>
      <c r="H963" s="152"/>
      <c r="I963" s="108"/>
      <c r="L963" s="152"/>
      <c r="M963" s="108"/>
      <c r="P963" s="267"/>
      <c r="Q963" s="108"/>
      <c r="T963" s="152"/>
      <c r="U963" s="108"/>
      <c r="X963" s="152"/>
      <c r="Y963" s="108"/>
      <c r="AB963" s="152"/>
      <c r="AC963" s="108"/>
    </row>
    <row r="964" spans="4:29" ht="14.25" customHeight="1">
      <c r="D964" s="163"/>
      <c r="E964" s="108"/>
      <c r="F964" s="108"/>
      <c r="G964" s="115"/>
      <c r="H964" s="152"/>
      <c r="I964" s="108"/>
      <c r="L964" s="152"/>
      <c r="M964" s="108"/>
      <c r="P964" s="267"/>
      <c r="Q964" s="108"/>
      <c r="T964" s="152"/>
      <c r="U964" s="108"/>
      <c r="X964" s="152"/>
      <c r="Y964" s="108"/>
      <c r="AB964" s="152"/>
      <c r="AC964" s="108"/>
    </row>
    <row r="965" spans="4:29" ht="14.25" customHeight="1">
      <c r="D965" s="163"/>
      <c r="E965" s="108"/>
      <c r="F965" s="108"/>
      <c r="G965" s="115"/>
      <c r="H965" s="152"/>
      <c r="I965" s="108"/>
      <c r="L965" s="152"/>
      <c r="M965" s="108"/>
      <c r="P965" s="267"/>
      <c r="Q965" s="108"/>
      <c r="T965" s="152"/>
      <c r="U965" s="108"/>
      <c r="X965" s="152"/>
      <c r="Y965" s="108"/>
      <c r="AB965" s="152"/>
      <c r="AC965" s="108"/>
    </row>
    <row r="966" spans="4:29" ht="14.25" customHeight="1">
      <c r="D966" s="163"/>
      <c r="E966" s="108"/>
      <c r="F966" s="108"/>
      <c r="G966" s="115"/>
      <c r="H966" s="152"/>
      <c r="I966" s="108"/>
      <c r="L966" s="152"/>
      <c r="M966" s="108"/>
      <c r="P966" s="267"/>
      <c r="Q966" s="108"/>
      <c r="T966" s="152"/>
      <c r="U966" s="108"/>
      <c r="X966" s="152"/>
      <c r="Y966" s="108"/>
      <c r="AB966" s="152"/>
      <c r="AC966" s="108"/>
    </row>
    <row r="967" spans="4:29" ht="14.25" customHeight="1">
      <c r="D967" s="163"/>
      <c r="E967" s="108"/>
      <c r="F967" s="108"/>
      <c r="G967" s="115"/>
      <c r="H967" s="152"/>
      <c r="I967" s="108"/>
      <c r="L967" s="152"/>
      <c r="M967" s="108"/>
      <c r="P967" s="267"/>
      <c r="Q967" s="108"/>
      <c r="T967" s="152"/>
      <c r="U967" s="108"/>
      <c r="X967" s="152"/>
      <c r="Y967" s="108"/>
      <c r="AB967" s="152"/>
      <c r="AC967" s="108"/>
    </row>
    <row r="968" spans="4:29" ht="14.25" customHeight="1">
      <c r="D968" s="163"/>
      <c r="E968" s="108"/>
      <c r="F968" s="108"/>
      <c r="G968" s="115"/>
      <c r="H968" s="152"/>
      <c r="I968" s="108"/>
      <c r="L968" s="152"/>
      <c r="M968" s="108"/>
      <c r="P968" s="267"/>
      <c r="Q968" s="108"/>
      <c r="T968" s="152"/>
      <c r="U968" s="108"/>
      <c r="X968" s="152"/>
      <c r="Y968" s="108"/>
      <c r="AB968" s="152"/>
      <c r="AC968" s="108"/>
    </row>
    <row r="969" spans="4:29" ht="14.25" customHeight="1">
      <c r="D969" s="163"/>
      <c r="E969" s="108"/>
      <c r="F969" s="108"/>
      <c r="G969" s="115"/>
      <c r="H969" s="152"/>
      <c r="I969" s="108"/>
      <c r="L969" s="152"/>
      <c r="M969" s="108"/>
      <c r="P969" s="267"/>
      <c r="Q969" s="108"/>
      <c r="T969" s="152"/>
      <c r="U969" s="108"/>
      <c r="X969" s="152"/>
      <c r="Y969" s="108"/>
      <c r="AB969" s="152"/>
      <c r="AC969" s="108"/>
    </row>
    <row r="970" spans="4:29" ht="14.25" customHeight="1">
      <c r="D970" s="163"/>
      <c r="E970" s="108"/>
      <c r="F970" s="108"/>
      <c r="G970" s="115"/>
      <c r="H970" s="152"/>
      <c r="I970" s="108"/>
      <c r="L970" s="152"/>
      <c r="M970" s="108"/>
      <c r="P970" s="267"/>
      <c r="Q970" s="108"/>
      <c r="T970" s="152"/>
      <c r="U970" s="108"/>
      <c r="X970" s="152"/>
      <c r="Y970" s="108"/>
      <c r="AB970" s="152"/>
      <c r="AC970" s="108"/>
    </row>
    <row r="971" spans="4:29" ht="14.25" customHeight="1">
      <c r="D971" s="163"/>
      <c r="E971" s="108"/>
      <c r="F971" s="108"/>
      <c r="G971" s="115"/>
      <c r="H971" s="152"/>
      <c r="I971" s="108"/>
      <c r="L971" s="152"/>
      <c r="M971" s="108"/>
      <c r="P971" s="267"/>
      <c r="Q971" s="108"/>
      <c r="T971" s="152"/>
      <c r="U971" s="108"/>
      <c r="X971" s="152"/>
      <c r="Y971" s="108"/>
      <c r="AB971" s="152"/>
      <c r="AC971" s="108"/>
    </row>
    <row r="972" spans="4:29" ht="14.25" customHeight="1">
      <c r="D972" s="163"/>
      <c r="E972" s="108"/>
      <c r="F972" s="108"/>
      <c r="G972" s="115"/>
      <c r="H972" s="152"/>
      <c r="I972" s="108"/>
      <c r="L972" s="152"/>
      <c r="M972" s="108"/>
      <c r="P972" s="267"/>
      <c r="Q972" s="108"/>
      <c r="T972" s="152"/>
      <c r="U972" s="108"/>
      <c r="X972" s="152"/>
      <c r="Y972" s="108"/>
      <c r="AB972" s="152"/>
      <c r="AC972" s="108"/>
    </row>
    <row r="973" spans="4:29" ht="14.25" customHeight="1">
      <c r="D973" s="163"/>
      <c r="E973" s="108"/>
      <c r="F973" s="108"/>
      <c r="G973" s="115"/>
      <c r="H973" s="152"/>
      <c r="I973" s="108"/>
      <c r="L973" s="152"/>
      <c r="M973" s="108"/>
      <c r="P973" s="267"/>
      <c r="Q973" s="108"/>
      <c r="T973" s="152"/>
      <c r="U973" s="108"/>
      <c r="X973" s="152"/>
      <c r="Y973" s="108"/>
      <c r="AB973" s="152"/>
      <c r="AC973" s="108"/>
    </row>
    <row r="974" spans="4:29" ht="14.25" customHeight="1">
      <c r="D974" s="163"/>
      <c r="E974" s="108"/>
      <c r="F974" s="108"/>
      <c r="G974" s="115"/>
      <c r="H974" s="152"/>
      <c r="I974" s="108"/>
      <c r="L974" s="152"/>
      <c r="M974" s="108"/>
      <c r="P974" s="267"/>
      <c r="Q974" s="108"/>
      <c r="T974" s="152"/>
      <c r="U974" s="108"/>
      <c r="X974" s="152"/>
      <c r="Y974" s="108"/>
      <c r="AB974" s="152"/>
      <c r="AC974" s="108"/>
    </row>
    <row r="975" spans="4:29" ht="14.25" customHeight="1">
      <c r="D975" s="163"/>
      <c r="E975" s="108"/>
      <c r="F975" s="108"/>
      <c r="G975" s="115"/>
      <c r="H975" s="152"/>
      <c r="I975" s="108"/>
      <c r="L975" s="152"/>
      <c r="M975" s="108"/>
      <c r="P975" s="267"/>
      <c r="Q975" s="108"/>
      <c r="T975" s="152"/>
      <c r="U975" s="108"/>
      <c r="X975" s="152"/>
      <c r="Y975" s="108"/>
      <c r="AB975" s="152"/>
      <c r="AC975" s="108"/>
    </row>
    <row r="976" spans="4:29" ht="14.25" customHeight="1">
      <c r="D976" s="163"/>
      <c r="E976" s="108"/>
      <c r="F976" s="108"/>
      <c r="G976" s="115"/>
      <c r="H976" s="152"/>
      <c r="I976" s="108"/>
      <c r="L976" s="152"/>
      <c r="M976" s="108"/>
      <c r="P976" s="267"/>
      <c r="Q976" s="108"/>
      <c r="T976" s="152"/>
      <c r="U976" s="108"/>
      <c r="X976" s="152"/>
      <c r="Y976" s="108"/>
      <c r="AB976" s="152"/>
      <c r="AC976" s="108"/>
    </row>
    <row r="977" spans="4:29" ht="14.25" customHeight="1">
      <c r="D977" s="163"/>
      <c r="E977" s="108"/>
      <c r="F977" s="108"/>
      <c r="G977" s="115"/>
      <c r="H977" s="152"/>
      <c r="I977" s="108"/>
      <c r="L977" s="152"/>
      <c r="M977" s="108"/>
      <c r="P977" s="267"/>
      <c r="Q977" s="108"/>
      <c r="T977" s="152"/>
      <c r="U977" s="108"/>
      <c r="X977" s="152"/>
      <c r="Y977" s="108"/>
      <c r="AB977" s="152"/>
      <c r="AC977" s="108"/>
    </row>
    <row r="978" spans="4:29" ht="14.25" customHeight="1">
      <c r="D978" s="163"/>
      <c r="E978" s="108"/>
      <c r="F978" s="108"/>
      <c r="G978" s="115"/>
      <c r="H978" s="152"/>
      <c r="I978" s="108"/>
      <c r="L978" s="152"/>
      <c r="M978" s="108"/>
      <c r="P978" s="267"/>
      <c r="Q978" s="108"/>
      <c r="T978" s="152"/>
      <c r="U978" s="108"/>
      <c r="X978" s="152"/>
      <c r="Y978" s="108"/>
      <c r="AB978" s="152"/>
      <c r="AC978" s="108"/>
    </row>
    <row r="979" spans="4:29" ht="14.25" customHeight="1">
      <c r="D979" s="163"/>
      <c r="E979" s="108"/>
      <c r="F979" s="108"/>
      <c r="G979" s="115"/>
      <c r="H979" s="152"/>
      <c r="I979" s="108"/>
      <c r="L979" s="152"/>
      <c r="M979" s="108"/>
      <c r="P979" s="267"/>
      <c r="Q979" s="108"/>
      <c r="T979" s="152"/>
      <c r="U979" s="108"/>
      <c r="X979" s="152"/>
      <c r="Y979" s="108"/>
      <c r="AB979" s="152"/>
      <c r="AC979" s="108"/>
    </row>
    <row r="980" spans="4:29" ht="14.25" customHeight="1">
      <c r="D980" s="163"/>
      <c r="E980" s="108"/>
      <c r="F980" s="108"/>
      <c r="G980" s="115"/>
      <c r="H980" s="152"/>
      <c r="I980" s="108"/>
      <c r="L980" s="152"/>
      <c r="M980" s="108"/>
      <c r="P980" s="267"/>
      <c r="Q980" s="108"/>
      <c r="T980" s="152"/>
      <c r="U980" s="108"/>
      <c r="X980" s="152"/>
      <c r="Y980" s="108"/>
      <c r="AB980" s="152"/>
      <c r="AC980" s="108"/>
    </row>
    <row r="981" spans="4:29" ht="14.25" customHeight="1">
      <c r="D981" s="163"/>
      <c r="E981" s="108"/>
      <c r="F981" s="108"/>
      <c r="G981" s="115"/>
      <c r="H981" s="152"/>
      <c r="I981" s="108"/>
      <c r="L981" s="152"/>
      <c r="M981" s="108"/>
      <c r="P981" s="267"/>
      <c r="Q981" s="108"/>
      <c r="T981" s="152"/>
      <c r="U981" s="108"/>
      <c r="X981" s="152"/>
      <c r="Y981" s="108"/>
      <c r="AB981" s="152"/>
      <c r="AC981" s="108"/>
    </row>
    <row r="982" spans="4:29" ht="14.25" customHeight="1">
      <c r="D982" s="163"/>
      <c r="E982" s="108"/>
      <c r="F982" s="108"/>
      <c r="G982" s="115"/>
      <c r="H982" s="152"/>
      <c r="I982" s="108"/>
      <c r="L982" s="152"/>
      <c r="M982" s="108"/>
      <c r="P982" s="267"/>
      <c r="Q982" s="108"/>
      <c r="T982" s="152"/>
      <c r="U982" s="108"/>
      <c r="X982" s="152"/>
      <c r="Y982" s="108"/>
      <c r="AB982" s="152"/>
      <c r="AC982" s="108"/>
    </row>
    <row r="983" spans="4:29" ht="14.25" customHeight="1">
      <c r="D983" s="163"/>
      <c r="E983" s="108"/>
      <c r="F983" s="108"/>
      <c r="G983" s="115"/>
      <c r="H983" s="152"/>
      <c r="I983" s="108"/>
      <c r="L983" s="152"/>
      <c r="M983" s="108"/>
      <c r="P983" s="267"/>
      <c r="Q983" s="108"/>
      <c r="T983" s="152"/>
      <c r="U983" s="108"/>
      <c r="X983" s="152"/>
      <c r="Y983" s="108"/>
      <c r="AB983" s="152"/>
      <c r="AC983" s="108"/>
    </row>
    <row r="984" spans="4:29" ht="14.25" customHeight="1">
      <c r="D984" s="163"/>
      <c r="E984" s="108"/>
      <c r="F984" s="108"/>
      <c r="G984" s="115"/>
      <c r="H984" s="152"/>
      <c r="I984" s="108"/>
      <c r="L984" s="152"/>
      <c r="M984" s="108"/>
      <c r="P984" s="267"/>
      <c r="Q984" s="108"/>
      <c r="T984" s="152"/>
      <c r="U984" s="108"/>
      <c r="X984" s="152"/>
      <c r="Y984" s="108"/>
      <c r="AB984" s="152"/>
      <c r="AC984" s="108"/>
    </row>
    <row r="985" spans="4:29" ht="14.25" customHeight="1">
      <c r="D985" s="163"/>
      <c r="E985" s="108"/>
      <c r="F985" s="108"/>
      <c r="G985" s="115"/>
      <c r="H985" s="152"/>
      <c r="I985" s="108"/>
      <c r="L985" s="152"/>
      <c r="M985" s="108"/>
      <c r="P985" s="267"/>
      <c r="Q985" s="108"/>
      <c r="T985" s="152"/>
      <c r="U985" s="108"/>
      <c r="X985" s="152"/>
      <c r="Y985" s="108"/>
      <c r="AB985" s="152"/>
      <c r="AC985" s="108"/>
    </row>
    <row r="986" spans="4:29" ht="14.25" customHeight="1">
      <c r="D986" s="163"/>
      <c r="E986" s="108"/>
      <c r="F986" s="108"/>
      <c r="G986" s="115"/>
      <c r="H986" s="152"/>
      <c r="I986" s="108"/>
      <c r="L986" s="152"/>
      <c r="M986" s="108"/>
      <c r="P986" s="267"/>
      <c r="Q986" s="108"/>
      <c r="T986" s="152"/>
      <c r="U986" s="108"/>
      <c r="X986" s="152"/>
      <c r="Y986" s="108"/>
      <c r="AB986" s="152"/>
      <c r="AC986" s="108"/>
    </row>
    <row r="987" spans="4:29" ht="14.25" customHeight="1">
      <c r="D987" s="163"/>
      <c r="E987" s="108"/>
      <c r="F987" s="108"/>
      <c r="G987" s="115"/>
      <c r="H987" s="152"/>
      <c r="I987" s="108"/>
      <c r="L987" s="152"/>
      <c r="M987" s="108"/>
      <c r="P987" s="267"/>
      <c r="Q987" s="108"/>
      <c r="T987" s="152"/>
      <c r="U987" s="108"/>
      <c r="X987" s="152"/>
      <c r="Y987" s="108"/>
      <c r="AB987" s="152"/>
      <c r="AC987" s="108"/>
    </row>
    <row r="988" spans="4:29" ht="14.25" customHeight="1">
      <c r="D988" s="163"/>
      <c r="E988" s="108"/>
      <c r="F988" s="108"/>
      <c r="G988" s="115"/>
      <c r="H988" s="152"/>
      <c r="I988" s="108"/>
      <c r="L988" s="152"/>
      <c r="M988" s="108"/>
      <c r="P988" s="267"/>
      <c r="Q988" s="108"/>
      <c r="T988" s="152"/>
      <c r="U988" s="108"/>
      <c r="X988" s="152"/>
      <c r="Y988" s="108"/>
      <c r="AB988" s="152"/>
      <c r="AC988" s="108"/>
    </row>
    <row r="989" spans="4:29" ht="14.25" customHeight="1">
      <c r="D989" s="163"/>
      <c r="E989" s="108"/>
      <c r="F989" s="108"/>
      <c r="G989" s="115"/>
      <c r="H989" s="152"/>
      <c r="I989" s="108"/>
      <c r="L989" s="152"/>
      <c r="M989" s="108"/>
      <c r="P989" s="267"/>
      <c r="Q989" s="108"/>
      <c r="T989" s="152"/>
      <c r="U989" s="108"/>
      <c r="X989" s="152"/>
      <c r="Y989" s="108"/>
      <c r="AB989" s="152"/>
      <c r="AC989" s="108"/>
    </row>
    <row r="990" spans="4:29" ht="14.25" customHeight="1">
      <c r="D990" s="163"/>
      <c r="E990" s="108"/>
      <c r="F990" s="108"/>
      <c r="G990" s="115"/>
      <c r="H990" s="152"/>
      <c r="I990" s="108"/>
      <c r="L990" s="152"/>
      <c r="M990" s="108"/>
      <c r="P990" s="267"/>
      <c r="Q990" s="108"/>
      <c r="T990" s="152"/>
      <c r="U990" s="108"/>
      <c r="X990" s="152"/>
      <c r="Y990" s="108"/>
      <c r="AB990" s="152"/>
      <c r="AC990" s="108"/>
    </row>
    <row r="991" spans="4:29" ht="14.25" customHeight="1">
      <c r="D991" s="163"/>
      <c r="E991" s="108"/>
      <c r="F991" s="108"/>
      <c r="G991" s="115"/>
      <c r="H991" s="152"/>
      <c r="I991" s="108"/>
      <c r="L991" s="152"/>
      <c r="M991" s="108"/>
      <c r="P991" s="267"/>
      <c r="Q991" s="108"/>
      <c r="T991" s="152"/>
      <c r="U991" s="108"/>
      <c r="X991" s="152"/>
      <c r="Y991" s="108"/>
      <c r="AB991" s="152"/>
      <c r="AC991" s="108"/>
    </row>
    <row r="992" spans="4:29" ht="14.25" customHeight="1">
      <c r="D992" s="163"/>
      <c r="E992" s="108"/>
      <c r="F992" s="108"/>
      <c r="G992" s="115"/>
      <c r="H992" s="152"/>
      <c r="I992" s="108"/>
      <c r="L992" s="152"/>
      <c r="M992" s="108"/>
      <c r="P992" s="267"/>
      <c r="Q992" s="108"/>
      <c r="T992" s="152"/>
      <c r="U992" s="108"/>
      <c r="X992" s="152"/>
      <c r="Y992" s="108"/>
      <c r="AB992" s="152"/>
      <c r="AC992" s="108"/>
    </row>
    <row r="993" spans="4:29" ht="14.25" customHeight="1">
      <c r="D993" s="163"/>
      <c r="E993" s="108"/>
      <c r="F993" s="108"/>
      <c r="G993" s="115"/>
      <c r="H993" s="152"/>
      <c r="I993" s="108"/>
      <c r="L993" s="152"/>
      <c r="M993" s="108"/>
      <c r="P993" s="267"/>
      <c r="Q993" s="108"/>
      <c r="T993" s="152"/>
      <c r="U993" s="108"/>
      <c r="X993" s="152"/>
      <c r="Y993" s="108"/>
      <c r="AB993" s="152"/>
      <c r="AC993" s="108"/>
    </row>
    <row r="994" spans="4:29" ht="14.25" customHeight="1">
      <c r="D994" s="163"/>
      <c r="E994" s="108"/>
      <c r="F994" s="108"/>
      <c r="G994" s="115"/>
      <c r="H994" s="152"/>
      <c r="I994" s="108"/>
      <c r="L994" s="152"/>
      <c r="M994" s="108"/>
      <c r="P994" s="267"/>
      <c r="Q994" s="108"/>
      <c r="T994" s="152"/>
      <c r="U994" s="108"/>
      <c r="X994" s="152"/>
      <c r="Y994" s="108"/>
      <c r="AB994" s="152"/>
      <c r="AC994" s="108"/>
    </row>
    <row r="995" spans="4:29" ht="14.25" customHeight="1">
      <c r="D995" s="163"/>
      <c r="E995" s="108"/>
      <c r="F995" s="108"/>
      <c r="G995" s="115"/>
      <c r="H995" s="152"/>
      <c r="I995" s="108"/>
      <c r="L995" s="152"/>
      <c r="M995" s="108"/>
      <c r="P995" s="267"/>
      <c r="Q995" s="108"/>
      <c r="T995" s="152"/>
      <c r="U995" s="108"/>
      <c r="X995" s="152"/>
      <c r="Y995" s="108"/>
      <c r="AB995" s="152"/>
      <c r="AC995" s="108"/>
    </row>
    <row r="996" spans="4:29" ht="14.25" customHeight="1">
      <c r="D996" s="163"/>
      <c r="E996" s="108"/>
      <c r="F996" s="108"/>
      <c r="G996" s="115"/>
      <c r="H996" s="152"/>
      <c r="I996" s="108"/>
      <c r="L996" s="152"/>
      <c r="M996" s="108"/>
      <c r="P996" s="267"/>
      <c r="Q996" s="108"/>
      <c r="T996" s="152"/>
      <c r="U996" s="108"/>
      <c r="X996" s="152"/>
      <c r="Y996" s="108"/>
      <c r="AB996" s="152"/>
      <c r="AC996" s="108"/>
    </row>
    <row r="997" spans="4:29" ht="14.25" customHeight="1">
      <c r="D997" s="163"/>
      <c r="E997" s="108"/>
      <c r="F997" s="108"/>
      <c r="G997" s="115"/>
      <c r="H997" s="152"/>
      <c r="I997" s="108"/>
      <c r="L997" s="152"/>
      <c r="M997" s="108"/>
      <c r="P997" s="267"/>
      <c r="Q997" s="108"/>
      <c r="T997" s="152"/>
      <c r="U997" s="108"/>
      <c r="X997" s="152"/>
      <c r="Y997" s="108"/>
      <c r="AB997" s="152"/>
      <c r="AC997" s="108"/>
    </row>
    <row r="998" spans="4:29" ht="14.25" customHeight="1">
      <c r="D998" s="163"/>
      <c r="E998" s="108"/>
      <c r="F998" s="108"/>
      <c r="G998" s="115"/>
      <c r="H998" s="152"/>
      <c r="I998" s="108"/>
      <c r="L998" s="152"/>
      <c r="M998" s="108"/>
      <c r="P998" s="267"/>
      <c r="Q998" s="108"/>
      <c r="T998" s="152"/>
      <c r="U998" s="108"/>
      <c r="X998" s="152"/>
      <c r="Y998" s="108"/>
      <c r="AB998" s="152"/>
      <c r="AC998" s="108"/>
    </row>
    <row r="999" spans="4:29" ht="14.25" customHeight="1">
      <c r="D999" s="163"/>
      <c r="E999" s="108"/>
      <c r="F999" s="108"/>
      <c r="G999" s="115"/>
      <c r="H999" s="152"/>
      <c r="I999" s="108"/>
      <c r="L999" s="152"/>
      <c r="M999" s="108"/>
      <c r="P999" s="267"/>
      <c r="Q999" s="108"/>
      <c r="T999" s="152"/>
      <c r="U999" s="108"/>
      <c r="X999" s="152"/>
      <c r="Y999" s="108"/>
      <c r="AB999" s="152"/>
      <c r="AC999" s="108"/>
    </row>
  </sheetData>
  <mergeCells count="3">
    <mergeCell ref="C1:C2"/>
    <mergeCell ref="F1:F2"/>
    <mergeCell ref="E1:E2"/>
  </mergeCells>
  <conditionalFormatting sqref="U3:U33 U35:U43">
    <cfRule type="cellIs" dxfId="37" priority="40" operator="greaterThan">
      <formula>0</formula>
    </cfRule>
  </conditionalFormatting>
  <conditionalFormatting sqref="U3:U33 U35:U44 U46:U49">
    <cfRule type="cellIs" dxfId="36" priority="39" operator="lessThan">
      <formula>0</formula>
    </cfRule>
  </conditionalFormatting>
  <conditionalFormatting sqref="Y1:Y18 Y21:Y33 Y35:Y44 Y46:Y1048576 AC35:AC44 AC46:AC1048576">
    <cfRule type="cellIs" dxfId="35" priority="37" operator="lessThan">
      <formula>0</formula>
    </cfRule>
    <cfRule type="cellIs" dxfId="34" priority="38" operator="greaterThan">
      <formula>0</formula>
    </cfRule>
  </conditionalFormatting>
  <conditionalFormatting sqref="Y19">
    <cfRule type="cellIs" dxfId="33" priority="35" operator="lessThan">
      <formula>0</formula>
    </cfRule>
    <cfRule type="cellIs" dxfId="32" priority="36" operator="greaterThan">
      <formula>0</formula>
    </cfRule>
  </conditionalFormatting>
  <conditionalFormatting sqref="Y20">
    <cfRule type="cellIs" dxfId="31" priority="33" operator="lessThan">
      <formula>0</formula>
    </cfRule>
    <cfRule type="cellIs" dxfId="30" priority="34" operator="greaterThan">
      <formula>0</formula>
    </cfRule>
  </conditionalFormatting>
  <conditionalFormatting sqref="U34">
    <cfRule type="cellIs" dxfId="29" priority="31" operator="lessThan">
      <formula>0</formula>
    </cfRule>
    <cfRule type="cellIs" dxfId="28" priority="32" operator="greaterThan">
      <formula>0</formula>
    </cfRule>
  </conditionalFormatting>
  <conditionalFormatting sqref="Y34">
    <cfRule type="cellIs" dxfId="27" priority="29" operator="lessThan">
      <formula>0</formula>
    </cfRule>
    <cfRule type="cellIs" dxfId="26" priority="30" operator="greaterThan">
      <formula>0</formula>
    </cfRule>
  </conditionalFormatting>
  <conditionalFormatting sqref="AC34">
    <cfRule type="cellIs" dxfId="25" priority="19" operator="lessThan">
      <formula>0</formula>
    </cfRule>
    <cfRule type="cellIs" dxfId="24" priority="20" operator="greaterThan">
      <formula>0</formula>
    </cfRule>
  </conditionalFormatting>
  <conditionalFormatting sqref="AC1:AC18 AC21:AC33">
    <cfRule type="cellIs" dxfId="23" priority="25" operator="lessThan">
      <formula>0</formula>
    </cfRule>
    <cfRule type="cellIs" dxfId="22" priority="26" operator="greaterThan">
      <formula>0</formula>
    </cfRule>
  </conditionalFormatting>
  <conditionalFormatting sqref="AC19">
    <cfRule type="cellIs" dxfId="21" priority="23" operator="lessThan">
      <formula>0</formula>
    </cfRule>
    <cfRule type="cellIs" dxfId="20" priority="24" operator="greaterThan">
      <formula>0</formula>
    </cfRule>
  </conditionalFormatting>
  <conditionalFormatting sqref="AC20">
    <cfRule type="cellIs" dxfId="19" priority="21" operator="lessThan">
      <formula>0</formula>
    </cfRule>
    <cfRule type="cellIs" dxfId="18" priority="22" operator="greaterThan">
      <formula>0</formula>
    </cfRule>
  </conditionalFormatting>
  <conditionalFormatting sqref="U45">
    <cfRule type="cellIs" dxfId="17" priority="18" operator="lessThan">
      <formula>0</formula>
    </cfRule>
  </conditionalFormatting>
  <conditionalFormatting sqref="AC45">
    <cfRule type="cellIs" dxfId="16" priority="16" operator="lessThan">
      <formula>0</formula>
    </cfRule>
    <cfRule type="cellIs" dxfId="15" priority="17" operator="greaterThan">
      <formula>0</formula>
    </cfRule>
  </conditionalFormatting>
  <conditionalFormatting sqref="Q3:Q33 Q35:Q43">
    <cfRule type="cellIs" dxfId="14" priority="15" operator="greaterThan">
      <formula>0</formula>
    </cfRule>
  </conditionalFormatting>
  <conditionalFormatting sqref="Q3:Q33 Q35:Q44 Q46:Q49">
    <cfRule type="cellIs" dxfId="13" priority="14" operator="lessThan">
      <formula>0</formula>
    </cfRule>
  </conditionalFormatting>
  <conditionalFormatting sqref="Q34">
    <cfRule type="cellIs" dxfId="12" priority="12" operator="lessThan">
      <formula>0</formula>
    </cfRule>
    <cfRule type="cellIs" dxfId="11" priority="13" operator="greaterThan">
      <formula>0</formula>
    </cfRule>
  </conditionalFormatting>
  <conditionalFormatting sqref="Q45">
    <cfRule type="cellIs" dxfId="10" priority="11" operator="lessThan">
      <formula>0</formula>
    </cfRule>
  </conditionalFormatting>
  <conditionalFormatting sqref="M3:M33 M35:M43">
    <cfRule type="cellIs" dxfId="9" priority="10" operator="greaterThan">
      <formula>0</formula>
    </cfRule>
  </conditionalFormatting>
  <conditionalFormatting sqref="M3:M33 M35:M44 M46:M49">
    <cfRule type="cellIs" dxfId="8" priority="9" operator="lessThan">
      <formula>0</formula>
    </cfRule>
  </conditionalFormatting>
  <conditionalFormatting sqref="M34">
    <cfRule type="cellIs" dxfId="7" priority="7" operator="lessThan">
      <formula>0</formula>
    </cfRule>
    <cfRule type="cellIs" dxfId="6" priority="8" operator="greaterThan">
      <formula>0</formula>
    </cfRule>
  </conditionalFormatting>
  <conditionalFormatting sqref="M45">
    <cfRule type="cellIs" dxfId="5" priority="6" operator="lessThan">
      <formula>0</formula>
    </cfRule>
  </conditionalFormatting>
  <conditionalFormatting sqref="I3:I33 I35:I43">
    <cfRule type="cellIs" dxfId="4" priority="5" operator="greaterThan">
      <formula>0</formula>
    </cfRule>
  </conditionalFormatting>
  <conditionalFormatting sqref="I3:I33 I35:I44 I46:I49">
    <cfRule type="cellIs" dxfId="3" priority="4" operator="lessThan">
      <formula>0</formula>
    </cfRule>
  </conditionalFormatting>
  <conditionalFormatting sqref="I34">
    <cfRule type="cellIs" dxfId="2" priority="2" operator="lessThan">
      <formula>0</formula>
    </cfRule>
    <cfRule type="cellIs" dxfId="1" priority="3" operator="greaterThan">
      <formula>0</formula>
    </cfRule>
  </conditionalFormatting>
  <conditionalFormatting sqref="I45">
    <cfRule type="cellIs" dxfId="0" priority="1" operator="lessThan">
      <formula>0</formula>
    </cfRule>
  </conditionalFormatting>
  <pageMargins left="0.7" right="0.7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  <sheetView workbookViewId="1"/>
  </sheetViews>
  <sheetFormatPr defaultRowHeight="13.8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00"/>
  <sheetViews>
    <sheetView workbookViewId="0">
      <selection activeCell="B15" sqref="B15"/>
    </sheetView>
    <sheetView workbookViewId="1"/>
  </sheetViews>
  <sheetFormatPr defaultColWidth="12.59765625" defaultRowHeight="15" customHeight="1"/>
  <cols>
    <col min="1" max="1" width="9.19921875" style="453" customWidth="1"/>
    <col min="2" max="2" width="10.5" style="453" customWidth="1"/>
    <col min="3" max="3" width="11.69921875" style="453" customWidth="1"/>
    <col min="4" max="4" width="12.09765625" style="453" customWidth="1"/>
    <col min="5" max="5" width="18.69921875" style="453" customWidth="1"/>
    <col min="6" max="6" width="22.19921875" style="453" customWidth="1"/>
    <col min="7" max="7" width="24" style="453" customWidth="1"/>
    <col min="8" max="8" width="15.69921875" style="453" customWidth="1"/>
    <col min="9" max="9" width="12.19921875" style="453" customWidth="1"/>
    <col min="10" max="10" width="9.69921875" style="453" customWidth="1"/>
    <col min="11" max="11" width="22.19921875" style="453" customWidth="1"/>
    <col min="12" max="12" width="11" style="453" customWidth="1"/>
    <col min="13" max="13" width="12.69921875" style="453" customWidth="1"/>
    <col min="14" max="14" width="13.3984375" style="453" customWidth="1"/>
    <col min="15" max="15" width="15.5" style="453" customWidth="1"/>
    <col min="16" max="16" width="15.8984375" style="453" customWidth="1"/>
    <col min="17" max="17" width="14.3984375" style="453" customWidth="1"/>
    <col min="18" max="18" width="23.09765625" style="453" customWidth="1"/>
    <col min="19" max="19" width="21.19921875" style="453" customWidth="1"/>
    <col min="20" max="20" width="54.5" style="453" customWidth="1"/>
    <col min="21" max="21" width="25.19921875" style="453" customWidth="1"/>
    <col min="22" max="22" width="32" style="453" customWidth="1"/>
    <col min="23" max="23" width="14.5" style="453" customWidth="1"/>
    <col min="24" max="24" width="27.69921875" style="453" customWidth="1"/>
    <col min="25" max="29" width="9.19921875" style="453" customWidth="1"/>
  </cols>
  <sheetData>
    <row r="1" spans="1:29" ht="82.5" customHeight="1">
      <c r="E1" s="499" t="s">
        <v>62</v>
      </c>
      <c r="F1" s="479"/>
      <c r="G1" s="476"/>
      <c r="H1" s="495" t="s">
        <v>71</v>
      </c>
      <c r="I1" s="479"/>
      <c r="J1" s="479"/>
      <c r="K1" s="476"/>
    </row>
    <row r="2" spans="1:29" ht="34.5" customHeight="1">
      <c r="A2" s="377"/>
      <c r="B2" s="377"/>
      <c r="C2" s="32" t="s">
        <v>3</v>
      </c>
      <c r="D2" s="32" t="s">
        <v>4</v>
      </c>
      <c r="E2" s="455" t="s">
        <v>72</v>
      </c>
      <c r="F2" s="455" t="s">
        <v>73</v>
      </c>
      <c r="G2" s="455" t="s">
        <v>74</v>
      </c>
      <c r="H2" s="456" t="s">
        <v>75</v>
      </c>
      <c r="I2" s="495" t="s">
        <v>76</v>
      </c>
      <c r="J2" s="476"/>
      <c r="K2" s="456" t="s">
        <v>77</v>
      </c>
      <c r="L2" s="475" t="s">
        <v>78</v>
      </c>
      <c r="M2" s="476"/>
      <c r="N2" s="475" t="s">
        <v>79</v>
      </c>
      <c r="O2" s="476"/>
      <c r="P2" s="475" t="s">
        <v>80</v>
      </c>
      <c r="Q2" s="476"/>
      <c r="R2" s="33" t="s">
        <v>77</v>
      </c>
      <c r="S2" s="34" t="s">
        <v>81</v>
      </c>
      <c r="T2" s="34" t="s">
        <v>82</v>
      </c>
      <c r="U2" s="377"/>
      <c r="V2" s="377"/>
      <c r="W2" s="377"/>
      <c r="X2" s="377"/>
      <c r="Y2" s="377"/>
      <c r="Z2" s="377"/>
      <c r="AA2" s="377"/>
      <c r="AB2" s="377"/>
      <c r="AC2" s="377"/>
    </row>
    <row r="3" spans="1:29" ht="80.25" customHeight="1">
      <c r="C3" s="381" t="s">
        <v>83</v>
      </c>
      <c r="F3" s="35" t="s">
        <v>84</v>
      </c>
      <c r="I3" s="36" t="s">
        <v>85</v>
      </c>
      <c r="J3" s="36"/>
      <c r="K3" s="1" t="s">
        <v>86</v>
      </c>
      <c r="P3" s="461"/>
      <c r="Q3" s="461"/>
      <c r="S3" s="377">
        <f>5179.03-128-444-432-128</f>
        <v>4047.0299999999997</v>
      </c>
      <c r="T3" s="1" t="s">
        <v>87</v>
      </c>
    </row>
    <row r="4" spans="1:29" ht="30.75" customHeight="1">
      <c r="C4" s="381"/>
      <c r="P4" s="461"/>
      <c r="Q4" s="461"/>
      <c r="S4" s="377">
        <f>S3-3500</f>
        <v>547.02999999999975</v>
      </c>
      <c r="T4" s="1" t="s">
        <v>88</v>
      </c>
    </row>
    <row r="5" spans="1:29" ht="53.25" customHeight="1">
      <c r="A5" s="481">
        <v>2017</v>
      </c>
      <c r="B5" s="481" t="s">
        <v>89</v>
      </c>
      <c r="C5" s="481" t="s">
        <v>18</v>
      </c>
      <c r="D5" s="478">
        <v>428</v>
      </c>
      <c r="E5" s="500" t="s">
        <v>90</v>
      </c>
      <c r="F5" s="481" t="s">
        <v>91</v>
      </c>
      <c r="G5" s="479"/>
      <c r="H5" s="478">
        <v>428</v>
      </c>
      <c r="I5" s="37">
        <f>16.75+37.94+8.55</f>
        <v>63.239999999999995</v>
      </c>
      <c r="J5" s="37"/>
      <c r="K5" s="481">
        <v>5124.97</v>
      </c>
      <c r="L5" s="484">
        <v>259.8</v>
      </c>
      <c r="M5" s="479"/>
      <c r="N5" s="484">
        <v>304.42</v>
      </c>
      <c r="O5" s="479"/>
      <c r="P5" s="484">
        <f>N5+L5+I5</f>
        <v>627.46</v>
      </c>
      <c r="Q5" s="479"/>
      <c r="R5" s="481">
        <f>H5-P5</f>
        <v>-199.46000000000004</v>
      </c>
      <c r="S5" s="38">
        <f>S4+R5</f>
        <v>347.56999999999971</v>
      </c>
      <c r="T5" s="479"/>
      <c r="U5" s="39"/>
      <c r="V5" s="39"/>
      <c r="W5" s="39"/>
      <c r="X5" s="39"/>
      <c r="Y5" s="39"/>
      <c r="Z5" s="39"/>
      <c r="AA5" s="39"/>
      <c r="AB5" s="39"/>
      <c r="AC5" s="39"/>
    </row>
    <row r="6" spans="1:29" ht="34.5" customHeight="1">
      <c r="A6" s="477"/>
      <c r="B6" s="477"/>
      <c r="C6" s="477"/>
      <c r="D6" s="477"/>
      <c r="E6" s="477"/>
      <c r="F6" s="477"/>
      <c r="G6" s="477"/>
      <c r="H6" s="477"/>
      <c r="I6" s="40"/>
      <c r="J6" s="40"/>
      <c r="K6" s="477"/>
      <c r="L6" s="477"/>
      <c r="M6" s="477"/>
      <c r="N6" s="477"/>
      <c r="O6" s="477"/>
      <c r="P6" s="477"/>
      <c r="Q6" s="477"/>
      <c r="R6" s="477"/>
      <c r="S6" s="41"/>
      <c r="T6" s="477"/>
      <c r="U6" s="39"/>
      <c r="V6" s="39"/>
      <c r="W6" s="39"/>
      <c r="X6" s="39"/>
      <c r="Y6" s="39"/>
      <c r="Z6" s="39"/>
      <c r="AA6" s="39"/>
      <c r="AB6" s="39"/>
      <c r="AC6" s="39"/>
    </row>
    <row r="7" spans="1:29" ht="53.25" customHeight="1">
      <c r="A7" s="481">
        <v>2017</v>
      </c>
      <c r="B7" s="481" t="s">
        <v>92</v>
      </c>
      <c r="C7" s="481">
        <v>1290</v>
      </c>
      <c r="D7" s="478">
        <v>430</v>
      </c>
      <c r="E7" s="500" t="s">
        <v>93</v>
      </c>
      <c r="F7" s="481" t="s">
        <v>94</v>
      </c>
      <c r="G7" s="479"/>
      <c r="H7" s="478">
        <v>430</v>
      </c>
      <c r="I7" s="37">
        <v>190.1</v>
      </c>
      <c r="J7" s="37"/>
      <c r="K7" s="481">
        <v>4966.7299999999996</v>
      </c>
      <c r="L7" s="484">
        <v>282.7</v>
      </c>
      <c r="M7" s="483" t="s">
        <v>95</v>
      </c>
      <c r="N7" s="484">
        <v>130.99</v>
      </c>
      <c r="O7" s="483" t="s">
        <v>96</v>
      </c>
      <c r="P7" s="484">
        <f>+I7+N7+L7-50</f>
        <v>553.79</v>
      </c>
      <c r="Q7" s="502" t="s">
        <v>97</v>
      </c>
      <c r="R7" s="481">
        <f>H7-P7</f>
        <v>-123.78999999999996</v>
      </c>
      <c r="S7" s="493">
        <f>S5+R7</f>
        <v>223.77999999999975</v>
      </c>
      <c r="T7" s="481" t="s">
        <v>98</v>
      </c>
    </row>
    <row r="8" spans="1:29" ht="36.75" customHeight="1">
      <c r="A8" s="477"/>
      <c r="B8" s="477"/>
      <c r="C8" s="477"/>
      <c r="D8" s="477"/>
      <c r="E8" s="477"/>
      <c r="F8" s="477"/>
      <c r="G8" s="477"/>
      <c r="H8" s="477"/>
      <c r="I8" s="42"/>
      <c r="J8" s="42"/>
      <c r="K8" s="477"/>
      <c r="L8" s="477"/>
      <c r="M8" s="477"/>
      <c r="N8" s="477"/>
      <c r="O8" s="477"/>
      <c r="P8" s="477"/>
      <c r="Q8" s="477"/>
      <c r="R8" s="477"/>
      <c r="S8" s="477"/>
      <c r="T8" s="477"/>
    </row>
    <row r="9" spans="1:29" ht="53.25" customHeight="1">
      <c r="A9" s="481">
        <v>2017</v>
      </c>
      <c r="B9" s="481" t="s">
        <v>99</v>
      </c>
      <c r="C9" s="481">
        <v>1312</v>
      </c>
      <c r="D9" s="478" t="s">
        <v>100</v>
      </c>
      <c r="E9" s="478" t="s">
        <v>101</v>
      </c>
      <c r="F9" s="481" t="s">
        <v>102</v>
      </c>
      <c r="G9" s="481" t="s">
        <v>103</v>
      </c>
      <c r="H9" s="478">
        <v>437</v>
      </c>
      <c r="I9" s="479"/>
      <c r="J9" s="479"/>
      <c r="K9" s="479"/>
      <c r="L9" s="501">
        <v>158</v>
      </c>
      <c r="M9" s="385" t="s">
        <v>104</v>
      </c>
      <c r="N9" s="484">
        <v>172.78</v>
      </c>
      <c r="O9" s="481" t="s">
        <v>105</v>
      </c>
      <c r="P9" s="37">
        <f>+I9+N9+L9</f>
        <v>330.78</v>
      </c>
      <c r="Q9" s="380" t="s">
        <v>106</v>
      </c>
      <c r="R9" s="385">
        <f>H9-P9</f>
        <v>106.22000000000003</v>
      </c>
      <c r="S9" s="38">
        <f>S7+R9</f>
        <v>329.99999999999977</v>
      </c>
      <c r="T9" s="479"/>
    </row>
    <row r="10" spans="1:29" ht="36" customHeight="1">
      <c r="A10" s="477"/>
      <c r="B10" s="477"/>
      <c r="C10" s="477"/>
      <c r="D10" s="477"/>
      <c r="E10" s="477"/>
      <c r="F10" s="477"/>
      <c r="G10" s="477"/>
      <c r="H10" s="477"/>
      <c r="I10" s="477"/>
      <c r="J10" s="477"/>
      <c r="K10" s="477"/>
      <c r="L10" s="477"/>
      <c r="M10" s="43" t="s">
        <v>107</v>
      </c>
      <c r="N10" s="477"/>
      <c r="O10" s="477"/>
      <c r="P10" s="42">
        <f>N9+108</f>
        <v>280.77999999999997</v>
      </c>
      <c r="Q10" s="44" t="s">
        <v>108</v>
      </c>
      <c r="R10" s="45">
        <f>H9-P10</f>
        <v>156.22000000000003</v>
      </c>
      <c r="S10" s="46" t="s">
        <v>109</v>
      </c>
      <c r="T10" s="477"/>
    </row>
    <row r="11" spans="1:29" ht="60.75" customHeight="1">
      <c r="A11" s="481">
        <v>2017</v>
      </c>
      <c r="B11" s="481" t="s">
        <v>110</v>
      </c>
      <c r="C11" s="481">
        <v>1384</v>
      </c>
      <c r="D11" s="478" t="s">
        <v>111</v>
      </c>
      <c r="E11" s="478" t="s">
        <v>112</v>
      </c>
      <c r="F11" s="481">
        <v>0</v>
      </c>
      <c r="G11" s="479"/>
      <c r="H11" s="478">
        <f>462+30</f>
        <v>492</v>
      </c>
      <c r="I11" s="501">
        <v>15</v>
      </c>
      <c r="J11" s="497" t="s">
        <v>113</v>
      </c>
      <c r="K11" s="479"/>
      <c r="L11" s="457">
        <v>308.5</v>
      </c>
      <c r="M11" s="47" t="s">
        <v>114</v>
      </c>
      <c r="N11" s="48">
        <v>302.5</v>
      </c>
      <c r="O11" s="49" t="s">
        <v>115</v>
      </c>
      <c r="P11" s="458">
        <f>N11+L11+I11</f>
        <v>626</v>
      </c>
      <c r="Q11" s="50" t="s">
        <v>116</v>
      </c>
      <c r="R11" s="50">
        <f>H11-P12</f>
        <v>-15.269999999999982</v>
      </c>
      <c r="S11" s="51">
        <v>330</v>
      </c>
      <c r="T11" s="52" t="s">
        <v>117</v>
      </c>
      <c r="U11" s="53" t="s">
        <v>118</v>
      </c>
      <c r="V11" s="53"/>
      <c r="W11" s="53"/>
      <c r="X11" s="53"/>
      <c r="Y11" s="53"/>
      <c r="Z11" s="53"/>
      <c r="AA11" s="53"/>
      <c r="AB11" s="53"/>
      <c r="AC11" s="53"/>
    </row>
    <row r="12" spans="1:29" ht="60.75" customHeight="1">
      <c r="A12" s="470"/>
      <c r="B12" s="470"/>
      <c r="C12" s="470"/>
      <c r="D12" s="470"/>
      <c r="E12" s="470"/>
      <c r="F12" s="470"/>
      <c r="G12" s="470"/>
      <c r="H12" s="470"/>
      <c r="I12" s="470"/>
      <c r="J12" s="470"/>
      <c r="K12" s="470"/>
      <c r="L12" s="457">
        <f>L11-50</f>
        <v>258.5</v>
      </c>
      <c r="M12" s="47" t="s">
        <v>119</v>
      </c>
      <c r="N12" s="48">
        <f>N11-118.73</f>
        <v>183.76999999999998</v>
      </c>
      <c r="O12" s="381" t="s">
        <v>120</v>
      </c>
      <c r="P12" s="458">
        <f>L11+N12+I11</f>
        <v>507.27</v>
      </c>
      <c r="Q12" s="381" t="s">
        <v>121</v>
      </c>
      <c r="R12" s="377"/>
      <c r="S12" s="38">
        <f>330+R11</f>
        <v>314.73</v>
      </c>
      <c r="T12" s="386" t="s">
        <v>122</v>
      </c>
      <c r="U12" s="54" t="s">
        <v>123</v>
      </c>
      <c r="V12" s="27"/>
      <c r="W12" s="27"/>
      <c r="X12" s="27"/>
      <c r="Y12" s="27"/>
      <c r="Z12" s="27"/>
      <c r="AA12" s="27"/>
      <c r="AB12" s="27"/>
      <c r="AC12" s="27"/>
    </row>
    <row r="13" spans="1:29" ht="47.25" customHeight="1">
      <c r="A13" s="477"/>
      <c r="B13" s="477"/>
      <c r="C13" s="477"/>
      <c r="D13" s="477"/>
      <c r="E13" s="477"/>
      <c r="F13" s="477"/>
      <c r="G13" s="477"/>
      <c r="H13" s="477"/>
      <c r="I13" s="477"/>
      <c r="J13" s="477"/>
      <c r="K13" s="477"/>
      <c r="L13" s="55">
        <f>L12-81</f>
        <v>177.5</v>
      </c>
      <c r="M13" s="56" t="s">
        <v>124</v>
      </c>
      <c r="N13" s="48">
        <f>N12-40</f>
        <v>143.76999999999998</v>
      </c>
      <c r="O13" s="377" t="s">
        <v>125</v>
      </c>
      <c r="P13" s="42">
        <f>N13+L12+I11</f>
        <v>417.27</v>
      </c>
      <c r="Q13" s="381" t="s">
        <v>126</v>
      </c>
      <c r="R13" s="377">
        <f>H11-P13</f>
        <v>74.730000000000018</v>
      </c>
      <c r="S13" s="38">
        <f>S11+R13-90</f>
        <v>314.73</v>
      </c>
      <c r="T13" s="57" t="s">
        <v>127</v>
      </c>
      <c r="U13" s="27"/>
      <c r="V13" s="27"/>
      <c r="W13" s="27"/>
      <c r="X13" s="27"/>
      <c r="Y13" s="27"/>
      <c r="Z13" s="27"/>
      <c r="AA13" s="27"/>
      <c r="AB13" s="27"/>
      <c r="AC13" s="27"/>
    </row>
    <row r="14" spans="1:29" ht="62.25" customHeight="1">
      <c r="A14" s="481">
        <v>2017</v>
      </c>
      <c r="B14" s="481" t="s">
        <v>128</v>
      </c>
      <c r="C14" s="481">
        <v>1325</v>
      </c>
      <c r="D14" s="478" t="s">
        <v>129</v>
      </c>
      <c r="E14" s="478" t="s">
        <v>130</v>
      </c>
      <c r="F14" s="481" t="s">
        <v>131</v>
      </c>
      <c r="G14" s="479"/>
      <c r="H14" s="385">
        <f>441+30+20+15+4.45</f>
        <v>510.45</v>
      </c>
      <c r="I14" s="481">
        <v>0</v>
      </c>
      <c r="J14" s="479"/>
      <c r="K14" s="479"/>
      <c r="L14" s="377">
        <v>202.8</v>
      </c>
      <c r="M14" s="377"/>
      <c r="N14" s="385">
        <v>268.01</v>
      </c>
      <c r="O14" s="385"/>
      <c r="P14" s="385">
        <f>N15+L14</f>
        <v>453.21000000000004</v>
      </c>
      <c r="Q14" s="385" t="s">
        <v>116</v>
      </c>
      <c r="R14" s="385">
        <f>H14-P14</f>
        <v>57.239999999999952</v>
      </c>
      <c r="S14" s="492">
        <f>S13+R14</f>
        <v>371.96999999999997</v>
      </c>
      <c r="T14" s="383" t="s">
        <v>132</v>
      </c>
    </row>
    <row r="15" spans="1:29" ht="62.25" customHeight="1">
      <c r="A15" s="477"/>
      <c r="B15" s="477"/>
      <c r="C15" s="477"/>
      <c r="D15" s="477"/>
      <c r="E15" s="477"/>
      <c r="F15" s="477"/>
      <c r="G15" s="477"/>
      <c r="H15" s="56" t="s">
        <v>133</v>
      </c>
      <c r="I15" s="477"/>
      <c r="J15" s="477"/>
      <c r="K15" s="477"/>
      <c r="L15" s="377">
        <f>L14-50</f>
        <v>152.80000000000001</v>
      </c>
      <c r="M15" s="39" t="s">
        <v>119</v>
      </c>
      <c r="N15" s="45">
        <f>N14-17.6</f>
        <v>250.41</v>
      </c>
      <c r="O15" s="56" t="s">
        <v>134</v>
      </c>
      <c r="P15" s="45">
        <f>N15+L15</f>
        <v>403.21000000000004</v>
      </c>
      <c r="Q15" s="56" t="s">
        <v>126</v>
      </c>
      <c r="R15" s="45">
        <f>H14-P15</f>
        <v>107.23999999999995</v>
      </c>
      <c r="S15" s="477"/>
      <c r="T15" s="58"/>
    </row>
    <row r="16" spans="1:29" ht="52.5" customHeight="1">
      <c r="A16" s="481">
        <v>2017</v>
      </c>
      <c r="B16" s="481" t="s">
        <v>26</v>
      </c>
      <c r="C16" s="481">
        <v>1332</v>
      </c>
      <c r="D16" s="478" t="s">
        <v>135</v>
      </c>
      <c r="E16" s="478" t="s">
        <v>135</v>
      </c>
      <c r="F16" s="479"/>
      <c r="G16" s="479"/>
      <c r="H16" s="478">
        <f>444</f>
        <v>444</v>
      </c>
      <c r="I16" s="479"/>
      <c r="J16" s="479"/>
      <c r="K16" s="479"/>
      <c r="L16" s="385">
        <v>358</v>
      </c>
      <c r="M16" s="4"/>
      <c r="N16" s="385">
        <v>326.22000000000003</v>
      </c>
      <c r="O16" s="4"/>
      <c r="P16" s="385">
        <f>N17+L16+73.67</f>
        <v>656.77</v>
      </c>
      <c r="Q16" s="384" t="s">
        <v>136</v>
      </c>
      <c r="R16" s="377">
        <f>H16-P16</f>
        <v>-212.76999999999998</v>
      </c>
      <c r="S16" s="38">
        <f>S14+R16</f>
        <v>159.19999999999999</v>
      </c>
      <c r="T16" s="386" t="s">
        <v>137</v>
      </c>
      <c r="U16" s="382" t="s">
        <v>138</v>
      </c>
      <c r="V16" s="1" t="s">
        <v>13</v>
      </c>
      <c r="W16" s="1" t="s">
        <v>139</v>
      </c>
    </row>
    <row r="17" spans="1:29" ht="67.5" customHeight="1">
      <c r="A17" s="470"/>
      <c r="B17" s="470"/>
      <c r="C17" s="470"/>
      <c r="D17" s="470"/>
      <c r="E17" s="470"/>
      <c r="F17" s="470"/>
      <c r="G17" s="470"/>
      <c r="H17" s="470"/>
      <c r="I17" s="470"/>
      <c r="J17" s="470"/>
      <c r="K17" s="470"/>
      <c r="L17" s="377">
        <f>L16-50</f>
        <v>308</v>
      </c>
      <c r="M17" s="377" t="s">
        <v>119</v>
      </c>
      <c r="N17" s="377">
        <f>N16-101.12</f>
        <v>225.10000000000002</v>
      </c>
      <c r="O17" s="487" t="s">
        <v>140</v>
      </c>
      <c r="P17" s="377">
        <f>N17+L17+73.67</f>
        <v>606.77</v>
      </c>
      <c r="Q17" s="377" t="s">
        <v>141</v>
      </c>
      <c r="R17" s="377"/>
      <c r="S17" s="492">
        <f>S14+R18 - 323.67</f>
        <v>159.19999999999993</v>
      </c>
      <c r="T17" s="39" t="s">
        <v>142</v>
      </c>
      <c r="U17" s="386" t="s">
        <v>143</v>
      </c>
      <c r="V17" s="377">
        <f>54.78 + 63.95 + 233.5+ 17.6 + 200</f>
        <v>569.83000000000004</v>
      </c>
      <c r="W17" s="59">
        <f>V17-V18</f>
        <v>273.67000000000007</v>
      </c>
    </row>
    <row r="18" spans="1:29" ht="60" customHeight="1">
      <c r="A18" s="477"/>
      <c r="B18" s="477"/>
      <c r="C18" s="477"/>
      <c r="D18" s="477"/>
      <c r="E18" s="477"/>
      <c r="F18" s="477"/>
      <c r="G18" s="477"/>
      <c r="H18" s="477"/>
      <c r="I18" s="477"/>
      <c r="J18" s="477"/>
      <c r="K18" s="477"/>
      <c r="L18" s="45">
        <f>L17-200</f>
        <v>108</v>
      </c>
      <c r="M18" s="45" t="s">
        <v>144</v>
      </c>
      <c r="N18" s="45">
        <f>N16-101.12</f>
        <v>225.10000000000002</v>
      </c>
      <c r="O18" s="477"/>
      <c r="P18" s="45">
        <f>L18+N18</f>
        <v>333.1</v>
      </c>
      <c r="Q18" s="56" t="s">
        <v>145</v>
      </c>
      <c r="R18" s="45">
        <f>H16-P18</f>
        <v>110.89999999999998</v>
      </c>
      <c r="S18" s="477"/>
      <c r="T18" s="386"/>
      <c r="U18" s="58" t="s">
        <v>146</v>
      </c>
      <c r="V18" s="377">
        <f>161.5+56.16+51.5+27</f>
        <v>296.15999999999997</v>
      </c>
      <c r="W18" s="377"/>
    </row>
    <row r="19" spans="1:29" ht="67.5" customHeight="1">
      <c r="A19" s="481">
        <v>2017</v>
      </c>
      <c r="B19" s="481" t="s">
        <v>25</v>
      </c>
      <c r="C19" s="481">
        <v>1398</v>
      </c>
      <c r="D19" s="478" t="s">
        <v>147</v>
      </c>
      <c r="E19" s="478" t="s">
        <v>147</v>
      </c>
      <c r="F19" s="481">
        <v>0</v>
      </c>
      <c r="G19" s="479"/>
      <c r="H19" s="478">
        <v>466</v>
      </c>
      <c r="I19" s="481">
        <v>0</v>
      </c>
      <c r="J19" s="481">
        <v>0</v>
      </c>
      <c r="K19" s="479"/>
      <c r="L19" s="379">
        <v>507.2</v>
      </c>
      <c r="M19" s="381"/>
      <c r="N19" s="60">
        <v>206.92</v>
      </c>
      <c r="O19" s="61" t="s">
        <v>148</v>
      </c>
      <c r="P19" s="62">
        <f>L19+N19</f>
        <v>714.12</v>
      </c>
      <c r="Q19" s="63"/>
      <c r="R19" s="377">
        <f>H19-P19</f>
        <v>-248.12</v>
      </c>
      <c r="S19" s="492">
        <f>S16+R19</f>
        <v>-88.920000000000016</v>
      </c>
      <c r="T19" s="504" t="s">
        <v>149</v>
      </c>
      <c r="W19" s="64" t="s">
        <v>150</v>
      </c>
      <c r="X19" s="65" t="s">
        <v>151</v>
      </c>
      <c r="Y19" s="66">
        <f>85+27+24+29.2</f>
        <v>165.2</v>
      </c>
    </row>
    <row r="20" spans="1:29" ht="47.25" customHeight="1">
      <c r="A20" s="470"/>
      <c r="B20" s="470"/>
      <c r="C20" s="470"/>
      <c r="D20" s="470"/>
      <c r="E20" s="470"/>
      <c r="F20" s="470"/>
      <c r="G20" s="470"/>
      <c r="H20" s="470"/>
      <c r="I20" s="470"/>
      <c r="J20" s="470"/>
      <c r="K20" s="470"/>
      <c r="L20" s="377">
        <f>L19-165.2</f>
        <v>342</v>
      </c>
      <c r="M20" s="381" t="s">
        <v>152</v>
      </c>
      <c r="N20" s="67">
        <f>206.92 -105</f>
        <v>101.91999999999999</v>
      </c>
      <c r="O20" s="68" t="s">
        <v>153</v>
      </c>
      <c r="P20" s="67">
        <f>N19+L20</f>
        <v>548.91999999999996</v>
      </c>
      <c r="Q20" s="387" t="s">
        <v>154</v>
      </c>
      <c r="R20" s="377">
        <f>H19-P20</f>
        <v>-82.919999999999959</v>
      </c>
      <c r="S20" s="477"/>
      <c r="T20" s="470"/>
      <c r="U20" s="377" t="s">
        <v>155</v>
      </c>
      <c r="V20" s="386" t="s">
        <v>156</v>
      </c>
    </row>
    <row r="21" spans="1:29" ht="47.25" customHeight="1">
      <c r="A21" s="477"/>
      <c r="B21" s="477"/>
      <c r="C21" s="477"/>
      <c r="D21" s="477"/>
      <c r="E21" s="477"/>
      <c r="F21" s="477"/>
      <c r="G21" s="477"/>
      <c r="H21" s="477"/>
      <c r="I21" s="477"/>
      <c r="J21" s="477"/>
      <c r="K21" s="477"/>
      <c r="L21" s="45">
        <f>L20-50</f>
        <v>292</v>
      </c>
      <c r="M21" s="56" t="s">
        <v>157</v>
      </c>
      <c r="N21" s="69">
        <f>N20-59</f>
        <v>42.919999999999987</v>
      </c>
      <c r="O21" s="70" t="s">
        <v>158</v>
      </c>
      <c r="P21" s="69">
        <f>L21+N19</f>
        <v>498.91999999999996</v>
      </c>
      <c r="Q21" s="70" t="s">
        <v>159</v>
      </c>
      <c r="R21" s="45">
        <f>H19-P21</f>
        <v>-32.919999999999959</v>
      </c>
      <c r="S21" s="454">
        <f>S17-215.2+R21</f>
        <v>-88.920000000000016</v>
      </c>
      <c r="T21" s="477"/>
      <c r="U21" s="45"/>
      <c r="V21" s="27"/>
      <c r="W21" s="27"/>
      <c r="X21" s="27"/>
      <c r="Y21" s="27"/>
      <c r="Z21" s="27"/>
      <c r="AA21" s="27"/>
      <c r="AB21" s="27"/>
      <c r="AC21" s="27"/>
    </row>
    <row r="22" spans="1:29" ht="47.25" customHeight="1">
      <c r="A22" s="486">
        <v>2017</v>
      </c>
      <c r="B22" s="486" t="s">
        <v>24</v>
      </c>
      <c r="C22" s="487" t="s">
        <v>160</v>
      </c>
      <c r="D22" s="482" t="s">
        <v>161</v>
      </c>
      <c r="E22" s="482" t="s">
        <v>162</v>
      </c>
      <c r="F22" s="486">
        <v>0</v>
      </c>
      <c r="G22" s="477"/>
      <c r="H22" s="482">
        <f>527+100</f>
        <v>627</v>
      </c>
      <c r="I22" s="486">
        <v>5</v>
      </c>
      <c r="J22" s="477"/>
      <c r="K22" s="477"/>
      <c r="L22" s="62">
        <v>580.79999999999995</v>
      </c>
      <c r="M22" s="71"/>
      <c r="N22" s="377">
        <f>291.89-50</f>
        <v>241.89</v>
      </c>
      <c r="O22" s="381" t="s">
        <v>163</v>
      </c>
      <c r="P22" s="62">
        <f>L22+N22</f>
        <v>822.68999999999994</v>
      </c>
      <c r="Q22" s="71"/>
      <c r="R22" s="62">
        <f>H22-P22</f>
        <v>-195.68999999999994</v>
      </c>
      <c r="S22" s="489">
        <f>S19+R22</f>
        <v>-284.60999999999996</v>
      </c>
      <c r="T22" s="71"/>
      <c r="U22" s="71" t="s">
        <v>8</v>
      </c>
      <c r="V22" s="72" t="s">
        <v>164</v>
      </c>
      <c r="W22" s="73" t="s">
        <v>165</v>
      </c>
      <c r="X22" s="74" t="s">
        <v>166</v>
      </c>
      <c r="Y22" s="75">
        <f>107.4+101.2+82.39</f>
        <v>290.99</v>
      </c>
      <c r="Z22" s="383"/>
      <c r="AA22" s="383"/>
      <c r="AB22" s="383"/>
      <c r="AC22" s="5"/>
    </row>
    <row r="23" spans="1:29" ht="47.25" customHeight="1">
      <c r="A23" s="470"/>
      <c r="B23" s="470"/>
      <c r="C23" s="470"/>
      <c r="D23" s="470"/>
      <c r="E23" s="470"/>
      <c r="F23" s="470"/>
      <c r="G23" s="470"/>
      <c r="H23" s="470"/>
      <c r="I23" s="470"/>
      <c r="J23" s="470"/>
      <c r="K23" s="470"/>
      <c r="L23" s="67">
        <f>L22-370</f>
        <v>210.79999999999995</v>
      </c>
      <c r="M23" s="387" t="s">
        <v>154</v>
      </c>
      <c r="N23" s="67">
        <f>N22-104.29</f>
        <v>137.59999999999997</v>
      </c>
      <c r="O23" s="387" t="s">
        <v>154</v>
      </c>
      <c r="P23" s="67">
        <f>L23+N23</f>
        <v>348.39999999999992</v>
      </c>
      <c r="Q23" s="387" t="s">
        <v>154</v>
      </c>
      <c r="R23" s="67">
        <f>H22-P23</f>
        <v>278.60000000000008</v>
      </c>
      <c r="S23" s="490"/>
      <c r="T23" s="387"/>
      <c r="V23" s="6"/>
      <c r="W23" s="76" t="s">
        <v>167</v>
      </c>
      <c r="X23" s="77" t="s">
        <v>168</v>
      </c>
      <c r="Y23" s="78">
        <f>63.9+21.9</f>
        <v>85.8</v>
      </c>
      <c r="AA23" s="79" t="s">
        <v>13</v>
      </c>
      <c r="AB23" s="66">
        <f>Y22+Y23+Y24+Y19</f>
        <v>740.58999999999992</v>
      </c>
      <c r="AC23" s="19"/>
    </row>
    <row r="24" spans="1:29" ht="47.25" customHeight="1">
      <c r="A24" s="477"/>
      <c r="B24" s="477"/>
      <c r="C24" s="477"/>
      <c r="D24" s="477"/>
      <c r="E24" s="477"/>
      <c r="F24" s="477"/>
      <c r="G24" s="477"/>
      <c r="H24" s="477"/>
      <c r="I24" s="477"/>
      <c r="J24" s="477"/>
      <c r="K24" s="477"/>
      <c r="L24" s="69"/>
      <c r="M24" s="80"/>
      <c r="N24" s="69"/>
      <c r="O24" s="80"/>
      <c r="P24" s="69"/>
      <c r="Q24" s="80"/>
      <c r="R24" s="69"/>
      <c r="S24" s="81">
        <f>S21+R23-474.29</f>
        <v>-284.60999999999996</v>
      </c>
      <c r="T24" s="80"/>
      <c r="U24" s="27"/>
      <c r="V24" s="26"/>
      <c r="W24" s="82" t="s">
        <v>169</v>
      </c>
      <c r="X24" s="83" t="s">
        <v>170</v>
      </c>
      <c r="Y24" s="84">
        <f>123.6+75</f>
        <v>198.6</v>
      </c>
      <c r="Z24" s="27"/>
      <c r="AA24" s="27"/>
      <c r="AB24" s="27"/>
      <c r="AC24" s="28"/>
    </row>
    <row r="25" spans="1:29" ht="47.25" customHeight="1">
      <c r="A25" s="486">
        <v>2017</v>
      </c>
      <c r="B25" s="482" t="s">
        <v>23</v>
      </c>
      <c r="C25" s="486">
        <v>1507</v>
      </c>
      <c r="D25" s="482" t="s">
        <v>171</v>
      </c>
      <c r="E25" s="482">
        <v>502</v>
      </c>
      <c r="F25" s="477"/>
      <c r="G25" s="477"/>
      <c r="H25" s="482">
        <v>503</v>
      </c>
      <c r="I25" s="477"/>
      <c r="J25" s="477"/>
      <c r="K25" s="477"/>
      <c r="L25" s="62">
        <v>352.6</v>
      </c>
      <c r="M25" s="71"/>
      <c r="N25" s="377">
        <v>100.78</v>
      </c>
      <c r="O25" s="381" t="s">
        <v>172</v>
      </c>
      <c r="P25" s="62">
        <f>N25+L25</f>
        <v>453.38</v>
      </c>
      <c r="Q25" s="71" t="s">
        <v>116</v>
      </c>
      <c r="R25" s="62">
        <f>H25-P25</f>
        <v>49.620000000000005</v>
      </c>
      <c r="S25" s="492">
        <f>S24+R25</f>
        <v>-234.98999999999995</v>
      </c>
      <c r="T25" s="71"/>
      <c r="U25" s="71"/>
    </row>
    <row r="26" spans="1:29" ht="47.25" customHeight="1">
      <c r="A26" s="470"/>
      <c r="B26" s="470"/>
      <c r="C26" s="470"/>
      <c r="D26" s="470"/>
      <c r="E26" s="470"/>
      <c r="F26" s="470"/>
      <c r="G26" s="470"/>
      <c r="H26" s="470"/>
      <c r="I26" s="470"/>
      <c r="J26" s="470"/>
      <c r="K26" s="470"/>
      <c r="L26" s="67">
        <f>L25-155</f>
        <v>197.60000000000002</v>
      </c>
      <c r="M26" s="68" t="s">
        <v>173</v>
      </c>
      <c r="N26" s="67"/>
      <c r="O26" s="387"/>
      <c r="P26" s="67">
        <f>L26+N25</f>
        <v>298.38</v>
      </c>
      <c r="Q26" s="68" t="s">
        <v>173</v>
      </c>
      <c r="R26" s="67">
        <f>H25-P26</f>
        <v>204.62</v>
      </c>
      <c r="S26" s="470"/>
      <c r="T26" s="387">
        <f>S24+R26</f>
        <v>-79.989999999999952</v>
      </c>
      <c r="U26" s="387" t="s">
        <v>173</v>
      </c>
    </row>
    <row r="27" spans="1:29" ht="47.25" customHeight="1">
      <c r="A27" s="477"/>
      <c r="B27" s="477"/>
      <c r="C27" s="477"/>
      <c r="D27" s="477"/>
      <c r="E27" s="477"/>
      <c r="F27" s="477"/>
      <c r="G27" s="477"/>
      <c r="H27" s="477"/>
      <c r="I27" s="477"/>
      <c r="J27" s="477"/>
      <c r="K27" s="477"/>
      <c r="L27" s="69"/>
      <c r="M27" s="70"/>
      <c r="N27" s="69"/>
      <c r="O27" s="80"/>
      <c r="P27" s="69"/>
      <c r="Q27" s="80"/>
      <c r="R27" s="69"/>
      <c r="S27" s="477"/>
      <c r="T27" s="80"/>
      <c r="U27" s="80"/>
    </row>
    <row r="28" spans="1:29" ht="47.25" customHeight="1">
      <c r="A28" s="486">
        <v>2017</v>
      </c>
      <c r="B28" s="482" t="s">
        <v>22</v>
      </c>
      <c r="C28" s="486">
        <v>1349</v>
      </c>
      <c r="D28" s="482" t="s">
        <v>174</v>
      </c>
      <c r="E28" s="482">
        <v>449</v>
      </c>
      <c r="F28" s="488" t="s">
        <v>175</v>
      </c>
      <c r="G28" s="477"/>
      <c r="H28" s="482">
        <v>450</v>
      </c>
      <c r="I28" s="477"/>
      <c r="J28" s="477"/>
      <c r="K28" s="477"/>
      <c r="L28" s="62">
        <v>487.5</v>
      </c>
      <c r="M28" s="71"/>
      <c r="N28" s="377">
        <f>237.61-31.5</f>
        <v>206.11</v>
      </c>
      <c r="O28" s="71" t="s">
        <v>176</v>
      </c>
      <c r="P28" s="377">
        <f>N28+L28</f>
        <v>693.61</v>
      </c>
      <c r="Q28" s="71" t="s">
        <v>116</v>
      </c>
      <c r="R28" s="377">
        <f>H28-P28</f>
        <v>-243.61</v>
      </c>
      <c r="S28" s="492">
        <f>S25+R29</f>
        <v>-311.3</v>
      </c>
      <c r="T28" s="377"/>
      <c r="U28" s="85"/>
    </row>
    <row r="29" spans="1:29" ht="47.25" customHeight="1">
      <c r="A29" s="470"/>
      <c r="B29" s="470"/>
      <c r="C29" s="470"/>
      <c r="D29" s="470"/>
      <c r="E29" s="470"/>
      <c r="F29" s="470"/>
      <c r="G29" s="470"/>
      <c r="H29" s="470"/>
      <c r="I29" s="470"/>
      <c r="J29" s="470"/>
      <c r="K29" s="470"/>
      <c r="L29" s="67">
        <f>L28-145.7</f>
        <v>341.8</v>
      </c>
      <c r="M29" s="68" t="s">
        <v>177</v>
      </c>
      <c r="N29" s="67">
        <f>N28-21.6</f>
        <v>184.51000000000002</v>
      </c>
      <c r="O29" s="68" t="s">
        <v>178</v>
      </c>
      <c r="P29" s="67">
        <f>L29+N29</f>
        <v>526.31000000000006</v>
      </c>
      <c r="Q29" s="387" t="s">
        <v>179</v>
      </c>
      <c r="R29" s="67">
        <f>H28-P29</f>
        <v>-76.310000000000059</v>
      </c>
      <c r="S29" s="470"/>
      <c r="T29" s="86" t="s">
        <v>180</v>
      </c>
      <c r="U29" s="87"/>
    </row>
    <row r="30" spans="1:29" ht="47.25" customHeight="1">
      <c r="A30" s="470"/>
      <c r="B30" s="470"/>
      <c r="C30" s="470"/>
      <c r="D30" s="470"/>
      <c r="E30" s="470"/>
      <c r="F30" s="470"/>
      <c r="G30" s="470"/>
      <c r="H30" s="470"/>
      <c r="I30" s="470"/>
      <c r="J30" s="470"/>
      <c r="K30" s="470"/>
      <c r="L30" s="67">
        <f>L29-74</f>
        <v>267.8</v>
      </c>
      <c r="M30" s="68" t="s">
        <v>154</v>
      </c>
      <c r="N30" s="67">
        <f>N29-44</f>
        <v>140.51000000000002</v>
      </c>
      <c r="O30" s="387" t="s">
        <v>181</v>
      </c>
      <c r="P30" s="67">
        <f>L30+N30</f>
        <v>408.31000000000006</v>
      </c>
      <c r="Q30" s="387" t="s">
        <v>154</v>
      </c>
      <c r="R30" s="67">
        <f>H28-P30</f>
        <v>41.689999999999941</v>
      </c>
      <c r="S30" s="477"/>
      <c r="T30" s="67">
        <f>44+74</f>
        <v>118</v>
      </c>
      <c r="U30" s="87"/>
    </row>
    <row r="31" spans="1:29" ht="47.25" customHeight="1">
      <c r="A31" s="477"/>
      <c r="B31" s="477"/>
      <c r="C31" s="477"/>
      <c r="D31" s="477"/>
      <c r="E31" s="477"/>
      <c r="F31" s="477"/>
      <c r="G31" s="477"/>
      <c r="H31" s="477"/>
      <c r="I31" s="477"/>
      <c r="J31" s="477"/>
      <c r="K31" s="477"/>
      <c r="L31" s="69">
        <f>L30-65</f>
        <v>202.8</v>
      </c>
      <c r="M31" s="70" t="s">
        <v>182</v>
      </c>
      <c r="N31" s="69"/>
      <c r="O31" s="80"/>
      <c r="P31" s="69">
        <f>L31+N30</f>
        <v>343.31000000000006</v>
      </c>
      <c r="Q31" s="80" t="s">
        <v>183</v>
      </c>
      <c r="R31" s="69"/>
      <c r="S31" s="80">
        <f>S25+R30-T30</f>
        <v>-311.3</v>
      </c>
      <c r="T31" s="69"/>
      <c r="U31" s="88"/>
    </row>
    <row r="32" spans="1:29" ht="47.25" customHeight="1">
      <c r="A32" s="486">
        <v>2017</v>
      </c>
      <c r="B32" s="482" t="s">
        <v>21</v>
      </c>
      <c r="C32" s="478">
        <v>1355</v>
      </c>
      <c r="D32" s="494" t="s">
        <v>184</v>
      </c>
      <c r="E32" s="388">
        <v>452</v>
      </c>
      <c r="F32" s="498" t="s">
        <v>185</v>
      </c>
      <c r="G32" s="477"/>
      <c r="H32" s="384" t="s">
        <v>186</v>
      </c>
      <c r="I32" s="487" t="s">
        <v>187</v>
      </c>
      <c r="J32" s="477"/>
      <c r="K32" s="477"/>
      <c r="L32" s="62">
        <v>118</v>
      </c>
      <c r="M32" s="71"/>
      <c r="N32" s="377">
        <v>188.95</v>
      </c>
      <c r="O32" s="381"/>
      <c r="P32" s="62">
        <f>L32+N32</f>
        <v>306.95</v>
      </c>
      <c r="Q32" s="71" t="s">
        <v>116</v>
      </c>
      <c r="R32" s="62">
        <f>H33-P32</f>
        <v>179.05</v>
      </c>
      <c r="S32" s="492">
        <v>-20.55</v>
      </c>
      <c r="T32" s="71"/>
      <c r="U32" s="71"/>
    </row>
    <row r="33" spans="1:29" ht="47.25" customHeight="1">
      <c r="A33" s="470"/>
      <c r="B33" s="470"/>
      <c r="C33" s="477"/>
      <c r="D33" s="470"/>
      <c r="E33" s="381" t="s">
        <v>188</v>
      </c>
      <c r="F33" s="470"/>
      <c r="G33" s="470"/>
      <c r="H33" s="378">
        <f>451+35</f>
        <v>486</v>
      </c>
      <c r="I33" s="470"/>
      <c r="J33" s="470"/>
      <c r="K33" s="470"/>
      <c r="L33" s="67">
        <f>L32-51.3</f>
        <v>66.7</v>
      </c>
      <c r="M33" s="68" t="s">
        <v>179</v>
      </c>
      <c r="N33" s="67">
        <f>N32-60.4</f>
        <v>128.54999999999998</v>
      </c>
      <c r="O33" s="387" t="s">
        <v>179</v>
      </c>
      <c r="P33" s="67">
        <f>L33+N33</f>
        <v>195.25</v>
      </c>
      <c r="Q33" s="68" t="s">
        <v>179</v>
      </c>
      <c r="R33" s="67">
        <f>H33-P33</f>
        <v>290.75</v>
      </c>
      <c r="S33" s="470"/>
      <c r="T33" s="387"/>
      <c r="U33" s="387"/>
    </row>
    <row r="34" spans="1:29" ht="47.25" customHeight="1">
      <c r="A34" s="477"/>
      <c r="B34" s="477"/>
      <c r="C34" s="56" t="s">
        <v>189</v>
      </c>
      <c r="D34" s="477"/>
      <c r="E34" s="89" t="s">
        <v>190</v>
      </c>
      <c r="F34" s="470"/>
      <c r="G34" s="477"/>
      <c r="H34" s="27"/>
      <c r="I34" s="477"/>
      <c r="J34" s="477"/>
      <c r="K34" s="477"/>
      <c r="L34" s="69"/>
      <c r="M34" s="70"/>
      <c r="N34" s="69"/>
      <c r="O34" s="80"/>
      <c r="P34" s="69"/>
      <c r="Q34" s="80"/>
      <c r="R34" s="69"/>
      <c r="S34" s="477"/>
      <c r="T34" s="80"/>
      <c r="U34" s="80"/>
    </row>
    <row r="35" spans="1:29" ht="47.25" customHeight="1">
      <c r="A35" s="486">
        <v>2017</v>
      </c>
      <c r="B35" s="482" t="s">
        <v>20</v>
      </c>
      <c r="C35" s="478">
        <v>1391</v>
      </c>
      <c r="D35" s="494" t="s">
        <v>191</v>
      </c>
      <c r="E35" s="384">
        <v>464</v>
      </c>
      <c r="F35" s="385"/>
      <c r="G35" s="486">
        <f>F36+F37</f>
        <v>318.92999999999995</v>
      </c>
      <c r="H35" s="388">
        <v>463</v>
      </c>
      <c r="I35" s="477"/>
      <c r="J35" s="477"/>
      <c r="K35" s="477"/>
      <c r="L35" s="62">
        <v>493.1</v>
      </c>
      <c r="M35" s="71"/>
      <c r="N35" s="377">
        <v>382.4</v>
      </c>
      <c r="O35" s="381"/>
      <c r="P35" s="62">
        <f>N35+L35</f>
        <v>875.5</v>
      </c>
      <c r="Q35" s="71"/>
      <c r="R35" s="62"/>
      <c r="S35" s="493">
        <f>S32+R36</f>
        <v>-114.11999999999993</v>
      </c>
      <c r="T35" s="71"/>
      <c r="U35" s="71"/>
    </row>
    <row r="36" spans="1:29" ht="66" customHeight="1">
      <c r="A36" s="470"/>
      <c r="B36" s="470"/>
      <c r="C36" s="477"/>
      <c r="D36" s="470"/>
      <c r="E36" s="381" t="s">
        <v>192</v>
      </c>
      <c r="F36" s="377">
        <f>118.1+50</f>
        <v>168.1</v>
      </c>
      <c r="G36" s="470"/>
      <c r="H36" s="378"/>
      <c r="I36" s="470"/>
      <c r="J36" s="470"/>
      <c r="K36" s="470"/>
      <c r="L36" s="67">
        <f>L35-118.1-50</f>
        <v>325</v>
      </c>
      <c r="M36" s="68" t="s">
        <v>193</v>
      </c>
      <c r="N36" s="67">
        <f>N35-68.03</f>
        <v>314.37</v>
      </c>
      <c r="O36" s="387" t="s">
        <v>194</v>
      </c>
      <c r="P36" s="67">
        <f>L36+N37</f>
        <v>556.56999999999994</v>
      </c>
      <c r="Q36" s="68" t="s">
        <v>195</v>
      </c>
      <c r="R36" s="67">
        <f>H35-P36</f>
        <v>-93.569999999999936</v>
      </c>
      <c r="S36" s="470"/>
      <c r="T36" s="387"/>
      <c r="U36" s="387"/>
    </row>
    <row r="37" spans="1:29" ht="47.25" customHeight="1">
      <c r="A37" s="477"/>
      <c r="B37" s="477"/>
      <c r="C37" s="56" t="s">
        <v>196</v>
      </c>
      <c r="D37" s="477"/>
      <c r="E37" s="89" t="s">
        <v>197</v>
      </c>
      <c r="F37" s="45">
        <f>68.03+82.8</f>
        <v>150.82999999999998</v>
      </c>
      <c r="G37" s="477"/>
      <c r="H37" s="27"/>
      <c r="I37" s="477"/>
      <c r="J37" s="477"/>
      <c r="K37" s="477"/>
      <c r="L37" s="69"/>
      <c r="M37" s="70"/>
      <c r="N37" s="69">
        <f>N36-82.8</f>
        <v>231.57</v>
      </c>
      <c r="O37" s="80" t="s">
        <v>179</v>
      </c>
      <c r="P37" s="90"/>
      <c r="Q37" s="91"/>
      <c r="R37" s="69"/>
      <c r="S37" s="477"/>
      <c r="T37" s="80"/>
      <c r="U37" s="80"/>
    </row>
    <row r="38" spans="1:29" ht="47.25" customHeight="1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69"/>
      <c r="M38" s="70"/>
      <c r="N38" s="69"/>
      <c r="O38" s="80"/>
      <c r="P38" s="69"/>
      <c r="Q38" s="80"/>
      <c r="R38" s="69"/>
      <c r="S38" s="80"/>
      <c r="T38" s="27"/>
      <c r="U38" s="27"/>
    </row>
    <row r="39" spans="1:29" ht="67.5" customHeight="1">
      <c r="A39" s="92"/>
      <c r="B39" s="92"/>
      <c r="C39" s="92"/>
      <c r="D39" s="92"/>
      <c r="E39" s="92"/>
      <c r="F39" s="92"/>
      <c r="G39" s="92"/>
      <c r="H39" s="92"/>
      <c r="I39" s="93"/>
      <c r="J39" s="93"/>
      <c r="K39" s="92"/>
      <c r="L39" s="94" t="s">
        <v>13</v>
      </c>
      <c r="M39" s="94">
        <f>20+60+30+150+100</f>
        <v>360</v>
      </c>
      <c r="N39" s="485" t="s">
        <v>198</v>
      </c>
      <c r="O39" s="470"/>
      <c r="P39" s="94">
        <f>M39-120</f>
        <v>240</v>
      </c>
      <c r="Q39" s="94"/>
      <c r="R39" s="93">
        <f>480-M39</f>
        <v>120</v>
      </c>
      <c r="S39" s="92"/>
      <c r="T39" s="92"/>
      <c r="U39" s="92"/>
      <c r="V39" s="92"/>
      <c r="W39" s="92"/>
      <c r="X39" s="92"/>
      <c r="Y39" s="92"/>
      <c r="Z39" s="92"/>
      <c r="AA39" s="92"/>
      <c r="AB39" s="92"/>
      <c r="AC39" s="92"/>
    </row>
    <row r="40" spans="1:29" ht="48" customHeight="1">
      <c r="A40" s="491" t="s">
        <v>69</v>
      </c>
      <c r="B40" s="470"/>
      <c r="C40" s="470"/>
      <c r="D40" s="470"/>
      <c r="E40" s="1">
        <f>946+4000+20-3500-1000</f>
        <v>466</v>
      </c>
    </row>
    <row r="41" spans="1:29" ht="13.5" customHeight="1"/>
    <row r="42" spans="1:29" ht="36.75" customHeight="1">
      <c r="A42" s="491" t="s">
        <v>70</v>
      </c>
      <c r="B42" s="470"/>
      <c r="C42" s="470"/>
      <c r="D42" s="470"/>
    </row>
    <row r="43" spans="1:29" ht="13.5" customHeight="1"/>
    <row r="44" spans="1:29" ht="13.5" customHeight="1"/>
    <row r="45" spans="1:29" ht="13.5" customHeight="1">
      <c r="A45" s="1" t="s">
        <v>29</v>
      </c>
    </row>
    <row r="46" spans="1:29" ht="13.5" customHeight="1">
      <c r="A46" s="1" t="s">
        <v>199</v>
      </c>
    </row>
    <row r="47" spans="1:29" ht="13.5" customHeight="1"/>
    <row r="48" spans="1:29" ht="13.5" customHeight="1"/>
    <row r="49" spans="1:7" ht="13.5" customHeight="1"/>
    <row r="50" spans="1:7" ht="13.5" customHeight="1"/>
    <row r="51" spans="1:7" ht="13.5" customHeight="1"/>
    <row r="52" spans="1:7" ht="13.5" customHeight="1"/>
    <row r="53" spans="1:7" ht="13.5" customHeight="1"/>
    <row r="54" spans="1:7" ht="13.5" customHeight="1">
      <c r="A54">
        <v>477</v>
      </c>
      <c r="B54">
        <f>109+27</f>
        <v>136</v>
      </c>
      <c r="C54" t="s">
        <v>200</v>
      </c>
    </row>
    <row r="55" spans="1:7" ht="13.5" customHeight="1">
      <c r="A55">
        <f>A54-B54</f>
        <v>341</v>
      </c>
      <c r="B55">
        <v>39.700000000000003</v>
      </c>
      <c r="C55" t="s">
        <v>201</v>
      </c>
    </row>
    <row r="56" spans="1:7" ht="13.5" customHeight="1">
      <c r="A56">
        <f>A55-B55</f>
        <v>301.3</v>
      </c>
      <c r="B56">
        <f>22</f>
        <v>22</v>
      </c>
      <c r="C56" t="s">
        <v>202</v>
      </c>
    </row>
    <row r="57" spans="1:7" ht="13.5" customHeight="1">
      <c r="A57">
        <f>A56-B56</f>
        <v>279.3</v>
      </c>
      <c r="B57">
        <f>214.4-B54</f>
        <v>78.400000000000006</v>
      </c>
      <c r="C57" t="s">
        <v>203</v>
      </c>
    </row>
    <row r="58" spans="1:7" ht="13.5" customHeight="1">
      <c r="A58">
        <f>A57-B57</f>
        <v>200.9</v>
      </c>
      <c r="B58">
        <v>50</v>
      </c>
      <c r="C58" t="s">
        <v>204</v>
      </c>
    </row>
    <row r="59" spans="1:7" ht="13.5" customHeight="1">
      <c r="A59">
        <f>A58-B58</f>
        <v>150.9</v>
      </c>
    </row>
    <row r="60" spans="1:7" ht="13.5" customHeight="1"/>
    <row r="61" spans="1:7" ht="13.5" customHeight="1"/>
    <row r="62" spans="1:7" ht="13.5" customHeight="1"/>
    <row r="63" spans="1:7" ht="13.5" customHeight="1"/>
    <row r="64" spans="1:7" ht="37.5" customHeight="1">
      <c r="B64" s="496" t="s">
        <v>205</v>
      </c>
      <c r="C64" s="470"/>
      <c r="D64" s="470"/>
      <c r="E64" s="470"/>
      <c r="F64" s="470"/>
      <c r="G64" s="470"/>
    </row>
    <row r="65" spans="1:7" ht="13.5" customHeight="1">
      <c r="A65" s="95"/>
      <c r="B65" s="96"/>
      <c r="C65" s="97" t="s">
        <v>75</v>
      </c>
      <c r="D65" s="96" t="s">
        <v>76</v>
      </c>
      <c r="E65" s="96"/>
      <c r="F65" s="96" t="s">
        <v>206</v>
      </c>
      <c r="G65" s="98" t="s">
        <v>207</v>
      </c>
    </row>
    <row r="66" spans="1:7" ht="14.25" customHeight="1">
      <c r="A66" s="95"/>
      <c r="B66" s="99">
        <v>1</v>
      </c>
      <c r="C66" s="100">
        <v>428</v>
      </c>
      <c r="D66" s="95"/>
      <c r="E66" s="95"/>
      <c r="F66" s="95"/>
      <c r="G66" s="19"/>
    </row>
    <row r="67" spans="1:7" ht="14.25" customHeight="1">
      <c r="A67" s="95"/>
      <c r="B67" s="99"/>
      <c r="C67" s="100"/>
      <c r="D67" s="95">
        <v>100</v>
      </c>
      <c r="E67" s="95" t="s">
        <v>208</v>
      </c>
      <c r="F67" s="95"/>
      <c r="G67" s="19"/>
    </row>
    <row r="68" spans="1:7" ht="14.25" customHeight="1">
      <c r="A68" s="95"/>
      <c r="B68" s="99">
        <v>2</v>
      </c>
      <c r="C68" s="100">
        <v>430</v>
      </c>
      <c r="D68" s="95"/>
      <c r="E68" s="95"/>
      <c r="F68" s="95"/>
      <c r="G68" s="19"/>
    </row>
    <row r="69" spans="1:7" ht="14.25" customHeight="1">
      <c r="A69" s="95"/>
      <c r="B69" s="99"/>
      <c r="C69" s="95"/>
      <c r="D69" s="100">
        <v>200</v>
      </c>
      <c r="E69" s="95" t="s">
        <v>208</v>
      </c>
      <c r="F69" s="95"/>
      <c r="G69" s="19"/>
    </row>
    <row r="70" spans="1:7" ht="14.25" customHeight="1">
      <c r="A70" s="95"/>
      <c r="B70" s="99">
        <v>3</v>
      </c>
      <c r="C70" s="100">
        <v>437</v>
      </c>
      <c r="D70" s="95"/>
      <c r="E70" s="95"/>
      <c r="F70" s="95"/>
      <c r="G70" s="19"/>
    </row>
    <row r="71" spans="1:7" ht="14.25" customHeight="1">
      <c r="A71" s="95"/>
      <c r="B71" s="99">
        <v>4</v>
      </c>
      <c r="C71" s="100">
        <v>461</v>
      </c>
      <c r="D71" s="95"/>
      <c r="E71" s="95"/>
      <c r="F71" s="95"/>
      <c r="G71" s="19"/>
    </row>
    <row r="72" spans="1:7" ht="14.25" customHeight="1">
      <c r="A72" s="95"/>
      <c r="B72" s="99">
        <v>5</v>
      </c>
      <c r="C72" s="100">
        <v>442</v>
      </c>
      <c r="D72" s="95"/>
      <c r="E72" s="95"/>
      <c r="F72" s="95"/>
      <c r="G72" s="19"/>
    </row>
    <row r="73" spans="1:7" ht="14.25" customHeight="1">
      <c r="A73" s="95"/>
      <c r="B73" s="99"/>
      <c r="C73" s="100"/>
      <c r="D73" s="480">
        <v>130</v>
      </c>
      <c r="E73" s="480" t="s">
        <v>209</v>
      </c>
      <c r="F73" s="95">
        <v>100</v>
      </c>
      <c r="G73" s="503">
        <f>100+350+50-345-130</f>
        <v>25</v>
      </c>
    </row>
    <row r="74" spans="1:7" ht="14.25" customHeight="1">
      <c r="A74" s="95"/>
      <c r="B74" s="99"/>
      <c r="C74" s="95"/>
      <c r="D74" s="470"/>
      <c r="E74" s="470"/>
      <c r="F74" s="95">
        <v>50</v>
      </c>
      <c r="G74" s="490"/>
    </row>
    <row r="75" spans="1:7" ht="14.25" customHeight="1">
      <c r="A75" s="95"/>
      <c r="B75" s="99"/>
      <c r="C75" s="95"/>
      <c r="D75" s="95">
        <v>345</v>
      </c>
      <c r="E75" s="95" t="s">
        <v>210</v>
      </c>
      <c r="F75" s="100">
        <v>350</v>
      </c>
      <c r="G75" s="490"/>
    </row>
    <row r="76" spans="1:7" ht="14.25" customHeight="1">
      <c r="A76" s="95"/>
      <c r="B76" s="99">
        <v>6</v>
      </c>
      <c r="C76" s="100">
        <v>444</v>
      </c>
      <c r="D76" s="95"/>
      <c r="E76" s="95"/>
      <c r="F76" s="95"/>
      <c r="G76" s="19"/>
    </row>
    <row r="77" spans="1:7" ht="14.25" customHeight="1">
      <c r="A77" s="95"/>
      <c r="B77" s="99">
        <v>7</v>
      </c>
      <c r="C77" s="100">
        <v>466</v>
      </c>
      <c r="D77" s="95"/>
      <c r="E77" s="95"/>
      <c r="F77" s="95"/>
      <c r="G77" s="19"/>
    </row>
    <row r="78" spans="1:7" ht="14.25" customHeight="1">
      <c r="A78" s="95"/>
      <c r="B78" s="99">
        <v>8</v>
      </c>
      <c r="C78" s="95">
        <v>526</v>
      </c>
      <c r="D78" s="95"/>
      <c r="E78" s="95"/>
      <c r="F78" s="95"/>
      <c r="G78" s="19"/>
    </row>
    <row r="79" spans="1:7" ht="14.25" customHeight="1">
      <c r="A79" s="95"/>
      <c r="B79" s="99">
        <v>9</v>
      </c>
      <c r="C79" s="95">
        <v>502</v>
      </c>
      <c r="D79" s="95"/>
      <c r="E79" s="95"/>
      <c r="F79" s="95"/>
      <c r="G79" s="19"/>
    </row>
    <row r="80" spans="1:7" ht="14.25" customHeight="1">
      <c r="A80" s="95"/>
      <c r="B80" s="99">
        <v>10</v>
      </c>
      <c r="C80" s="95">
        <v>449</v>
      </c>
      <c r="D80" s="95"/>
      <c r="E80" s="95"/>
      <c r="F80" s="95">
        <v>200</v>
      </c>
      <c r="G80" s="10">
        <f>200</f>
        <v>200</v>
      </c>
    </row>
    <row r="81" spans="1:7" ht="14.25" customHeight="1">
      <c r="A81" s="95"/>
      <c r="B81" s="99">
        <v>11</v>
      </c>
      <c r="C81" s="95">
        <v>284.7</v>
      </c>
      <c r="D81" s="95">
        <v>318</v>
      </c>
      <c r="E81" s="95" t="s">
        <v>211</v>
      </c>
      <c r="F81" s="95">
        <v>250</v>
      </c>
      <c r="G81" s="387">
        <f>F81-D81</f>
        <v>-68</v>
      </c>
    </row>
    <row r="82" spans="1:7" ht="14.25" customHeight="1">
      <c r="A82" s="95"/>
      <c r="B82" s="99">
        <v>12</v>
      </c>
      <c r="C82" s="95">
        <v>187.69</v>
      </c>
      <c r="D82" s="95"/>
      <c r="E82" s="95"/>
      <c r="F82" s="95"/>
      <c r="G82" s="19"/>
    </row>
    <row r="83" spans="1:7" ht="14.25" customHeight="1">
      <c r="A83" s="95"/>
      <c r="B83" s="99"/>
      <c r="C83" s="95"/>
      <c r="D83" s="95"/>
      <c r="E83" s="95"/>
      <c r="F83" s="95"/>
      <c r="G83" s="19"/>
    </row>
    <row r="84" spans="1:7" ht="14.25" customHeight="1">
      <c r="A84" s="95"/>
      <c r="B84" s="99"/>
      <c r="C84" s="95"/>
      <c r="D84" s="95"/>
      <c r="E84" s="95"/>
      <c r="F84" s="95"/>
      <c r="G84" s="19"/>
    </row>
    <row r="85" spans="1:7" ht="14.25" customHeight="1">
      <c r="A85" s="95"/>
      <c r="B85" s="101"/>
      <c r="C85" s="44"/>
      <c r="D85" s="44"/>
      <c r="E85" s="44"/>
      <c r="F85" s="44"/>
      <c r="G85" s="102">
        <f>SUM(G66:G81)</f>
        <v>157</v>
      </c>
    </row>
    <row r="86" spans="1:7" ht="13.5" customHeight="1">
      <c r="A86" s="95"/>
      <c r="B86" s="95"/>
      <c r="C86" s="95">
        <f>SUM(C65:C82)</f>
        <v>5057.3899999999994</v>
      </c>
      <c r="D86" s="95">
        <f>SUM(D66:D82)</f>
        <v>1093</v>
      </c>
      <c r="E86" s="95" t="s">
        <v>13</v>
      </c>
      <c r="F86" s="103">
        <f>C86-D86+G85</f>
        <v>4121.3899999999994</v>
      </c>
    </row>
    <row r="87" spans="1:7" ht="13.5" customHeight="1">
      <c r="A87" s="95"/>
      <c r="B87" s="95"/>
      <c r="C87" s="95"/>
      <c r="D87" s="95" t="s">
        <v>212</v>
      </c>
      <c r="E87" s="95" t="s">
        <v>213</v>
      </c>
      <c r="F87" s="103">
        <f>330*12</f>
        <v>3960</v>
      </c>
    </row>
    <row r="88" spans="1:7" ht="13.5" customHeight="1"/>
    <row r="89" spans="1:7" ht="13.5" customHeight="1"/>
    <row r="90" spans="1:7" ht="13.5" customHeight="1"/>
    <row r="91" spans="1:7" ht="13.5" customHeight="1"/>
    <row r="92" spans="1:7" ht="13.5" customHeight="1"/>
    <row r="93" spans="1:7" ht="13.5" customHeight="1"/>
    <row r="94" spans="1:7" ht="13.5" customHeight="1"/>
    <row r="95" spans="1:7" ht="13.5" customHeight="1"/>
    <row r="96" spans="1:7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mergeCells count="166">
    <mergeCell ref="S25:S27"/>
    <mergeCell ref="H7:H8"/>
    <mergeCell ref="K16:K18"/>
    <mergeCell ref="B32:B34"/>
    <mergeCell ref="G14:G15"/>
    <mergeCell ref="A5:A6"/>
    <mergeCell ref="I14:I15"/>
    <mergeCell ref="K14:K15"/>
    <mergeCell ref="G11:G13"/>
    <mergeCell ref="I11:I13"/>
    <mergeCell ref="A11:A13"/>
    <mergeCell ref="K7:K8"/>
    <mergeCell ref="B5:B6"/>
    <mergeCell ref="D5:D6"/>
    <mergeCell ref="C28:C31"/>
    <mergeCell ref="I22:I24"/>
    <mergeCell ref="K22:K24"/>
    <mergeCell ref="D11:D13"/>
    <mergeCell ref="R5:R6"/>
    <mergeCell ref="I16:I18"/>
    <mergeCell ref="A28:A31"/>
    <mergeCell ref="B19:B21"/>
    <mergeCell ref="T5:T6"/>
    <mergeCell ref="F22:F24"/>
    <mergeCell ref="H22:H24"/>
    <mergeCell ref="G73:G75"/>
    <mergeCell ref="S17:S18"/>
    <mergeCell ref="J22:J24"/>
    <mergeCell ref="T19:T21"/>
    <mergeCell ref="G35:G37"/>
    <mergeCell ref="C35:C36"/>
    <mergeCell ref="C9:C10"/>
    <mergeCell ref="A40:D40"/>
    <mergeCell ref="S19:S20"/>
    <mergeCell ref="E9:E10"/>
    <mergeCell ref="A35:A37"/>
    <mergeCell ref="I35:I37"/>
    <mergeCell ref="S35:S37"/>
    <mergeCell ref="J28:J31"/>
    <mergeCell ref="E25:E27"/>
    <mergeCell ref="G25:G27"/>
    <mergeCell ref="A19:A21"/>
    <mergeCell ref="E1:G1"/>
    <mergeCell ref="M5:M6"/>
    <mergeCell ref="C5:C6"/>
    <mergeCell ref="E5:E6"/>
    <mergeCell ref="I2:J2"/>
    <mergeCell ref="C11:C13"/>
    <mergeCell ref="R7:R8"/>
    <mergeCell ref="E11:E13"/>
    <mergeCell ref="A22:A24"/>
    <mergeCell ref="I19:I21"/>
    <mergeCell ref="B16:B18"/>
    <mergeCell ref="A14:A15"/>
    <mergeCell ref="B9:B10"/>
    <mergeCell ref="L9:L10"/>
    <mergeCell ref="N9:N10"/>
    <mergeCell ref="F16:F18"/>
    <mergeCell ref="C7:C8"/>
    <mergeCell ref="K11:K13"/>
    <mergeCell ref="E7:E8"/>
    <mergeCell ref="J19:J21"/>
    <mergeCell ref="O7:O8"/>
    <mergeCell ref="D14:D15"/>
    <mergeCell ref="Q7:Q8"/>
    <mergeCell ref="F14:F15"/>
    <mergeCell ref="N2:O2"/>
    <mergeCell ref="P2:Q2"/>
    <mergeCell ref="E28:E31"/>
    <mergeCell ref="B25:B27"/>
    <mergeCell ref="D19:D21"/>
    <mergeCell ref="H1:K1"/>
    <mergeCell ref="F19:F21"/>
    <mergeCell ref="B64:G64"/>
    <mergeCell ref="S32:S34"/>
    <mergeCell ref="B28:B31"/>
    <mergeCell ref="D28:D31"/>
    <mergeCell ref="D9:D10"/>
    <mergeCell ref="F9:F10"/>
    <mergeCell ref="F25:F27"/>
    <mergeCell ref="H25:H27"/>
    <mergeCell ref="B11:B13"/>
    <mergeCell ref="C32:C33"/>
    <mergeCell ref="H28:H31"/>
    <mergeCell ref="K35:K37"/>
    <mergeCell ref="G9:G10"/>
    <mergeCell ref="J14:J15"/>
    <mergeCell ref="I9:I10"/>
    <mergeCell ref="I25:I27"/>
    <mergeCell ref="C16:C18"/>
    <mergeCell ref="Q5:Q6"/>
    <mergeCell ref="S14:S15"/>
    <mergeCell ref="H16:H18"/>
    <mergeCell ref="J16:J18"/>
    <mergeCell ref="G7:G8"/>
    <mergeCell ref="A32:A34"/>
    <mergeCell ref="F5:F6"/>
    <mergeCell ref="S7:S8"/>
    <mergeCell ref="E22:E24"/>
    <mergeCell ref="G22:G24"/>
    <mergeCell ref="A9:A10"/>
    <mergeCell ref="A16:A18"/>
    <mergeCell ref="A25:A27"/>
    <mergeCell ref="H11:H13"/>
    <mergeCell ref="B7:B8"/>
    <mergeCell ref="E19:E21"/>
    <mergeCell ref="J11:J13"/>
    <mergeCell ref="G19:G21"/>
    <mergeCell ref="L7:L8"/>
    <mergeCell ref="D32:D34"/>
    <mergeCell ref="N7:N8"/>
    <mergeCell ref="F32:F34"/>
    <mergeCell ref="K5:K6"/>
    <mergeCell ref="G28:G31"/>
    <mergeCell ref="T7:T8"/>
    <mergeCell ref="D73:D74"/>
    <mergeCell ref="K28:K31"/>
    <mergeCell ref="F28:F31"/>
    <mergeCell ref="K9:K10"/>
    <mergeCell ref="C25:C27"/>
    <mergeCell ref="S22:S23"/>
    <mergeCell ref="O9:O10"/>
    <mergeCell ref="F7:F8"/>
    <mergeCell ref="D16:D18"/>
    <mergeCell ref="A42:D42"/>
    <mergeCell ref="C22:C24"/>
    <mergeCell ref="S28:S30"/>
    <mergeCell ref="C14:C15"/>
    <mergeCell ref="E14:E15"/>
    <mergeCell ref="J32:J34"/>
    <mergeCell ref="T9:T10"/>
    <mergeCell ref="B35:B37"/>
    <mergeCell ref="D35:D37"/>
    <mergeCell ref="I28:I31"/>
    <mergeCell ref="K25:K27"/>
    <mergeCell ref="I32:I34"/>
    <mergeCell ref="K32:K34"/>
    <mergeCell ref="K19:K21"/>
    <mergeCell ref="N5:N6"/>
    <mergeCell ref="E16:E18"/>
    <mergeCell ref="G16:G18"/>
    <mergeCell ref="D7:D8"/>
    <mergeCell ref="F11:F13"/>
    <mergeCell ref="P7:P8"/>
    <mergeCell ref="N39:O39"/>
    <mergeCell ref="B22:B24"/>
    <mergeCell ref="G5:G6"/>
    <mergeCell ref="D22:D24"/>
    <mergeCell ref="O17:O18"/>
    <mergeCell ref="O5:O6"/>
    <mergeCell ref="P5:P6"/>
    <mergeCell ref="H5:H6"/>
    <mergeCell ref="C19:C21"/>
    <mergeCell ref="L2:M2"/>
    <mergeCell ref="J35:J37"/>
    <mergeCell ref="H9:H10"/>
    <mergeCell ref="J9:J10"/>
    <mergeCell ref="E73:E74"/>
    <mergeCell ref="J25:J27"/>
    <mergeCell ref="A7:A8"/>
    <mergeCell ref="D25:D27"/>
    <mergeCell ref="H19:H21"/>
    <mergeCell ref="M7:M8"/>
    <mergeCell ref="B14:B15"/>
    <mergeCell ref="G32:G34"/>
    <mergeCell ref="L5:L6"/>
  </mergeCells>
  <conditionalFormatting sqref="F86">
    <cfRule type="cellIs" dxfId="133" priority="1" stopIfTrue="1" operator="lessThan">
      <formula>$F$87</formula>
    </cfRule>
    <cfRule type="cellIs" dxfId="132" priority="2" stopIfTrue="1" operator="greaterThanOrEqual">
      <formula>$F$87</formula>
    </cfRule>
  </conditionalFormatting>
  <pageMargins left="0" right="0" top="0.39374999999999999" bottom="0.39374999999999999" header="0" footer="0"/>
  <pageSetup paperSize="9" orientation="portrait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B15" sqref="B15"/>
    </sheetView>
    <sheetView workbookViewId="1"/>
  </sheetViews>
  <sheetFormatPr defaultColWidth="12.59765625" defaultRowHeight="15" customHeight="1"/>
  <cols>
    <col min="1" max="1" width="18.59765625" style="453" customWidth="1"/>
    <col min="2" max="2" width="10.5" style="453" customWidth="1"/>
    <col min="3" max="3" width="11.69921875" style="453" customWidth="1"/>
    <col min="4" max="4" width="12.09765625" style="453" customWidth="1"/>
    <col min="5" max="5" width="18.69921875" style="453" customWidth="1"/>
    <col min="6" max="6" width="22.19921875" style="453" customWidth="1"/>
    <col min="7" max="7" width="24" style="453" customWidth="1"/>
    <col min="8" max="8" width="15.69921875" style="453" customWidth="1"/>
    <col min="9" max="9" width="12.19921875" style="453" customWidth="1"/>
    <col min="10" max="10" width="9.69921875" style="453" customWidth="1"/>
    <col min="11" max="11" width="22.19921875" style="453" customWidth="1"/>
    <col min="12" max="12" width="11" style="453" customWidth="1"/>
    <col min="13" max="13" width="12.69921875" style="453" customWidth="1"/>
    <col min="14" max="14" width="13.3984375" style="453" customWidth="1"/>
    <col min="15" max="15" width="15.5" style="453" customWidth="1"/>
    <col min="16" max="16" width="15.8984375" style="453" customWidth="1"/>
    <col min="17" max="17" width="14.3984375" style="453" customWidth="1"/>
    <col min="18" max="18" width="23.09765625" style="453" customWidth="1"/>
    <col min="19" max="19" width="21.19921875" style="453" customWidth="1"/>
    <col min="20" max="20" width="54.5" style="453" customWidth="1"/>
    <col min="21" max="21" width="25.19921875" style="453" customWidth="1"/>
    <col min="22" max="22" width="32" style="453" customWidth="1"/>
    <col min="23" max="23" width="14.5" style="453" customWidth="1"/>
    <col min="24" max="26" width="7.59765625" style="453" customWidth="1"/>
  </cols>
  <sheetData>
    <row r="1" spans="1:26" ht="41.25" customHeight="1">
      <c r="E1" s="499" t="s">
        <v>62</v>
      </c>
      <c r="F1" s="479"/>
      <c r="G1" s="476"/>
      <c r="H1" s="495" t="s">
        <v>71</v>
      </c>
      <c r="I1" s="479"/>
      <c r="J1" s="479"/>
      <c r="K1" s="476"/>
    </row>
    <row r="2" spans="1:26" ht="34.5" customHeight="1">
      <c r="A2" s="377"/>
      <c r="B2" s="377"/>
      <c r="C2" s="32" t="s">
        <v>3</v>
      </c>
      <c r="D2" s="32" t="s">
        <v>4</v>
      </c>
      <c r="E2" s="455" t="s">
        <v>72</v>
      </c>
      <c r="F2" s="455" t="s">
        <v>73</v>
      </c>
      <c r="G2" s="455" t="s">
        <v>74</v>
      </c>
      <c r="H2" s="456" t="s">
        <v>75</v>
      </c>
      <c r="I2" s="495" t="s">
        <v>76</v>
      </c>
      <c r="J2" s="476"/>
      <c r="K2" s="456" t="s">
        <v>77</v>
      </c>
      <c r="L2" s="475" t="s">
        <v>78</v>
      </c>
      <c r="M2" s="476"/>
      <c r="N2" s="475" t="s">
        <v>79</v>
      </c>
      <c r="O2" s="476"/>
      <c r="P2" s="475" t="s">
        <v>80</v>
      </c>
      <c r="Q2" s="476"/>
      <c r="R2" s="33" t="s">
        <v>77</v>
      </c>
      <c r="S2" s="34" t="s">
        <v>81</v>
      </c>
      <c r="T2" s="34" t="s">
        <v>82</v>
      </c>
      <c r="U2" s="377"/>
      <c r="V2" s="377"/>
      <c r="W2" s="377"/>
      <c r="X2" s="377"/>
      <c r="Y2" s="377"/>
      <c r="Z2" s="377"/>
    </row>
    <row r="3" spans="1:26" ht="52.5" customHeight="1">
      <c r="A3" s="481">
        <v>2017</v>
      </c>
      <c r="B3" s="481" t="s">
        <v>26</v>
      </c>
      <c r="C3" s="481">
        <v>1332</v>
      </c>
      <c r="D3" s="478" t="s">
        <v>135</v>
      </c>
      <c r="E3" s="478" t="s">
        <v>135</v>
      </c>
      <c r="F3" s="479"/>
      <c r="G3" s="479"/>
      <c r="H3" s="478">
        <f>444</f>
        <v>444</v>
      </c>
      <c r="I3" s="479"/>
      <c r="J3" s="479"/>
      <c r="K3" s="479"/>
      <c r="L3" s="385">
        <v>358</v>
      </c>
      <c r="M3" s="4"/>
      <c r="N3" s="385">
        <v>326.22000000000003</v>
      </c>
      <c r="O3" s="4"/>
      <c r="P3" s="385">
        <f>N4+L3+73.67</f>
        <v>656.77</v>
      </c>
      <c r="Q3" s="384" t="s">
        <v>136</v>
      </c>
      <c r="R3" s="377">
        <f>H3-P3</f>
        <v>-212.76999999999998</v>
      </c>
      <c r="S3" s="38" t="e">
        <f>S2+R3</f>
        <v>#VALUE!</v>
      </c>
      <c r="T3" s="386" t="s">
        <v>137</v>
      </c>
      <c r="U3" s="382" t="s">
        <v>138</v>
      </c>
      <c r="V3" s="1" t="s">
        <v>13</v>
      </c>
      <c r="W3" s="1" t="s">
        <v>139</v>
      </c>
    </row>
    <row r="4" spans="1:26" ht="67.5" customHeight="1">
      <c r="A4" s="470"/>
      <c r="B4" s="470"/>
      <c r="C4" s="470"/>
      <c r="D4" s="470"/>
      <c r="E4" s="470"/>
      <c r="F4" s="470"/>
      <c r="G4" s="470"/>
      <c r="H4" s="470"/>
      <c r="I4" s="470"/>
      <c r="J4" s="470"/>
      <c r="K4" s="470"/>
      <c r="L4" s="377">
        <f>L3-50</f>
        <v>308</v>
      </c>
      <c r="M4" s="377" t="s">
        <v>119</v>
      </c>
      <c r="N4" s="377">
        <f>N3-101.12</f>
        <v>225.10000000000002</v>
      </c>
      <c r="O4" s="487" t="s">
        <v>140</v>
      </c>
      <c r="P4" s="377">
        <f>N4+L4+73.67</f>
        <v>606.77</v>
      </c>
      <c r="Q4" s="377" t="s">
        <v>141</v>
      </c>
      <c r="R4" s="377"/>
      <c r="S4" s="492" t="e">
        <f>S2+R5 - 323.67</f>
        <v>#VALUE!</v>
      </c>
      <c r="T4" s="39" t="s">
        <v>142</v>
      </c>
      <c r="U4" s="386" t="s">
        <v>143</v>
      </c>
      <c r="V4" s="377">
        <f>54.78 + 63.95 + 233.5+ 17.6 + 200</f>
        <v>569.83000000000004</v>
      </c>
      <c r="W4" s="59">
        <f>V4-V5</f>
        <v>273.67000000000007</v>
      </c>
    </row>
    <row r="5" spans="1:26" ht="60" customHeight="1">
      <c r="A5" s="477"/>
      <c r="B5" s="477"/>
      <c r="C5" s="477"/>
      <c r="D5" s="477"/>
      <c r="E5" s="477"/>
      <c r="F5" s="477"/>
      <c r="G5" s="477"/>
      <c r="H5" s="477"/>
      <c r="I5" s="477"/>
      <c r="J5" s="477"/>
      <c r="K5" s="477"/>
      <c r="L5" s="45">
        <f>L4-200</f>
        <v>108</v>
      </c>
      <c r="M5" s="45" t="s">
        <v>144</v>
      </c>
      <c r="N5" s="45">
        <f>N3-101.12</f>
        <v>225.10000000000002</v>
      </c>
      <c r="O5" s="477"/>
      <c r="P5" s="45">
        <f>L5+N5</f>
        <v>333.1</v>
      </c>
      <c r="Q5" s="56" t="s">
        <v>145</v>
      </c>
      <c r="R5" s="45">
        <f>H3-P5</f>
        <v>110.89999999999998</v>
      </c>
      <c r="S5" s="477"/>
      <c r="T5" s="386"/>
      <c r="U5" s="58" t="s">
        <v>146</v>
      </c>
      <c r="V5" s="377">
        <f>161.5+56.16+51.5+27</f>
        <v>296.15999999999997</v>
      </c>
      <c r="W5" s="377"/>
    </row>
    <row r="6" spans="1:26" ht="14.25" customHeight="1"/>
    <row r="7" spans="1:26" ht="14.25" customHeight="1"/>
    <row r="8" spans="1:26" ht="14.25" customHeight="1">
      <c r="A8" s="1" t="s">
        <v>214</v>
      </c>
    </row>
    <row r="9" spans="1:26" ht="14.25" customHeight="1">
      <c r="A9" s="1" t="s">
        <v>215</v>
      </c>
    </row>
    <row r="10" spans="1:26" ht="14.25" customHeight="1"/>
    <row r="11" spans="1:26" ht="14.25" customHeight="1">
      <c r="A11" s="1" t="s">
        <v>62</v>
      </c>
      <c r="B11" s="1" t="s">
        <v>75</v>
      </c>
    </row>
    <row r="12" spans="1:26" ht="14.25" customHeight="1">
      <c r="B12" s="1" t="s">
        <v>76</v>
      </c>
    </row>
    <row r="13" spans="1:26" ht="14.25" customHeight="1">
      <c r="B13" s="1" t="s">
        <v>77</v>
      </c>
    </row>
    <row r="14" spans="1:26" ht="14.25" customHeight="1"/>
    <row r="15" spans="1:26" ht="14.25" customHeight="1">
      <c r="A15" s="1" t="s">
        <v>216</v>
      </c>
      <c r="B15" s="1" t="s">
        <v>75</v>
      </c>
    </row>
    <row r="16" spans="1:26" ht="14.25" customHeight="1">
      <c r="B16" s="1" t="s">
        <v>76</v>
      </c>
    </row>
    <row r="17" spans="1:2" ht="14.25" customHeight="1">
      <c r="B17" s="1" t="s">
        <v>77</v>
      </c>
    </row>
    <row r="18" spans="1:2" ht="14.25" customHeight="1"/>
    <row r="19" spans="1:2" ht="14.25" customHeight="1">
      <c r="A19" s="1" t="s">
        <v>217</v>
      </c>
    </row>
    <row r="20" spans="1:2" ht="14.25" customHeight="1"/>
    <row r="21" spans="1:2" ht="14.25" customHeight="1"/>
    <row r="22" spans="1:2" ht="14.25" customHeight="1"/>
    <row r="23" spans="1:2" ht="14.25" customHeight="1">
      <c r="A23" s="1" t="s">
        <v>218</v>
      </c>
    </row>
    <row r="24" spans="1:2" ht="14.25" customHeight="1"/>
    <row r="25" spans="1:2" ht="14.25" customHeight="1"/>
    <row r="26" spans="1:2" ht="14.25" customHeight="1"/>
    <row r="27" spans="1:2" ht="14.25" customHeight="1"/>
    <row r="28" spans="1:2" ht="14.25" customHeight="1">
      <c r="A28" s="1" t="s">
        <v>219</v>
      </c>
      <c r="B28" s="1" t="s">
        <v>75</v>
      </c>
    </row>
    <row r="29" spans="1:2" ht="14.25" customHeight="1">
      <c r="B29" s="1" t="s">
        <v>76</v>
      </c>
    </row>
    <row r="30" spans="1:2" ht="14.25" customHeight="1">
      <c r="B30" s="1" t="s">
        <v>77</v>
      </c>
    </row>
    <row r="31" spans="1:2" ht="14.25" customHeight="1"/>
    <row r="32" spans="1: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9">
    <mergeCell ref="A3:A5"/>
    <mergeCell ref="D3:D5"/>
    <mergeCell ref="E1:G1"/>
    <mergeCell ref="B3:B5"/>
    <mergeCell ref="H1:K1"/>
    <mergeCell ref="S4:S5"/>
    <mergeCell ref="F3:F5"/>
    <mergeCell ref="I3:I5"/>
    <mergeCell ref="G3:G5"/>
    <mergeCell ref="H3:H5"/>
    <mergeCell ref="N2:O2"/>
    <mergeCell ref="C3:C5"/>
    <mergeCell ref="P2:Q2"/>
    <mergeCell ref="E3:E5"/>
    <mergeCell ref="L2:M2"/>
    <mergeCell ref="I2:J2"/>
    <mergeCell ref="O4:O5"/>
    <mergeCell ref="J3:J5"/>
    <mergeCell ref="K3:K5"/>
  </mergeCells>
  <pageMargins left="0.7" right="0.7" top="0.75" bottom="0.75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outlinePr summaryBelow="0"/>
  </sheetPr>
  <dimension ref="A1:I1061"/>
  <sheetViews>
    <sheetView topLeftCell="A73" zoomScale="85" zoomScaleNormal="85" workbookViewId="0">
      <selection activeCell="D48" sqref="D48"/>
    </sheetView>
    <sheetView topLeftCell="A82" zoomScaleNormal="100" workbookViewId="1">
      <selection activeCell="B112" sqref="B112"/>
    </sheetView>
  </sheetViews>
  <sheetFormatPr defaultColWidth="12.59765625" defaultRowHeight="15" customHeight="1" outlineLevelRow="2"/>
  <cols>
    <col min="1" max="1" width="38.09765625" style="368" customWidth="1"/>
    <col min="2" max="2" width="9.09765625" style="39" customWidth="1"/>
    <col min="3" max="3" width="13.19921875" style="377" customWidth="1"/>
    <col min="4" max="4" width="13.796875" style="461" customWidth="1"/>
    <col min="5" max="5" width="10.8984375" style="453" customWidth="1"/>
    <col min="6" max="6" width="11" style="463" customWidth="1"/>
    <col min="7" max="7" width="9.69921875" style="463" customWidth="1"/>
    <col min="8" max="8" width="10.09765625" style="453" customWidth="1"/>
    <col min="9" max="9" width="39" style="453" customWidth="1"/>
    <col min="10" max="18" width="7.59765625" style="453" customWidth="1"/>
    <col min="19" max="23" width="12.59765625" style="453" customWidth="1"/>
    <col min="24" max="16384" width="12.59765625" style="453"/>
  </cols>
  <sheetData>
    <row r="1" spans="1:4" ht="15" customHeight="1">
      <c r="A1" s="413" t="s">
        <v>220</v>
      </c>
      <c r="B1" s="426">
        <v>28789.18</v>
      </c>
      <c r="C1" s="426">
        <v>0</v>
      </c>
      <c r="D1" s="426">
        <v>0</v>
      </c>
    </row>
    <row r="2" spans="1:4" ht="15" customHeight="1" outlineLevel="1">
      <c r="A2" s="414" t="s">
        <v>221</v>
      </c>
      <c r="B2" s="426">
        <v>28789.18</v>
      </c>
      <c r="C2" s="426">
        <v>0</v>
      </c>
      <c r="D2" s="426">
        <v>0</v>
      </c>
    </row>
    <row r="3" spans="1:4" ht="15" customHeight="1" outlineLevel="2">
      <c r="A3" s="414" t="s">
        <v>222</v>
      </c>
      <c r="B3" s="426">
        <v>28789.15</v>
      </c>
      <c r="C3" s="426">
        <v>0</v>
      </c>
      <c r="D3" s="426">
        <v>0</v>
      </c>
    </row>
    <row r="4" spans="1:4" ht="15" customHeight="1" outlineLevel="2">
      <c r="A4" s="414" t="s">
        <v>223</v>
      </c>
      <c r="B4" s="426">
        <v>0.03</v>
      </c>
      <c r="C4" s="426">
        <v>0</v>
      </c>
      <c r="D4" s="426">
        <v>0</v>
      </c>
    </row>
    <row r="5" spans="1:4" ht="15" customHeight="1" outlineLevel="2">
      <c r="A5" s="414" t="s">
        <v>224</v>
      </c>
      <c r="B5" s="426">
        <v>0</v>
      </c>
      <c r="C5" s="426">
        <v>0</v>
      </c>
      <c r="D5" s="426">
        <v>0</v>
      </c>
    </row>
    <row r="6" spans="1:4" ht="15" customHeight="1">
      <c r="A6" s="414" t="s">
        <v>225</v>
      </c>
      <c r="B6" s="426">
        <v>0</v>
      </c>
      <c r="C6" s="426">
        <v>-2526.6999999999998</v>
      </c>
      <c r="D6" s="426">
        <v>0</v>
      </c>
    </row>
    <row r="7" spans="1:4" ht="15" customHeight="1" outlineLevel="1">
      <c r="A7" s="414" t="s">
        <v>226</v>
      </c>
      <c r="B7" s="426">
        <v>0</v>
      </c>
      <c r="C7" s="426">
        <v>-685.28000000000009</v>
      </c>
      <c r="D7" s="426">
        <v>0</v>
      </c>
    </row>
    <row r="8" spans="1:4" ht="15" customHeight="1" outlineLevel="2">
      <c r="A8" s="414" t="s">
        <v>227</v>
      </c>
      <c r="B8" s="426">
        <v>0</v>
      </c>
      <c r="C8" s="426">
        <v>-638.84</v>
      </c>
      <c r="D8" s="426">
        <v>0</v>
      </c>
    </row>
    <row r="9" spans="1:4" ht="15" customHeight="1" outlineLevel="2">
      <c r="A9" s="414" t="s">
        <v>228</v>
      </c>
      <c r="B9" s="426">
        <v>0</v>
      </c>
      <c r="C9" s="426">
        <v>-13.95</v>
      </c>
      <c r="D9" s="426">
        <v>0</v>
      </c>
    </row>
    <row r="10" spans="1:4" ht="15" customHeight="1" outlineLevel="2">
      <c r="A10" s="414" t="s">
        <v>229</v>
      </c>
      <c r="B10" s="426">
        <v>0</v>
      </c>
      <c r="C10" s="426">
        <v>-32.49</v>
      </c>
      <c r="D10" s="426">
        <v>0</v>
      </c>
    </row>
    <row r="11" spans="1:4" ht="15" customHeight="1" outlineLevel="1">
      <c r="A11" s="414" t="s">
        <v>230</v>
      </c>
      <c r="B11" s="426">
        <v>0</v>
      </c>
      <c r="C11" s="426">
        <v>-1210.77</v>
      </c>
      <c r="D11" s="426">
        <v>0</v>
      </c>
    </row>
    <row r="12" spans="1:4" ht="15" customHeight="1" outlineLevel="2">
      <c r="A12" s="414" t="s">
        <v>231</v>
      </c>
      <c r="B12" s="426">
        <v>0</v>
      </c>
      <c r="C12" s="426">
        <v>-749.16</v>
      </c>
      <c r="D12" s="426">
        <v>0</v>
      </c>
    </row>
    <row r="13" spans="1:4" ht="15" customHeight="1" outlineLevel="2">
      <c r="A13" s="414" t="s">
        <v>232</v>
      </c>
      <c r="B13" s="426">
        <v>0</v>
      </c>
      <c r="C13" s="426">
        <v>-461.61</v>
      </c>
      <c r="D13" s="426">
        <v>0</v>
      </c>
    </row>
    <row r="14" spans="1:4" ht="15" customHeight="1" outlineLevel="1">
      <c r="A14" s="414" t="s">
        <v>233</v>
      </c>
      <c r="B14" s="426">
        <v>0</v>
      </c>
      <c r="C14" s="426">
        <v>-630.65</v>
      </c>
      <c r="D14" s="426">
        <v>0</v>
      </c>
    </row>
    <row r="15" spans="1:4" ht="15" customHeight="1" outlineLevel="2">
      <c r="A15" s="414" t="s">
        <v>234</v>
      </c>
      <c r="B15" s="426">
        <v>0</v>
      </c>
      <c r="C15" s="426">
        <v>-287.64999999999998</v>
      </c>
      <c r="D15" s="426">
        <v>0</v>
      </c>
    </row>
    <row r="16" spans="1:4" ht="15" customHeight="1" outlineLevel="2">
      <c r="A16" s="414" t="s">
        <v>235</v>
      </c>
      <c r="B16" s="426">
        <v>0</v>
      </c>
      <c r="C16" s="426">
        <v>-343</v>
      </c>
      <c r="D16" s="426">
        <v>0</v>
      </c>
    </row>
    <row r="17" spans="1:4" ht="15" customHeight="1">
      <c r="A17" s="414" t="s">
        <v>236</v>
      </c>
      <c r="B17" s="426">
        <v>0</v>
      </c>
      <c r="C17" s="426">
        <v>-4514.79</v>
      </c>
      <c r="D17" s="426">
        <v>0</v>
      </c>
    </row>
    <row r="18" spans="1:4" ht="15" customHeight="1" outlineLevel="1">
      <c r="A18" s="414" t="s">
        <v>237</v>
      </c>
      <c r="B18" s="426">
        <v>0</v>
      </c>
      <c r="C18" s="426">
        <v>-2431.1799999999998</v>
      </c>
      <c r="D18" s="426">
        <v>0</v>
      </c>
    </row>
    <row r="19" spans="1:4" ht="15" customHeight="1" outlineLevel="2">
      <c r="A19" s="414" t="s">
        <v>238</v>
      </c>
      <c r="B19" s="426">
        <v>0</v>
      </c>
      <c r="C19" s="426">
        <v>-263.60000000000002</v>
      </c>
      <c r="D19" s="426">
        <v>0</v>
      </c>
    </row>
    <row r="20" spans="1:4" ht="15" customHeight="1" outlineLevel="2">
      <c r="A20" s="414" t="s">
        <v>239</v>
      </c>
      <c r="B20" s="426">
        <v>0</v>
      </c>
      <c r="C20" s="426">
        <v>-85.55</v>
      </c>
      <c r="D20" s="426">
        <v>0</v>
      </c>
    </row>
    <row r="21" spans="1:4" ht="15" customHeight="1" outlineLevel="2">
      <c r="A21" s="414" t="s">
        <v>240</v>
      </c>
      <c r="B21" s="426">
        <v>0</v>
      </c>
      <c r="C21" s="426">
        <v>-2082.0300000000002</v>
      </c>
      <c r="D21" s="426">
        <v>0</v>
      </c>
    </row>
    <row r="22" spans="1:4" ht="15" customHeight="1" outlineLevel="1">
      <c r="A22" s="414" t="s">
        <v>241</v>
      </c>
      <c r="B22" s="426">
        <v>0</v>
      </c>
      <c r="C22" s="426">
        <v>-1739.41</v>
      </c>
      <c r="D22" s="426">
        <v>0</v>
      </c>
    </row>
    <row r="23" spans="1:4" ht="15" customHeight="1" outlineLevel="2">
      <c r="A23" s="414" t="s">
        <v>242</v>
      </c>
      <c r="B23" s="426">
        <v>0</v>
      </c>
      <c r="C23" s="426">
        <v>-9.25</v>
      </c>
      <c r="D23" s="426">
        <v>0</v>
      </c>
    </row>
    <row r="24" spans="1:4" ht="15" customHeight="1" outlineLevel="2">
      <c r="A24" s="414" t="s">
        <v>243</v>
      </c>
      <c r="B24" s="426">
        <v>0</v>
      </c>
      <c r="C24" s="426">
        <v>-1291.9100000000001</v>
      </c>
      <c r="D24" s="426">
        <v>0</v>
      </c>
    </row>
    <row r="25" spans="1:4" ht="15" customHeight="1" outlineLevel="2">
      <c r="A25" s="414" t="s">
        <v>244</v>
      </c>
      <c r="B25" s="426">
        <v>0</v>
      </c>
      <c r="C25" s="426">
        <v>-438.25</v>
      </c>
      <c r="D25" s="426">
        <v>0</v>
      </c>
    </row>
    <row r="26" spans="1:4" ht="15" customHeight="1" outlineLevel="1">
      <c r="A26" s="414" t="s">
        <v>245</v>
      </c>
      <c r="B26" s="426">
        <v>0</v>
      </c>
      <c r="C26" s="426">
        <v>-344.2</v>
      </c>
      <c r="D26" s="426">
        <v>0</v>
      </c>
    </row>
    <row r="27" spans="1:4" ht="15" customHeight="1" outlineLevel="2">
      <c r="A27" s="414" t="s">
        <v>246</v>
      </c>
      <c r="B27" s="426">
        <v>0</v>
      </c>
      <c r="C27" s="426">
        <v>0</v>
      </c>
      <c r="D27" s="426">
        <v>0</v>
      </c>
    </row>
    <row r="28" spans="1:4" ht="15" customHeight="1" outlineLevel="2">
      <c r="A28" s="414" t="s">
        <v>247</v>
      </c>
      <c r="B28" s="426">
        <v>0</v>
      </c>
      <c r="C28" s="426">
        <v>-344.2</v>
      </c>
      <c r="D28" s="426">
        <v>0</v>
      </c>
    </row>
    <row r="29" spans="1:4" ht="15" customHeight="1">
      <c r="A29" s="414" t="s">
        <v>248</v>
      </c>
      <c r="B29" s="426">
        <v>0</v>
      </c>
      <c r="C29" s="426">
        <v>-7483.3000000000011</v>
      </c>
      <c r="D29" s="426">
        <v>-1320.58</v>
      </c>
    </row>
    <row r="30" spans="1:4" ht="15" customHeight="1" outlineLevel="1">
      <c r="A30" s="414" t="s">
        <v>249</v>
      </c>
      <c r="B30" s="426">
        <v>0</v>
      </c>
      <c r="C30" s="426">
        <v>-2062.6999999999998</v>
      </c>
      <c r="D30" s="426">
        <v>0</v>
      </c>
    </row>
    <row r="31" spans="1:4" ht="15" customHeight="1" outlineLevel="2">
      <c r="A31" s="414" t="s">
        <v>250</v>
      </c>
      <c r="B31" s="426">
        <v>0</v>
      </c>
      <c r="C31" s="426">
        <v>-749.44</v>
      </c>
      <c r="D31" s="426">
        <v>0</v>
      </c>
    </row>
    <row r="32" spans="1:4" ht="15" customHeight="1" outlineLevel="2">
      <c r="A32" s="414" t="s">
        <v>251</v>
      </c>
      <c r="B32" s="426">
        <v>0</v>
      </c>
      <c r="C32" s="426">
        <v>-190.87</v>
      </c>
      <c r="D32" s="426">
        <v>0</v>
      </c>
    </row>
    <row r="33" spans="1:4" ht="15" customHeight="1" outlineLevel="2">
      <c r="A33" s="414" t="s">
        <v>252</v>
      </c>
      <c r="B33" s="426">
        <v>0</v>
      </c>
      <c r="C33" s="426">
        <v>-156.99</v>
      </c>
      <c r="D33" s="426">
        <v>0</v>
      </c>
    </row>
    <row r="34" spans="1:4" ht="15" customHeight="1" outlineLevel="2">
      <c r="A34" s="414" t="s">
        <v>253</v>
      </c>
      <c r="B34" s="426">
        <v>0</v>
      </c>
      <c r="C34" s="426">
        <v>-965.4</v>
      </c>
      <c r="D34" s="426">
        <v>0</v>
      </c>
    </row>
    <row r="35" spans="1:4" ht="15" customHeight="1" outlineLevel="1">
      <c r="A35" s="414" t="s">
        <v>254</v>
      </c>
      <c r="B35" s="426">
        <v>0</v>
      </c>
      <c r="C35" s="426">
        <v>-2260.79</v>
      </c>
      <c r="D35" s="426">
        <v>-420</v>
      </c>
    </row>
    <row r="36" spans="1:4" ht="15" customHeight="1" outlineLevel="2">
      <c r="A36" s="414" t="s">
        <v>255</v>
      </c>
      <c r="B36" s="426">
        <v>0</v>
      </c>
      <c r="C36" s="426">
        <v>-85.6</v>
      </c>
      <c r="D36" s="426">
        <v>-420</v>
      </c>
    </row>
    <row r="37" spans="1:4" ht="15" customHeight="1" outlineLevel="2">
      <c r="A37" s="414" t="s">
        <v>203</v>
      </c>
      <c r="B37" s="426">
        <v>0</v>
      </c>
      <c r="C37" s="426">
        <v>-1343.2</v>
      </c>
      <c r="D37" s="426">
        <v>0</v>
      </c>
    </row>
    <row r="38" spans="1:4" ht="15" customHeight="1" outlineLevel="2">
      <c r="A38" s="414" t="s">
        <v>256</v>
      </c>
      <c r="B38" s="426">
        <v>0</v>
      </c>
      <c r="C38" s="426">
        <v>-286.89</v>
      </c>
      <c r="D38" s="426">
        <v>0</v>
      </c>
    </row>
    <row r="39" spans="1:4" ht="15" customHeight="1" outlineLevel="2">
      <c r="A39" s="414" t="s">
        <v>257</v>
      </c>
      <c r="B39" s="426">
        <v>0</v>
      </c>
      <c r="C39" s="426">
        <v>-489.3</v>
      </c>
      <c r="D39" s="426">
        <v>0</v>
      </c>
    </row>
    <row r="40" spans="1:4" ht="15" customHeight="1" outlineLevel="2">
      <c r="A40" s="414" t="s">
        <v>258</v>
      </c>
      <c r="B40" s="426">
        <v>0</v>
      </c>
      <c r="C40" s="426">
        <v>-55.8</v>
      </c>
      <c r="D40" s="426">
        <v>0</v>
      </c>
    </row>
    <row r="41" spans="1:4" ht="15" customHeight="1" outlineLevel="1">
      <c r="A41" s="414" t="s">
        <v>259</v>
      </c>
      <c r="B41" s="426">
        <v>0</v>
      </c>
      <c r="C41" s="426">
        <v>-3159.81</v>
      </c>
      <c r="D41" s="426">
        <v>-900.58</v>
      </c>
    </row>
    <row r="42" spans="1:4" ht="15" customHeight="1" outlineLevel="2">
      <c r="A42" s="414" t="s">
        <v>260</v>
      </c>
      <c r="B42" s="426">
        <v>0</v>
      </c>
      <c r="C42" s="426">
        <v>0</v>
      </c>
      <c r="D42" s="426">
        <v>-900.58</v>
      </c>
    </row>
    <row r="43" spans="1:4" ht="15" customHeight="1" outlineLevel="2">
      <c r="A43" s="414" t="s">
        <v>261</v>
      </c>
      <c r="B43" s="426">
        <v>0</v>
      </c>
      <c r="C43" s="426">
        <v>-2327.71</v>
      </c>
      <c r="D43" s="426">
        <v>0</v>
      </c>
    </row>
    <row r="44" spans="1:4" ht="15" customHeight="1" outlineLevel="2">
      <c r="A44" s="414" t="s">
        <v>262</v>
      </c>
      <c r="B44" s="426">
        <v>0</v>
      </c>
      <c r="C44" s="426">
        <v>-832.1</v>
      </c>
      <c r="D44" s="426">
        <v>0</v>
      </c>
    </row>
    <row r="45" spans="1:4" ht="15" customHeight="1">
      <c r="A45" s="414" t="s">
        <v>263</v>
      </c>
      <c r="B45" s="426">
        <v>0</v>
      </c>
      <c r="C45" s="426">
        <v>-2400</v>
      </c>
      <c r="D45" s="426">
        <v>0</v>
      </c>
    </row>
    <row r="46" spans="1:4" ht="15" customHeight="1" outlineLevel="1">
      <c r="A46" s="414" t="s">
        <v>263</v>
      </c>
      <c r="B46" s="426">
        <v>0</v>
      </c>
      <c r="C46" s="426">
        <v>-2400</v>
      </c>
      <c r="D46" s="426">
        <v>0</v>
      </c>
    </row>
    <row r="47" spans="1:4" ht="15" customHeight="1" outlineLevel="2">
      <c r="A47" s="414" t="s">
        <v>263</v>
      </c>
      <c r="B47" s="426">
        <v>0</v>
      </c>
      <c r="C47" s="426">
        <v>-2400</v>
      </c>
      <c r="D47" s="426">
        <v>0</v>
      </c>
    </row>
    <row r="48" spans="1:4" ht="15" customHeight="1">
      <c r="A48" s="414" t="s">
        <v>264</v>
      </c>
      <c r="B48" s="426">
        <v>0</v>
      </c>
      <c r="C48" s="426">
        <v>0</v>
      </c>
      <c r="D48" s="426">
        <v>0</v>
      </c>
    </row>
    <row r="49" spans="1:9" ht="15" customHeight="1" outlineLevel="1">
      <c r="A49" s="414" t="s">
        <v>264</v>
      </c>
      <c r="B49" s="426">
        <v>0</v>
      </c>
      <c r="C49" s="426">
        <v>0</v>
      </c>
      <c r="D49" s="426">
        <v>0</v>
      </c>
    </row>
    <row r="50" spans="1:9" ht="15" customHeight="1" outlineLevel="2">
      <c r="A50" s="414" t="s">
        <v>265</v>
      </c>
      <c r="B50" s="426">
        <v>0</v>
      </c>
      <c r="C50" s="426">
        <v>0</v>
      </c>
      <c r="D50" s="426">
        <v>0</v>
      </c>
    </row>
    <row r="51" spans="1:9" ht="15" customHeight="1" outlineLevel="2">
      <c r="A51" s="414" t="s">
        <v>266</v>
      </c>
      <c r="B51" s="426">
        <v>0</v>
      </c>
      <c r="C51" s="426">
        <v>0</v>
      </c>
      <c r="D51" s="426">
        <v>0</v>
      </c>
    </row>
    <row r="52" spans="1:9" ht="15" customHeight="1" outlineLevel="2">
      <c r="A52" s="414" t="s">
        <v>267</v>
      </c>
      <c r="B52" s="426">
        <v>0</v>
      </c>
      <c r="C52" s="426">
        <v>0</v>
      </c>
      <c r="D52" s="426">
        <v>0</v>
      </c>
    </row>
    <row r="53" spans="1:9" ht="15" customHeight="1" outlineLevel="2">
      <c r="A53" s="414" t="s">
        <v>268</v>
      </c>
      <c r="B53" s="426">
        <v>0</v>
      </c>
      <c r="C53" s="426">
        <v>0</v>
      </c>
      <c r="D53" s="426">
        <v>0</v>
      </c>
    </row>
    <row r="54" spans="1:9" ht="15" customHeight="1" outlineLevel="2">
      <c r="A54" s="414" t="s">
        <v>269</v>
      </c>
      <c r="B54" s="426">
        <v>0</v>
      </c>
      <c r="C54" s="426">
        <v>0</v>
      </c>
      <c r="D54" s="426">
        <v>0</v>
      </c>
    </row>
    <row r="55" spans="1:9" ht="15" customHeight="1" outlineLevel="2">
      <c r="A55" s="414" t="s">
        <v>270</v>
      </c>
      <c r="B55" s="426">
        <v>0</v>
      </c>
      <c r="C55" s="426">
        <v>0</v>
      </c>
      <c r="D55" s="426">
        <v>0</v>
      </c>
    </row>
    <row r="56" spans="1:9" ht="15" customHeight="1" outlineLevel="2">
      <c r="A56" s="414" t="s">
        <v>271</v>
      </c>
      <c r="B56" s="426">
        <v>0</v>
      </c>
      <c r="C56" s="426">
        <v>0</v>
      </c>
      <c r="D56" s="426">
        <v>0</v>
      </c>
    </row>
    <row r="57" spans="1:9" ht="15" customHeight="1" outlineLevel="2">
      <c r="A57" s="414" t="s">
        <v>272</v>
      </c>
      <c r="B57" s="426">
        <v>0</v>
      </c>
      <c r="C57" s="426">
        <v>0</v>
      </c>
      <c r="D57" s="426">
        <v>0</v>
      </c>
    </row>
    <row r="58" spans="1:9" ht="15" customHeight="1" outlineLevel="2">
      <c r="A58" s="414" t="s">
        <v>273</v>
      </c>
      <c r="B58" s="426">
        <v>0</v>
      </c>
      <c r="C58" s="426">
        <v>0</v>
      </c>
      <c r="D58" s="426">
        <v>0</v>
      </c>
    </row>
    <row r="59" spans="1:9" ht="15" customHeight="1" outlineLevel="2">
      <c r="A59" s="414" t="s">
        <v>274</v>
      </c>
      <c r="B59" s="426">
        <v>0</v>
      </c>
      <c r="C59" s="426">
        <v>0</v>
      </c>
      <c r="D59" s="426">
        <v>0</v>
      </c>
    </row>
    <row r="60" spans="1:9" ht="15" customHeight="1" outlineLevel="2">
      <c r="A60" s="414" t="s">
        <v>275</v>
      </c>
      <c r="B60" s="426">
        <v>0</v>
      </c>
      <c r="C60" s="426">
        <v>0</v>
      </c>
      <c r="D60" s="426">
        <v>0</v>
      </c>
    </row>
    <row r="62" spans="1:9" ht="15" customHeight="1">
      <c r="A62" s="407"/>
      <c r="B62" s="408"/>
      <c r="C62" s="409"/>
      <c r="D62" s="410"/>
      <c r="E62" s="411"/>
      <c r="F62" s="412"/>
      <c r="G62" s="412"/>
      <c r="H62" s="411"/>
      <c r="I62" s="411"/>
    </row>
    <row r="63" spans="1:9" ht="14.25" customHeight="1">
      <c r="A63" s="116"/>
      <c r="B63" s="116"/>
      <c r="C63" s="218"/>
      <c r="D63" s="506" t="s">
        <v>276</v>
      </c>
      <c r="E63" s="505" t="s">
        <v>277</v>
      </c>
      <c r="F63" s="508">
        <v>2022</v>
      </c>
      <c r="G63" s="509"/>
      <c r="H63" s="470"/>
      <c r="I63" s="510"/>
    </row>
    <row r="64" spans="1:9" ht="14.25" customHeight="1">
      <c r="A64" s="116"/>
      <c r="B64" s="116"/>
      <c r="C64" s="218" t="s">
        <v>278</v>
      </c>
      <c r="D64" s="507"/>
      <c r="E64" s="470"/>
      <c r="F64" s="308" t="s">
        <v>279</v>
      </c>
      <c r="G64" s="308" t="s">
        <v>280</v>
      </c>
      <c r="H64" s="218" t="s">
        <v>281</v>
      </c>
      <c r="I64" s="218" t="s">
        <v>82</v>
      </c>
    </row>
    <row r="65" spans="1:9" ht="14.25" customHeight="1" outlineLevel="1">
      <c r="A65" s="116" t="s">
        <v>282</v>
      </c>
      <c r="B65" s="116" t="s">
        <v>283</v>
      </c>
      <c r="C65" s="130">
        <v>2000</v>
      </c>
      <c r="D65" s="104">
        <f>2000*12+1400+1400</f>
        <v>26800</v>
      </c>
      <c r="F65" s="390">
        <f>$D$65</f>
        <v>26800</v>
      </c>
      <c r="G65" s="309">
        <f>B1</f>
        <v>28789.18</v>
      </c>
      <c r="H65" s="309">
        <f>G65-F65</f>
        <v>1989.1800000000003</v>
      </c>
    </row>
    <row r="66" spans="1:9" ht="14.4" customHeight="1">
      <c r="A66" s="366" t="s">
        <v>284</v>
      </c>
      <c r="B66" s="242"/>
      <c r="C66" s="358"/>
      <c r="D66" s="243">
        <f>SUM(D65:D65)</f>
        <v>26800</v>
      </c>
      <c r="E66" s="244"/>
      <c r="F66" s="391">
        <f>SUM(F65:F65)</f>
        <v>26800</v>
      </c>
      <c r="G66" s="310">
        <f>SUM(G65:G65)</f>
        <v>28789.18</v>
      </c>
      <c r="H66" s="310">
        <f>SUM(H65:H65)</f>
        <v>1989.1800000000003</v>
      </c>
      <c r="I66" s="247"/>
    </row>
    <row r="67" spans="1:9" ht="14.25" customHeight="1" outlineLevel="1">
      <c r="A67" s="116" t="s">
        <v>285</v>
      </c>
      <c r="B67" s="116" t="s">
        <v>286</v>
      </c>
      <c r="C67" s="130"/>
      <c r="D67" s="104">
        <v>0</v>
      </c>
      <c r="E67" s="106"/>
      <c r="F67" s="390">
        <f>$D$67</f>
        <v>0</v>
      </c>
      <c r="G67" s="309">
        <f>D1</f>
        <v>0</v>
      </c>
      <c r="H67" s="309">
        <f>G67-F67</f>
        <v>0</v>
      </c>
      <c r="I67" s="355"/>
    </row>
    <row r="68" spans="1:9" ht="14.4" customHeight="1">
      <c r="A68" s="366" t="s">
        <v>287</v>
      </c>
      <c r="B68" s="242"/>
      <c r="C68" s="358"/>
      <c r="D68" s="243">
        <f>SUM(D67)</f>
        <v>0</v>
      </c>
      <c r="E68" s="244"/>
      <c r="F68" s="392">
        <f>SUM(F67)</f>
        <v>0</v>
      </c>
      <c r="G68" s="310">
        <f>SUM(G67)</f>
        <v>0</v>
      </c>
      <c r="H68" s="310">
        <f>SUM(H67:H67)</f>
        <v>0</v>
      </c>
      <c r="I68" s="247"/>
    </row>
    <row r="69" spans="1:9" ht="14.25" customHeight="1" outlineLevel="1">
      <c r="A69" s="367" t="s">
        <v>288</v>
      </c>
      <c r="B69" s="125"/>
      <c r="C69" s="359">
        <f>SUM(C70:C72)</f>
        <v>250</v>
      </c>
      <c r="D69" s="352">
        <f>SUM(D70:D72)</f>
        <v>3000</v>
      </c>
      <c r="E69" s="234">
        <f>SUM(E70:E72)</f>
        <v>3150</v>
      </c>
      <c r="F69" s="393">
        <f>SUM(F70:F72)</f>
        <v>3000</v>
      </c>
      <c r="G69" s="312">
        <f>SUM(G70:G72)</f>
        <v>2526.7000000000003</v>
      </c>
      <c r="H69" s="331">
        <f t="shared" ref="H69:H81" si="0">F69-G69</f>
        <v>473.29999999999973</v>
      </c>
      <c r="I69" s="168"/>
    </row>
    <row r="70" spans="1:9" s="39" customFormat="1" ht="14.4" customHeight="1" outlineLevel="2">
      <c r="A70" s="124" t="s">
        <v>289</v>
      </c>
      <c r="B70" s="140" t="s">
        <v>290</v>
      </c>
      <c r="C70" s="130">
        <v>100</v>
      </c>
      <c r="D70" s="130">
        <f>C70*12</f>
        <v>1200</v>
      </c>
      <c r="E70" s="130">
        <f>D70*1.05</f>
        <v>1260</v>
      </c>
      <c r="F70" s="390">
        <f>$D$70</f>
        <v>1200</v>
      </c>
      <c r="G70" s="311">
        <f>-C7</f>
        <v>685.28000000000009</v>
      </c>
      <c r="H70" s="331">
        <f t="shared" si="0"/>
        <v>514.71999999999991</v>
      </c>
    </row>
    <row r="71" spans="1:9" s="39" customFormat="1" ht="14.4" customHeight="1" outlineLevel="2">
      <c r="A71" s="124" t="s">
        <v>291</v>
      </c>
      <c r="B71" s="140" t="s">
        <v>290</v>
      </c>
      <c r="C71" s="130">
        <v>100</v>
      </c>
      <c r="D71" s="130">
        <f>C71*12</f>
        <v>1200</v>
      </c>
      <c r="E71" s="130">
        <f>D71*1.05</f>
        <v>1260</v>
      </c>
      <c r="F71" s="390">
        <f>$D$71</f>
        <v>1200</v>
      </c>
      <c r="G71" s="311">
        <f>-C11</f>
        <v>1210.77</v>
      </c>
      <c r="H71" s="331">
        <f t="shared" si="0"/>
        <v>-10.769999999999982</v>
      </c>
    </row>
    <row r="72" spans="1:9" s="39" customFormat="1" ht="14.4" customHeight="1" outlineLevel="2">
      <c r="A72" s="124" t="s">
        <v>292</v>
      </c>
      <c r="B72" s="140" t="s">
        <v>290</v>
      </c>
      <c r="C72" s="130">
        <v>50</v>
      </c>
      <c r="D72" s="130">
        <f>C72*12</f>
        <v>600</v>
      </c>
      <c r="E72" s="130">
        <f>D72*1.05</f>
        <v>630</v>
      </c>
      <c r="F72" s="390">
        <f>$D$72</f>
        <v>600</v>
      </c>
      <c r="G72" s="311">
        <f>-C14</f>
        <v>630.65</v>
      </c>
      <c r="H72" s="331">
        <f t="shared" si="0"/>
        <v>-30.649999999999977</v>
      </c>
    </row>
    <row r="73" spans="1:9" ht="14.4" customHeight="1" outlineLevel="1">
      <c r="A73" s="128" t="s">
        <v>293</v>
      </c>
      <c r="B73" s="128"/>
      <c r="C73" s="353">
        <f>SUM(C74:C76)</f>
        <v>300</v>
      </c>
      <c r="D73" s="353">
        <f>SUM(D74:D76)</f>
        <v>3600</v>
      </c>
      <c r="E73" s="235">
        <f>SUM(E74:E76)</f>
        <v>3780</v>
      </c>
      <c r="F73" s="394">
        <f>SUM(F74:F76)</f>
        <v>3600</v>
      </c>
      <c r="G73" s="313">
        <f>SUM(G74:G76)</f>
        <v>4514.79</v>
      </c>
      <c r="H73" s="331">
        <f t="shared" si="0"/>
        <v>-914.79</v>
      </c>
      <c r="I73" s="126"/>
    </row>
    <row r="74" spans="1:9" ht="14.4" customHeight="1" outlineLevel="2">
      <c r="A74" s="123" t="s">
        <v>294</v>
      </c>
      <c r="B74" s="140" t="s">
        <v>290</v>
      </c>
      <c r="C74" s="229">
        <v>200</v>
      </c>
      <c r="D74" s="147">
        <f t="shared" ref="D74:D81" si="1">C74*12</f>
        <v>2400</v>
      </c>
      <c r="E74" s="233">
        <f>D74*1.05</f>
        <v>2520</v>
      </c>
      <c r="F74" s="390">
        <f>$D$74</f>
        <v>2400</v>
      </c>
      <c r="G74" s="311">
        <f>-C18</f>
        <v>2431.1799999999998</v>
      </c>
      <c r="H74" s="331">
        <f t="shared" si="0"/>
        <v>-31.179999999999836</v>
      </c>
    </row>
    <row r="75" spans="1:9" ht="14.4" customHeight="1" outlineLevel="2">
      <c r="A75" s="123" t="s">
        <v>295</v>
      </c>
      <c r="B75" s="140" t="s">
        <v>290</v>
      </c>
      <c r="C75" s="229">
        <v>100</v>
      </c>
      <c r="D75" s="147">
        <f t="shared" si="1"/>
        <v>1200</v>
      </c>
      <c r="E75" s="233">
        <f>D75*1.05</f>
        <v>1260</v>
      </c>
      <c r="F75" s="390">
        <f>$D$75</f>
        <v>1200</v>
      </c>
      <c r="G75" s="311">
        <f>-C22</f>
        <v>1739.41</v>
      </c>
      <c r="H75" s="331">
        <f t="shared" si="0"/>
        <v>-539.41000000000008</v>
      </c>
    </row>
    <row r="76" spans="1:9" s="377" customFormat="1" ht="14.4" customHeight="1" outlineLevel="2">
      <c r="A76" s="425" t="s">
        <v>296</v>
      </c>
      <c r="B76" s="140" t="s">
        <v>290</v>
      </c>
      <c r="C76" s="229">
        <v>0</v>
      </c>
      <c r="D76" s="229">
        <f t="shared" si="1"/>
        <v>0</v>
      </c>
      <c r="E76" s="232">
        <f>D76*1.05</f>
        <v>0</v>
      </c>
      <c r="F76" s="390">
        <f>$D$76</f>
        <v>0</v>
      </c>
      <c r="G76" s="311">
        <f>-C26</f>
        <v>344.2</v>
      </c>
      <c r="H76" s="331">
        <f t="shared" si="0"/>
        <v>-344.2</v>
      </c>
    </row>
    <row r="77" spans="1:9" ht="14.4" customHeight="1" outlineLevel="1">
      <c r="A77" s="171" t="s">
        <v>297</v>
      </c>
      <c r="B77" s="171"/>
      <c r="C77" s="360">
        <f>SUM(C80:C81)</f>
        <v>450</v>
      </c>
      <c r="D77" s="354">
        <f t="shared" si="1"/>
        <v>5400</v>
      </c>
      <c r="E77" s="236">
        <f>D77*1.05</f>
        <v>5670</v>
      </c>
      <c r="F77" s="395">
        <f>SUM(F80,F81)</f>
        <v>5400</v>
      </c>
      <c r="G77" s="314">
        <f>SUM(G80,G81)</f>
        <v>7483.2999999999993</v>
      </c>
      <c r="H77" s="331">
        <f t="shared" si="0"/>
        <v>-2083.2999999999993</v>
      </c>
      <c r="I77" s="127"/>
    </row>
    <row r="78" spans="1:9" s="39" customFormat="1" ht="14.4" customHeight="1" outlineLevel="2">
      <c r="A78" s="365" t="s">
        <v>298</v>
      </c>
      <c r="B78" s="140" t="s">
        <v>290</v>
      </c>
      <c r="C78" s="229">
        <v>100</v>
      </c>
      <c r="D78" s="229">
        <f t="shared" si="1"/>
        <v>1200</v>
      </c>
      <c r="E78" s="232"/>
      <c r="F78" s="390">
        <f>$D$78</f>
        <v>1200</v>
      </c>
      <c r="G78" s="311">
        <f>-C30</f>
        <v>2062.6999999999998</v>
      </c>
      <c r="H78" s="331">
        <f t="shared" si="0"/>
        <v>-862.69999999999982</v>
      </c>
      <c r="I78" s="160"/>
    </row>
    <row r="79" spans="1:9" s="39" customFormat="1" ht="14.4" customHeight="1" outlineLevel="2">
      <c r="A79" s="365" t="s">
        <v>299</v>
      </c>
      <c r="B79" s="140" t="s">
        <v>290</v>
      </c>
      <c r="C79" s="229">
        <v>150</v>
      </c>
      <c r="D79" s="229">
        <f t="shared" si="1"/>
        <v>1800</v>
      </c>
      <c r="E79" s="232"/>
      <c r="F79" s="390">
        <f>$D$79</f>
        <v>1800</v>
      </c>
      <c r="G79" s="311">
        <f>-C35</f>
        <v>2260.79</v>
      </c>
      <c r="H79" s="331">
        <f t="shared" si="0"/>
        <v>-460.78999999999996</v>
      </c>
    </row>
    <row r="80" spans="1:9" s="39" customFormat="1" ht="14.4" customHeight="1" outlineLevel="2">
      <c r="A80" s="365" t="s">
        <v>300</v>
      </c>
      <c r="B80" s="140" t="s">
        <v>290</v>
      </c>
      <c r="C80" s="229">
        <v>250</v>
      </c>
      <c r="D80" s="229">
        <f t="shared" si="1"/>
        <v>3000</v>
      </c>
      <c r="E80" s="232">
        <f>D80*1.05</f>
        <v>3150</v>
      </c>
      <c r="F80" s="390">
        <f>$D$80</f>
        <v>3000</v>
      </c>
      <c r="G80" s="311">
        <f>SUM(G78:G79)</f>
        <v>4323.49</v>
      </c>
      <c r="H80" s="331">
        <f t="shared" si="0"/>
        <v>-1323.4899999999998</v>
      </c>
    </row>
    <row r="81" spans="1:9" ht="14.4" customHeight="1" outlineLevel="2">
      <c r="A81" s="365" t="s">
        <v>301</v>
      </c>
      <c r="B81" s="140" t="s">
        <v>290</v>
      </c>
      <c r="C81" s="229">
        <v>200</v>
      </c>
      <c r="D81" s="147">
        <f t="shared" si="1"/>
        <v>2400</v>
      </c>
      <c r="E81" s="233">
        <f>D81*1.05</f>
        <v>2520</v>
      </c>
      <c r="F81" s="390">
        <f>$D$81</f>
        <v>2400</v>
      </c>
      <c r="G81" s="311">
        <f>-C41</f>
        <v>3159.81</v>
      </c>
      <c r="H81" s="331">
        <f t="shared" si="0"/>
        <v>-759.81</v>
      </c>
    </row>
    <row r="82" spans="1:9" s="463" customFormat="1" ht="14.4" customHeight="1" outlineLevel="1">
      <c r="A82" s="417"/>
      <c r="B82" s="418"/>
      <c r="C82" s="419"/>
      <c r="D82" s="420"/>
      <c r="E82" s="421"/>
      <c r="F82" s="422"/>
      <c r="G82" s="423"/>
      <c r="H82" s="423"/>
      <c r="I82" s="424"/>
    </row>
    <row r="83" spans="1:9" ht="14.4" customHeight="1" outlineLevel="2">
      <c r="A83" s="116" t="s">
        <v>302</v>
      </c>
      <c r="B83" s="116"/>
      <c r="C83" s="229">
        <f>C69+C73+C80</f>
        <v>800</v>
      </c>
      <c r="D83" s="147">
        <f>C83*12</f>
        <v>9600</v>
      </c>
      <c r="E83" s="230" t="s">
        <v>103</v>
      </c>
      <c r="F83" s="396">
        <f>$D$83</f>
        <v>9600</v>
      </c>
      <c r="G83" s="315">
        <f>G69+G73+G80</f>
        <v>11364.98</v>
      </c>
      <c r="H83" s="331">
        <f>F83-G83</f>
        <v>-1764.9799999999996</v>
      </c>
      <c r="I83" s="112">
        <f>H80+H75+H74+H72+H71+H70</f>
        <v>-1420.7799999999997</v>
      </c>
    </row>
    <row r="84" spans="1:9" ht="14.4" customHeight="1" outlineLevel="2">
      <c r="A84" s="116" t="s">
        <v>303</v>
      </c>
      <c r="B84" s="116"/>
      <c r="C84" s="229">
        <f>C69+C73+C77</f>
        <v>1000</v>
      </c>
      <c r="D84" s="147">
        <f>C84*12</f>
        <v>12000</v>
      </c>
      <c r="E84" s="230" t="s">
        <v>103</v>
      </c>
      <c r="F84" s="396">
        <f>$D$84</f>
        <v>12000</v>
      </c>
      <c r="G84" s="315">
        <f>G69+G73+G77</f>
        <v>14524.789999999999</v>
      </c>
      <c r="H84" s="331">
        <f>F84-G84</f>
        <v>-2524.7899999999991</v>
      </c>
      <c r="I84" s="112">
        <f>H80+H81+H75+H74+H72+H71+H70</f>
        <v>-2180.59</v>
      </c>
    </row>
    <row r="85" spans="1:9" ht="14.4" customHeight="1" outlineLevel="2">
      <c r="C85" s="229"/>
      <c r="D85" s="147"/>
      <c r="E85" s="147"/>
      <c r="F85" s="397"/>
      <c r="G85" s="316"/>
      <c r="H85" s="309"/>
    </row>
    <row r="86" spans="1:9" s="39" customFormat="1" ht="14.4" customHeight="1" outlineLevel="2">
      <c r="A86" s="116" t="s">
        <v>304</v>
      </c>
      <c r="B86" s="142" t="s">
        <v>305</v>
      </c>
      <c r="C86" s="229">
        <v>200</v>
      </c>
      <c r="D86" s="229">
        <v>2400</v>
      </c>
      <c r="E86" s="229"/>
      <c r="F86" s="398">
        <f>$D$86</f>
        <v>2400</v>
      </c>
      <c r="G86" s="311">
        <f>-C46</f>
        <v>2400</v>
      </c>
      <c r="H86" s="331">
        <f>F86-G86</f>
        <v>0</v>
      </c>
    </row>
    <row r="87" spans="1:9" ht="14.25" customHeight="1" outlineLevel="2">
      <c r="A87" s="116" t="s">
        <v>306</v>
      </c>
      <c r="B87" s="139" t="s">
        <v>103</v>
      </c>
      <c r="C87" s="229">
        <v>0</v>
      </c>
      <c r="D87" s="229">
        <v>0</v>
      </c>
      <c r="E87" s="147"/>
      <c r="F87" s="398">
        <f>$D$87</f>
        <v>0</v>
      </c>
      <c r="G87" s="311">
        <v>0</v>
      </c>
      <c r="H87" s="309">
        <f>F87-G87</f>
        <v>0</v>
      </c>
    </row>
    <row r="88" spans="1:9" ht="14.25" customHeight="1" outlineLevel="2">
      <c r="A88" s="116" t="s">
        <v>307</v>
      </c>
      <c r="B88" s="116"/>
      <c r="C88" s="229">
        <f>C86+C87</f>
        <v>200</v>
      </c>
      <c r="D88" s="229">
        <f>D86+D87</f>
        <v>2400</v>
      </c>
      <c r="E88" s="147"/>
      <c r="F88" s="398">
        <f>$D$88</f>
        <v>2400</v>
      </c>
      <c r="G88" s="311">
        <f>G86+G87</f>
        <v>2400</v>
      </c>
      <c r="H88" s="309">
        <f>F88-G88</f>
        <v>0</v>
      </c>
    </row>
    <row r="89" spans="1:9" ht="14.25" customHeight="1" outlineLevel="1">
      <c r="A89" s="117" t="s">
        <v>308</v>
      </c>
      <c r="B89" s="116"/>
      <c r="C89" s="229"/>
      <c r="D89" s="147"/>
      <c r="E89" s="147"/>
      <c r="F89" s="397"/>
      <c r="G89" s="316"/>
      <c r="H89" s="309"/>
    </row>
    <row r="90" spans="1:9" ht="14.25" customHeight="1">
      <c r="A90" s="348" t="s">
        <v>309</v>
      </c>
      <c r="B90" s="131"/>
      <c r="C90" s="132">
        <f>C88+C84</f>
        <v>1200</v>
      </c>
      <c r="D90" s="132">
        <f>C90*12</f>
        <v>14400</v>
      </c>
      <c r="E90" s="132"/>
      <c r="F90" s="399">
        <f>$D$90</f>
        <v>14400</v>
      </c>
      <c r="G90" s="317">
        <f>G84+G86+G87</f>
        <v>16924.79</v>
      </c>
      <c r="H90" s="309">
        <f>F90-G90</f>
        <v>-2524.7900000000009</v>
      </c>
      <c r="I90" s="134"/>
    </row>
    <row r="91" spans="1:9" ht="14.25" customHeight="1" outlineLevel="1">
      <c r="A91" s="116" t="s">
        <v>310</v>
      </c>
      <c r="B91" s="116"/>
      <c r="C91" s="130"/>
      <c r="D91" s="109"/>
      <c r="E91" s="104"/>
      <c r="F91" s="398">
        <v>600</v>
      </c>
      <c r="G91" s="315">
        <f>-D11-D36</f>
        <v>420</v>
      </c>
      <c r="H91" s="309">
        <f>F91-G91</f>
        <v>180</v>
      </c>
      <c r="I91" s="427" t="s">
        <v>311</v>
      </c>
    </row>
    <row r="92" spans="1:9" ht="14.25" customHeight="1" outlineLevel="1">
      <c r="A92" s="116" t="s">
        <v>312</v>
      </c>
      <c r="B92" s="116"/>
      <c r="C92" s="130"/>
      <c r="D92" s="109"/>
      <c r="E92" s="104"/>
      <c r="F92" s="398">
        <v>0</v>
      </c>
      <c r="G92" s="315">
        <f>-D7</f>
        <v>0</v>
      </c>
      <c r="H92" s="309">
        <f>F92-G92</f>
        <v>0</v>
      </c>
      <c r="I92" s="306"/>
    </row>
    <row r="93" spans="1:9" ht="14.25" customHeight="1" outlineLevel="1">
      <c r="A93" s="116" t="s">
        <v>313</v>
      </c>
      <c r="B93" s="116"/>
      <c r="C93" s="130"/>
      <c r="D93" s="109"/>
      <c r="E93" s="104"/>
      <c r="F93" s="398">
        <v>0</v>
      </c>
      <c r="G93" s="315">
        <v>0</v>
      </c>
      <c r="H93" s="309">
        <f>F93-G93</f>
        <v>0</v>
      </c>
      <c r="I93" s="306"/>
    </row>
    <row r="94" spans="1:9" ht="14.25" customHeight="1" outlineLevel="1">
      <c r="A94" s="116" t="s">
        <v>314</v>
      </c>
      <c r="B94" s="116"/>
      <c r="C94" s="130"/>
      <c r="D94" s="109"/>
      <c r="E94" s="104"/>
      <c r="F94" s="398">
        <v>200</v>
      </c>
      <c r="G94" s="315">
        <f>-D42</f>
        <v>900.58</v>
      </c>
      <c r="H94" s="309">
        <f>F94-G94</f>
        <v>-700.58</v>
      </c>
      <c r="I94" s="427" t="s">
        <v>315</v>
      </c>
    </row>
    <row r="95" spans="1:9" ht="14.25" customHeight="1" outlineLevel="1">
      <c r="A95" s="116" t="s">
        <v>316</v>
      </c>
      <c r="B95" s="116"/>
      <c r="C95" s="130"/>
      <c r="D95" s="109"/>
      <c r="E95" s="104"/>
      <c r="F95" s="398">
        <v>0</v>
      </c>
      <c r="G95" s="315">
        <f>-D45</f>
        <v>0</v>
      </c>
      <c r="H95" s="309"/>
      <c r="I95" s="306"/>
    </row>
    <row r="96" spans="1:9" ht="14.25" customHeight="1">
      <c r="A96" s="348" t="s">
        <v>317</v>
      </c>
      <c r="B96" s="131"/>
      <c r="C96" s="132"/>
      <c r="D96" s="132"/>
      <c r="E96" s="132"/>
      <c r="F96" s="399">
        <f>SUM(F91:F95)</f>
        <v>800</v>
      </c>
      <c r="G96" s="317">
        <f>SUM(G91:G95)</f>
        <v>1320.58</v>
      </c>
      <c r="H96" s="309">
        <f>F96-G96</f>
        <v>-520.57999999999993</v>
      </c>
      <c r="I96" s="134"/>
    </row>
    <row r="97" spans="1:9" ht="14.4" customHeight="1">
      <c r="A97" s="117"/>
      <c r="B97" s="117"/>
      <c r="C97" s="130"/>
      <c r="D97" s="104"/>
      <c r="E97" s="104"/>
      <c r="F97" s="400"/>
      <c r="G97" s="316"/>
      <c r="H97" s="309"/>
    </row>
    <row r="98" spans="1:9" ht="14.25" customHeight="1">
      <c r="A98" s="118" t="s">
        <v>318</v>
      </c>
      <c r="B98" s="118"/>
      <c r="C98" s="161"/>
      <c r="D98" s="210">
        <f>D66+D68</f>
        <v>26800</v>
      </c>
      <c r="E98" s="189"/>
      <c r="F98" s="401">
        <f>F66</f>
        <v>26800</v>
      </c>
      <c r="G98" s="318">
        <f>G66+G68</f>
        <v>28789.18</v>
      </c>
      <c r="H98" s="309">
        <f>G98-F98</f>
        <v>1989.1800000000003</v>
      </c>
    </row>
    <row r="99" spans="1:9" ht="14.4" customHeight="1">
      <c r="A99" s="119" t="s">
        <v>319</v>
      </c>
      <c r="B99" s="119"/>
      <c r="C99" s="361"/>
      <c r="D99" s="206">
        <f>D90</f>
        <v>14400</v>
      </c>
      <c r="E99" s="194" t="s">
        <v>320</v>
      </c>
      <c r="F99" s="402">
        <f>(F90+F96)</f>
        <v>15200</v>
      </c>
      <c r="G99" s="319">
        <f>G90+G96</f>
        <v>18245.370000000003</v>
      </c>
      <c r="H99" s="309">
        <f>F99-G99</f>
        <v>-3045.3700000000026</v>
      </c>
      <c r="I99" s="185"/>
    </row>
    <row r="100" spans="1:9" ht="14.25" customHeight="1">
      <c r="A100" s="120" t="s">
        <v>321</v>
      </c>
      <c r="B100" s="120"/>
      <c r="C100" s="162"/>
      <c r="D100" s="207">
        <f>D98-D99</f>
        <v>12400</v>
      </c>
      <c r="E100" s="198" t="s">
        <v>322</v>
      </c>
      <c r="F100" s="403">
        <f>F98-F99</f>
        <v>11600</v>
      </c>
      <c r="G100" s="320">
        <f>G98-G99</f>
        <v>10543.809999999998</v>
      </c>
      <c r="H100" s="309">
        <f>G100-F100</f>
        <v>-1056.1900000000023</v>
      </c>
    </row>
    <row r="101" spans="1:9" ht="14.25" customHeight="1">
      <c r="A101" s="298" t="s">
        <v>323</v>
      </c>
      <c r="B101" s="298"/>
      <c r="C101" s="300"/>
      <c r="D101" s="287">
        <f>D68+D70</f>
        <v>1200</v>
      </c>
      <c r="E101" s="301"/>
      <c r="F101" s="404">
        <f>F68</f>
        <v>0</v>
      </c>
      <c r="G101" s="321">
        <f>G68</f>
        <v>0</v>
      </c>
      <c r="H101" s="309">
        <f>G101-F101</f>
        <v>0</v>
      </c>
    </row>
    <row r="102" spans="1:9" ht="14.25" customHeight="1">
      <c r="A102" s="288" t="s">
        <v>324</v>
      </c>
      <c r="B102" s="288"/>
      <c r="C102" s="290"/>
      <c r="D102" s="291"/>
      <c r="E102" s="292"/>
      <c r="F102" s="322">
        <f>F96</f>
        <v>800</v>
      </c>
      <c r="G102" s="322">
        <f>G96</f>
        <v>1320.58</v>
      </c>
      <c r="H102" s="309">
        <f>F102-G102</f>
        <v>-520.57999999999993</v>
      </c>
    </row>
    <row r="103" spans="1:9" ht="14.25" customHeight="1">
      <c r="A103" s="131" t="s">
        <v>325</v>
      </c>
      <c r="B103" s="131"/>
      <c r="C103" s="362"/>
      <c r="D103" s="186">
        <f>D66+D68</f>
        <v>26800</v>
      </c>
      <c r="E103" s="202"/>
      <c r="F103" s="405">
        <f>F98-F101</f>
        <v>26800</v>
      </c>
      <c r="G103" s="323">
        <f>G66</f>
        <v>28789.18</v>
      </c>
      <c r="H103" s="309">
        <f>G103-F103</f>
        <v>1989.1800000000003</v>
      </c>
    </row>
    <row r="104" spans="1:9" ht="14.25" customHeight="1">
      <c r="A104" s="131" t="s">
        <v>326</v>
      </c>
      <c r="B104" s="131"/>
      <c r="C104" s="362"/>
      <c r="D104" s="186">
        <f>D84+D88</f>
        <v>14400</v>
      </c>
      <c r="E104" s="202"/>
      <c r="F104" s="405">
        <f>F99-F102</f>
        <v>14400</v>
      </c>
      <c r="G104" s="323">
        <f>G90</f>
        <v>16924.79</v>
      </c>
      <c r="H104" s="309">
        <f>F104-G104</f>
        <v>-2524.7900000000009</v>
      </c>
    </row>
    <row r="105" spans="1:9" ht="14.4" customHeight="1">
      <c r="A105" s="369" t="s">
        <v>327</v>
      </c>
      <c r="B105" s="121"/>
      <c r="C105" s="363"/>
      <c r="D105" s="176">
        <f>D98-D99</f>
        <v>12400</v>
      </c>
      <c r="E105" s="203"/>
      <c r="F105" s="324">
        <f>F103-F104</f>
        <v>12400</v>
      </c>
      <c r="G105" s="324">
        <f>G103-G104</f>
        <v>11864.39</v>
      </c>
      <c r="H105" s="309">
        <f>G105-F105</f>
        <v>-535.61000000000058</v>
      </c>
    </row>
    <row r="106" spans="1:9" ht="14.4" customHeight="1">
      <c r="A106" s="375" t="s">
        <v>328</v>
      </c>
      <c r="B106" s="370" t="s">
        <v>329</v>
      </c>
      <c r="C106" s="371"/>
      <c r="D106" s="372"/>
      <c r="E106" s="373"/>
      <c r="F106" s="406"/>
      <c r="G106" s="374"/>
      <c r="H106" s="373"/>
      <c r="I106" s="373"/>
    </row>
    <row r="107" spans="1:9" ht="14.4" customHeight="1">
      <c r="A107" s="375" t="s">
        <v>330</v>
      </c>
      <c r="B107" s="370"/>
      <c r="C107" s="371"/>
      <c r="D107" s="372"/>
      <c r="E107" s="373"/>
      <c r="F107" s="406"/>
      <c r="G107" s="374">
        <f>G101-G102+G105</f>
        <v>10543.81</v>
      </c>
      <c r="H107" s="373"/>
      <c r="I107" s="373"/>
    </row>
    <row r="108" spans="1:9" ht="14.25" customHeight="1">
      <c r="A108" s="117"/>
      <c r="B108" s="117"/>
      <c r="C108" s="130"/>
      <c r="D108" s="104"/>
      <c r="E108" s="104"/>
      <c r="G108" s="145"/>
      <c r="H108" s="104"/>
    </row>
    <row r="109" spans="1:9" ht="14.4" customHeight="1">
      <c r="G109" s="144"/>
    </row>
    <row r="110" spans="1:9" ht="14.4" customHeight="1">
      <c r="G110" s="144"/>
    </row>
    <row r="111" spans="1:9" ht="14.25" customHeight="1">
      <c r="C111" s="163"/>
      <c r="D111" s="108"/>
      <c r="E111" s="108"/>
      <c r="G111" s="152"/>
      <c r="H111" s="108"/>
    </row>
    <row r="112" spans="1:9" ht="14.25" customHeight="1">
      <c r="C112" s="163"/>
      <c r="D112" s="108"/>
      <c r="E112" s="108"/>
      <c r="G112" s="152"/>
      <c r="H112" s="108"/>
    </row>
    <row r="113" spans="3:8" ht="14.25" customHeight="1">
      <c r="C113" s="163"/>
      <c r="D113" s="108"/>
      <c r="E113" s="108"/>
      <c r="G113" s="152"/>
      <c r="H113" s="108"/>
    </row>
    <row r="114" spans="3:8" ht="14.25" customHeight="1">
      <c r="C114" s="163"/>
      <c r="D114" s="108"/>
      <c r="E114" s="108"/>
      <c r="G114" s="152"/>
      <c r="H114" s="108"/>
    </row>
    <row r="115" spans="3:8" ht="14.25" customHeight="1">
      <c r="C115" s="163"/>
      <c r="D115" s="108"/>
      <c r="E115" s="108"/>
      <c r="G115" s="152"/>
      <c r="H115" s="108"/>
    </row>
    <row r="116" spans="3:8" ht="14.25" customHeight="1">
      <c r="C116" s="163"/>
      <c r="D116" s="108"/>
      <c r="E116" s="108"/>
      <c r="G116" s="152"/>
      <c r="H116" s="108"/>
    </row>
    <row r="117" spans="3:8" ht="14.25" customHeight="1">
      <c r="C117" s="163"/>
      <c r="D117" s="108"/>
      <c r="E117" s="108"/>
      <c r="G117" s="152"/>
      <c r="H117" s="108"/>
    </row>
    <row r="118" spans="3:8" ht="14.25" customHeight="1">
      <c r="C118" s="163"/>
      <c r="D118" s="108"/>
      <c r="E118" s="108"/>
      <c r="G118" s="152"/>
      <c r="H118" s="108"/>
    </row>
    <row r="119" spans="3:8" ht="14.25" customHeight="1">
      <c r="C119" s="163"/>
      <c r="D119" s="108"/>
      <c r="E119" s="108"/>
      <c r="G119" s="152"/>
      <c r="H119" s="108"/>
    </row>
    <row r="120" spans="3:8" ht="14.25" customHeight="1">
      <c r="C120" s="163"/>
      <c r="D120" s="108"/>
      <c r="E120" s="108"/>
      <c r="G120" s="152"/>
      <c r="H120" s="108"/>
    </row>
    <row r="121" spans="3:8" ht="14.25" customHeight="1">
      <c r="C121" s="163"/>
      <c r="D121" s="108"/>
      <c r="E121" s="108"/>
      <c r="G121" s="152"/>
      <c r="H121" s="108"/>
    </row>
    <row r="122" spans="3:8" ht="14.25" customHeight="1">
      <c r="C122" s="163"/>
      <c r="D122" s="108"/>
      <c r="E122" s="108"/>
      <c r="G122" s="152"/>
      <c r="H122" s="108"/>
    </row>
    <row r="123" spans="3:8" ht="14.25" customHeight="1">
      <c r="C123" s="163"/>
      <c r="D123" s="108"/>
      <c r="E123" s="108"/>
      <c r="G123" s="152"/>
      <c r="H123" s="108"/>
    </row>
    <row r="124" spans="3:8" ht="14.25" customHeight="1">
      <c r="C124" s="163"/>
      <c r="D124" s="108"/>
      <c r="E124" s="108"/>
      <c r="G124" s="152"/>
      <c r="H124" s="108"/>
    </row>
    <row r="125" spans="3:8" ht="14.25" customHeight="1">
      <c r="C125" s="163"/>
      <c r="D125" s="108"/>
      <c r="E125" s="108"/>
      <c r="G125" s="152"/>
      <c r="H125" s="108"/>
    </row>
    <row r="126" spans="3:8" ht="14.25" customHeight="1">
      <c r="C126" s="163"/>
      <c r="D126" s="108"/>
      <c r="E126" s="108"/>
      <c r="G126" s="152"/>
      <c r="H126" s="108"/>
    </row>
    <row r="127" spans="3:8" ht="14.25" customHeight="1">
      <c r="C127" s="163"/>
      <c r="D127" s="108"/>
      <c r="E127" s="108"/>
      <c r="G127" s="152"/>
      <c r="H127" s="108"/>
    </row>
    <row r="128" spans="3:8" ht="14.25" customHeight="1">
      <c r="C128" s="163"/>
      <c r="D128" s="108"/>
      <c r="E128" s="108"/>
      <c r="G128" s="152"/>
      <c r="H128" s="108"/>
    </row>
    <row r="129" spans="3:8" ht="14.25" customHeight="1">
      <c r="C129" s="163"/>
      <c r="D129" s="108"/>
      <c r="E129" s="108"/>
      <c r="G129" s="152"/>
      <c r="H129" s="108"/>
    </row>
    <row r="130" spans="3:8" ht="14.25" customHeight="1">
      <c r="C130" s="163"/>
      <c r="D130" s="108"/>
      <c r="E130" s="108"/>
      <c r="G130" s="152"/>
      <c r="H130" s="108"/>
    </row>
    <row r="131" spans="3:8" ht="14.25" customHeight="1">
      <c r="C131" s="163"/>
      <c r="D131" s="108"/>
      <c r="E131" s="108"/>
      <c r="G131" s="152"/>
      <c r="H131" s="108"/>
    </row>
    <row r="132" spans="3:8" ht="14.25" customHeight="1">
      <c r="C132" s="163"/>
      <c r="D132" s="108"/>
      <c r="E132" s="108"/>
      <c r="G132" s="152"/>
      <c r="H132" s="108"/>
    </row>
    <row r="133" spans="3:8" ht="14.25" customHeight="1">
      <c r="C133" s="163"/>
      <c r="D133" s="108"/>
      <c r="E133" s="108"/>
      <c r="G133" s="152"/>
      <c r="H133" s="108"/>
    </row>
    <row r="134" spans="3:8" ht="14.25" customHeight="1">
      <c r="C134" s="163"/>
      <c r="D134" s="108"/>
      <c r="E134" s="108"/>
      <c r="G134" s="152"/>
      <c r="H134" s="108"/>
    </row>
    <row r="135" spans="3:8" ht="14.25" customHeight="1">
      <c r="C135" s="163"/>
      <c r="D135" s="108"/>
      <c r="E135" s="108"/>
      <c r="G135" s="152"/>
      <c r="H135" s="108"/>
    </row>
    <row r="136" spans="3:8" ht="14.25" customHeight="1">
      <c r="C136" s="163"/>
      <c r="D136" s="108"/>
      <c r="E136" s="108"/>
      <c r="G136" s="152"/>
      <c r="H136" s="108"/>
    </row>
    <row r="137" spans="3:8" ht="14.25" customHeight="1">
      <c r="C137" s="163"/>
      <c r="D137" s="108"/>
      <c r="E137" s="108"/>
      <c r="G137" s="152"/>
      <c r="H137" s="108"/>
    </row>
    <row r="138" spans="3:8" ht="14.25" customHeight="1">
      <c r="C138" s="163"/>
      <c r="D138" s="108"/>
      <c r="E138" s="108"/>
      <c r="G138" s="152"/>
      <c r="H138" s="108"/>
    </row>
    <row r="139" spans="3:8" ht="14.25" customHeight="1">
      <c r="C139" s="163"/>
      <c r="D139" s="108"/>
      <c r="E139" s="108"/>
      <c r="G139" s="152"/>
      <c r="H139" s="108"/>
    </row>
    <row r="140" spans="3:8" ht="14.25" customHeight="1">
      <c r="C140" s="163"/>
      <c r="D140" s="108"/>
      <c r="E140" s="108"/>
      <c r="G140" s="152"/>
      <c r="H140" s="108"/>
    </row>
    <row r="141" spans="3:8" ht="14.25" customHeight="1">
      <c r="C141" s="163"/>
      <c r="D141" s="108"/>
      <c r="E141" s="108"/>
      <c r="G141" s="152"/>
      <c r="H141" s="108"/>
    </row>
    <row r="142" spans="3:8" ht="14.25" customHeight="1">
      <c r="C142" s="163"/>
      <c r="D142" s="108"/>
      <c r="E142" s="108"/>
      <c r="G142" s="152"/>
      <c r="H142" s="108"/>
    </row>
    <row r="143" spans="3:8" ht="14.25" customHeight="1">
      <c r="C143" s="163"/>
      <c r="D143" s="108"/>
      <c r="E143" s="108"/>
      <c r="G143" s="152"/>
      <c r="H143" s="108"/>
    </row>
    <row r="144" spans="3:8" ht="14.25" customHeight="1">
      <c r="C144" s="163"/>
      <c r="D144" s="108"/>
      <c r="E144" s="108"/>
      <c r="G144" s="152"/>
      <c r="H144" s="108"/>
    </row>
    <row r="145" spans="3:8" ht="14.25" customHeight="1">
      <c r="C145" s="163"/>
      <c r="D145" s="108"/>
      <c r="E145" s="108"/>
      <c r="G145" s="152"/>
      <c r="H145" s="108"/>
    </row>
    <row r="146" spans="3:8" ht="14.25" customHeight="1">
      <c r="C146" s="163"/>
      <c r="D146" s="108"/>
      <c r="E146" s="108"/>
      <c r="G146" s="152"/>
      <c r="H146" s="108"/>
    </row>
    <row r="147" spans="3:8" ht="14.25" customHeight="1">
      <c r="C147" s="163"/>
      <c r="D147" s="108"/>
      <c r="E147" s="108"/>
      <c r="G147" s="152"/>
      <c r="H147" s="108"/>
    </row>
    <row r="148" spans="3:8" ht="14.25" customHeight="1">
      <c r="C148" s="163"/>
      <c r="D148" s="108"/>
      <c r="E148" s="108"/>
      <c r="G148" s="152"/>
      <c r="H148" s="108"/>
    </row>
    <row r="149" spans="3:8" ht="14.25" customHeight="1">
      <c r="C149" s="163"/>
      <c r="D149" s="108"/>
      <c r="E149" s="108"/>
      <c r="G149" s="152"/>
      <c r="H149" s="108"/>
    </row>
    <row r="150" spans="3:8" ht="14.25" customHeight="1">
      <c r="C150" s="163"/>
      <c r="D150" s="108"/>
      <c r="E150" s="108"/>
      <c r="G150" s="152"/>
      <c r="H150" s="108"/>
    </row>
    <row r="151" spans="3:8" ht="14.25" customHeight="1">
      <c r="C151" s="163"/>
      <c r="D151" s="108"/>
      <c r="E151" s="108"/>
      <c r="G151" s="152"/>
      <c r="H151" s="108"/>
    </row>
    <row r="152" spans="3:8" ht="14.25" customHeight="1">
      <c r="C152" s="163"/>
      <c r="D152" s="108"/>
      <c r="E152" s="108"/>
      <c r="G152" s="152"/>
      <c r="H152" s="108"/>
    </row>
    <row r="153" spans="3:8" ht="14.25" customHeight="1">
      <c r="C153" s="163"/>
      <c r="D153" s="108"/>
      <c r="E153" s="108"/>
      <c r="G153" s="152"/>
      <c r="H153" s="108"/>
    </row>
    <row r="154" spans="3:8" ht="14.25" customHeight="1">
      <c r="C154" s="163"/>
      <c r="D154" s="108"/>
      <c r="E154" s="108"/>
      <c r="G154" s="152"/>
      <c r="H154" s="108"/>
    </row>
    <row r="155" spans="3:8" ht="14.25" customHeight="1">
      <c r="C155" s="163"/>
      <c r="D155" s="108"/>
      <c r="E155" s="108"/>
      <c r="G155" s="152"/>
      <c r="H155" s="108"/>
    </row>
    <row r="156" spans="3:8" ht="14.25" customHeight="1">
      <c r="C156" s="163"/>
      <c r="D156" s="108"/>
      <c r="E156" s="108"/>
      <c r="G156" s="152"/>
      <c r="H156" s="108"/>
    </row>
    <row r="157" spans="3:8" ht="14.25" customHeight="1">
      <c r="C157" s="163"/>
      <c r="D157" s="108"/>
      <c r="E157" s="108"/>
      <c r="G157" s="152"/>
      <c r="H157" s="108"/>
    </row>
    <row r="158" spans="3:8" ht="14.25" customHeight="1">
      <c r="C158" s="163"/>
      <c r="D158" s="108"/>
      <c r="E158" s="108"/>
      <c r="G158" s="152"/>
      <c r="H158" s="108"/>
    </row>
    <row r="159" spans="3:8" ht="14.25" customHeight="1">
      <c r="C159" s="163"/>
      <c r="D159" s="108"/>
      <c r="E159" s="108"/>
      <c r="G159" s="152"/>
      <c r="H159" s="108"/>
    </row>
    <row r="160" spans="3:8" ht="14.25" customHeight="1">
      <c r="C160" s="163"/>
      <c r="D160" s="108"/>
      <c r="E160" s="108"/>
      <c r="G160" s="152"/>
      <c r="H160" s="108"/>
    </row>
    <row r="161" spans="3:8" ht="14.25" customHeight="1">
      <c r="C161" s="163"/>
      <c r="D161" s="108"/>
      <c r="E161" s="108"/>
      <c r="G161" s="152"/>
      <c r="H161" s="108"/>
    </row>
    <row r="162" spans="3:8" ht="14.25" customHeight="1">
      <c r="C162" s="163"/>
      <c r="D162" s="108"/>
      <c r="E162" s="108"/>
      <c r="G162" s="152"/>
      <c r="H162" s="108"/>
    </row>
    <row r="163" spans="3:8" ht="14.25" customHeight="1">
      <c r="C163" s="163"/>
      <c r="D163" s="108"/>
      <c r="E163" s="108"/>
      <c r="G163" s="152"/>
      <c r="H163" s="108"/>
    </row>
    <row r="164" spans="3:8" ht="14.25" customHeight="1">
      <c r="C164" s="163"/>
      <c r="D164" s="108"/>
      <c r="E164" s="108"/>
      <c r="G164" s="152"/>
      <c r="H164" s="108"/>
    </row>
    <row r="165" spans="3:8" ht="14.25" customHeight="1">
      <c r="C165" s="163"/>
      <c r="D165" s="108"/>
      <c r="E165" s="108"/>
      <c r="G165" s="152"/>
      <c r="H165" s="108"/>
    </row>
    <row r="166" spans="3:8" ht="14.25" customHeight="1">
      <c r="C166" s="163"/>
      <c r="D166" s="108"/>
      <c r="E166" s="108"/>
      <c r="G166" s="152"/>
      <c r="H166" s="108"/>
    </row>
    <row r="167" spans="3:8" ht="14.25" customHeight="1">
      <c r="C167" s="163"/>
      <c r="D167" s="108"/>
      <c r="E167" s="108"/>
      <c r="G167" s="152"/>
      <c r="H167" s="108"/>
    </row>
    <row r="168" spans="3:8" ht="14.25" customHeight="1">
      <c r="C168" s="163"/>
      <c r="D168" s="108"/>
      <c r="E168" s="108"/>
      <c r="G168" s="152"/>
      <c r="H168" s="108"/>
    </row>
    <row r="169" spans="3:8" ht="14.25" customHeight="1">
      <c r="C169" s="163"/>
      <c r="D169" s="108"/>
      <c r="E169" s="108"/>
      <c r="G169" s="152"/>
      <c r="H169" s="108"/>
    </row>
    <row r="170" spans="3:8" ht="14.25" customHeight="1">
      <c r="C170" s="163"/>
      <c r="D170" s="108"/>
      <c r="E170" s="108"/>
      <c r="G170" s="152"/>
      <c r="H170" s="108"/>
    </row>
    <row r="171" spans="3:8" ht="14.25" customHeight="1">
      <c r="C171" s="163"/>
      <c r="D171" s="108"/>
      <c r="E171" s="108"/>
      <c r="G171" s="152"/>
      <c r="H171" s="108"/>
    </row>
    <row r="172" spans="3:8" ht="14.25" customHeight="1">
      <c r="C172" s="163"/>
      <c r="D172" s="108"/>
      <c r="E172" s="108"/>
      <c r="G172" s="152"/>
      <c r="H172" s="108"/>
    </row>
    <row r="173" spans="3:8" ht="14.25" customHeight="1">
      <c r="C173" s="163"/>
      <c r="D173" s="108"/>
      <c r="E173" s="108"/>
      <c r="G173" s="152"/>
      <c r="H173" s="108"/>
    </row>
    <row r="174" spans="3:8" ht="14.25" customHeight="1">
      <c r="C174" s="163"/>
      <c r="D174" s="108"/>
      <c r="E174" s="108"/>
      <c r="G174" s="152"/>
      <c r="H174" s="108"/>
    </row>
    <row r="175" spans="3:8" ht="14.25" customHeight="1">
      <c r="C175" s="163"/>
      <c r="D175" s="108"/>
      <c r="E175" s="108"/>
      <c r="G175" s="152"/>
      <c r="H175" s="108"/>
    </row>
    <row r="176" spans="3:8" ht="14.25" customHeight="1">
      <c r="C176" s="163"/>
      <c r="D176" s="108"/>
      <c r="E176" s="108"/>
      <c r="G176" s="152"/>
      <c r="H176" s="108"/>
    </row>
    <row r="177" spans="3:8" ht="14.25" customHeight="1">
      <c r="C177" s="163"/>
      <c r="D177" s="108"/>
      <c r="E177" s="108"/>
      <c r="G177" s="152"/>
      <c r="H177" s="108"/>
    </row>
    <row r="178" spans="3:8" ht="14.25" customHeight="1">
      <c r="C178" s="163"/>
      <c r="D178" s="108"/>
      <c r="E178" s="108"/>
      <c r="G178" s="152"/>
      <c r="H178" s="108"/>
    </row>
    <row r="179" spans="3:8" ht="14.25" customHeight="1">
      <c r="C179" s="163"/>
      <c r="D179" s="108"/>
      <c r="E179" s="108"/>
      <c r="G179" s="152"/>
      <c r="H179" s="108"/>
    </row>
    <row r="180" spans="3:8" ht="14.25" customHeight="1">
      <c r="C180" s="163"/>
      <c r="D180" s="108"/>
      <c r="E180" s="108"/>
      <c r="G180" s="152"/>
      <c r="H180" s="108"/>
    </row>
    <row r="181" spans="3:8" ht="14.25" customHeight="1">
      <c r="C181" s="163"/>
      <c r="D181" s="108"/>
      <c r="E181" s="108"/>
      <c r="G181" s="152"/>
      <c r="H181" s="108"/>
    </row>
    <row r="182" spans="3:8" ht="14.25" customHeight="1">
      <c r="C182" s="163"/>
      <c r="D182" s="108"/>
      <c r="E182" s="108"/>
      <c r="G182" s="152"/>
      <c r="H182" s="108"/>
    </row>
    <row r="183" spans="3:8" ht="14.25" customHeight="1">
      <c r="C183" s="163"/>
      <c r="D183" s="108"/>
      <c r="E183" s="108"/>
      <c r="G183" s="152"/>
      <c r="H183" s="108"/>
    </row>
    <row r="184" spans="3:8" ht="14.25" customHeight="1">
      <c r="C184" s="163"/>
      <c r="D184" s="108"/>
      <c r="E184" s="108"/>
      <c r="G184" s="152"/>
      <c r="H184" s="108"/>
    </row>
    <row r="185" spans="3:8" ht="14.25" customHeight="1">
      <c r="C185" s="163"/>
      <c r="D185" s="108"/>
      <c r="E185" s="108"/>
      <c r="G185" s="152"/>
      <c r="H185" s="108"/>
    </row>
    <row r="186" spans="3:8" ht="14.25" customHeight="1">
      <c r="C186" s="163"/>
      <c r="D186" s="108"/>
      <c r="E186" s="108"/>
      <c r="G186" s="152"/>
      <c r="H186" s="108"/>
    </row>
    <row r="187" spans="3:8" ht="14.25" customHeight="1">
      <c r="C187" s="163"/>
      <c r="D187" s="108"/>
      <c r="E187" s="108"/>
      <c r="G187" s="152"/>
      <c r="H187" s="108"/>
    </row>
    <row r="188" spans="3:8" ht="14.25" customHeight="1">
      <c r="C188" s="163"/>
      <c r="D188" s="108"/>
      <c r="E188" s="108"/>
      <c r="G188" s="152"/>
      <c r="H188" s="108"/>
    </row>
    <row r="189" spans="3:8" ht="14.25" customHeight="1">
      <c r="C189" s="163"/>
      <c r="D189" s="108"/>
      <c r="E189" s="108"/>
      <c r="G189" s="152"/>
      <c r="H189" s="108"/>
    </row>
    <row r="190" spans="3:8" ht="14.25" customHeight="1">
      <c r="C190" s="163"/>
      <c r="D190" s="108"/>
      <c r="E190" s="108"/>
      <c r="G190" s="152"/>
      <c r="H190" s="108"/>
    </row>
    <row r="191" spans="3:8" ht="14.25" customHeight="1">
      <c r="C191" s="163"/>
      <c r="D191" s="108"/>
      <c r="E191" s="108"/>
      <c r="G191" s="152"/>
      <c r="H191" s="108"/>
    </row>
    <row r="192" spans="3:8" ht="14.25" customHeight="1">
      <c r="C192" s="163"/>
      <c r="D192" s="108"/>
      <c r="E192" s="108"/>
      <c r="G192" s="152"/>
      <c r="H192" s="108"/>
    </row>
    <row r="193" spans="1:8" ht="14.25" customHeight="1">
      <c r="C193" s="163"/>
      <c r="D193" s="108"/>
      <c r="E193" s="108"/>
      <c r="G193" s="152"/>
      <c r="H193" s="108"/>
    </row>
    <row r="194" spans="1:8" ht="14.25" customHeight="1">
      <c r="C194" s="163"/>
      <c r="D194" s="108"/>
      <c r="E194" s="108"/>
      <c r="G194" s="152"/>
      <c r="H194" s="108"/>
    </row>
    <row r="195" spans="1:8" ht="14.25" customHeight="1">
      <c r="C195" s="163"/>
      <c r="D195" s="108"/>
      <c r="E195" s="108"/>
      <c r="G195" s="152"/>
      <c r="H195" s="108"/>
    </row>
    <row r="196" spans="1:8" ht="14.25" customHeight="1">
      <c r="C196" s="163"/>
      <c r="D196" s="108"/>
      <c r="E196" s="108"/>
      <c r="G196" s="152"/>
      <c r="H196" s="108"/>
    </row>
    <row r="197" spans="1:8" ht="14.25" customHeight="1">
      <c r="C197" s="163"/>
      <c r="D197" s="108"/>
      <c r="E197" s="108"/>
      <c r="G197" s="152"/>
      <c r="H197" s="108"/>
    </row>
    <row r="198" spans="1:8" ht="14.25" customHeight="1">
      <c r="C198" s="163"/>
      <c r="D198" s="108"/>
      <c r="E198" s="108"/>
      <c r="G198" s="152"/>
      <c r="H198" s="108"/>
    </row>
    <row r="199" spans="1:8" ht="14.25" customHeight="1">
      <c r="C199" s="163"/>
      <c r="D199" s="108"/>
      <c r="E199" s="108"/>
      <c r="G199" s="152"/>
      <c r="H199" s="108"/>
    </row>
    <row r="200" spans="1:8" ht="14.25" customHeight="1">
      <c r="A200" s="415" t="s">
        <v>331</v>
      </c>
      <c r="B200" s="415" t="s">
        <v>332</v>
      </c>
      <c r="C200" s="415" t="s">
        <v>333</v>
      </c>
      <c r="D200" s="415" t="s">
        <v>334</v>
      </c>
      <c r="E200" s="108"/>
      <c r="G200" s="152"/>
      <c r="H200" s="108"/>
    </row>
    <row r="201" spans="1:8" ht="14.25" customHeight="1">
      <c r="A201" s="416" t="s">
        <v>335</v>
      </c>
      <c r="B201" s="426">
        <v>0</v>
      </c>
      <c r="C201" s="426">
        <v>-2431.1799999999998</v>
      </c>
      <c r="D201" s="426">
        <v>0</v>
      </c>
      <c r="E201" s="108"/>
      <c r="G201" s="152"/>
      <c r="H201" s="108"/>
    </row>
    <row r="202" spans="1:8" ht="14.25" customHeight="1" outlineLevel="1">
      <c r="A202" s="416" t="s">
        <v>238</v>
      </c>
      <c r="B202" s="426">
        <v>0</v>
      </c>
      <c r="C202" s="426">
        <v>-263.60000000000002</v>
      </c>
      <c r="D202" s="426">
        <v>0</v>
      </c>
      <c r="E202" s="108"/>
      <c r="G202" s="152"/>
      <c r="H202" s="108"/>
    </row>
    <row r="203" spans="1:8" ht="14.25" customHeight="1" outlineLevel="1">
      <c r="A203" s="416" t="s">
        <v>239</v>
      </c>
      <c r="B203" s="426">
        <v>0</v>
      </c>
      <c r="C203" s="426">
        <v>-85.55</v>
      </c>
      <c r="D203" s="426">
        <v>0</v>
      </c>
      <c r="E203" s="108"/>
      <c r="G203" s="152"/>
      <c r="H203" s="108"/>
    </row>
    <row r="204" spans="1:8" ht="14.25" customHeight="1" outlineLevel="1">
      <c r="A204" s="416" t="s">
        <v>240</v>
      </c>
      <c r="B204" s="426">
        <v>0</v>
      </c>
      <c r="C204" s="426">
        <v>-2082.0300000000002</v>
      </c>
      <c r="D204" s="426">
        <v>0</v>
      </c>
      <c r="E204" s="108"/>
      <c r="G204" s="152"/>
      <c r="H204" s="108"/>
    </row>
    <row r="205" spans="1:8" ht="14.25" customHeight="1">
      <c r="A205" s="416" t="s">
        <v>202</v>
      </c>
      <c r="B205" s="426">
        <v>0</v>
      </c>
      <c r="C205" s="426">
        <v>-1025.9100000000001</v>
      </c>
      <c r="D205" s="426">
        <v>-420</v>
      </c>
      <c r="E205" s="108"/>
      <c r="G205" s="152"/>
      <c r="H205" s="108"/>
    </row>
    <row r="206" spans="1:8" ht="14.25" customHeight="1" outlineLevel="1">
      <c r="A206" s="416" t="s">
        <v>250</v>
      </c>
      <c r="B206" s="426">
        <v>0</v>
      </c>
      <c r="C206" s="426">
        <v>-749.44</v>
      </c>
      <c r="D206" s="426">
        <v>0</v>
      </c>
      <c r="E206" s="108"/>
      <c r="G206" s="152"/>
      <c r="H206" s="108"/>
    </row>
    <row r="207" spans="1:8" ht="14.25" customHeight="1" outlineLevel="1">
      <c r="A207" s="416" t="s">
        <v>255</v>
      </c>
      <c r="B207" s="426">
        <v>0</v>
      </c>
      <c r="C207" s="426">
        <v>-85.6</v>
      </c>
      <c r="D207" s="426">
        <v>-420</v>
      </c>
      <c r="E207" s="108"/>
      <c r="G207" s="152"/>
      <c r="H207" s="108"/>
    </row>
    <row r="208" spans="1:8" ht="14.25" customHeight="1" outlineLevel="1">
      <c r="A208" s="416" t="s">
        <v>251</v>
      </c>
      <c r="B208" s="426">
        <v>0</v>
      </c>
      <c r="C208" s="426">
        <v>-190.87</v>
      </c>
      <c r="D208" s="426">
        <v>0</v>
      </c>
      <c r="E208" s="108"/>
      <c r="G208" s="152"/>
      <c r="H208" s="108"/>
    </row>
    <row r="209" spans="1:8" ht="14.25" customHeight="1">
      <c r="A209" s="416" t="s">
        <v>336</v>
      </c>
      <c r="B209" s="426">
        <v>0</v>
      </c>
      <c r="C209" s="426">
        <v>-3085.28</v>
      </c>
      <c r="D209" s="426">
        <v>0</v>
      </c>
      <c r="E209" s="108"/>
      <c r="G209" s="152"/>
      <c r="H209" s="108"/>
    </row>
    <row r="210" spans="1:8" ht="14.25" customHeight="1" outlineLevel="1">
      <c r="A210" s="416" t="s">
        <v>263</v>
      </c>
      <c r="B210" s="426">
        <v>0</v>
      </c>
      <c r="C210" s="426">
        <v>-2400</v>
      </c>
      <c r="D210" s="426">
        <v>0</v>
      </c>
      <c r="E210" s="108"/>
      <c r="G210" s="152"/>
      <c r="H210" s="108"/>
    </row>
    <row r="211" spans="1:8" ht="14.25" customHeight="1" outlineLevel="1">
      <c r="A211" s="416" t="s">
        <v>227</v>
      </c>
      <c r="B211" s="426">
        <v>0</v>
      </c>
      <c r="C211" s="426">
        <v>-638.84</v>
      </c>
      <c r="D211" s="426">
        <v>0</v>
      </c>
      <c r="E211" s="108"/>
      <c r="G211" s="152"/>
      <c r="H211" s="108"/>
    </row>
    <row r="212" spans="1:8" ht="14.25" customHeight="1" outlineLevel="1">
      <c r="A212" s="416" t="s">
        <v>229</v>
      </c>
      <c r="B212" s="426">
        <v>0</v>
      </c>
      <c r="C212" s="426">
        <v>-32.49</v>
      </c>
      <c r="D212" s="426">
        <v>0</v>
      </c>
      <c r="E212" s="108"/>
      <c r="G212" s="152"/>
      <c r="H212" s="108"/>
    </row>
    <row r="213" spans="1:8" ht="14.25" customHeight="1" outlineLevel="1">
      <c r="A213" s="416" t="s">
        <v>228</v>
      </c>
      <c r="B213" s="426">
        <v>0</v>
      </c>
      <c r="C213" s="426">
        <v>-13.95</v>
      </c>
      <c r="D213" s="426">
        <v>0</v>
      </c>
      <c r="E213" s="108"/>
      <c r="G213" s="152"/>
      <c r="H213" s="108"/>
    </row>
    <row r="214" spans="1:8" ht="14.25" customHeight="1">
      <c r="A214" s="416" t="s">
        <v>241</v>
      </c>
      <c r="B214" s="426">
        <v>0</v>
      </c>
      <c r="C214" s="426">
        <v>-9.25</v>
      </c>
      <c r="D214" s="426">
        <v>0</v>
      </c>
      <c r="E214" s="108"/>
      <c r="G214" s="152"/>
      <c r="H214" s="108"/>
    </row>
    <row r="215" spans="1:8" ht="14.25" customHeight="1" outlineLevel="1">
      <c r="A215" s="416" t="s">
        <v>242</v>
      </c>
      <c r="B215" s="426">
        <v>0</v>
      </c>
      <c r="C215" s="426">
        <v>-9.25</v>
      </c>
      <c r="D215" s="426">
        <v>0</v>
      </c>
      <c r="E215" s="108"/>
      <c r="G215" s="152"/>
      <c r="H215" s="108"/>
    </row>
    <row r="216" spans="1:8" ht="14.25" customHeight="1">
      <c r="A216" s="416" t="s">
        <v>337</v>
      </c>
      <c r="B216" s="426">
        <v>0</v>
      </c>
      <c r="C216" s="426">
        <v>-2940.93</v>
      </c>
      <c r="D216" s="426">
        <v>0</v>
      </c>
      <c r="E216" s="108"/>
      <c r="G216" s="152"/>
      <c r="H216" s="108"/>
    </row>
    <row r="217" spans="1:8" ht="14.25" customHeight="1" outlineLevel="1">
      <c r="A217" s="416" t="s">
        <v>231</v>
      </c>
      <c r="B217" s="426">
        <v>0</v>
      </c>
      <c r="C217" s="426">
        <v>-749.16</v>
      </c>
      <c r="D217" s="426">
        <v>0</v>
      </c>
      <c r="E217" s="108"/>
      <c r="G217" s="152"/>
      <c r="H217" s="108"/>
    </row>
    <row r="218" spans="1:8" ht="14.25" customHeight="1" outlineLevel="1">
      <c r="A218" s="416" t="s">
        <v>243</v>
      </c>
      <c r="B218" s="426">
        <v>0</v>
      </c>
      <c r="C218" s="426">
        <v>-1291.9100000000001</v>
      </c>
      <c r="D218" s="426">
        <v>0</v>
      </c>
      <c r="E218" s="108"/>
      <c r="G218" s="152"/>
      <c r="H218" s="108"/>
    </row>
    <row r="219" spans="1:8" ht="14.25" customHeight="1" outlineLevel="1">
      <c r="A219" s="416" t="s">
        <v>232</v>
      </c>
      <c r="B219" s="426">
        <v>0</v>
      </c>
      <c r="C219" s="426">
        <v>-461.61</v>
      </c>
      <c r="D219" s="426">
        <v>0</v>
      </c>
      <c r="E219" s="108"/>
      <c r="G219" s="152"/>
      <c r="H219" s="108"/>
    </row>
    <row r="220" spans="1:8" ht="14.25" customHeight="1" outlineLevel="1">
      <c r="A220" s="416" t="s">
        <v>244</v>
      </c>
      <c r="B220" s="426">
        <v>0</v>
      </c>
      <c r="C220" s="426">
        <v>-438.25</v>
      </c>
      <c r="D220" s="426">
        <v>0</v>
      </c>
      <c r="E220" s="108"/>
      <c r="G220" s="152"/>
      <c r="H220" s="108"/>
    </row>
    <row r="221" spans="1:8" ht="14.25" customHeight="1">
      <c r="A221" s="416" t="s">
        <v>338</v>
      </c>
      <c r="B221" s="426">
        <v>0</v>
      </c>
      <c r="C221" s="426">
        <v>-5912.2900000000009</v>
      </c>
      <c r="D221" s="426">
        <v>-900.58</v>
      </c>
      <c r="E221" s="108"/>
      <c r="G221" s="152"/>
      <c r="H221" s="108"/>
    </row>
    <row r="222" spans="1:8" ht="14.25" customHeight="1" outlineLevel="1">
      <c r="A222" s="416" t="s">
        <v>260</v>
      </c>
      <c r="B222" s="426">
        <v>0</v>
      </c>
      <c r="C222" s="426">
        <v>0</v>
      </c>
      <c r="D222" s="426">
        <v>-900.58</v>
      </c>
      <c r="E222" s="108"/>
      <c r="G222" s="152"/>
      <c r="H222" s="108"/>
    </row>
    <row r="223" spans="1:8" ht="14.25" customHeight="1" outlineLevel="1">
      <c r="A223" s="416" t="s">
        <v>203</v>
      </c>
      <c r="B223" s="426">
        <v>0</v>
      </c>
      <c r="C223" s="426">
        <v>-1343.2</v>
      </c>
      <c r="D223" s="426">
        <v>0</v>
      </c>
      <c r="E223" s="108"/>
      <c r="G223" s="152"/>
      <c r="H223" s="108"/>
    </row>
    <row r="224" spans="1:8" ht="14.25" customHeight="1" outlineLevel="1">
      <c r="A224" s="416" t="s">
        <v>256</v>
      </c>
      <c r="B224" s="426">
        <v>0</v>
      </c>
      <c r="C224" s="426">
        <v>-286.89</v>
      </c>
      <c r="D224" s="426">
        <v>0</v>
      </c>
      <c r="E224" s="108"/>
      <c r="G224" s="152"/>
      <c r="H224" s="108"/>
    </row>
    <row r="225" spans="1:8" ht="14.25" customHeight="1" outlineLevel="1">
      <c r="A225" s="416" t="s">
        <v>252</v>
      </c>
      <c r="B225" s="426">
        <v>0</v>
      </c>
      <c r="C225" s="426">
        <v>-156.99</v>
      </c>
      <c r="D225" s="426">
        <v>0</v>
      </c>
      <c r="E225" s="108"/>
      <c r="G225" s="152"/>
      <c r="H225" s="108"/>
    </row>
    <row r="226" spans="1:8" ht="14.25" customHeight="1" outlineLevel="1">
      <c r="A226" s="416" t="s">
        <v>253</v>
      </c>
      <c r="B226" s="426">
        <v>0</v>
      </c>
      <c r="C226" s="426">
        <v>-965.4</v>
      </c>
      <c r="D226" s="426">
        <v>0</v>
      </c>
      <c r="E226" s="108"/>
      <c r="G226" s="152"/>
      <c r="H226" s="108"/>
    </row>
    <row r="227" spans="1:8" ht="14.25" customHeight="1" outlineLevel="1">
      <c r="A227" s="416" t="s">
        <v>261</v>
      </c>
      <c r="B227" s="426">
        <v>0</v>
      </c>
      <c r="C227" s="426">
        <v>-2327.71</v>
      </c>
      <c r="D227" s="426">
        <v>0</v>
      </c>
      <c r="E227" s="108"/>
      <c r="G227" s="152"/>
      <c r="H227" s="108"/>
    </row>
    <row r="228" spans="1:8" ht="14.25" customHeight="1" outlineLevel="1">
      <c r="A228" s="416" t="s">
        <v>262</v>
      </c>
      <c r="B228" s="426">
        <v>0</v>
      </c>
      <c r="C228" s="426">
        <v>-832.1</v>
      </c>
      <c r="D228" s="426">
        <v>0</v>
      </c>
      <c r="E228" s="108"/>
      <c r="G228" s="152"/>
      <c r="H228" s="108"/>
    </row>
    <row r="229" spans="1:8" ht="14.25" customHeight="1">
      <c r="A229" s="416" t="s">
        <v>339</v>
      </c>
      <c r="B229" s="426">
        <v>0</v>
      </c>
      <c r="C229" s="426">
        <v>-3159.81</v>
      </c>
      <c r="D229" s="426">
        <v>0</v>
      </c>
      <c r="E229" s="108"/>
      <c r="G229" s="152"/>
      <c r="H229" s="108"/>
    </row>
    <row r="230" spans="1:8" ht="14.25" customHeight="1" outlineLevel="1">
      <c r="A230" s="416" t="s">
        <v>261</v>
      </c>
      <c r="B230" s="426">
        <v>0</v>
      </c>
      <c r="C230" s="426">
        <v>-2327.71</v>
      </c>
      <c r="D230" s="426">
        <v>0</v>
      </c>
      <c r="E230" s="108"/>
      <c r="G230" s="152"/>
      <c r="H230" s="108"/>
    </row>
    <row r="231" spans="1:8" ht="14.25" customHeight="1" outlineLevel="1">
      <c r="A231" s="416" t="s">
        <v>262</v>
      </c>
      <c r="B231" s="426">
        <v>0</v>
      </c>
      <c r="C231" s="426">
        <v>-832.1</v>
      </c>
      <c r="D231" s="426">
        <v>0</v>
      </c>
      <c r="E231" s="108"/>
      <c r="G231" s="152"/>
      <c r="H231" s="108"/>
    </row>
    <row r="232" spans="1:8" ht="14.25" customHeight="1">
      <c r="A232" s="416" t="s">
        <v>340</v>
      </c>
      <c r="B232" s="426">
        <v>0</v>
      </c>
      <c r="C232" s="426">
        <v>-630.65</v>
      </c>
      <c r="D232" s="426">
        <v>0</v>
      </c>
      <c r="E232" s="108"/>
      <c r="G232" s="152"/>
      <c r="H232" s="108"/>
    </row>
    <row r="233" spans="1:8" ht="14.25" customHeight="1" outlineLevel="1">
      <c r="A233" s="416" t="s">
        <v>235</v>
      </c>
      <c r="B233" s="426">
        <v>0</v>
      </c>
      <c r="C233" s="426">
        <v>-343</v>
      </c>
      <c r="D233" s="426">
        <v>0</v>
      </c>
      <c r="E233" s="108"/>
      <c r="G233" s="152"/>
      <c r="H233" s="108"/>
    </row>
    <row r="234" spans="1:8" ht="14.25" customHeight="1" outlineLevel="1">
      <c r="A234" s="416" t="s">
        <v>234</v>
      </c>
      <c r="B234" s="426">
        <v>0</v>
      </c>
      <c r="C234" s="426">
        <v>-287.64999999999998</v>
      </c>
      <c r="D234" s="426">
        <v>0</v>
      </c>
      <c r="E234" s="108"/>
      <c r="G234" s="152"/>
      <c r="H234" s="108"/>
    </row>
    <row r="235" spans="1:8" ht="14.25" customHeight="1">
      <c r="A235" s="416" t="s">
        <v>341</v>
      </c>
      <c r="B235" s="426">
        <v>0</v>
      </c>
      <c r="C235" s="426">
        <v>-344.2</v>
      </c>
      <c r="D235" s="426">
        <v>0</v>
      </c>
      <c r="E235" s="108"/>
      <c r="G235" s="152"/>
      <c r="H235" s="108"/>
    </row>
    <row r="236" spans="1:8" ht="14.25" customHeight="1" outlineLevel="1">
      <c r="A236" s="416" t="s">
        <v>265</v>
      </c>
      <c r="B236" s="426">
        <v>0</v>
      </c>
      <c r="C236" s="426">
        <v>0</v>
      </c>
      <c r="D236" s="426">
        <v>0</v>
      </c>
      <c r="E236" s="108"/>
      <c r="G236" s="152"/>
      <c r="H236" s="108"/>
    </row>
    <row r="237" spans="1:8" ht="14.25" customHeight="1" outlineLevel="1">
      <c r="A237" s="416" t="s">
        <v>273</v>
      </c>
      <c r="B237" s="426">
        <v>0</v>
      </c>
      <c r="C237" s="426">
        <v>0</v>
      </c>
      <c r="D237" s="426">
        <v>0</v>
      </c>
      <c r="E237" s="108"/>
      <c r="G237" s="152"/>
      <c r="H237" s="108"/>
    </row>
    <row r="238" spans="1:8" ht="14.25" customHeight="1" outlineLevel="1">
      <c r="A238" s="416" t="s">
        <v>270</v>
      </c>
      <c r="B238" s="426">
        <v>0</v>
      </c>
      <c r="C238" s="426">
        <v>0</v>
      </c>
      <c r="D238" s="426">
        <v>0</v>
      </c>
      <c r="E238" s="108"/>
      <c r="G238" s="152"/>
      <c r="H238" s="108"/>
    </row>
    <row r="239" spans="1:8" ht="14.25" customHeight="1" outlineLevel="1">
      <c r="A239" s="416" t="s">
        <v>247</v>
      </c>
      <c r="B239" s="426">
        <v>0</v>
      </c>
      <c r="C239" s="426">
        <v>-344.2</v>
      </c>
      <c r="D239" s="426">
        <v>0</v>
      </c>
      <c r="E239" s="108"/>
      <c r="G239" s="152"/>
      <c r="H239" s="108"/>
    </row>
    <row r="240" spans="1:8" ht="14.25" customHeight="1" outlineLevel="1">
      <c r="A240" s="416" t="s">
        <v>246</v>
      </c>
      <c r="B240" s="426">
        <v>0</v>
      </c>
      <c r="C240" s="426">
        <v>0</v>
      </c>
      <c r="D240" s="426">
        <v>0</v>
      </c>
      <c r="E240" s="108"/>
      <c r="G240" s="152"/>
      <c r="H240" s="108"/>
    </row>
    <row r="241" spans="1:8" ht="14.25" customHeight="1">
      <c r="A241" s="416" t="s">
        <v>342</v>
      </c>
      <c r="B241" s="426">
        <v>28789.18</v>
      </c>
      <c r="C241" s="426">
        <v>0</v>
      </c>
      <c r="D241" s="426">
        <v>0</v>
      </c>
      <c r="E241" s="108"/>
      <c r="G241" s="152"/>
      <c r="H241" s="108"/>
    </row>
    <row r="242" spans="1:8" ht="14.25" customHeight="1" outlineLevel="1">
      <c r="A242" s="416" t="s">
        <v>271</v>
      </c>
      <c r="B242" s="426">
        <v>0</v>
      </c>
      <c r="C242" s="426">
        <v>0</v>
      </c>
      <c r="D242" s="426">
        <v>0</v>
      </c>
      <c r="E242" s="108"/>
      <c r="G242" s="152"/>
      <c r="H242" s="108"/>
    </row>
    <row r="243" spans="1:8" ht="14.25" customHeight="1" outlineLevel="1">
      <c r="A243" s="416" t="s">
        <v>223</v>
      </c>
      <c r="B243" s="426">
        <v>0.03</v>
      </c>
      <c r="C243" s="426">
        <v>0</v>
      </c>
      <c r="D243" s="426">
        <v>0</v>
      </c>
      <c r="E243" s="108"/>
      <c r="G243" s="152"/>
      <c r="H243" s="108"/>
    </row>
    <row r="244" spans="1:8" ht="14.25" customHeight="1" outlineLevel="1">
      <c r="A244" s="416" t="s">
        <v>224</v>
      </c>
      <c r="B244" s="426">
        <v>0</v>
      </c>
      <c r="C244" s="426">
        <v>0</v>
      </c>
      <c r="D244" s="426">
        <v>0</v>
      </c>
      <c r="E244" s="108"/>
      <c r="G244" s="152"/>
      <c r="H244" s="108"/>
    </row>
    <row r="245" spans="1:8" ht="14.25" customHeight="1" outlineLevel="1">
      <c r="A245" s="416" t="s">
        <v>222</v>
      </c>
      <c r="B245" s="426">
        <v>28789.15</v>
      </c>
      <c r="C245" s="426">
        <v>0</v>
      </c>
      <c r="D245" s="426">
        <v>0</v>
      </c>
      <c r="E245" s="108"/>
      <c r="G245" s="152"/>
      <c r="H245" s="108"/>
    </row>
    <row r="246" spans="1:8" ht="14.25" customHeight="1">
      <c r="A246" s="416" t="s">
        <v>343</v>
      </c>
      <c r="B246" s="426">
        <v>0</v>
      </c>
      <c r="C246" s="426">
        <v>-545.1</v>
      </c>
      <c r="D246" s="426">
        <v>0</v>
      </c>
      <c r="E246" s="108"/>
      <c r="G246" s="152"/>
      <c r="H246" s="108"/>
    </row>
    <row r="247" spans="1:8" ht="14.25" customHeight="1" outlineLevel="1">
      <c r="A247" s="416" t="s">
        <v>266</v>
      </c>
      <c r="B247" s="426">
        <v>0</v>
      </c>
      <c r="C247" s="426">
        <v>0</v>
      </c>
      <c r="D247" s="426">
        <v>0</v>
      </c>
      <c r="E247" s="108"/>
      <c r="G247" s="152"/>
      <c r="H247" s="108"/>
    </row>
    <row r="248" spans="1:8" ht="14.25" customHeight="1" outlineLevel="1">
      <c r="A248" s="416" t="s">
        <v>272</v>
      </c>
      <c r="B248" s="426">
        <v>0</v>
      </c>
      <c r="C248" s="426">
        <v>0</v>
      </c>
      <c r="D248" s="426">
        <v>0</v>
      </c>
      <c r="E248" s="108"/>
      <c r="G248" s="152"/>
      <c r="H248" s="108"/>
    </row>
    <row r="249" spans="1:8" ht="14.25" customHeight="1" outlineLevel="1">
      <c r="A249" s="416" t="s">
        <v>269</v>
      </c>
      <c r="B249" s="426">
        <v>0</v>
      </c>
      <c r="C249" s="426">
        <v>0</v>
      </c>
      <c r="D249" s="426">
        <v>0</v>
      </c>
      <c r="E249" s="108"/>
      <c r="G249" s="152"/>
      <c r="H249" s="108"/>
    </row>
    <row r="250" spans="1:8" ht="14.25" customHeight="1" outlineLevel="1">
      <c r="A250" s="416" t="s">
        <v>266</v>
      </c>
      <c r="B250" s="426">
        <v>0</v>
      </c>
      <c r="C250" s="426">
        <v>0</v>
      </c>
      <c r="D250" s="426">
        <v>0</v>
      </c>
      <c r="E250" s="108"/>
      <c r="G250" s="152"/>
      <c r="H250" s="108"/>
    </row>
    <row r="251" spans="1:8" ht="14.25" customHeight="1" outlineLevel="1">
      <c r="A251" s="416" t="s">
        <v>269</v>
      </c>
      <c r="B251" s="426">
        <v>0</v>
      </c>
      <c r="C251" s="426">
        <v>0</v>
      </c>
      <c r="D251" s="426">
        <v>0</v>
      </c>
      <c r="E251" s="108"/>
      <c r="G251" s="152"/>
      <c r="H251" s="108"/>
    </row>
    <row r="252" spans="1:8" ht="14.25" customHeight="1" outlineLevel="1">
      <c r="A252" s="416" t="s">
        <v>268</v>
      </c>
      <c r="B252" s="426">
        <v>0</v>
      </c>
      <c r="C252" s="426">
        <v>0</v>
      </c>
      <c r="D252" s="426">
        <v>0</v>
      </c>
      <c r="E252" s="108"/>
      <c r="G252" s="152"/>
      <c r="H252" s="108"/>
    </row>
    <row r="253" spans="1:8" ht="14.25" customHeight="1" outlineLevel="1">
      <c r="A253" s="416" t="s">
        <v>267</v>
      </c>
      <c r="B253" s="426">
        <v>0</v>
      </c>
      <c r="C253" s="426">
        <v>0</v>
      </c>
      <c r="D253" s="426">
        <v>0</v>
      </c>
      <c r="E253" s="108"/>
      <c r="G253" s="152"/>
      <c r="H253" s="108"/>
    </row>
    <row r="254" spans="1:8" ht="14.25" customHeight="1" outlineLevel="1">
      <c r="A254" s="416" t="s">
        <v>258</v>
      </c>
      <c r="B254" s="426">
        <v>0</v>
      </c>
      <c r="C254" s="426">
        <v>-55.8</v>
      </c>
      <c r="D254" s="426">
        <v>0</v>
      </c>
      <c r="E254" s="108"/>
      <c r="G254" s="152"/>
      <c r="H254" s="108"/>
    </row>
    <row r="255" spans="1:8" ht="14.25" customHeight="1" outlineLevel="1">
      <c r="A255" s="416" t="s">
        <v>274</v>
      </c>
      <c r="B255" s="426">
        <v>0</v>
      </c>
      <c r="C255" s="426">
        <v>0</v>
      </c>
      <c r="D255" s="426">
        <v>0</v>
      </c>
      <c r="E255" s="108"/>
      <c r="G255" s="152"/>
      <c r="H255" s="108"/>
    </row>
    <row r="256" spans="1:8" ht="14.25" customHeight="1" outlineLevel="1">
      <c r="A256" s="416" t="s">
        <v>257</v>
      </c>
      <c r="B256" s="426">
        <v>0</v>
      </c>
      <c r="C256" s="426">
        <v>-489.3</v>
      </c>
      <c r="D256" s="426">
        <v>0</v>
      </c>
      <c r="E256" s="108"/>
      <c r="G256" s="152"/>
      <c r="H256" s="108"/>
    </row>
    <row r="257" spans="1:8" ht="14.25" customHeight="1" outlineLevel="1">
      <c r="A257" s="416" t="s">
        <v>275</v>
      </c>
      <c r="B257" s="426">
        <v>0</v>
      </c>
      <c r="C257" s="426">
        <v>0</v>
      </c>
      <c r="D257" s="426">
        <v>0</v>
      </c>
      <c r="E257" s="108"/>
      <c r="G257" s="152"/>
      <c r="H257" s="108"/>
    </row>
    <row r="258" spans="1:8" ht="14.25" customHeight="1">
      <c r="A258" t="s">
        <v>103</v>
      </c>
      <c r="B258" t="s">
        <v>103</v>
      </c>
      <c r="C258" s="163" t="s">
        <v>103</v>
      </c>
      <c r="D258" s="108" t="s">
        <v>103</v>
      </c>
      <c r="E258" s="108"/>
      <c r="G258" s="152"/>
      <c r="H258" s="108"/>
    </row>
    <row r="259" spans="1:8" ht="14.25" customHeight="1">
      <c r="C259" s="163"/>
      <c r="D259" s="108"/>
      <c r="E259" s="108"/>
      <c r="G259" s="152"/>
      <c r="H259" s="108"/>
    </row>
    <row r="260" spans="1:8" ht="14.25" customHeight="1">
      <c r="C260" s="163"/>
      <c r="D260" s="108"/>
      <c r="E260" s="108"/>
      <c r="G260" s="152"/>
      <c r="H260" s="108"/>
    </row>
    <row r="261" spans="1:8" ht="14.25" customHeight="1">
      <c r="C261" s="163"/>
      <c r="D261" s="108"/>
      <c r="E261" s="108"/>
      <c r="G261" s="152"/>
      <c r="H261" s="108"/>
    </row>
    <row r="262" spans="1:8" ht="14.25" customHeight="1">
      <c r="C262" s="163"/>
      <c r="D262" s="108"/>
      <c r="E262" s="108"/>
      <c r="G262" s="152"/>
      <c r="H262" s="108"/>
    </row>
    <row r="263" spans="1:8" ht="14.25" customHeight="1">
      <c r="C263" s="163"/>
      <c r="D263" s="108"/>
      <c r="E263" s="108"/>
      <c r="G263" s="152"/>
      <c r="H263" s="108"/>
    </row>
    <row r="264" spans="1:8" ht="14.25" customHeight="1">
      <c r="C264" s="163"/>
      <c r="D264" s="108"/>
      <c r="E264" s="108"/>
      <c r="G264" s="152"/>
      <c r="H264" s="108"/>
    </row>
    <row r="265" spans="1:8" ht="14.25" customHeight="1">
      <c r="C265" s="163"/>
      <c r="D265" s="108"/>
      <c r="E265" s="108"/>
      <c r="G265" s="152"/>
      <c r="H265" s="108"/>
    </row>
    <row r="266" spans="1:8" ht="14.25" customHeight="1">
      <c r="C266" s="163"/>
      <c r="D266" s="108"/>
      <c r="E266" s="108"/>
      <c r="G266" s="152"/>
      <c r="H266" s="108"/>
    </row>
    <row r="267" spans="1:8" ht="14.25" customHeight="1">
      <c r="C267" s="163"/>
      <c r="D267" s="108"/>
      <c r="E267" s="108"/>
      <c r="G267" s="152"/>
      <c r="H267" s="108"/>
    </row>
    <row r="268" spans="1:8" ht="14.25" customHeight="1">
      <c r="C268" s="163"/>
      <c r="D268" s="108"/>
      <c r="E268" s="108"/>
      <c r="G268" s="152"/>
      <c r="H268" s="108"/>
    </row>
    <row r="269" spans="1:8" ht="14.25" customHeight="1">
      <c r="C269" s="163"/>
      <c r="D269" s="108"/>
      <c r="E269" s="108"/>
      <c r="G269" s="152"/>
      <c r="H269" s="108"/>
    </row>
    <row r="270" spans="1:8" ht="14.25" customHeight="1">
      <c r="C270" s="163"/>
      <c r="D270" s="108"/>
      <c r="E270" s="108"/>
      <c r="G270" s="152"/>
      <c r="H270" s="108"/>
    </row>
    <row r="271" spans="1:8" ht="14.25" customHeight="1">
      <c r="C271" s="163"/>
      <c r="D271" s="108"/>
      <c r="E271" s="108"/>
      <c r="G271" s="152"/>
      <c r="H271" s="108"/>
    </row>
    <row r="272" spans="1:8" ht="14.25" customHeight="1">
      <c r="C272" s="163"/>
      <c r="D272" s="108"/>
      <c r="E272" s="108"/>
      <c r="G272" s="152"/>
      <c r="H272" s="108"/>
    </row>
    <row r="273" spans="3:8" ht="14.25" customHeight="1">
      <c r="C273" s="163"/>
      <c r="D273" s="108"/>
      <c r="E273" s="108"/>
      <c r="G273" s="152"/>
      <c r="H273" s="108"/>
    </row>
    <row r="274" spans="3:8" ht="14.25" customHeight="1">
      <c r="C274" s="163"/>
      <c r="D274" s="108"/>
      <c r="E274" s="108"/>
      <c r="G274" s="152"/>
      <c r="H274" s="108"/>
    </row>
    <row r="275" spans="3:8" ht="14.25" customHeight="1">
      <c r="C275" s="163"/>
      <c r="D275" s="108"/>
      <c r="E275" s="108"/>
      <c r="G275" s="152"/>
      <c r="H275" s="108"/>
    </row>
    <row r="276" spans="3:8" ht="14.25" customHeight="1">
      <c r="C276" s="163"/>
      <c r="D276" s="108"/>
      <c r="E276" s="108"/>
      <c r="G276" s="152"/>
      <c r="H276" s="108"/>
    </row>
    <row r="277" spans="3:8" ht="14.25" customHeight="1">
      <c r="C277" s="163"/>
      <c r="D277" s="108"/>
      <c r="E277" s="108"/>
      <c r="G277" s="152"/>
      <c r="H277" s="108"/>
    </row>
    <row r="278" spans="3:8" ht="14.25" customHeight="1">
      <c r="C278" s="163"/>
      <c r="D278" s="108"/>
      <c r="E278" s="108"/>
      <c r="G278" s="152"/>
      <c r="H278" s="108"/>
    </row>
    <row r="279" spans="3:8" ht="14.25" customHeight="1">
      <c r="C279" s="163"/>
      <c r="D279" s="108"/>
      <c r="E279" s="108"/>
      <c r="G279" s="152"/>
      <c r="H279" s="108"/>
    </row>
    <row r="280" spans="3:8" ht="14.25" customHeight="1">
      <c r="C280" s="163"/>
      <c r="D280" s="108"/>
      <c r="E280" s="108"/>
      <c r="G280" s="152"/>
      <c r="H280" s="108"/>
    </row>
    <row r="281" spans="3:8" ht="14.25" customHeight="1">
      <c r="C281" s="163"/>
      <c r="D281" s="108"/>
      <c r="E281" s="108"/>
      <c r="G281" s="152"/>
      <c r="H281" s="108"/>
    </row>
    <row r="282" spans="3:8" ht="14.25" customHeight="1">
      <c r="C282" s="163"/>
      <c r="D282" s="108"/>
      <c r="E282" s="108"/>
      <c r="G282" s="152"/>
      <c r="H282" s="108"/>
    </row>
    <row r="283" spans="3:8" ht="14.25" customHeight="1">
      <c r="C283" s="163"/>
      <c r="D283" s="108"/>
      <c r="E283" s="108"/>
      <c r="G283" s="152"/>
      <c r="H283" s="108"/>
    </row>
    <row r="284" spans="3:8" ht="14.25" customHeight="1">
      <c r="C284" s="163"/>
      <c r="D284" s="108"/>
      <c r="E284" s="108"/>
      <c r="G284" s="152"/>
      <c r="H284" s="108"/>
    </row>
    <row r="285" spans="3:8" ht="14.25" customHeight="1">
      <c r="C285" s="163"/>
      <c r="D285" s="108"/>
      <c r="E285" s="108"/>
      <c r="G285" s="152"/>
      <c r="H285" s="108"/>
    </row>
    <row r="286" spans="3:8" ht="14.25" customHeight="1">
      <c r="C286" s="163"/>
      <c r="D286" s="108"/>
      <c r="E286" s="108"/>
      <c r="G286" s="152"/>
      <c r="H286" s="108"/>
    </row>
    <row r="287" spans="3:8" ht="14.25" customHeight="1">
      <c r="C287" s="163"/>
      <c r="D287" s="108"/>
      <c r="E287" s="108"/>
      <c r="G287" s="152"/>
      <c r="H287" s="108"/>
    </row>
    <row r="288" spans="3:8" ht="14.25" customHeight="1">
      <c r="C288" s="163"/>
      <c r="D288" s="108"/>
      <c r="E288" s="108"/>
      <c r="G288" s="152"/>
      <c r="H288" s="108"/>
    </row>
    <row r="289" spans="3:8" ht="14.25" customHeight="1">
      <c r="C289" s="163"/>
      <c r="D289" s="108"/>
      <c r="E289" s="108"/>
      <c r="G289" s="152"/>
      <c r="H289" s="108"/>
    </row>
    <row r="290" spans="3:8" ht="14.25" customHeight="1">
      <c r="C290" s="163"/>
      <c r="D290" s="108"/>
      <c r="E290" s="108"/>
      <c r="G290" s="152"/>
      <c r="H290" s="108"/>
    </row>
    <row r="291" spans="3:8" ht="14.25" customHeight="1">
      <c r="C291" s="163"/>
      <c r="D291" s="108"/>
      <c r="E291" s="108"/>
      <c r="G291" s="152"/>
      <c r="H291" s="108"/>
    </row>
    <row r="292" spans="3:8" ht="14.25" customHeight="1">
      <c r="C292" s="163"/>
      <c r="D292" s="108"/>
      <c r="E292" s="108"/>
      <c r="G292" s="152"/>
      <c r="H292" s="108"/>
    </row>
    <row r="293" spans="3:8" ht="14.25" customHeight="1">
      <c r="C293" s="163"/>
      <c r="D293" s="108"/>
      <c r="E293" s="108"/>
      <c r="G293" s="152"/>
      <c r="H293" s="108"/>
    </row>
    <row r="294" spans="3:8" ht="14.25" customHeight="1">
      <c r="C294" s="163"/>
      <c r="D294" s="108"/>
      <c r="E294" s="108"/>
      <c r="G294" s="152"/>
      <c r="H294" s="108"/>
    </row>
    <row r="295" spans="3:8" ht="14.25" customHeight="1">
      <c r="C295" s="163"/>
      <c r="D295" s="108"/>
      <c r="E295" s="108"/>
      <c r="G295" s="152"/>
      <c r="H295" s="108"/>
    </row>
    <row r="296" spans="3:8" ht="14.25" customHeight="1">
      <c r="C296" s="163"/>
      <c r="D296" s="108"/>
      <c r="E296" s="108"/>
      <c r="G296" s="152"/>
      <c r="H296" s="108"/>
    </row>
    <row r="297" spans="3:8" ht="14.25" customHeight="1">
      <c r="C297" s="163"/>
      <c r="D297" s="108"/>
      <c r="E297" s="108"/>
      <c r="G297" s="152"/>
      <c r="H297" s="108"/>
    </row>
    <row r="298" spans="3:8" ht="14.25" customHeight="1">
      <c r="C298" s="163"/>
      <c r="D298" s="108"/>
      <c r="E298" s="108"/>
      <c r="G298" s="152"/>
      <c r="H298" s="108"/>
    </row>
    <row r="299" spans="3:8" ht="14.25" customHeight="1">
      <c r="C299" s="163"/>
      <c r="D299" s="108"/>
      <c r="E299" s="108"/>
      <c r="G299" s="152"/>
      <c r="H299" s="108"/>
    </row>
    <row r="300" spans="3:8" ht="14.25" customHeight="1">
      <c r="C300" s="163"/>
      <c r="D300" s="108"/>
      <c r="E300" s="108"/>
      <c r="G300" s="152"/>
      <c r="H300" s="108"/>
    </row>
    <row r="301" spans="3:8" ht="14.25" customHeight="1">
      <c r="C301" s="163"/>
      <c r="D301" s="108"/>
      <c r="E301" s="108"/>
      <c r="G301" s="152"/>
      <c r="H301" s="108"/>
    </row>
    <row r="302" spans="3:8" ht="14.25" customHeight="1">
      <c r="C302" s="163"/>
      <c r="D302" s="108"/>
      <c r="E302" s="108"/>
      <c r="G302" s="152"/>
      <c r="H302" s="108"/>
    </row>
    <row r="303" spans="3:8" ht="14.25" customHeight="1">
      <c r="C303" s="163"/>
      <c r="D303" s="108"/>
      <c r="E303" s="108"/>
      <c r="G303" s="152"/>
      <c r="H303" s="108"/>
    </row>
    <row r="304" spans="3:8" ht="14.25" customHeight="1">
      <c r="C304" s="163"/>
      <c r="D304" s="108"/>
      <c r="E304" s="108"/>
      <c r="G304" s="152"/>
      <c r="H304" s="108"/>
    </row>
    <row r="305" spans="3:8" ht="14.25" customHeight="1">
      <c r="C305" s="163"/>
      <c r="D305" s="108"/>
      <c r="E305" s="108"/>
      <c r="G305" s="152"/>
      <c r="H305" s="108"/>
    </row>
    <row r="306" spans="3:8" ht="14.25" customHeight="1">
      <c r="C306" s="163"/>
      <c r="D306" s="108"/>
      <c r="E306" s="108"/>
      <c r="G306" s="152"/>
      <c r="H306" s="108"/>
    </row>
    <row r="307" spans="3:8" ht="14.25" customHeight="1">
      <c r="C307" s="163"/>
      <c r="D307" s="108"/>
      <c r="E307" s="108"/>
      <c r="G307" s="152"/>
      <c r="H307" s="108"/>
    </row>
    <row r="308" spans="3:8" ht="14.25" customHeight="1">
      <c r="C308" s="163"/>
      <c r="D308" s="108"/>
      <c r="E308" s="108"/>
      <c r="G308" s="152"/>
      <c r="H308" s="108"/>
    </row>
    <row r="309" spans="3:8" ht="14.25" customHeight="1">
      <c r="C309" s="163"/>
      <c r="D309" s="108"/>
      <c r="E309" s="108"/>
      <c r="G309" s="152"/>
      <c r="H309" s="108"/>
    </row>
    <row r="310" spans="3:8" ht="14.25" customHeight="1">
      <c r="C310" s="163"/>
      <c r="D310" s="108"/>
      <c r="E310" s="108"/>
      <c r="G310" s="152"/>
      <c r="H310" s="108"/>
    </row>
    <row r="311" spans="3:8" ht="14.25" customHeight="1">
      <c r="C311" s="163"/>
      <c r="D311" s="108"/>
      <c r="E311" s="108"/>
      <c r="G311" s="152"/>
      <c r="H311" s="108"/>
    </row>
    <row r="312" spans="3:8" ht="14.25" customHeight="1">
      <c r="C312" s="163"/>
      <c r="D312" s="108"/>
      <c r="E312" s="108"/>
      <c r="G312" s="152"/>
      <c r="H312" s="108"/>
    </row>
    <row r="313" spans="3:8" ht="14.25" customHeight="1">
      <c r="C313" s="163"/>
      <c r="D313" s="108"/>
      <c r="E313" s="108"/>
      <c r="G313" s="152"/>
      <c r="H313" s="108"/>
    </row>
    <row r="314" spans="3:8" ht="14.25" customHeight="1">
      <c r="C314" s="163"/>
      <c r="D314" s="108"/>
      <c r="E314" s="108"/>
      <c r="G314" s="152"/>
      <c r="H314" s="108"/>
    </row>
    <row r="315" spans="3:8" ht="14.25" customHeight="1">
      <c r="C315" s="163"/>
      <c r="D315" s="108"/>
      <c r="E315" s="108"/>
      <c r="G315" s="152"/>
      <c r="H315" s="108"/>
    </row>
    <row r="316" spans="3:8" ht="14.25" customHeight="1">
      <c r="C316" s="163"/>
      <c r="D316" s="108"/>
      <c r="E316" s="108"/>
      <c r="G316" s="152"/>
      <c r="H316" s="108"/>
    </row>
    <row r="317" spans="3:8" ht="14.25" customHeight="1">
      <c r="C317" s="163"/>
      <c r="D317" s="108"/>
      <c r="E317" s="108"/>
      <c r="G317" s="152"/>
      <c r="H317" s="108"/>
    </row>
    <row r="318" spans="3:8" ht="14.25" customHeight="1">
      <c r="C318" s="163"/>
      <c r="D318" s="108"/>
      <c r="E318" s="108"/>
      <c r="G318" s="152"/>
      <c r="H318" s="108"/>
    </row>
    <row r="319" spans="3:8" ht="14.25" customHeight="1">
      <c r="C319" s="163"/>
      <c r="D319" s="108"/>
      <c r="E319" s="108"/>
      <c r="G319" s="152"/>
      <c r="H319" s="108"/>
    </row>
    <row r="320" spans="3:8" ht="14.25" customHeight="1">
      <c r="C320" s="163"/>
      <c r="D320" s="108"/>
      <c r="E320" s="108"/>
      <c r="G320" s="152"/>
      <c r="H320" s="108"/>
    </row>
    <row r="321" spans="3:8" ht="14.25" customHeight="1">
      <c r="C321" s="163"/>
      <c r="D321" s="108"/>
      <c r="E321" s="108"/>
      <c r="G321" s="152"/>
      <c r="H321" s="108"/>
    </row>
    <row r="322" spans="3:8" ht="14.25" customHeight="1">
      <c r="C322" s="163"/>
      <c r="D322" s="108"/>
      <c r="E322" s="108"/>
      <c r="G322" s="152"/>
      <c r="H322" s="108"/>
    </row>
    <row r="323" spans="3:8" ht="14.25" customHeight="1">
      <c r="C323" s="163"/>
      <c r="D323" s="108"/>
      <c r="E323" s="108"/>
      <c r="G323" s="152"/>
      <c r="H323" s="108"/>
    </row>
    <row r="324" spans="3:8" ht="14.25" customHeight="1">
      <c r="C324" s="163"/>
      <c r="D324" s="108"/>
      <c r="E324" s="108"/>
      <c r="G324" s="152"/>
      <c r="H324" s="108"/>
    </row>
    <row r="325" spans="3:8" ht="14.25" customHeight="1">
      <c r="C325" s="163"/>
      <c r="D325" s="108"/>
      <c r="E325" s="108"/>
      <c r="G325" s="152"/>
      <c r="H325" s="108"/>
    </row>
    <row r="326" spans="3:8" ht="14.25" customHeight="1">
      <c r="C326" s="163"/>
      <c r="D326" s="108"/>
      <c r="E326" s="108"/>
      <c r="G326" s="152"/>
      <c r="H326" s="108"/>
    </row>
    <row r="327" spans="3:8" ht="14.25" customHeight="1">
      <c r="C327" s="163"/>
      <c r="D327" s="108"/>
      <c r="E327" s="108"/>
      <c r="G327" s="152"/>
      <c r="H327" s="108"/>
    </row>
    <row r="328" spans="3:8" ht="14.25" customHeight="1">
      <c r="C328" s="163"/>
      <c r="D328" s="108"/>
      <c r="E328" s="108"/>
      <c r="G328" s="152"/>
      <c r="H328" s="108"/>
    </row>
    <row r="329" spans="3:8" ht="14.25" customHeight="1">
      <c r="C329" s="163"/>
      <c r="D329" s="108"/>
      <c r="E329" s="108"/>
      <c r="G329" s="152"/>
      <c r="H329" s="108"/>
    </row>
    <row r="330" spans="3:8" ht="14.25" customHeight="1">
      <c r="C330" s="163"/>
      <c r="D330" s="108"/>
      <c r="E330" s="108"/>
      <c r="G330" s="152"/>
      <c r="H330" s="108"/>
    </row>
    <row r="331" spans="3:8" ht="14.25" customHeight="1">
      <c r="C331" s="163"/>
      <c r="D331" s="108"/>
      <c r="E331" s="108"/>
      <c r="G331" s="152"/>
      <c r="H331" s="108"/>
    </row>
    <row r="332" spans="3:8" ht="14.25" customHeight="1">
      <c r="C332" s="163"/>
      <c r="D332" s="108"/>
      <c r="E332" s="108"/>
      <c r="G332" s="152"/>
      <c r="H332" s="108"/>
    </row>
    <row r="333" spans="3:8" ht="14.25" customHeight="1">
      <c r="C333" s="163"/>
      <c r="D333" s="108"/>
      <c r="E333" s="108"/>
      <c r="G333" s="152"/>
      <c r="H333" s="108"/>
    </row>
    <row r="334" spans="3:8" ht="14.25" customHeight="1">
      <c r="C334" s="163"/>
      <c r="D334" s="108"/>
      <c r="E334" s="108"/>
      <c r="G334" s="152"/>
      <c r="H334" s="108"/>
    </row>
    <row r="335" spans="3:8" ht="14.25" customHeight="1">
      <c r="C335" s="163"/>
      <c r="D335" s="108"/>
      <c r="E335" s="108"/>
      <c r="G335" s="152"/>
      <c r="H335" s="108"/>
    </row>
    <row r="336" spans="3:8" ht="14.25" customHeight="1">
      <c r="C336" s="163"/>
      <c r="D336" s="108"/>
      <c r="E336" s="108"/>
      <c r="G336" s="152"/>
      <c r="H336" s="108"/>
    </row>
    <row r="337" spans="3:8" ht="14.25" customHeight="1">
      <c r="C337" s="163"/>
      <c r="D337" s="108"/>
      <c r="E337" s="108"/>
      <c r="G337" s="152"/>
      <c r="H337" s="108"/>
    </row>
    <row r="338" spans="3:8" ht="14.25" customHeight="1">
      <c r="C338" s="163"/>
      <c r="D338" s="108"/>
      <c r="E338" s="108"/>
      <c r="G338" s="152"/>
      <c r="H338" s="108"/>
    </row>
    <row r="339" spans="3:8" ht="14.25" customHeight="1">
      <c r="C339" s="163"/>
      <c r="D339" s="108"/>
      <c r="E339" s="108"/>
      <c r="G339" s="152"/>
      <c r="H339" s="108"/>
    </row>
    <row r="340" spans="3:8" ht="14.25" customHeight="1">
      <c r="C340" s="163"/>
      <c r="D340" s="108"/>
      <c r="E340" s="108"/>
      <c r="G340" s="152"/>
      <c r="H340" s="108"/>
    </row>
    <row r="341" spans="3:8" ht="14.25" customHeight="1">
      <c r="C341" s="163"/>
      <c r="D341" s="108"/>
      <c r="E341" s="108"/>
      <c r="G341" s="152"/>
      <c r="H341" s="108"/>
    </row>
    <row r="342" spans="3:8" ht="14.25" customHeight="1">
      <c r="C342" s="163"/>
      <c r="D342" s="108"/>
      <c r="E342" s="108"/>
      <c r="G342" s="152"/>
      <c r="H342" s="108"/>
    </row>
    <row r="343" spans="3:8" ht="14.25" customHeight="1">
      <c r="C343" s="163"/>
      <c r="D343" s="108"/>
      <c r="E343" s="108"/>
      <c r="G343" s="152"/>
      <c r="H343" s="108"/>
    </row>
    <row r="344" spans="3:8" ht="14.25" customHeight="1">
      <c r="C344" s="163"/>
      <c r="D344" s="108"/>
      <c r="E344" s="108"/>
      <c r="G344" s="152"/>
      <c r="H344" s="108"/>
    </row>
    <row r="345" spans="3:8" ht="14.25" customHeight="1">
      <c r="C345" s="163"/>
      <c r="D345" s="108"/>
      <c r="E345" s="108"/>
      <c r="G345" s="152"/>
      <c r="H345" s="108"/>
    </row>
    <row r="346" spans="3:8" ht="14.25" customHeight="1">
      <c r="C346" s="163"/>
      <c r="D346" s="108"/>
      <c r="E346" s="108"/>
      <c r="G346" s="152"/>
      <c r="H346" s="108"/>
    </row>
    <row r="347" spans="3:8" ht="14.25" customHeight="1">
      <c r="C347" s="163"/>
      <c r="D347" s="108"/>
      <c r="E347" s="108"/>
      <c r="G347" s="152"/>
      <c r="H347" s="108"/>
    </row>
    <row r="348" spans="3:8" ht="14.25" customHeight="1">
      <c r="C348" s="163"/>
      <c r="D348" s="108"/>
      <c r="E348" s="108"/>
      <c r="G348" s="152"/>
      <c r="H348" s="108"/>
    </row>
    <row r="349" spans="3:8" ht="14.25" customHeight="1">
      <c r="C349" s="163"/>
      <c r="D349" s="108"/>
      <c r="E349" s="108"/>
      <c r="G349" s="152"/>
      <c r="H349" s="108"/>
    </row>
    <row r="350" spans="3:8" ht="14.25" customHeight="1">
      <c r="C350" s="163"/>
      <c r="D350" s="108"/>
      <c r="E350" s="108"/>
      <c r="G350" s="152"/>
      <c r="H350" s="108"/>
    </row>
    <row r="351" spans="3:8" ht="14.25" customHeight="1">
      <c r="C351" s="163"/>
      <c r="D351" s="108"/>
      <c r="E351" s="108"/>
      <c r="G351" s="152"/>
      <c r="H351" s="108"/>
    </row>
    <row r="352" spans="3:8" ht="14.25" customHeight="1">
      <c r="C352" s="163"/>
      <c r="D352" s="108"/>
      <c r="E352" s="108"/>
      <c r="G352" s="152"/>
      <c r="H352" s="108"/>
    </row>
    <row r="353" spans="3:8" ht="14.25" customHeight="1">
      <c r="C353" s="163"/>
      <c r="D353" s="108"/>
      <c r="E353" s="108"/>
      <c r="G353" s="152"/>
      <c r="H353" s="108"/>
    </row>
    <row r="354" spans="3:8" ht="14.25" customHeight="1">
      <c r="C354" s="163"/>
      <c r="D354" s="108"/>
      <c r="E354" s="108"/>
      <c r="G354" s="152"/>
      <c r="H354" s="108"/>
    </row>
    <row r="355" spans="3:8" ht="14.25" customHeight="1">
      <c r="C355" s="163"/>
      <c r="D355" s="108"/>
      <c r="E355" s="108"/>
      <c r="G355" s="152"/>
      <c r="H355" s="108"/>
    </row>
    <row r="356" spans="3:8" ht="14.25" customHeight="1">
      <c r="C356" s="163"/>
      <c r="D356" s="108"/>
      <c r="E356" s="108"/>
      <c r="G356" s="152"/>
      <c r="H356" s="108"/>
    </row>
    <row r="357" spans="3:8" ht="14.25" customHeight="1">
      <c r="C357" s="163"/>
      <c r="D357" s="108"/>
      <c r="E357" s="108"/>
      <c r="G357" s="152"/>
      <c r="H357" s="108"/>
    </row>
    <row r="358" spans="3:8" ht="14.25" customHeight="1">
      <c r="C358" s="163"/>
      <c r="D358" s="108"/>
      <c r="E358" s="108"/>
      <c r="G358" s="152"/>
      <c r="H358" s="108"/>
    </row>
    <row r="359" spans="3:8" ht="14.25" customHeight="1">
      <c r="C359" s="163"/>
      <c r="D359" s="108"/>
      <c r="E359" s="108"/>
      <c r="G359" s="152"/>
      <c r="H359" s="108"/>
    </row>
    <row r="360" spans="3:8" ht="14.25" customHeight="1">
      <c r="C360" s="163"/>
      <c r="D360" s="108"/>
      <c r="E360" s="108"/>
      <c r="G360" s="152"/>
      <c r="H360" s="108"/>
    </row>
    <row r="361" spans="3:8" ht="14.25" customHeight="1">
      <c r="C361" s="163"/>
      <c r="D361" s="108"/>
      <c r="E361" s="108"/>
      <c r="G361" s="152"/>
      <c r="H361" s="108"/>
    </row>
    <row r="362" spans="3:8" ht="14.25" customHeight="1">
      <c r="C362" s="163"/>
      <c r="D362" s="108"/>
      <c r="E362" s="108"/>
      <c r="G362" s="152"/>
      <c r="H362" s="108"/>
    </row>
    <row r="363" spans="3:8" ht="14.25" customHeight="1">
      <c r="C363" s="163"/>
      <c r="D363" s="108"/>
      <c r="E363" s="108"/>
      <c r="G363" s="152"/>
      <c r="H363" s="108"/>
    </row>
    <row r="364" spans="3:8" ht="14.25" customHeight="1">
      <c r="C364" s="163"/>
      <c r="D364" s="108"/>
      <c r="E364" s="108"/>
      <c r="G364" s="152"/>
      <c r="H364" s="108"/>
    </row>
    <row r="365" spans="3:8" ht="14.25" customHeight="1">
      <c r="C365" s="163"/>
      <c r="D365" s="108"/>
      <c r="E365" s="108"/>
      <c r="G365" s="152"/>
      <c r="H365" s="108"/>
    </row>
    <row r="366" spans="3:8" ht="14.25" customHeight="1">
      <c r="C366" s="163"/>
      <c r="D366" s="108"/>
      <c r="E366" s="108"/>
      <c r="G366" s="152"/>
      <c r="H366" s="108"/>
    </row>
    <row r="367" spans="3:8" ht="14.25" customHeight="1">
      <c r="C367" s="163"/>
      <c r="D367" s="108"/>
      <c r="E367" s="108"/>
      <c r="G367" s="152"/>
      <c r="H367" s="108"/>
    </row>
    <row r="368" spans="3:8" ht="14.25" customHeight="1">
      <c r="C368" s="163"/>
      <c r="D368" s="108"/>
      <c r="E368" s="108"/>
      <c r="G368" s="152"/>
      <c r="H368" s="108"/>
    </row>
    <row r="369" spans="3:8" ht="14.25" customHeight="1">
      <c r="C369" s="163"/>
      <c r="D369" s="108"/>
      <c r="E369" s="108"/>
      <c r="G369" s="152"/>
      <c r="H369" s="108"/>
    </row>
    <row r="370" spans="3:8" ht="14.25" customHeight="1">
      <c r="C370" s="163"/>
      <c r="D370" s="108"/>
      <c r="E370" s="108"/>
      <c r="G370" s="152"/>
      <c r="H370" s="108"/>
    </row>
    <row r="371" spans="3:8" ht="14.25" customHeight="1">
      <c r="C371" s="163"/>
      <c r="D371" s="108"/>
      <c r="E371" s="108"/>
      <c r="G371" s="152"/>
      <c r="H371" s="108"/>
    </row>
    <row r="372" spans="3:8" ht="14.25" customHeight="1">
      <c r="C372" s="163"/>
      <c r="D372" s="108"/>
      <c r="E372" s="108"/>
      <c r="G372" s="152"/>
      <c r="H372" s="108"/>
    </row>
    <row r="373" spans="3:8" ht="14.25" customHeight="1">
      <c r="C373" s="163"/>
      <c r="D373" s="108"/>
      <c r="E373" s="108"/>
      <c r="G373" s="152"/>
      <c r="H373" s="108"/>
    </row>
    <row r="374" spans="3:8" ht="14.25" customHeight="1">
      <c r="C374" s="163"/>
      <c r="D374" s="108"/>
      <c r="E374" s="108"/>
      <c r="G374" s="152"/>
      <c r="H374" s="108"/>
    </row>
    <row r="375" spans="3:8" ht="14.25" customHeight="1">
      <c r="C375" s="163"/>
      <c r="D375" s="108"/>
      <c r="E375" s="108"/>
      <c r="G375" s="152"/>
      <c r="H375" s="108"/>
    </row>
    <row r="376" spans="3:8" ht="14.25" customHeight="1">
      <c r="C376" s="163"/>
      <c r="D376" s="108"/>
      <c r="E376" s="108"/>
      <c r="G376" s="152"/>
      <c r="H376" s="108"/>
    </row>
    <row r="377" spans="3:8" ht="14.25" customHeight="1">
      <c r="C377" s="163"/>
      <c r="D377" s="108"/>
      <c r="E377" s="108"/>
      <c r="G377" s="152"/>
      <c r="H377" s="108"/>
    </row>
    <row r="378" spans="3:8" ht="14.25" customHeight="1">
      <c r="C378" s="163"/>
      <c r="D378" s="108"/>
      <c r="E378" s="108"/>
      <c r="G378" s="152"/>
      <c r="H378" s="108"/>
    </row>
    <row r="379" spans="3:8" ht="14.25" customHeight="1">
      <c r="C379" s="163"/>
      <c r="D379" s="108"/>
      <c r="E379" s="108"/>
      <c r="G379" s="152"/>
      <c r="H379" s="108"/>
    </row>
    <row r="380" spans="3:8" ht="14.25" customHeight="1">
      <c r="C380" s="163"/>
      <c r="D380" s="108"/>
      <c r="E380" s="108"/>
      <c r="G380" s="152"/>
      <c r="H380" s="108"/>
    </row>
    <row r="381" spans="3:8" ht="14.25" customHeight="1">
      <c r="C381" s="163"/>
      <c r="D381" s="108"/>
      <c r="E381" s="108"/>
      <c r="G381" s="152"/>
      <c r="H381" s="108"/>
    </row>
    <row r="382" spans="3:8" ht="14.25" customHeight="1">
      <c r="C382" s="163"/>
      <c r="D382" s="108"/>
      <c r="E382" s="108"/>
      <c r="G382" s="152"/>
      <c r="H382" s="108"/>
    </row>
    <row r="383" spans="3:8" ht="14.25" customHeight="1">
      <c r="C383" s="163"/>
      <c r="D383" s="108"/>
      <c r="E383" s="108"/>
      <c r="G383" s="152"/>
      <c r="H383" s="108"/>
    </row>
    <row r="384" spans="3:8" ht="14.25" customHeight="1">
      <c r="C384" s="163"/>
      <c r="D384" s="108"/>
      <c r="E384" s="108"/>
      <c r="G384" s="152"/>
      <c r="H384" s="108"/>
    </row>
    <row r="385" spans="3:8" ht="14.25" customHeight="1">
      <c r="C385" s="163"/>
      <c r="D385" s="108"/>
      <c r="E385" s="108"/>
      <c r="G385" s="152"/>
      <c r="H385" s="108"/>
    </row>
    <row r="386" spans="3:8" ht="14.25" customHeight="1">
      <c r="C386" s="163"/>
      <c r="D386" s="108"/>
      <c r="E386" s="108"/>
      <c r="G386" s="152"/>
      <c r="H386" s="108"/>
    </row>
    <row r="387" spans="3:8" ht="14.25" customHeight="1">
      <c r="C387" s="163"/>
      <c r="D387" s="108"/>
      <c r="E387" s="108"/>
      <c r="G387" s="152"/>
      <c r="H387" s="108"/>
    </row>
    <row r="388" spans="3:8" ht="14.25" customHeight="1">
      <c r="C388" s="163"/>
      <c r="D388" s="108"/>
      <c r="E388" s="108"/>
      <c r="G388" s="152"/>
      <c r="H388" s="108"/>
    </row>
    <row r="389" spans="3:8" ht="14.25" customHeight="1">
      <c r="C389" s="163"/>
      <c r="D389" s="108"/>
      <c r="E389" s="108"/>
      <c r="G389" s="152"/>
      <c r="H389" s="108"/>
    </row>
    <row r="390" spans="3:8" ht="14.25" customHeight="1">
      <c r="C390" s="163"/>
      <c r="D390" s="108"/>
      <c r="E390" s="108"/>
      <c r="G390" s="152"/>
      <c r="H390" s="108"/>
    </row>
    <row r="391" spans="3:8" ht="14.25" customHeight="1">
      <c r="C391" s="163"/>
      <c r="D391" s="108"/>
      <c r="E391" s="108"/>
      <c r="G391" s="152"/>
      <c r="H391" s="108"/>
    </row>
    <row r="392" spans="3:8" ht="14.25" customHeight="1">
      <c r="C392" s="163"/>
      <c r="D392" s="108"/>
      <c r="E392" s="108"/>
      <c r="G392" s="152"/>
      <c r="H392" s="108"/>
    </row>
    <row r="393" spans="3:8" ht="14.25" customHeight="1">
      <c r="C393" s="163"/>
      <c r="D393" s="108"/>
      <c r="E393" s="108"/>
      <c r="G393" s="152"/>
      <c r="H393" s="108"/>
    </row>
    <row r="394" spans="3:8" ht="14.25" customHeight="1">
      <c r="C394" s="163"/>
      <c r="D394" s="108"/>
      <c r="E394" s="108"/>
      <c r="G394" s="152"/>
      <c r="H394" s="108"/>
    </row>
    <row r="395" spans="3:8" ht="14.25" customHeight="1">
      <c r="C395" s="163"/>
      <c r="D395" s="108"/>
      <c r="E395" s="108"/>
      <c r="G395" s="152"/>
      <c r="H395" s="108"/>
    </row>
    <row r="396" spans="3:8" ht="14.25" customHeight="1">
      <c r="C396" s="163"/>
      <c r="D396" s="108"/>
      <c r="E396" s="108"/>
      <c r="G396" s="152"/>
      <c r="H396" s="108"/>
    </row>
    <row r="397" spans="3:8" ht="14.25" customHeight="1">
      <c r="C397" s="163"/>
      <c r="D397" s="108"/>
      <c r="E397" s="108"/>
      <c r="G397" s="152"/>
      <c r="H397" s="108"/>
    </row>
    <row r="398" spans="3:8" ht="14.25" customHeight="1">
      <c r="C398" s="163"/>
      <c r="D398" s="108"/>
      <c r="E398" s="108"/>
      <c r="G398" s="152"/>
      <c r="H398" s="108"/>
    </row>
    <row r="399" spans="3:8" ht="14.25" customHeight="1">
      <c r="C399" s="163"/>
      <c r="D399" s="108"/>
      <c r="E399" s="108"/>
      <c r="G399" s="152"/>
      <c r="H399" s="108"/>
    </row>
    <row r="400" spans="3:8" ht="14.25" customHeight="1">
      <c r="C400" s="163"/>
      <c r="D400" s="108"/>
      <c r="E400" s="108"/>
      <c r="G400" s="152"/>
      <c r="H400" s="108"/>
    </row>
    <row r="401" spans="3:8" ht="14.25" customHeight="1">
      <c r="C401" s="163"/>
      <c r="D401" s="108"/>
      <c r="E401" s="108"/>
      <c r="G401" s="152"/>
      <c r="H401" s="108"/>
    </row>
    <row r="402" spans="3:8" ht="14.25" customHeight="1">
      <c r="C402" s="163"/>
      <c r="D402" s="108"/>
      <c r="E402" s="108"/>
      <c r="G402" s="152"/>
      <c r="H402" s="108"/>
    </row>
    <row r="403" spans="3:8" ht="14.25" customHeight="1">
      <c r="C403" s="163"/>
      <c r="D403" s="108"/>
      <c r="E403" s="108"/>
      <c r="G403" s="152"/>
      <c r="H403" s="108"/>
    </row>
    <row r="404" spans="3:8" ht="14.25" customHeight="1">
      <c r="C404" s="163"/>
      <c r="D404" s="108"/>
      <c r="E404" s="108"/>
      <c r="G404" s="152"/>
      <c r="H404" s="108"/>
    </row>
    <row r="405" spans="3:8" ht="14.25" customHeight="1">
      <c r="C405" s="163"/>
      <c r="D405" s="108"/>
      <c r="E405" s="108"/>
      <c r="G405" s="152"/>
      <c r="H405" s="108"/>
    </row>
    <row r="406" spans="3:8" ht="14.25" customHeight="1">
      <c r="C406" s="163"/>
      <c r="D406" s="108"/>
      <c r="E406" s="108"/>
      <c r="G406" s="152"/>
      <c r="H406" s="108"/>
    </row>
    <row r="407" spans="3:8" ht="14.25" customHeight="1">
      <c r="C407" s="163"/>
      <c r="D407" s="108"/>
      <c r="E407" s="108"/>
      <c r="G407" s="152"/>
      <c r="H407" s="108"/>
    </row>
    <row r="408" spans="3:8" ht="14.25" customHeight="1">
      <c r="C408" s="163"/>
      <c r="D408" s="108"/>
      <c r="E408" s="108"/>
      <c r="G408" s="152"/>
      <c r="H408" s="108"/>
    </row>
    <row r="409" spans="3:8" ht="14.25" customHeight="1">
      <c r="C409" s="163"/>
      <c r="D409" s="108"/>
      <c r="E409" s="108"/>
      <c r="G409" s="152"/>
      <c r="H409" s="108"/>
    </row>
    <row r="410" spans="3:8" ht="14.25" customHeight="1">
      <c r="C410" s="163"/>
      <c r="D410" s="108"/>
      <c r="E410" s="108"/>
      <c r="G410" s="152"/>
      <c r="H410" s="108"/>
    </row>
    <row r="411" spans="3:8" ht="14.25" customHeight="1">
      <c r="C411" s="163"/>
      <c r="D411" s="108"/>
      <c r="E411" s="108"/>
      <c r="G411" s="152"/>
      <c r="H411" s="108"/>
    </row>
    <row r="412" spans="3:8" ht="14.25" customHeight="1">
      <c r="C412" s="163"/>
      <c r="D412" s="108"/>
      <c r="E412" s="108"/>
      <c r="G412" s="152"/>
      <c r="H412" s="108"/>
    </row>
    <row r="413" spans="3:8" ht="14.25" customHeight="1">
      <c r="C413" s="163"/>
      <c r="D413" s="108"/>
      <c r="E413" s="108"/>
      <c r="G413" s="152"/>
      <c r="H413" s="108"/>
    </row>
    <row r="414" spans="3:8" ht="14.25" customHeight="1">
      <c r="C414" s="163"/>
      <c r="D414" s="108"/>
      <c r="E414" s="108"/>
      <c r="G414" s="152"/>
      <c r="H414" s="108"/>
    </row>
    <row r="415" spans="3:8" ht="14.25" customHeight="1">
      <c r="C415" s="163"/>
      <c r="D415" s="108"/>
      <c r="E415" s="108"/>
      <c r="G415" s="152"/>
      <c r="H415" s="108"/>
    </row>
    <row r="416" spans="3:8" ht="14.25" customHeight="1">
      <c r="C416" s="163"/>
      <c r="D416" s="108"/>
      <c r="E416" s="108"/>
      <c r="G416" s="152"/>
      <c r="H416" s="108"/>
    </row>
    <row r="417" spans="3:8" ht="14.25" customHeight="1">
      <c r="C417" s="163"/>
      <c r="D417" s="108"/>
      <c r="E417" s="108"/>
      <c r="G417" s="152"/>
      <c r="H417" s="108"/>
    </row>
    <row r="418" spans="3:8" ht="14.25" customHeight="1">
      <c r="C418" s="163"/>
      <c r="D418" s="108"/>
      <c r="E418" s="108"/>
      <c r="G418" s="152"/>
      <c r="H418" s="108"/>
    </row>
    <row r="419" spans="3:8" ht="14.25" customHeight="1">
      <c r="C419" s="163"/>
      <c r="D419" s="108"/>
      <c r="E419" s="108"/>
      <c r="G419" s="152"/>
      <c r="H419" s="108"/>
    </row>
    <row r="420" spans="3:8" ht="14.25" customHeight="1">
      <c r="C420" s="163"/>
      <c r="D420" s="108"/>
      <c r="E420" s="108"/>
      <c r="G420" s="152"/>
      <c r="H420" s="108"/>
    </row>
    <row r="421" spans="3:8" ht="14.25" customHeight="1">
      <c r="C421" s="163"/>
      <c r="D421" s="108"/>
      <c r="E421" s="108"/>
      <c r="G421" s="152"/>
      <c r="H421" s="108"/>
    </row>
    <row r="422" spans="3:8" ht="14.25" customHeight="1">
      <c r="C422" s="163"/>
      <c r="D422" s="108"/>
      <c r="E422" s="108"/>
      <c r="G422" s="152"/>
      <c r="H422" s="108"/>
    </row>
    <row r="423" spans="3:8" ht="14.25" customHeight="1">
      <c r="C423" s="163"/>
      <c r="D423" s="108"/>
      <c r="E423" s="108"/>
      <c r="G423" s="152"/>
      <c r="H423" s="108"/>
    </row>
    <row r="424" spans="3:8" ht="14.25" customHeight="1">
      <c r="C424" s="163"/>
      <c r="D424" s="108"/>
      <c r="E424" s="108"/>
      <c r="G424" s="152"/>
      <c r="H424" s="108"/>
    </row>
    <row r="425" spans="3:8" ht="14.25" customHeight="1">
      <c r="C425" s="163"/>
      <c r="D425" s="108"/>
      <c r="E425" s="108"/>
      <c r="G425" s="152"/>
      <c r="H425" s="108"/>
    </row>
    <row r="426" spans="3:8" ht="14.25" customHeight="1">
      <c r="C426" s="163"/>
      <c r="D426" s="108"/>
      <c r="E426" s="108"/>
      <c r="G426" s="152"/>
      <c r="H426" s="108"/>
    </row>
    <row r="427" spans="3:8" ht="14.25" customHeight="1">
      <c r="C427" s="163"/>
      <c r="D427" s="108"/>
      <c r="E427" s="108"/>
      <c r="G427" s="152"/>
      <c r="H427" s="108"/>
    </row>
    <row r="428" spans="3:8" ht="14.25" customHeight="1">
      <c r="C428" s="163"/>
      <c r="D428" s="108"/>
      <c r="E428" s="108"/>
      <c r="G428" s="152"/>
      <c r="H428" s="108"/>
    </row>
    <row r="429" spans="3:8" ht="14.25" customHeight="1">
      <c r="C429" s="163"/>
      <c r="D429" s="108"/>
      <c r="E429" s="108"/>
      <c r="G429" s="152"/>
      <c r="H429" s="108"/>
    </row>
    <row r="430" spans="3:8" ht="14.25" customHeight="1">
      <c r="C430" s="163"/>
      <c r="D430" s="108"/>
      <c r="E430" s="108"/>
      <c r="G430" s="152"/>
      <c r="H430" s="108"/>
    </row>
    <row r="431" spans="3:8" ht="14.25" customHeight="1">
      <c r="C431" s="163"/>
      <c r="D431" s="108"/>
      <c r="E431" s="108"/>
      <c r="G431" s="152"/>
      <c r="H431" s="108"/>
    </row>
    <row r="432" spans="3:8" ht="14.25" customHeight="1">
      <c r="C432" s="163"/>
      <c r="D432" s="108"/>
      <c r="E432" s="108"/>
      <c r="G432" s="152"/>
      <c r="H432" s="108"/>
    </row>
    <row r="433" spans="3:8" ht="14.25" customHeight="1">
      <c r="C433" s="163"/>
      <c r="D433" s="108"/>
      <c r="E433" s="108"/>
      <c r="G433" s="152"/>
      <c r="H433" s="108"/>
    </row>
    <row r="434" spans="3:8" ht="14.25" customHeight="1">
      <c r="C434" s="163"/>
      <c r="D434" s="108"/>
      <c r="E434" s="108"/>
      <c r="G434" s="152"/>
      <c r="H434" s="108"/>
    </row>
    <row r="435" spans="3:8" ht="14.25" customHeight="1">
      <c r="C435" s="163"/>
      <c r="D435" s="108"/>
      <c r="E435" s="108"/>
      <c r="G435" s="152"/>
      <c r="H435" s="108"/>
    </row>
    <row r="436" spans="3:8" ht="14.25" customHeight="1">
      <c r="C436" s="163"/>
      <c r="D436" s="108"/>
      <c r="E436" s="108"/>
      <c r="G436" s="152"/>
      <c r="H436" s="108"/>
    </row>
    <row r="437" spans="3:8" ht="14.25" customHeight="1">
      <c r="C437" s="163"/>
      <c r="D437" s="108"/>
      <c r="E437" s="108"/>
      <c r="G437" s="152"/>
      <c r="H437" s="108"/>
    </row>
    <row r="438" spans="3:8" ht="14.25" customHeight="1">
      <c r="C438" s="163"/>
      <c r="D438" s="108"/>
      <c r="E438" s="108"/>
      <c r="G438" s="152"/>
      <c r="H438" s="108"/>
    </row>
    <row r="439" spans="3:8" ht="14.25" customHeight="1">
      <c r="C439" s="163"/>
      <c r="D439" s="108"/>
      <c r="E439" s="108"/>
      <c r="G439" s="152"/>
      <c r="H439" s="108"/>
    </row>
    <row r="440" spans="3:8" ht="14.25" customHeight="1">
      <c r="C440" s="163"/>
      <c r="D440" s="108"/>
      <c r="E440" s="108"/>
      <c r="G440" s="152"/>
      <c r="H440" s="108"/>
    </row>
    <row r="441" spans="3:8" ht="14.25" customHeight="1">
      <c r="C441" s="163"/>
      <c r="D441" s="108"/>
      <c r="E441" s="108"/>
      <c r="G441" s="152"/>
      <c r="H441" s="108"/>
    </row>
    <row r="442" spans="3:8" ht="14.25" customHeight="1">
      <c r="C442" s="163"/>
      <c r="D442" s="108"/>
      <c r="E442" s="108"/>
      <c r="G442" s="152"/>
      <c r="H442" s="108"/>
    </row>
    <row r="443" spans="3:8" ht="14.25" customHeight="1">
      <c r="C443" s="163"/>
      <c r="D443" s="108"/>
      <c r="E443" s="108"/>
      <c r="G443" s="152"/>
      <c r="H443" s="108"/>
    </row>
    <row r="444" spans="3:8" ht="14.25" customHeight="1">
      <c r="C444" s="163"/>
      <c r="D444" s="108"/>
      <c r="E444" s="108"/>
      <c r="G444" s="152"/>
      <c r="H444" s="108"/>
    </row>
    <row r="445" spans="3:8" ht="14.25" customHeight="1">
      <c r="C445" s="163"/>
      <c r="D445" s="108"/>
      <c r="E445" s="108"/>
      <c r="G445" s="152"/>
      <c r="H445" s="108"/>
    </row>
    <row r="446" spans="3:8" ht="14.25" customHeight="1">
      <c r="C446" s="163"/>
      <c r="D446" s="108"/>
      <c r="E446" s="108"/>
      <c r="G446" s="152"/>
      <c r="H446" s="108"/>
    </row>
    <row r="447" spans="3:8" ht="14.25" customHeight="1">
      <c r="C447" s="163"/>
      <c r="D447" s="108"/>
      <c r="E447" s="108"/>
      <c r="G447" s="152"/>
      <c r="H447" s="108"/>
    </row>
    <row r="448" spans="3:8" ht="14.25" customHeight="1">
      <c r="C448" s="163"/>
      <c r="D448" s="108"/>
      <c r="E448" s="108"/>
      <c r="G448" s="152"/>
      <c r="H448" s="108"/>
    </row>
    <row r="449" spans="3:8" ht="14.25" customHeight="1">
      <c r="C449" s="163"/>
      <c r="D449" s="108"/>
      <c r="E449" s="108"/>
      <c r="G449" s="152"/>
      <c r="H449" s="108"/>
    </row>
    <row r="450" spans="3:8" ht="14.25" customHeight="1">
      <c r="C450" s="163"/>
      <c r="D450" s="108"/>
      <c r="E450" s="108"/>
      <c r="G450" s="152"/>
      <c r="H450" s="108"/>
    </row>
    <row r="451" spans="3:8" ht="14.25" customHeight="1">
      <c r="C451" s="163"/>
      <c r="D451" s="108"/>
      <c r="E451" s="108"/>
      <c r="G451" s="152"/>
      <c r="H451" s="108"/>
    </row>
    <row r="452" spans="3:8" ht="14.25" customHeight="1">
      <c r="C452" s="163"/>
      <c r="D452" s="108"/>
      <c r="E452" s="108"/>
      <c r="G452" s="152"/>
      <c r="H452" s="108"/>
    </row>
    <row r="453" spans="3:8" ht="14.25" customHeight="1">
      <c r="C453" s="163"/>
      <c r="D453" s="108"/>
      <c r="E453" s="108"/>
      <c r="G453" s="152"/>
      <c r="H453" s="108"/>
    </row>
    <row r="454" spans="3:8" ht="14.25" customHeight="1">
      <c r="C454" s="163"/>
      <c r="D454" s="108"/>
      <c r="E454" s="108"/>
      <c r="G454" s="152"/>
      <c r="H454" s="108"/>
    </row>
    <row r="455" spans="3:8" ht="14.25" customHeight="1">
      <c r="C455" s="163"/>
      <c r="D455" s="108"/>
      <c r="E455" s="108"/>
      <c r="G455" s="152"/>
      <c r="H455" s="108"/>
    </row>
    <row r="456" spans="3:8" ht="14.25" customHeight="1">
      <c r="C456" s="163"/>
      <c r="D456" s="108"/>
      <c r="E456" s="108"/>
      <c r="G456" s="152"/>
      <c r="H456" s="108"/>
    </row>
    <row r="457" spans="3:8" ht="14.25" customHeight="1">
      <c r="C457" s="163"/>
      <c r="D457" s="108"/>
      <c r="E457" s="108"/>
      <c r="G457" s="152"/>
      <c r="H457" s="108"/>
    </row>
    <row r="458" spans="3:8" ht="14.25" customHeight="1">
      <c r="C458" s="163"/>
      <c r="D458" s="108"/>
      <c r="E458" s="108"/>
      <c r="G458" s="152"/>
      <c r="H458" s="108"/>
    </row>
    <row r="459" spans="3:8" ht="14.25" customHeight="1">
      <c r="C459" s="163"/>
      <c r="D459" s="108"/>
      <c r="E459" s="108"/>
      <c r="G459" s="152"/>
      <c r="H459" s="108"/>
    </row>
    <row r="460" spans="3:8" ht="14.25" customHeight="1">
      <c r="C460" s="163"/>
      <c r="D460" s="108"/>
      <c r="E460" s="108"/>
      <c r="G460" s="152"/>
      <c r="H460" s="108"/>
    </row>
    <row r="461" spans="3:8" ht="14.25" customHeight="1">
      <c r="C461" s="163"/>
      <c r="D461" s="108"/>
      <c r="E461" s="108"/>
      <c r="G461" s="152"/>
      <c r="H461" s="108"/>
    </row>
    <row r="462" spans="3:8" ht="14.25" customHeight="1">
      <c r="C462" s="163"/>
      <c r="D462" s="108"/>
      <c r="E462" s="108"/>
      <c r="G462" s="152"/>
      <c r="H462" s="108"/>
    </row>
    <row r="463" spans="3:8" ht="14.25" customHeight="1">
      <c r="C463" s="163"/>
      <c r="D463" s="108"/>
      <c r="E463" s="108"/>
      <c r="G463" s="152"/>
      <c r="H463" s="108"/>
    </row>
    <row r="464" spans="3:8" ht="14.25" customHeight="1">
      <c r="C464" s="163"/>
      <c r="D464" s="108"/>
      <c r="E464" s="108"/>
      <c r="G464" s="152"/>
      <c r="H464" s="108"/>
    </row>
    <row r="465" spans="3:8" ht="14.25" customHeight="1">
      <c r="C465" s="163"/>
      <c r="D465" s="108"/>
      <c r="E465" s="108"/>
      <c r="G465" s="152"/>
      <c r="H465" s="108"/>
    </row>
    <row r="466" spans="3:8" ht="14.25" customHeight="1">
      <c r="C466" s="163"/>
      <c r="D466" s="108"/>
      <c r="E466" s="108"/>
      <c r="G466" s="152"/>
      <c r="H466" s="108"/>
    </row>
    <row r="467" spans="3:8" ht="14.25" customHeight="1">
      <c r="C467" s="163"/>
      <c r="D467" s="108"/>
      <c r="E467" s="108"/>
      <c r="G467" s="152"/>
      <c r="H467" s="108"/>
    </row>
    <row r="468" spans="3:8" ht="14.25" customHeight="1">
      <c r="C468" s="163"/>
      <c r="D468" s="108"/>
      <c r="E468" s="108"/>
      <c r="G468" s="152"/>
      <c r="H468" s="108"/>
    </row>
    <row r="469" spans="3:8" ht="14.25" customHeight="1">
      <c r="C469" s="163"/>
      <c r="D469" s="108"/>
      <c r="E469" s="108"/>
      <c r="G469" s="152"/>
      <c r="H469" s="108"/>
    </row>
    <row r="470" spans="3:8" ht="14.25" customHeight="1">
      <c r="C470" s="163"/>
      <c r="D470" s="108"/>
      <c r="E470" s="108"/>
      <c r="G470" s="152"/>
      <c r="H470" s="108"/>
    </row>
    <row r="471" spans="3:8" ht="14.25" customHeight="1">
      <c r="C471" s="163"/>
      <c r="D471" s="108"/>
      <c r="E471" s="108"/>
      <c r="G471" s="152"/>
      <c r="H471" s="108"/>
    </row>
    <row r="472" spans="3:8" ht="14.25" customHeight="1">
      <c r="C472" s="163"/>
      <c r="D472" s="108"/>
      <c r="E472" s="108"/>
      <c r="G472" s="152"/>
      <c r="H472" s="108"/>
    </row>
    <row r="473" spans="3:8" ht="14.25" customHeight="1">
      <c r="C473" s="163"/>
      <c r="D473" s="108"/>
      <c r="E473" s="108"/>
      <c r="G473" s="152"/>
      <c r="H473" s="108"/>
    </row>
    <row r="474" spans="3:8" ht="14.25" customHeight="1">
      <c r="C474" s="163"/>
      <c r="D474" s="108"/>
      <c r="E474" s="108"/>
      <c r="G474" s="152"/>
      <c r="H474" s="108"/>
    </row>
    <row r="475" spans="3:8" ht="14.25" customHeight="1">
      <c r="C475" s="163"/>
      <c r="D475" s="108"/>
      <c r="E475" s="108"/>
      <c r="G475" s="152"/>
      <c r="H475" s="108"/>
    </row>
    <row r="476" spans="3:8" ht="14.25" customHeight="1">
      <c r="C476" s="163"/>
      <c r="D476" s="108"/>
      <c r="E476" s="108"/>
      <c r="G476" s="152"/>
      <c r="H476" s="108"/>
    </row>
    <row r="477" spans="3:8" ht="14.25" customHeight="1">
      <c r="C477" s="163"/>
      <c r="D477" s="108"/>
      <c r="E477" s="108"/>
      <c r="G477" s="152"/>
      <c r="H477" s="108"/>
    </row>
    <row r="478" spans="3:8" ht="14.25" customHeight="1">
      <c r="C478" s="163"/>
      <c r="D478" s="108"/>
      <c r="E478" s="108"/>
      <c r="G478" s="152"/>
      <c r="H478" s="108"/>
    </row>
    <row r="479" spans="3:8" ht="14.25" customHeight="1">
      <c r="C479" s="163"/>
      <c r="D479" s="108"/>
      <c r="E479" s="108"/>
      <c r="G479" s="152"/>
      <c r="H479" s="108"/>
    </row>
    <row r="480" spans="3:8" ht="14.25" customHeight="1">
      <c r="C480" s="163"/>
      <c r="D480" s="108"/>
      <c r="E480" s="108"/>
      <c r="G480" s="152"/>
      <c r="H480" s="108"/>
    </row>
    <row r="481" spans="3:8" ht="14.25" customHeight="1">
      <c r="C481" s="163"/>
      <c r="D481" s="108"/>
      <c r="E481" s="108"/>
      <c r="G481" s="152"/>
      <c r="H481" s="108"/>
    </row>
    <row r="482" spans="3:8" ht="14.25" customHeight="1">
      <c r="C482" s="163"/>
      <c r="D482" s="108"/>
      <c r="E482" s="108"/>
      <c r="G482" s="152"/>
      <c r="H482" s="108"/>
    </row>
    <row r="483" spans="3:8" ht="14.25" customHeight="1">
      <c r="C483" s="163"/>
      <c r="D483" s="108"/>
      <c r="E483" s="108"/>
      <c r="G483" s="152"/>
      <c r="H483" s="108"/>
    </row>
    <row r="484" spans="3:8" ht="14.25" customHeight="1">
      <c r="C484" s="163"/>
      <c r="D484" s="108"/>
      <c r="E484" s="108"/>
      <c r="G484" s="152"/>
      <c r="H484" s="108"/>
    </row>
    <row r="485" spans="3:8" ht="14.25" customHeight="1">
      <c r="C485" s="163"/>
      <c r="D485" s="108"/>
      <c r="E485" s="108"/>
      <c r="G485" s="152"/>
      <c r="H485" s="108"/>
    </row>
    <row r="486" spans="3:8" ht="14.25" customHeight="1">
      <c r="C486" s="163"/>
      <c r="D486" s="108"/>
      <c r="E486" s="108"/>
      <c r="G486" s="152"/>
      <c r="H486" s="108"/>
    </row>
    <row r="487" spans="3:8" ht="14.25" customHeight="1">
      <c r="C487" s="163"/>
      <c r="D487" s="108"/>
      <c r="E487" s="108"/>
      <c r="G487" s="152"/>
      <c r="H487" s="108"/>
    </row>
    <row r="488" spans="3:8" ht="14.25" customHeight="1">
      <c r="C488" s="163"/>
      <c r="D488" s="108"/>
      <c r="E488" s="108"/>
      <c r="G488" s="152"/>
      <c r="H488" s="108"/>
    </row>
    <row r="489" spans="3:8" ht="14.25" customHeight="1">
      <c r="C489" s="163"/>
      <c r="D489" s="108"/>
      <c r="E489" s="108"/>
      <c r="G489" s="152"/>
      <c r="H489" s="108"/>
    </row>
    <row r="490" spans="3:8" ht="14.25" customHeight="1">
      <c r="C490" s="163"/>
      <c r="D490" s="108"/>
      <c r="E490" s="108"/>
      <c r="G490" s="152"/>
      <c r="H490" s="108"/>
    </row>
    <row r="491" spans="3:8" ht="14.25" customHeight="1">
      <c r="C491" s="163"/>
      <c r="D491" s="108"/>
      <c r="E491" s="108"/>
      <c r="G491" s="152"/>
      <c r="H491" s="108"/>
    </row>
    <row r="492" spans="3:8" ht="14.25" customHeight="1">
      <c r="C492" s="163"/>
      <c r="D492" s="108"/>
      <c r="E492" s="108"/>
      <c r="G492" s="152"/>
      <c r="H492" s="108"/>
    </row>
    <row r="493" spans="3:8" ht="14.25" customHeight="1">
      <c r="C493" s="163"/>
      <c r="D493" s="108"/>
      <c r="E493" s="108"/>
      <c r="G493" s="152"/>
      <c r="H493" s="108"/>
    </row>
    <row r="494" spans="3:8" ht="14.25" customHeight="1">
      <c r="C494" s="163"/>
      <c r="D494" s="108"/>
      <c r="E494" s="108"/>
      <c r="G494" s="152"/>
      <c r="H494" s="108"/>
    </row>
    <row r="495" spans="3:8" ht="14.25" customHeight="1">
      <c r="C495" s="163"/>
      <c r="D495" s="108"/>
      <c r="E495" s="108"/>
      <c r="G495" s="152"/>
      <c r="H495" s="108"/>
    </row>
    <row r="496" spans="3:8" ht="14.25" customHeight="1">
      <c r="C496" s="163"/>
      <c r="D496" s="108"/>
      <c r="E496" s="108"/>
      <c r="G496" s="152"/>
      <c r="H496" s="108"/>
    </row>
    <row r="497" spans="3:8" ht="14.25" customHeight="1">
      <c r="C497" s="163"/>
      <c r="D497" s="108"/>
      <c r="E497" s="108"/>
      <c r="G497" s="152"/>
      <c r="H497" s="108"/>
    </row>
    <row r="498" spans="3:8" ht="14.25" customHeight="1">
      <c r="C498" s="163"/>
      <c r="D498" s="108"/>
      <c r="E498" s="108"/>
      <c r="G498" s="152"/>
      <c r="H498" s="108"/>
    </row>
    <row r="499" spans="3:8" ht="14.25" customHeight="1">
      <c r="C499" s="163"/>
      <c r="D499" s="108"/>
      <c r="E499" s="108"/>
      <c r="G499" s="152"/>
      <c r="H499" s="108"/>
    </row>
    <row r="500" spans="3:8" ht="14.25" customHeight="1">
      <c r="C500" s="163"/>
      <c r="D500" s="108"/>
      <c r="E500" s="108"/>
      <c r="G500" s="152"/>
      <c r="H500" s="108"/>
    </row>
    <row r="501" spans="3:8" ht="14.25" customHeight="1">
      <c r="C501" s="163"/>
      <c r="D501" s="108"/>
      <c r="E501" s="108"/>
      <c r="G501" s="152"/>
      <c r="H501" s="108"/>
    </row>
    <row r="502" spans="3:8" ht="14.25" customHeight="1">
      <c r="C502" s="163"/>
      <c r="D502" s="108"/>
      <c r="E502" s="108"/>
      <c r="G502" s="152"/>
      <c r="H502" s="108"/>
    </row>
    <row r="503" spans="3:8" ht="14.25" customHeight="1">
      <c r="C503" s="163"/>
      <c r="D503" s="108"/>
      <c r="E503" s="108"/>
      <c r="G503" s="152"/>
      <c r="H503" s="108"/>
    </row>
    <row r="504" spans="3:8" ht="14.25" customHeight="1">
      <c r="C504" s="163"/>
      <c r="D504" s="108"/>
      <c r="E504" s="108"/>
      <c r="G504" s="152"/>
      <c r="H504" s="108"/>
    </row>
    <row r="505" spans="3:8" ht="14.25" customHeight="1">
      <c r="C505" s="163"/>
      <c r="D505" s="108"/>
      <c r="E505" s="108"/>
      <c r="G505" s="152"/>
      <c r="H505" s="108"/>
    </row>
    <row r="506" spans="3:8" ht="14.25" customHeight="1">
      <c r="C506" s="163"/>
      <c r="D506" s="108"/>
      <c r="E506" s="108"/>
      <c r="G506" s="152"/>
      <c r="H506" s="108"/>
    </row>
    <row r="507" spans="3:8" ht="14.25" customHeight="1">
      <c r="C507" s="163"/>
      <c r="D507" s="108"/>
      <c r="E507" s="108"/>
      <c r="G507" s="152"/>
      <c r="H507" s="108"/>
    </row>
    <row r="508" spans="3:8" ht="14.25" customHeight="1">
      <c r="C508" s="163"/>
      <c r="D508" s="108"/>
      <c r="E508" s="108"/>
      <c r="G508" s="152"/>
      <c r="H508" s="108"/>
    </row>
    <row r="509" spans="3:8" ht="14.25" customHeight="1">
      <c r="C509" s="163"/>
      <c r="D509" s="108"/>
      <c r="E509" s="108"/>
      <c r="G509" s="152"/>
      <c r="H509" s="108"/>
    </row>
    <row r="510" spans="3:8" ht="14.25" customHeight="1">
      <c r="C510" s="163"/>
      <c r="D510" s="108"/>
      <c r="E510" s="108"/>
      <c r="G510" s="152"/>
      <c r="H510" s="108"/>
    </row>
    <row r="511" spans="3:8" ht="14.25" customHeight="1">
      <c r="C511" s="163"/>
      <c r="D511" s="108"/>
      <c r="E511" s="108"/>
      <c r="G511" s="152"/>
      <c r="H511" s="108"/>
    </row>
    <row r="512" spans="3:8" ht="14.25" customHeight="1">
      <c r="C512" s="163"/>
      <c r="D512" s="108"/>
      <c r="E512" s="108"/>
      <c r="G512" s="152"/>
      <c r="H512" s="108"/>
    </row>
    <row r="513" spans="3:8" ht="14.25" customHeight="1">
      <c r="C513" s="163"/>
      <c r="D513" s="108"/>
      <c r="E513" s="108"/>
      <c r="G513" s="152"/>
      <c r="H513" s="108"/>
    </row>
    <row r="514" spans="3:8" ht="14.25" customHeight="1">
      <c r="C514" s="163"/>
      <c r="D514" s="108"/>
      <c r="E514" s="108"/>
      <c r="G514" s="152"/>
      <c r="H514" s="108"/>
    </row>
    <row r="515" spans="3:8" ht="14.25" customHeight="1">
      <c r="C515" s="163"/>
      <c r="D515" s="108"/>
      <c r="E515" s="108"/>
      <c r="G515" s="152"/>
      <c r="H515" s="108"/>
    </row>
    <row r="516" spans="3:8" ht="14.25" customHeight="1">
      <c r="C516" s="163"/>
      <c r="D516" s="108"/>
      <c r="E516" s="108"/>
      <c r="G516" s="152"/>
      <c r="H516" s="108"/>
    </row>
    <row r="517" spans="3:8" ht="14.25" customHeight="1">
      <c r="C517" s="163"/>
      <c r="D517" s="108"/>
      <c r="E517" s="108"/>
      <c r="G517" s="152"/>
      <c r="H517" s="108"/>
    </row>
    <row r="518" spans="3:8" ht="14.25" customHeight="1">
      <c r="C518" s="163"/>
      <c r="D518" s="108"/>
      <c r="E518" s="108"/>
      <c r="G518" s="152"/>
      <c r="H518" s="108"/>
    </row>
    <row r="519" spans="3:8" ht="14.25" customHeight="1">
      <c r="C519" s="163"/>
      <c r="D519" s="108"/>
      <c r="E519" s="108"/>
      <c r="G519" s="152"/>
      <c r="H519" s="108"/>
    </row>
    <row r="520" spans="3:8" ht="14.25" customHeight="1">
      <c r="C520" s="163"/>
      <c r="D520" s="108"/>
      <c r="E520" s="108"/>
      <c r="G520" s="152"/>
      <c r="H520" s="108"/>
    </row>
    <row r="521" spans="3:8" ht="14.25" customHeight="1">
      <c r="C521" s="163"/>
      <c r="D521" s="108"/>
      <c r="E521" s="108"/>
      <c r="G521" s="152"/>
      <c r="H521" s="108"/>
    </row>
    <row r="522" spans="3:8" ht="14.25" customHeight="1">
      <c r="C522" s="163"/>
      <c r="D522" s="108"/>
      <c r="E522" s="108"/>
      <c r="G522" s="152"/>
      <c r="H522" s="108"/>
    </row>
    <row r="523" spans="3:8" ht="14.25" customHeight="1">
      <c r="C523" s="163"/>
      <c r="D523" s="108"/>
      <c r="E523" s="108"/>
      <c r="G523" s="152"/>
      <c r="H523" s="108"/>
    </row>
    <row r="524" spans="3:8" ht="14.25" customHeight="1">
      <c r="C524" s="163"/>
      <c r="D524" s="108"/>
      <c r="E524" s="108"/>
      <c r="G524" s="152"/>
      <c r="H524" s="108"/>
    </row>
    <row r="525" spans="3:8" ht="14.25" customHeight="1">
      <c r="C525" s="163"/>
      <c r="D525" s="108"/>
      <c r="E525" s="108"/>
      <c r="G525" s="152"/>
      <c r="H525" s="108"/>
    </row>
    <row r="526" spans="3:8" ht="14.25" customHeight="1">
      <c r="C526" s="163"/>
      <c r="D526" s="108"/>
      <c r="E526" s="108"/>
      <c r="G526" s="152"/>
      <c r="H526" s="108"/>
    </row>
    <row r="527" spans="3:8" ht="14.25" customHeight="1">
      <c r="C527" s="163"/>
      <c r="D527" s="108"/>
      <c r="E527" s="108"/>
      <c r="G527" s="152"/>
      <c r="H527" s="108"/>
    </row>
    <row r="528" spans="3:8" ht="14.25" customHeight="1">
      <c r="C528" s="163"/>
      <c r="D528" s="108"/>
      <c r="E528" s="108"/>
      <c r="G528" s="152"/>
      <c r="H528" s="108"/>
    </row>
    <row r="529" spans="3:8" ht="14.25" customHeight="1">
      <c r="C529" s="163"/>
      <c r="D529" s="108"/>
      <c r="E529" s="108"/>
      <c r="G529" s="152"/>
      <c r="H529" s="108"/>
    </row>
    <row r="530" spans="3:8" ht="14.25" customHeight="1">
      <c r="C530" s="163"/>
      <c r="D530" s="108"/>
      <c r="E530" s="108"/>
      <c r="G530" s="152"/>
      <c r="H530" s="108"/>
    </row>
    <row r="531" spans="3:8" ht="14.25" customHeight="1">
      <c r="C531" s="163"/>
      <c r="D531" s="108"/>
      <c r="E531" s="108"/>
      <c r="G531" s="152"/>
      <c r="H531" s="108"/>
    </row>
    <row r="532" spans="3:8" ht="14.25" customHeight="1">
      <c r="C532" s="163"/>
      <c r="D532" s="108"/>
      <c r="E532" s="108"/>
      <c r="G532" s="152"/>
      <c r="H532" s="108"/>
    </row>
    <row r="533" spans="3:8" ht="14.25" customHeight="1">
      <c r="C533" s="163"/>
      <c r="D533" s="108"/>
      <c r="E533" s="108"/>
      <c r="G533" s="152"/>
      <c r="H533" s="108"/>
    </row>
    <row r="534" spans="3:8" ht="14.25" customHeight="1">
      <c r="C534" s="163"/>
      <c r="D534" s="108"/>
      <c r="E534" s="108"/>
      <c r="G534" s="152"/>
      <c r="H534" s="108"/>
    </row>
    <row r="535" spans="3:8" ht="14.25" customHeight="1">
      <c r="C535" s="163"/>
      <c r="D535" s="108"/>
      <c r="E535" s="108"/>
      <c r="G535" s="152"/>
      <c r="H535" s="108"/>
    </row>
    <row r="536" spans="3:8" ht="14.25" customHeight="1">
      <c r="C536" s="163"/>
      <c r="D536" s="108"/>
      <c r="E536" s="108"/>
      <c r="G536" s="152"/>
      <c r="H536" s="108"/>
    </row>
    <row r="537" spans="3:8" ht="14.25" customHeight="1">
      <c r="C537" s="163"/>
      <c r="D537" s="108"/>
      <c r="E537" s="108"/>
      <c r="G537" s="152"/>
      <c r="H537" s="108"/>
    </row>
    <row r="538" spans="3:8" ht="14.25" customHeight="1">
      <c r="C538" s="163"/>
      <c r="D538" s="108"/>
      <c r="E538" s="108"/>
      <c r="G538" s="152"/>
      <c r="H538" s="108"/>
    </row>
    <row r="539" spans="3:8" ht="14.25" customHeight="1">
      <c r="C539" s="163"/>
      <c r="D539" s="108"/>
      <c r="E539" s="108"/>
      <c r="G539" s="152"/>
      <c r="H539" s="108"/>
    </row>
    <row r="540" spans="3:8" ht="14.25" customHeight="1">
      <c r="C540" s="163"/>
      <c r="D540" s="108"/>
      <c r="E540" s="108"/>
      <c r="G540" s="152"/>
      <c r="H540" s="108"/>
    </row>
    <row r="541" spans="3:8" ht="14.25" customHeight="1">
      <c r="C541" s="163"/>
      <c r="D541" s="108"/>
      <c r="E541" s="108"/>
      <c r="G541" s="152"/>
      <c r="H541" s="108"/>
    </row>
    <row r="542" spans="3:8" ht="14.25" customHeight="1">
      <c r="C542" s="163"/>
      <c r="D542" s="108"/>
      <c r="E542" s="108"/>
      <c r="G542" s="152"/>
      <c r="H542" s="108"/>
    </row>
    <row r="543" spans="3:8" ht="14.25" customHeight="1">
      <c r="C543" s="163"/>
      <c r="D543" s="108"/>
      <c r="E543" s="108"/>
      <c r="G543" s="152"/>
      <c r="H543" s="108"/>
    </row>
    <row r="544" spans="3:8" ht="14.25" customHeight="1">
      <c r="C544" s="163"/>
      <c r="D544" s="108"/>
      <c r="E544" s="108"/>
      <c r="G544" s="152"/>
      <c r="H544" s="108"/>
    </row>
    <row r="545" spans="3:8" ht="14.25" customHeight="1">
      <c r="C545" s="163"/>
      <c r="D545" s="108"/>
      <c r="E545" s="108"/>
      <c r="G545" s="152"/>
      <c r="H545" s="108"/>
    </row>
    <row r="546" spans="3:8" ht="14.25" customHeight="1">
      <c r="C546" s="163"/>
      <c r="D546" s="108"/>
      <c r="E546" s="108"/>
      <c r="G546" s="152"/>
      <c r="H546" s="108"/>
    </row>
    <row r="547" spans="3:8" ht="14.25" customHeight="1">
      <c r="C547" s="163"/>
      <c r="D547" s="108"/>
      <c r="E547" s="108"/>
      <c r="G547" s="152"/>
      <c r="H547" s="108"/>
    </row>
    <row r="548" spans="3:8" ht="14.25" customHeight="1">
      <c r="C548" s="163"/>
      <c r="D548" s="108"/>
      <c r="E548" s="108"/>
      <c r="G548" s="152"/>
      <c r="H548" s="108"/>
    </row>
    <row r="549" spans="3:8" ht="14.25" customHeight="1">
      <c r="C549" s="163"/>
      <c r="D549" s="108"/>
      <c r="E549" s="108"/>
      <c r="G549" s="152"/>
      <c r="H549" s="108"/>
    </row>
    <row r="550" spans="3:8" ht="14.25" customHeight="1">
      <c r="C550" s="163"/>
      <c r="D550" s="108"/>
      <c r="E550" s="108"/>
      <c r="G550" s="152"/>
      <c r="H550" s="108"/>
    </row>
    <row r="551" spans="3:8" ht="14.25" customHeight="1">
      <c r="C551" s="163"/>
      <c r="D551" s="108"/>
      <c r="E551" s="108"/>
      <c r="G551" s="152"/>
      <c r="H551" s="108"/>
    </row>
    <row r="552" spans="3:8" ht="14.25" customHeight="1">
      <c r="C552" s="163"/>
      <c r="D552" s="108"/>
      <c r="E552" s="108"/>
      <c r="G552" s="152"/>
      <c r="H552" s="108"/>
    </row>
    <row r="553" spans="3:8" ht="14.25" customHeight="1">
      <c r="C553" s="163"/>
      <c r="D553" s="108"/>
      <c r="E553" s="108"/>
      <c r="G553" s="152"/>
      <c r="H553" s="108"/>
    </row>
    <row r="554" spans="3:8" ht="14.25" customHeight="1">
      <c r="C554" s="163"/>
      <c r="D554" s="108"/>
      <c r="E554" s="108"/>
      <c r="G554" s="152"/>
      <c r="H554" s="108"/>
    </row>
    <row r="555" spans="3:8" ht="14.25" customHeight="1">
      <c r="C555" s="163"/>
      <c r="D555" s="108"/>
      <c r="E555" s="108"/>
      <c r="G555" s="152"/>
      <c r="H555" s="108"/>
    </row>
    <row r="556" spans="3:8" ht="14.25" customHeight="1">
      <c r="C556" s="163"/>
      <c r="D556" s="108"/>
      <c r="E556" s="108"/>
      <c r="G556" s="152"/>
      <c r="H556" s="108"/>
    </row>
    <row r="557" spans="3:8" ht="14.25" customHeight="1">
      <c r="C557" s="163"/>
      <c r="D557" s="108"/>
      <c r="E557" s="108"/>
      <c r="G557" s="152"/>
      <c r="H557" s="108"/>
    </row>
    <row r="558" spans="3:8" ht="14.25" customHeight="1">
      <c r="C558" s="163"/>
      <c r="D558" s="108"/>
      <c r="E558" s="108"/>
      <c r="G558" s="152"/>
      <c r="H558" s="108"/>
    </row>
    <row r="559" spans="3:8" ht="14.25" customHeight="1">
      <c r="C559" s="163"/>
      <c r="D559" s="108"/>
      <c r="E559" s="108"/>
      <c r="G559" s="152"/>
      <c r="H559" s="108"/>
    </row>
    <row r="560" spans="3:8" ht="14.25" customHeight="1">
      <c r="C560" s="163"/>
      <c r="D560" s="108"/>
      <c r="E560" s="108"/>
      <c r="G560" s="152"/>
      <c r="H560" s="108"/>
    </row>
    <row r="561" spans="3:8" ht="14.25" customHeight="1">
      <c r="C561" s="163"/>
      <c r="D561" s="108"/>
      <c r="E561" s="108"/>
      <c r="G561" s="152"/>
      <c r="H561" s="108"/>
    </row>
    <row r="562" spans="3:8" ht="14.25" customHeight="1">
      <c r="C562" s="163"/>
      <c r="D562" s="108"/>
      <c r="E562" s="108"/>
      <c r="G562" s="152"/>
      <c r="H562" s="108"/>
    </row>
    <row r="563" spans="3:8" ht="14.25" customHeight="1">
      <c r="C563" s="163"/>
      <c r="D563" s="108"/>
      <c r="E563" s="108"/>
      <c r="G563" s="152"/>
      <c r="H563" s="108"/>
    </row>
    <row r="564" spans="3:8" ht="14.25" customHeight="1">
      <c r="C564" s="163"/>
      <c r="D564" s="108"/>
      <c r="E564" s="108"/>
      <c r="G564" s="152"/>
      <c r="H564" s="108"/>
    </row>
    <row r="565" spans="3:8" ht="14.25" customHeight="1">
      <c r="C565" s="163"/>
      <c r="D565" s="108"/>
      <c r="E565" s="108"/>
      <c r="G565" s="152"/>
      <c r="H565" s="108"/>
    </row>
    <row r="566" spans="3:8" ht="14.25" customHeight="1">
      <c r="C566" s="163"/>
      <c r="D566" s="108"/>
      <c r="E566" s="108"/>
      <c r="G566" s="152"/>
      <c r="H566" s="108"/>
    </row>
    <row r="567" spans="3:8" ht="14.25" customHeight="1">
      <c r="C567" s="163"/>
      <c r="D567" s="108"/>
      <c r="E567" s="108"/>
      <c r="G567" s="152"/>
      <c r="H567" s="108"/>
    </row>
    <row r="568" spans="3:8" ht="14.25" customHeight="1">
      <c r="C568" s="163"/>
      <c r="D568" s="108"/>
      <c r="E568" s="108"/>
      <c r="G568" s="152"/>
      <c r="H568" s="108"/>
    </row>
    <row r="569" spans="3:8" ht="14.25" customHeight="1">
      <c r="C569" s="163"/>
      <c r="D569" s="108"/>
      <c r="E569" s="108"/>
      <c r="G569" s="152"/>
      <c r="H569" s="108"/>
    </row>
    <row r="570" spans="3:8" ht="14.25" customHeight="1">
      <c r="C570" s="163"/>
      <c r="D570" s="108"/>
      <c r="E570" s="108"/>
      <c r="G570" s="152"/>
      <c r="H570" s="108"/>
    </row>
    <row r="571" spans="3:8" ht="14.25" customHeight="1">
      <c r="C571" s="163"/>
      <c r="D571" s="108"/>
      <c r="E571" s="108"/>
      <c r="G571" s="152"/>
      <c r="H571" s="108"/>
    </row>
    <row r="572" spans="3:8" ht="14.25" customHeight="1">
      <c r="C572" s="163"/>
      <c r="D572" s="108"/>
      <c r="E572" s="108"/>
      <c r="G572" s="152"/>
      <c r="H572" s="108"/>
    </row>
    <row r="573" spans="3:8" ht="14.25" customHeight="1">
      <c r="C573" s="163"/>
      <c r="D573" s="108"/>
      <c r="E573" s="108"/>
      <c r="G573" s="152"/>
      <c r="H573" s="108"/>
    </row>
    <row r="574" spans="3:8" ht="14.25" customHeight="1">
      <c r="C574" s="163"/>
      <c r="D574" s="108"/>
      <c r="E574" s="108"/>
      <c r="G574" s="152"/>
      <c r="H574" s="108"/>
    </row>
    <row r="575" spans="3:8" ht="14.25" customHeight="1">
      <c r="C575" s="163"/>
      <c r="D575" s="108"/>
      <c r="E575" s="108"/>
      <c r="G575" s="152"/>
      <c r="H575" s="108"/>
    </row>
    <row r="576" spans="3:8" ht="14.25" customHeight="1">
      <c r="C576" s="163"/>
      <c r="D576" s="108"/>
      <c r="E576" s="108"/>
      <c r="G576" s="152"/>
      <c r="H576" s="108"/>
    </row>
    <row r="577" spans="3:8" ht="14.25" customHeight="1">
      <c r="C577" s="163"/>
      <c r="D577" s="108"/>
      <c r="E577" s="108"/>
      <c r="G577" s="152"/>
      <c r="H577" s="108"/>
    </row>
    <row r="578" spans="3:8" ht="14.25" customHeight="1">
      <c r="C578" s="163"/>
      <c r="D578" s="108"/>
      <c r="E578" s="108"/>
      <c r="G578" s="152"/>
      <c r="H578" s="108"/>
    </row>
    <row r="579" spans="3:8" ht="14.25" customHeight="1">
      <c r="C579" s="163"/>
      <c r="D579" s="108"/>
      <c r="E579" s="108"/>
      <c r="G579" s="152"/>
      <c r="H579" s="108"/>
    </row>
    <row r="580" spans="3:8" ht="14.25" customHeight="1">
      <c r="C580" s="163"/>
      <c r="D580" s="108"/>
      <c r="E580" s="108"/>
      <c r="G580" s="152"/>
      <c r="H580" s="108"/>
    </row>
    <row r="581" spans="3:8" ht="14.25" customHeight="1">
      <c r="C581" s="163"/>
      <c r="D581" s="108"/>
      <c r="E581" s="108"/>
      <c r="G581" s="152"/>
      <c r="H581" s="108"/>
    </row>
    <row r="582" spans="3:8" ht="14.25" customHeight="1">
      <c r="C582" s="163"/>
      <c r="D582" s="108"/>
      <c r="E582" s="108"/>
      <c r="G582" s="152"/>
      <c r="H582" s="108"/>
    </row>
    <row r="583" spans="3:8" ht="14.25" customHeight="1">
      <c r="C583" s="163"/>
      <c r="D583" s="108"/>
      <c r="E583" s="108"/>
      <c r="G583" s="152"/>
      <c r="H583" s="108"/>
    </row>
    <row r="584" spans="3:8" ht="14.25" customHeight="1">
      <c r="C584" s="163"/>
      <c r="D584" s="108"/>
      <c r="E584" s="108"/>
      <c r="G584" s="152"/>
      <c r="H584" s="108"/>
    </row>
    <row r="585" spans="3:8" ht="14.25" customHeight="1">
      <c r="C585" s="163"/>
      <c r="D585" s="108"/>
      <c r="E585" s="108"/>
      <c r="G585" s="152"/>
      <c r="H585" s="108"/>
    </row>
    <row r="586" spans="3:8" ht="14.25" customHeight="1">
      <c r="C586" s="163"/>
      <c r="D586" s="108"/>
      <c r="E586" s="108"/>
      <c r="G586" s="152"/>
      <c r="H586" s="108"/>
    </row>
    <row r="587" spans="3:8" ht="14.25" customHeight="1">
      <c r="C587" s="163"/>
      <c r="D587" s="108"/>
      <c r="E587" s="108"/>
      <c r="G587" s="152"/>
      <c r="H587" s="108"/>
    </row>
    <row r="588" spans="3:8" ht="14.25" customHeight="1">
      <c r="C588" s="163"/>
      <c r="D588" s="108"/>
      <c r="E588" s="108"/>
      <c r="G588" s="152"/>
      <c r="H588" s="108"/>
    </row>
    <row r="589" spans="3:8" ht="14.25" customHeight="1">
      <c r="C589" s="163"/>
      <c r="D589" s="108"/>
      <c r="E589" s="108"/>
      <c r="G589" s="152"/>
      <c r="H589" s="108"/>
    </row>
    <row r="590" spans="3:8" ht="14.25" customHeight="1">
      <c r="C590" s="163"/>
      <c r="D590" s="108"/>
      <c r="E590" s="108"/>
      <c r="G590" s="152"/>
      <c r="H590" s="108"/>
    </row>
    <row r="591" spans="3:8" ht="14.25" customHeight="1">
      <c r="C591" s="163"/>
      <c r="D591" s="108"/>
      <c r="E591" s="108"/>
      <c r="G591" s="152"/>
      <c r="H591" s="108"/>
    </row>
    <row r="592" spans="3:8" ht="14.25" customHeight="1">
      <c r="C592" s="163"/>
      <c r="D592" s="108"/>
      <c r="E592" s="108"/>
      <c r="G592" s="152"/>
      <c r="H592" s="108"/>
    </row>
    <row r="593" spans="3:8" ht="14.25" customHeight="1">
      <c r="C593" s="163"/>
      <c r="D593" s="108"/>
      <c r="E593" s="108"/>
      <c r="G593" s="152"/>
      <c r="H593" s="108"/>
    </row>
    <row r="594" spans="3:8" ht="14.25" customHeight="1">
      <c r="C594" s="163"/>
      <c r="D594" s="108"/>
      <c r="E594" s="108"/>
      <c r="G594" s="152"/>
      <c r="H594" s="108"/>
    </row>
    <row r="595" spans="3:8" ht="14.25" customHeight="1">
      <c r="C595" s="163"/>
      <c r="D595" s="108"/>
      <c r="E595" s="108"/>
      <c r="G595" s="152"/>
      <c r="H595" s="108"/>
    </row>
    <row r="596" spans="3:8" ht="14.25" customHeight="1">
      <c r="C596" s="163"/>
      <c r="D596" s="108"/>
      <c r="E596" s="108"/>
      <c r="G596" s="152"/>
      <c r="H596" s="108"/>
    </row>
    <row r="597" spans="3:8" ht="14.25" customHeight="1">
      <c r="C597" s="163"/>
      <c r="D597" s="108"/>
      <c r="E597" s="108"/>
      <c r="G597" s="152"/>
      <c r="H597" s="108"/>
    </row>
    <row r="598" spans="3:8" ht="14.25" customHeight="1">
      <c r="C598" s="163"/>
      <c r="D598" s="108"/>
      <c r="E598" s="108"/>
      <c r="G598" s="152"/>
      <c r="H598" s="108"/>
    </row>
    <row r="599" spans="3:8" ht="14.25" customHeight="1">
      <c r="C599" s="163"/>
      <c r="D599" s="108"/>
      <c r="E599" s="108"/>
      <c r="G599" s="152"/>
      <c r="H599" s="108"/>
    </row>
    <row r="600" spans="3:8" ht="14.25" customHeight="1">
      <c r="C600" s="163"/>
      <c r="D600" s="108"/>
      <c r="E600" s="108"/>
      <c r="G600" s="152"/>
      <c r="H600" s="108"/>
    </row>
    <row r="601" spans="3:8" ht="14.25" customHeight="1">
      <c r="C601" s="163"/>
      <c r="D601" s="108"/>
      <c r="E601" s="108"/>
      <c r="G601" s="152"/>
      <c r="H601" s="108"/>
    </row>
    <row r="602" spans="3:8" ht="14.25" customHeight="1">
      <c r="C602" s="163"/>
      <c r="D602" s="108"/>
      <c r="E602" s="108"/>
      <c r="G602" s="152"/>
      <c r="H602" s="108"/>
    </row>
    <row r="603" spans="3:8" ht="14.25" customHeight="1">
      <c r="C603" s="163"/>
      <c r="D603" s="108"/>
      <c r="E603" s="108"/>
      <c r="G603" s="152"/>
      <c r="H603" s="108"/>
    </row>
    <row r="604" spans="3:8" ht="14.25" customHeight="1">
      <c r="C604" s="163"/>
      <c r="D604" s="108"/>
      <c r="E604" s="108"/>
      <c r="G604" s="152"/>
      <c r="H604" s="108"/>
    </row>
    <row r="605" spans="3:8" ht="14.25" customHeight="1">
      <c r="C605" s="163"/>
      <c r="D605" s="108"/>
      <c r="E605" s="108"/>
      <c r="G605" s="152"/>
      <c r="H605" s="108"/>
    </row>
    <row r="606" spans="3:8" ht="14.25" customHeight="1">
      <c r="C606" s="163"/>
      <c r="D606" s="108"/>
      <c r="E606" s="108"/>
      <c r="G606" s="152"/>
      <c r="H606" s="108"/>
    </row>
    <row r="607" spans="3:8" ht="14.25" customHeight="1">
      <c r="C607" s="163"/>
      <c r="D607" s="108"/>
      <c r="E607" s="108"/>
      <c r="G607" s="152"/>
      <c r="H607" s="108"/>
    </row>
    <row r="608" spans="3:8" ht="14.25" customHeight="1">
      <c r="C608" s="163"/>
      <c r="D608" s="108"/>
      <c r="E608" s="108"/>
      <c r="G608" s="152"/>
      <c r="H608" s="108"/>
    </row>
    <row r="609" spans="3:8" ht="14.25" customHeight="1">
      <c r="C609" s="163"/>
      <c r="D609" s="108"/>
      <c r="E609" s="108"/>
      <c r="G609" s="152"/>
      <c r="H609" s="108"/>
    </row>
    <row r="610" spans="3:8" ht="14.25" customHeight="1">
      <c r="C610" s="163"/>
      <c r="D610" s="108"/>
      <c r="E610" s="108"/>
      <c r="G610" s="152"/>
      <c r="H610" s="108"/>
    </row>
    <row r="611" spans="3:8" ht="14.25" customHeight="1">
      <c r="C611" s="163"/>
      <c r="D611" s="108"/>
      <c r="E611" s="108"/>
      <c r="G611" s="152"/>
      <c r="H611" s="108"/>
    </row>
    <row r="612" spans="3:8" ht="14.25" customHeight="1">
      <c r="C612" s="163"/>
      <c r="D612" s="108"/>
      <c r="E612" s="108"/>
      <c r="G612" s="152"/>
      <c r="H612" s="108"/>
    </row>
    <row r="613" spans="3:8" ht="14.25" customHeight="1">
      <c r="C613" s="163"/>
      <c r="D613" s="108"/>
      <c r="E613" s="108"/>
      <c r="G613" s="152"/>
      <c r="H613" s="108"/>
    </row>
    <row r="614" spans="3:8" ht="14.25" customHeight="1">
      <c r="C614" s="163"/>
      <c r="D614" s="108"/>
      <c r="E614" s="108"/>
      <c r="G614" s="152"/>
      <c r="H614" s="108"/>
    </row>
    <row r="615" spans="3:8" ht="14.25" customHeight="1">
      <c r="C615" s="163"/>
      <c r="D615" s="108"/>
      <c r="E615" s="108"/>
      <c r="G615" s="152"/>
      <c r="H615" s="108"/>
    </row>
    <row r="616" spans="3:8" ht="14.25" customHeight="1">
      <c r="C616" s="163"/>
      <c r="D616" s="108"/>
      <c r="E616" s="108"/>
      <c r="G616" s="152"/>
      <c r="H616" s="108"/>
    </row>
    <row r="617" spans="3:8" ht="14.25" customHeight="1">
      <c r="C617" s="163"/>
      <c r="D617" s="108"/>
      <c r="E617" s="108"/>
      <c r="G617" s="152"/>
      <c r="H617" s="108"/>
    </row>
    <row r="618" spans="3:8" ht="14.25" customHeight="1">
      <c r="C618" s="163"/>
      <c r="D618" s="108"/>
      <c r="E618" s="108"/>
      <c r="G618" s="152"/>
      <c r="H618" s="108"/>
    </row>
    <row r="619" spans="3:8" ht="14.25" customHeight="1">
      <c r="C619" s="163"/>
      <c r="D619" s="108"/>
      <c r="E619" s="108"/>
      <c r="G619" s="152"/>
      <c r="H619" s="108"/>
    </row>
    <row r="620" spans="3:8" ht="14.25" customHeight="1">
      <c r="C620" s="163"/>
      <c r="D620" s="108"/>
      <c r="E620" s="108"/>
      <c r="G620" s="152"/>
      <c r="H620" s="108"/>
    </row>
    <row r="621" spans="3:8" ht="14.25" customHeight="1">
      <c r="C621" s="163"/>
      <c r="D621" s="108"/>
      <c r="E621" s="108"/>
      <c r="G621" s="152"/>
      <c r="H621" s="108"/>
    </row>
    <row r="622" spans="3:8" ht="14.25" customHeight="1">
      <c r="C622" s="163"/>
      <c r="D622" s="108"/>
      <c r="E622" s="108"/>
      <c r="G622" s="152"/>
      <c r="H622" s="108"/>
    </row>
    <row r="623" spans="3:8" ht="14.25" customHeight="1">
      <c r="C623" s="163"/>
      <c r="D623" s="108"/>
      <c r="E623" s="108"/>
      <c r="G623" s="152"/>
      <c r="H623" s="108"/>
    </row>
    <row r="624" spans="3:8" ht="14.25" customHeight="1">
      <c r="C624" s="163"/>
      <c r="D624" s="108"/>
      <c r="E624" s="108"/>
      <c r="G624" s="152"/>
      <c r="H624" s="108"/>
    </row>
    <row r="625" spans="3:8" ht="14.25" customHeight="1">
      <c r="C625" s="163"/>
      <c r="D625" s="108"/>
      <c r="E625" s="108"/>
      <c r="G625" s="152"/>
      <c r="H625" s="108"/>
    </row>
    <row r="626" spans="3:8" ht="14.25" customHeight="1">
      <c r="C626" s="163"/>
      <c r="D626" s="108"/>
      <c r="E626" s="108"/>
      <c r="G626" s="152"/>
      <c r="H626" s="108"/>
    </row>
    <row r="627" spans="3:8" ht="14.25" customHeight="1">
      <c r="C627" s="163"/>
      <c r="D627" s="108"/>
      <c r="E627" s="108"/>
      <c r="G627" s="152"/>
      <c r="H627" s="108"/>
    </row>
    <row r="628" spans="3:8" ht="14.25" customHeight="1">
      <c r="C628" s="163"/>
      <c r="D628" s="108"/>
      <c r="E628" s="108"/>
      <c r="G628" s="152"/>
      <c r="H628" s="108"/>
    </row>
    <row r="629" spans="3:8" ht="14.25" customHeight="1">
      <c r="C629" s="163"/>
      <c r="D629" s="108"/>
      <c r="E629" s="108"/>
      <c r="G629" s="152"/>
      <c r="H629" s="108"/>
    </row>
    <row r="630" spans="3:8" ht="14.25" customHeight="1">
      <c r="C630" s="163"/>
      <c r="D630" s="108"/>
      <c r="E630" s="108"/>
      <c r="G630" s="152"/>
      <c r="H630" s="108"/>
    </row>
    <row r="631" spans="3:8" ht="14.25" customHeight="1">
      <c r="C631" s="163"/>
      <c r="D631" s="108"/>
      <c r="E631" s="108"/>
      <c r="G631" s="152"/>
      <c r="H631" s="108"/>
    </row>
    <row r="632" spans="3:8" ht="14.25" customHeight="1">
      <c r="C632" s="163"/>
      <c r="D632" s="108"/>
      <c r="E632" s="108"/>
      <c r="G632" s="152"/>
      <c r="H632" s="108"/>
    </row>
    <row r="633" spans="3:8" ht="14.25" customHeight="1">
      <c r="C633" s="163"/>
      <c r="D633" s="108"/>
      <c r="E633" s="108"/>
      <c r="G633" s="152"/>
      <c r="H633" s="108"/>
    </row>
    <row r="634" spans="3:8" ht="14.25" customHeight="1">
      <c r="C634" s="163"/>
      <c r="D634" s="108"/>
      <c r="E634" s="108"/>
      <c r="G634" s="152"/>
      <c r="H634" s="108"/>
    </row>
    <row r="635" spans="3:8" ht="14.25" customHeight="1">
      <c r="C635" s="163"/>
      <c r="D635" s="108"/>
      <c r="E635" s="108"/>
      <c r="G635" s="152"/>
      <c r="H635" s="108"/>
    </row>
    <row r="636" spans="3:8" ht="14.25" customHeight="1">
      <c r="C636" s="163"/>
      <c r="D636" s="108"/>
      <c r="E636" s="108"/>
      <c r="G636" s="152"/>
      <c r="H636" s="108"/>
    </row>
    <row r="637" spans="3:8" ht="14.25" customHeight="1">
      <c r="C637" s="163"/>
      <c r="D637" s="108"/>
      <c r="E637" s="108"/>
      <c r="G637" s="152"/>
      <c r="H637" s="108"/>
    </row>
    <row r="638" spans="3:8" ht="14.25" customHeight="1">
      <c r="C638" s="163"/>
      <c r="D638" s="108"/>
      <c r="E638" s="108"/>
      <c r="G638" s="152"/>
      <c r="H638" s="108"/>
    </row>
    <row r="639" spans="3:8" ht="14.25" customHeight="1">
      <c r="C639" s="163"/>
      <c r="D639" s="108"/>
      <c r="E639" s="108"/>
      <c r="G639" s="152"/>
      <c r="H639" s="108"/>
    </row>
    <row r="640" spans="3:8" ht="14.25" customHeight="1">
      <c r="C640" s="163"/>
      <c r="D640" s="108"/>
      <c r="E640" s="108"/>
      <c r="G640" s="152"/>
      <c r="H640" s="108"/>
    </row>
    <row r="641" spans="3:8" ht="14.25" customHeight="1">
      <c r="C641" s="163"/>
      <c r="D641" s="108"/>
      <c r="E641" s="108"/>
      <c r="G641" s="152"/>
      <c r="H641" s="108"/>
    </row>
    <row r="642" spans="3:8" ht="14.25" customHeight="1">
      <c r="C642" s="163"/>
      <c r="D642" s="108"/>
      <c r="E642" s="108"/>
      <c r="G642" s="152"/>
      <c r="H642" s="108"/>
    </row>
    <row r="643" spans="3:8" ht="14.25" customHeight="1">
      <c r="C643" s="163"/>
      <c r="D643" s="108"/>
      <c r="E643" s="108"/>
      <c r="G643" s="152"/>
      <c r="H643" s="108"/>
    </row>
    <row r="644" spans="3:8" ht="14.25" customHeight="1">
      <c r="C644" s="163"/>
      <c r="D644" s="108"/>
      <c r="E644" s="108"/>
      <c r="G644" s="152"/>
      <c r="H644" s="108"/>
    </row>
    <row r="645" spans="3:8" ht="14.25" customHeight="1">
      <c r="C645" s="163"/>
      <c r="D645" s="108"/>
      <c r="E645" s="108"/>
      <c r="G645" s="152"/>
      <c r="H645" s="108"/>
    </row>
    <row r="646" spans="3:8" ht="14.25" customHeight="1">
      <c r="C646" s="163"/>
      <c r="D646" s="108"/>
      <c r="E646" s="108"/>
      <c r="G646" s="152"/>
      <c r="H646" s="108"/>
    </row>
    <row r="647" spans="3:8" ht="14.25" customHeight="1">
      <c r="C647" s="163"/>
      <c r="D647" s="108"/>
      <c r="E647" s="108"/>
      <c r="G647" s="152"/>
      <c r="H647" s="108"/>
    </row>
    <row r="648" spans="3:8" ht="14.25" customHeight="1">
      <c r="C648" s="163"/>
      <c r="D648" s="108"/>
      <c r="E648" s="108"/>
      <c r="G648" s="152"/>
      <c r="H648" s="108"/>
    </row>
    <row r="649" spans="3:8" ht="14.25" customHeight="1">
      <c r="C649" s="163"/>
      <c r="D649" s="108"/>
      <c r="E649" s="108"/>
      <c r="G649" s="152"/>
      <c r="H649" s="108"/>
    </row>
    <row r="650" spans="3:8" ht="14.25" customHeight="1">
      <c r="C650" s="163"/>
      <c r="D650" s="108"/>
      <c r="E650" s="108"/>
      <c r="G650" s="152"/>
      <c r="H650" s="108"/>
    </row>
    <row r="651" spans="3:8" ht="14.25" customHeight="1">
      <c r="C651" s="163"/>
      <c r="D651" s="108"/>
      <c r="E651" s="108"/>
      <c r="G651" s="152"/>
      <c r="H651" s="108"/>
    </row>
    <row r="652" spans="3:8" ht="14.25" customHeight="1">
      <c r="C652" s="163"/>
      <c r="D652" s="108"/>
      <c r="E652" s="108"/>
      <c r="G652" s="152"/>
      <c r="H652" s="108"/>
    </row>
    <row r="653" spans="3:8" ht="14.25" customHeight="1">
      <c r="C653" s="163"/>
      <c r="D653" s="108"/>
      <c r="E653" s="108"/>
      <c r="G653" s="152"/>
      <c r="H653" s="108"/>
    </row>
    <row r="654" spans="3:8" ht="14.25" customHeight="1">
      <c r="C654" s="163"/>
      <c r="D654" s="108"/>
      <c r="E654" s="108"/>
      <c r="G654" s="152"/>
      <c r="H654" s="108"/>
    </row>
    <row r="655" spans="3:8" ht="14.25" customHeight="1">
      <c r="C655" s="163"/>
      <c r="D655" s="108"/>
      <c r="E655" s="108"/>
      <c r="G655" s="152"/>
      <c r="H655" s="108"/>
    </row>
    <row r="656" spans="3:8" ht="14.25" customHeight="1">
      <c r="C656" s="163"/>
      <c r="D656" s="108"/>
      <c r="E656" s="108"/>
      <c r="G656" s="152"/>
      <c r="H656" s="108"/>
    </row>
    <row r="657" spans="3:8" ht="14.25" customHeight="1">
      <c r="C657" s="163"/>
      <c r="D657" s="108"/>
      <c r="E657" s="108"/>
      <c r="G657" s="152"/>
      <c r="H657" s="108"/>
    </row>
    <row r="658" spans="3:8" ht="14.25" customHeight="1">
      <c r="C658" s="163"/>
      <c r="D658" s="108"/>
      <c r="E658" s="108"/>
      <c r="G658" s="152"/>
      <c r="H658" s="108"/>
    </row>
    <row r="659" spans="3:8" ht="14.25" customHeight="1">
      <c r="C659" s="163"/>
      <c r="D659" s="108"/>
      <c r="E659" s="108"/>
      <c r="G659" s="152"/>
      <c r="H659" s="108"/>
    </row>
    <row r="660" spans="3:8" ht="14.25" customHeight="1">
      <c r="C660" s="163"/>
      <c r="D660" s="108"/>
      <c r="E660" s="108"/>
      <c r="G660" s="152"/>
      <c r="H660" s="108"/>
    </row>
    <row r="661" spans="3:8" ht="14.25" customHeight="1">
      <c r="C661" s="163"/>
      <c r="D661" s="108"/>
      <c r="E661" s="108"/>
      <c r="G661" s="152"/>
      <c r="H661" s="108"/>
    </row>
    <row r="662" spans="3:8" ht="14.25" customHeight="1">
      <c r="C662" s="163"/>
      <c r="D662" s="108"/>
      <c r="E662" s="108"/>
      <c r="G662" s="152"/>
      <c r="H662" s="108"/>
    </row>
    <row r="663" spans="3:8" ht="14.25" customHeight="1">
      <c r="C663" s="163"/>
      <c r="D663" s="108"/>
      <c r="E663" s="108"/>
      <c r="G663" s="152"/>
      <c r="H663" s="108"/>
    </row>
    <row r="664" spans="3:8" ht="14.25" customHeight="1">
      <c r="C664" s="163"/>
      <c r="D664" s="108"/>
      <c r="E664" s="108"/>
      <c r="G664" s="152"/>
      <c r="H664" s="108"/>
    </row>
    <row r="665" spans="3:8" ht="14.25" customHeight="1">
      <c r="C665" s="163"/>
      <c r="D665" s="108"/>
      <c r="E665" s="108"/>
      <c r="G665" s="152"/>
      <c r="H665" s="108"/>
    </row>
    <row r="666" spans="3:8" ht="14.25" customHeight="1">
      <c r="C666" s="163"/>
      <c r="D666" s="108"/>
      <c r="E666" s="108"/>
      <c r="G666" s="152"/>
      <c r="H666" s="108"/>
    </row>
    <row r="667" spans="3:8" ht="14.25" customHeight="1">
      <c r="C667" s="163"/>
      <c r="D667" s="108"/>
      <c r="E667" s="108"/>
      <c r="G667" s="152"/>
      <c r="H667" s="108"/>
    </row>
    <row r="668" spans="3:8" ht="14.25" customHeight="1">
      <c r="C668" s="163"/>
      <c r="D668" s="108"/>
      <c r="E668" s="108"/>
      <c r="G668" s="152"/>
      <c r="H668" s="108"/>
    </row>
    <row r="669" spans="3:8" ht="14.25" customHeight="1">
      <c r="C669" s="163"/>
      <c r="D669" s="108"/>
      <c r="E669" s="108"/>
      <c r="G669" s="152"/>
      <c r="H669" s="108"/>
    </row>
    <row r="670" spans="3:8" ht="14.25" customHeight="1">
      <c r="C670" s="163"/>
      <c r="D670" s="108"/>
      <c r="E670" s="108"/>
      <c r="G670" s="152"/>
      <c r="H670" s="108"/>
    </row>
    <row r="671" spans="3:8" ht="14.25" customHeight="1">
      <c r="C671" s="163"/>
      <c r="D671" s="108"/>
      <c r="E671" s="108"/>
      <c r="G671" s="152"/>
      <c r="H671" s="108"/>
    </row>
    <row r="672" spans="3:8" ht="14.25" customHeight="1">
      <c r="C672" s="163"/>
      <c r="D672" s="108"/>
      <c r="E672" s="108"/>
      <c r="G672" s="152"/>
      <c r="H672" s="108"/>
    </row>
    <row r="673" spans="3:8" ht="14.25" customHeight="1">
      <c r="C673" s="163"/>
      <c r="D673" s="108"/>
      <c r="E673" s="108"/>
      <c r="G673" s="152"/>
      <c r="H673" s="108"/>
    </row>
    <row r="674" spans="3:8" ht="14.25" customHeight="1">
      <c r="C674" s="163"/>
      <c r="D674" s="108"/>
      <c r="E674" s="108"/>
      <c r="G674" s="152"/>
      <c r="H674" s="108"/>
    </row>
    <row r="675" spans="3:8" ht="14.25" customHeight="1">
      <c r="C675" s="163"/>
      <c r="D675" s="108"/>
      <c r="E675" s="108"/>
      <c r="G675" s="152"/>
      <c r="H675" s="108"/>
    </row>
    <row r="676" spans="3:8" ht="14.25" customHeight="1">
      <c r="C676" s="163"/>
      <c r="D676" s="108"/>
      <c r="E676" s="108"/>
      <c r="G676" s="152"/>
      <c r="H676" s="108"/>
    </row>
    <row r="677" spans="3:8" ht="14.25" customHeight="1">
      <c r="C677" s="163"/>
      <c r="D677" s="108"/>
      <c r="E677" s="108"/>
      <c r="G677" s="152"/>
      <c r="H677" s="108"/>
    </row>
    <row r="678" spans="3:8" ht="14.25" customHeight="1">
      <c r="C678" s="163"/>
      <c r="D678" s="108"/>
      <c r="E678" s="108"/>
      <c r="G678" s="152"/>
      <c r="H678" s="108"/>
    </row>
    <row r="679" spans="3:8" ht="14.25" customHeight="1">
      <c r="C679" s="163"/>
      <c r="D679" s="108"/>
      <c r="E679" s="108"/>
      <c r="G679" s="152"/>
      <c r="H679" s="108"/>
    </row>
    <row r="680" spans="3:8" ht="14.25" customHeight="1">
      <c r="C680" s="163"/>
      <c r="D680" s="108"/>
      <c r="E680" s="108"/>
      <c r="G680" s="152"/>
      <c r="H680" s="108"/>
    </row>
    <row r="681" spans="3:8" ht="14.25" customHeight="1">
      <c r="C681" s="163"/>
      <c r="D681" s="108"/>
      <c r="E681" s="108"/>
      <c r="G681" s="152"/>
      <c r="H681" s="108"/>
    </row>
    <row r="682" spans="3:8" ht="14.25" customHeight="1">
      <c r="C682" s="163"/>
      <c r="D682" s="108"/>
      <c r="E682" s="108"/>
      <c r="G682" s="152"/>
      <c r="H682" s="108"/>
    </row>
    <row r="683" spans="3:8" ht="14.25" customHeight="1">
      <c r="C683" s="163"/>
      <c r="D683" s="108"/>
      <c r="E683" s="108"/>
      <c r="G683" s="152"/>
      <c r="H683" s="108"/>
    </row>
    <row r="684" spans="3:8" ht="14.25" customHeight="1">
      <c r="C684" s="163"/>
      <c r="D684" s="108"/>
      <c r="E684" s="108"/>
      <c r="G684" s="152"/>
      <c r="H684" s="108"/>
    </row>
    <row r="685" spans="3:8" ht="14.25" customHeight="1">
      <c r="C685" s="163"/>
      <c r="D685" s="108"/>
      <c r="E685" s="108"/>
      <c r="G685" s="152"/>
      <c r="H685" s="108"/>
    </row>
    <row r="686" spans="3:8" ht="14.25" customHeight="1">
      <c r="C686" s="163"/>
      <c r="D686" s="108"/>
      <c r="E686" s="108"/>
      <c r="G686" s="152"/>
      <c r="H686" s="108"/>
    </row>
    <row r="687" spans="3:8" ht="14.25" customHeight="1">
      <c r="C687" s="163"/>
      <c r="D687" s="108"/>
      <c r="E687" s="108"/>
      <c r="G687" s="152"/>
      <c r="H687" s="108"/>
    </row>
    <row r="688" spans="3:8" ht="14.25" customHeight="1">
      <c r="C688" s="163"/>
      <c r="D688" s="108"/>
      <c r="E688" s="108"/>
      <c r="G688" s="152"/>
      <c r="H688" s="108"/>
    </row>
    <row r="689" spans="3:8" ht="14.25" customHeight="1">
      <c r="C689" s="163"/>
      <c r="D689" s="108"/>
      <c r="E689" s="108"/>
      <c r="G689" s="152"/>
      <c r="H689" s="108"/>
    </row>
    <row r="690" spans="3:8" ht="14.25" customHeight="1">
      <c r="C690" s="163"/>
      <c r="D690" s="108"/>
      <c r="E690" s="108"/>
      <c r="G690" s="152"/>
      <c r="H690" s="108"/>
    </row>
    <row r="691" spans="3:8" ht="14.25" customHeight="1">
      <c r="C691" s="163"/>
      <c r="D691" s="108"/>
      <c r="E691" s="108"/>
      <c r="G691" s="152"/>
      <c r="H691" s="108"/>
    </row>
    <row r="692" spans="3:8" ht="14.25" customHeight="1">
      <c r="C692" s="163"/>
      <c r="D692" s="108"/>
      <c r="E692" s="108"/>
      <c r="G692" s="152"/>
      <c r="H692" s="108"/>
    </row>
    <row r="693" spans="3:8" ht="14.25" customHeight="1">
      <c r="C693" s="163"/>
      <c r="D693" s="108"/>
      <c r="E693" s="108"/>
      <c r="G693" s="152"/>
      <c r="H693" s="108"/>
    </row>
    <row r="694" spans="3:8" ht="14.25" customHeight="1">
      <c r="C694" s="163"/>
      <c r="D694" s="108"/>
      <c r="E694" s="108"/>
      <c r="G694" s="152"/>
      <c r="H694" s="108"/>
    </row>
    <row r="695" spans="3:8" ht="14.25" customHeight="1">
      <c r="C695" s="163"/>
      <c r="D695" s="108"/>
      <c r="E695" s="108"/>
      <c r="G695" s="152"/>
      <c r="H695" s="108"/>
    </row>
    <row r="696" spans="3:8" ht="14.25" customHeight="1">
      <c r="C696" s="163"/>
      <c r="D696" s="108"/>
      <c r="E696" s="108"/>
      <c r="G696" s="152"/>
      <c r="H696" s="108"/>
    </row>
    <row r="697" spans="3:8" ht="14.25" customHeight="1">
      <c r="C697" s="163"/>
      <c r="D697" s="108"/>
      <c r="E697" s="108"/>
      <c r="G697" s="152"/>
      <c r="H697" s="108"/>
    </row>
    <row r="698" spans="3:8" ht="14.25" customHeight="1">
      <c r="C698" s="163"/>
      <c r="D698" s="108"/>
      <c r="E698" s="108"/>
      <c r="G698" s="152"/>
      <c r="H698" s="108"/>
    </row>
    <row r="699" spans="3:8" ht="14.25" customHeight="1">
      <c r="C699" s="163"/>
      <c r="D699" s="108"/>
      <c r="E699" s="108"/>
      <c r="G699" s="152"/>
      <c r="H699" s="108"/>
    </row>
    <row r="700" spans="3:8" ht="14.25" customHeight="1">
      <c r="C700" s="163"/>
      <c r="D700" s="108"/>
      <c r="E700" s="108"/>
      <c r="G700" s="152"/>
      <c r="H700" s="108"/>
    </row>
    <row r="701" spans="3:8" ht="14.25" customHeight="1">
      <c r="C701" s="163"/>
      <c r="D701" s="108"/>
      <c r="E701" s="108"/>
      <c r="G701" s="152"/>
      <c r="H701" s="108"/>
    </row>
    <row r="702" spans="3:8" ht="14.25" customHeight="1">
      <c r="C702" s="163"/>
      <c r="D702" s="108"/>
      <c r="E702" s="108"/>
      <c r="G702" s="152"/>
      <c r="H702" s="108"/>
    </row>
    <row r="703" spans="3:8" ht="14.25" customHeight="1">
      <c r="C703" s="163"/>
      <c r="D703" s="108"/>
      <c r="E703" s="108"/>
      <c r="G703" s="152"/>
      <c r="H703" s="108"/>
    </row>
    <row r="704" spans="3:8" ht="14.25" customHeight="1">
      <c r="C704" s="163"/>
      <c r="D704" s="108"/>
      <c r="E704" s="108"/>
      <c r="G704" s="152"/>
      <c r="H704" s="108"/>
    </row>
    <row r="705" spans="3:8" ht="14.25" customHeight="1">
      <c r="C705" s="163"/>
      <c r="D705" s="108"/>
      <c r="E705" s="108"/>
      <c r="G705" s="152"/>
      <c r="H705" s="108"/>
    </row>
    <row r="706" spans="3:8" ht="14.25" customHeight="1">
      <c r="C706" s="163"/>
      <c r="D706" s="108"/>
      <c r="E706" s="108"/>
      <c r="G706" s="152"/>
      <c r="H706" s="108"/>
    </row>
    <row r="707" spans="3:8" ht="14.25" customHeight="1">
      <c r="C707" s="163"/>
      <c r="D707" s="108"/>
      <c r="E707" s="108"/>
      <c r="G707" s="152"/>
      <c r="H707" s="108"/>
    </row>
    <row r="708" spans="3:8" ht="14.25" customHeight="1">
      <c r="C708" s="163"/>
      <c r="D708" s="108"/>
      <c r="E708" s="108"/>
      <c r="G708" s="152"/>
      <c r="H708" s="108"/>
    </row>
    <row r="709" spans="3:8" ht="14.25" customHeight="1">
      <c r="C709" s="163"/>
      <c r="D709" s="108"/>
      <c r="E709" s="108"/>
      <c r="G709" s="152"/>
      <c r="H709" s="108"/>
    </row>
    <row r="710" spans="3:8" ht="14.25" customHeight="1">
      <c r="C710" s="163"/>
      <c r="D710" s="108"/>
      <c r="E710" s="108"/>
      <c r="G710" s="152"/>
      <c r="H710" s="108"/>
    </row>
    <row r="711" spans="3:8" ht="14.25" customHeight="1">
      <c r="C711" s="163"/>
      <c r="D711" s="108"/>
      <c r="E711" s="108"/>
      <c r="G711" s="152"/>
      <c r="H711" s="108"/>
    </row>
    <row r="712" spans="3:8" ht="14.25" customHeight="1">
      <c r="C712" s="163"/>
      <c r="D712" s="108"/>
      <c r="E712" s="108"/>
      <c r="G712" s="152"/>
      <c r="H712" s="108"/>
    </row>
    <row r="713" spans="3:8" ht="14.25" customHeight="1">
      <c r="C713" s="163"/>
      <c r="D713" s="108"/>
      <c r="E713" s="108"/>
      <c r="G713" s="152"/>
      <c r="H713" s="108"/>
    </row>
    <row r="714" spans="3:8" ht="14.25" customHeight="1">
      <c r="C714" s="163"/>
      <c r="D714" s="108"/>
      <c r="E714" s="108"/>
      <c r="G714" s="152"/>
      <c r="H714" s="108"/>
    </row>
    <row r="715" spans="3:8" ht="14.25" customHeight="1">
      <c r="C715" s="163"/>
      <c r="D715" s="108"/>
      <c r="E715" s="108"/>
      <c r="G715" s="152"/>
      <c r="H715" s="108"/>
    </row>
    <row r="716" spans="3:8" ht="14.25" customHeight="1">
      <c r="C716" s="163"/>
      <c r="D716" s="108"/>
      <c r="E716" s="108"/>
      <c r="G716" s="152"/>
      <c r="H716" s="108"/>
    </row>
    <row r="717" spans="3:8" ht="14.25" customHeight="1">
      <c r="C717" s="163"/>
      <c r="D717" s="108"/>
      <c r="E717" s="108"/>
      <c r="G717" s="152"/>
      <c r="H717" s="108"/>
    </row>
    <row r="718" spans="3:8" ht="14.25" customHeight="1">
      <c r="C718" s="163"/>
      <c r="D718" s="108"/>
      <c r="E718" s="108"/>
      <c r="G718" s="152"/>
      <c r="H718" s="108"/>
    </row>
    <row r="719" spans="3:8" ht="14.25" customHeight="1">
      <c r="C719" s="163"/>
      <c r="D719" s="108"/>
      <c r="E719" s="108"/>
      <c r="G719" s="152"/>
      <c r="H719" s="108"/>
    </row>
    <row r="720" spans="3:8" ht="14.25" customHeight="1">
      <c r="C720" s="163"/>
      <c r="D720" s="108"/>
      <c r="E720" s="108"/>
      <c r="G720" s="152"/>
      <c r="H720" s="108"/>
    </row>
    <row r="721" spans="3:8" ht="14.25" customHeight="1">
      <c r="C721" s="163"/>
      <c r="D721" s="108"/>
      <c r="E721" s="108"/>
      <c r="G721" s="152"/>
      <c r="H721" s="108"/>
    </row>
    <row r="722" spans="3:8" ht="14.25" customHeight="1">
      <c r="C722" s="163"/>
      <c r="D722" s="108"/>
      <c r="E722" s="108"/>
      <c r="G722" s="152"/>
      <c r="H722" s="108"/>
    </row>
    <row r="723" spans="3:8" ht="14.25" customHeight="1">
      <c r="C723" s="163"/>
      <c r="D723" s="108"/>
      <c r="E723" s="108"/>
      <c r="G723" s="152"/>
      <c r="H723" s="108"/>
    </row>
    <row r="724" spans="3:8" ht="14.25" customHeight="1">
      <c r="C724" s="163"/>
      <c r="D724" s="108"/>
      <c r="E724" s="108"/>
      <c r="G724" s="152"/>
      <c r="H724" s="108"/>
    </row>
    <row r="725" spans="3:8" ht="14.25" customHeight="1">
      <c r="C725" s="163"/>
      <c r="D725" s="108"/>
      <c r="E725" s="108"/>
      <c r="G725" s="152"/>
      <c r="H725" s="108"/>
    </row>
    <row r="726" spans="3:8" ht="14.25" customHeight="1">
      <c r="C726" s="163"/>
      <c r="D726" s="108"/>
      <c r="E726" s="108"/>
      <c r="G726" s="152"/>
      <c r="H726" s="108"/>
    </row>
    <row r="727" spans="3:8" ht="14.25" customHeight="1">
      <c r="C727" s="163"/>
      <c r="D727" s="108"/>
      <c r="E727" s="108"/>
      <c r="G727" s="152"/>
      <c r="H727" s="108"/>
    </row>
    <row r="728" spans="3:8" ht="14.25" customHeight="1">
      <c r="C728" s="163"/>
      <c r="D728" s="108"/>
      <c r="E728" s="108"/>
      <c r="G728" s="152"/>
      <c r="H728" s="108"/>
    </row>
    <row r="729" spans="3:8" ht="14.25" customHeight="1">
      <c r="C729" s="163"/>
      <c r="D729" s="108"/>
      <c r="E729" s="108"/>
      <c r="G729" s="152"/>
      <c r="H729" s="108"/>
    </row>
    <row r="730" spans="3:8" ht="14.25" customHeight="1">
      <c r="C730" s="163"/>
      <c r="D730" s="108"/>
      <c r="E730" s="108"/>
      <c r="G730" s="152"/>
      <c r="H730" s="108"/>
    </row>
    <row r="731" spans="3:8" ht="14.25" customHeight="1">
      <c r="C731" s="163"/>
      <c r="D731" s="108"/>
      <c r="E731" s="108"/>
      <c r="G731" s="152"/>
      <c r="H731" s="108"/>
    </row>
    <row r="732" spans="3:8" ht="14.25" customHeight="1">
      <c r="C732" s="163"/>
      <c r="D732" s="108"/>
      <c r="E732" s="108"/>
      <c r="G732" s="152"/>
      <c r="H732" s="108"/>
    </row>
    <row r="733" spans="3:8" ht="14.25" customHeight="1">
      <c r="C733" s="163"/>
      <c r="D733" s="108"/>
      <c r="E733" s="108"/>
      <c r="G733" s="152"/>
      <c r="H733" s="108"/>
    </row>
    <row r="734" spans="3:8" ht="14.25" customHeight="1">
      <c r="C734" s="163"/>
      <c r="D734" s="108"/>
      <c r="E734" s="108"/>
      <c r="G734" s="152"/>
      <c r="H734" s="108"/>
    </row>
    <row r="735" spans="3:8" ht="14.25" customHeight="1">
      <c r="C735" s="163"/>
      <c r="D735" s="108"/>
      <c r="E735" s="108"/>
      <c r="G735" s="152"/>
      <c r="H735" s="108"/>
    </row>
    <row r="736" spans="3:8" ht="14.25" customHeight="1">
      <c r="C736" s="163"/>
      <c r="D736" s="108"/>
      <c r="E736" s="108"/>
      <c r="G736" s="152"/>
      <c r="H736" s="108"/>
    </row>
    <row r="737" spans="3:8" ht="14.25" customHeight="1">
      <c r="C737" s="163"/>
      <c r="D737" s="108"/>
      <c r="E737" s="108"/>
      <c r="G737" s="152"/>
      <c r="H737" s="108"/>
    </row>
    <row r="738" spans="3:8" ht="14.25" customHeight="1">
      <c r="C738" s="163"/>
      <c r="D738" s="108"/>
      <c r="E738" s="108"/>
      <c r="G738" s="152"/>
      <c r="H738" s="108"/>
    </row>
    <row r="739" spans="3:8" ht="14.25" customHeight="1">
      <c r="C739" s="163"/>
      <c r="D739" s="108"/>
      <c r="E739" s="108"/>
      <c r="G739" s="152"/>
      <c r="H739" s="108"/>
    </row>
    <row r="740" spans="3:8" ht="14.25" customHeight="1">
      <c r="C740" s="163"/>
      <c r="D740" s="108"/>
      <c r="E740" s="108"/>
      <c r="G740" s="152"/>
      <c r="H740" s="108"/>
    </row>
    <row r="741" spans="3:8" ht="14.25" customHeight="1">
      <c r="C741" s="163"/>
      <c r="D741" s="108"/>
      <c r="E741" s="108"/>
      <c r="G741" s="152"/>
      <c r="H741" s="108"/>
    </row>
    <row r="742" spans="3:8" ht="14.25" customHeight="1">
      <c r="C742" s="163"/>
      <c r="D742" s="108"/>
      <c r="E742" s="108"/>
      <c r="G742" s="152"/>
      <c r="H742" s="108"/>
    </row>
    <row r="743" spans="3:8" ht="14.25" customHeight="1">
      <c r="C743" s="163"/>
      <c r="D743" s="108"/>
      <c r="E743" s="108"/>
      <c r="G743" s="152"/>
      <c r="H743" s="108"/>
    </row>
    <row r="744" spans="3:8" ht="14.25" customHeight="1">
      <c r="C744" s="163"/>
      <c r="D744" s="108"/>
      <c r="E744" s="108"/>
      <c r="G744" s="152"/>
      <c r="H744" s="108"/>
    </row>
    <row r="745" spans="3:8" ht="14.25" customHeight="1">
      <c r="C745" s="163"/>
      <c r="D745" s="108"/>
      <c r="E745" s="108"/>
      <c r="G745" s="152"/>
      <c r="H745" s="108"/>
    </row>
    <row r="746" spans="3:8" ht="14.25" customHeight="1">
      <c r="C746" s="163"/>
      <c r="D746" s="108"/>
      <c r="E746" s="108"/>
      <c r="G746" s="152"/>
      <c r="H746" s="108"/>
    </row>
    <row r="747" spans="3:8" ht="14.25" customHeight="1">
      <c r="C747" s="163"/>
      <c r="D747" s="108"/>
      <c r="E747" s="108"/>
      <c r="G747" s="152"/>
      <c r="H747" s="108"/>
    </row>
    <row r="748" spans="3:8" ht="14.25" customHeight="1">
      <c r="C748" s="163"/>
      <c r="D748" s="108"/>
      <c r="E748" s="108"/>
      <c r="G748" s="152"/>
      <c r="H748" s="108"/>
    </row>
    <row r="749" spans="3:8" ht="14.25" customHeight="1">
      <c r="C749" s="163"/>
      <c r="D749" s="108"/>
      <c r="E749" s="108"/>
      <c r="G749" s="152"/>
      <c r="H749" s="108"/>
    </row>
    <row r="750" spans="3:8" ht="14.25" customHeight="1">
      <c r="C750" s="163"/>
      <c r="D750" s="108"/>
      <c r="E750" s="108"/>
      <c r="G750" s="152"/>
      <c r="H750" s="108"/>
    </row>
    <row r="751" spans="3:8" ht="14.25" customHeight="1">
      <c r="C751" s="163"/>
      <c r="D751" s="108"/>
      <c r="E751" s="108"/>
      <c r="G751" s="152"/>
      <c r="H751" s="108"/>
    </row>
    <row r="752" spans="3:8" ht="14.25" customHeight="1">
      <c r="C752" s="163"/>
      <c r="D752" s="108"/>
      <c r="E752" s="108"/>
      <c r="G752" s="152"/>
      <c r="H752" s="108"/>
    </row>
    <row r="753" spans="3:8" ht="14.25" customHeight="1">
      <c r="C753" s="163"/>
      <c r="D753" s="108"/>
      <c r="E753" s="108"/>
      <c r="G753" s="152"/>
      <c r="H753" s="108"/>
    </row>
    <row r="754" spans="3:8" ht="14.25" customHeight="1">
      <c r="C754" s="163"/>
      <c r="D754" s="108"/>
      <c r="E754" s="108"/>
      <c r="G754" s="152"/>
      <c r="H754" s="108"/>
    </row>
    <row r="755" spans="3:8" ht="14.25" customHeight="1">
      <c r="C755" s="163"/>
      <c r="D755" s="108"/>
      <c r="E755" s="108"/>
      <c r="G755" s="152"/>
      <c r="H755" s="108"/>
    </row>
    <row r="756" spans="3:8" ht="14.25" customHeight="1">
      <c r="C756" s="163"/>
      <c r="D756" s="108"/>
      <c r="E756" s="108"/>
      <c r="G756" s="152"/>
      <c r="H756" s="108"/>
    </row>
    <row r="757" spans="3:8" ht="14.25" customHeight="1">
      <c r="C757" s="163"/>
      <c r="D757" s="108"/>
      <c r="E757" s="108"/>
      <c r="G757" s="152"/>
      <c r="H757" s="108"/>
    </row>
    <row r="758" spans="3:8" ht="14.25" customHeight="1">
      <c r="C758" s="163"/>
      <c r="D758" s="108"/>
      <c r="E758" s="108"/>
      <c r="G758" s="152"/>
      <c r="H758" s="108"/>
    </row>
    <row r="759" spans="3:8" ht="14.25" customHeight="1">
      <c r="C759" s="163"/>
      <c r="D759" s="108"/>
      <c r="E759" s="108"/>
      <c r="G759" s="152"/>
      <c r="H759" s="108"/>
    </row>
    <row r="760" spans="3:8" ht="14.25" customHeight="1">
      <c r="C760" s="163"/>
      <c r="D760" s="108"/>
      <c r="E760" s="108"/>
      <c r="G760" s="152"/>
      <c r="H760" s="108"/>
    </row>
    <row r="761" spans="3:8" ht="14.25" customHeight="1">
      <c r="C761" s="163"/>
      <c r="D761" s="108"/>
      <c r="E761" s="108"/>
      <c r="G761" s="152"/>
      <c r="H761" s="108"/>
    </row>
    <row r="762" spans="3:8" ht="14.25" customHeight="1">
      <c r="C762" s="163"/>
      <c r="D762" s="108"/>
      <c r="E762" s="108"/>
      <c r="G762" s="152"/>
      <c r="H762" s="108"/>
    </row>
    <row r="763" spans="3:8" ht="14.25" customHeight="1">
      <c r="C763" s="163"/>
      <c r="D763" s="108"/>
      <c r="E763" s="108"/>
      <c r="G763" s="152"/>
      <c r="H763" s="108"/>
    </row>
    <row r="764" spans="3:8" ht="14.25" customHeight="1">
      <c r="C764" s="163"/>
      <c r="D764" s="108"/>
      <c r="E764" s="108"/>
      <c r="G764" s="152"/>
      <c r="H764" s="108"/>
    </row>
    <row r="765" spans="3:8" ht="14.25" customHeight="1">
      <c r="C765" s="163"/>
      <c r="D765" s="108"/>
      <c r="E765" s="108"/>
      <c r="G765" s="152"/>
      <c r="H765" s="108"/>
    </row>
    <row r="766" spans="3:8" ht="14.25" customHeight="1">
      <c r="C766" s="163"/>
      <c r="D766" s="108"/>
      <c r="E766" s="108"/>
      <c r="G766" s="152"/>
      <c r="H766" s="108"/>
    </row>
    <row r="767" spans="3:8" ht="14.25" customHeight="1">
      <c r="C767" s="163"/>
      <c r="D767" s="108"/>
      <c r="E767" s="108"/>
      <c r="G767" s="152"/>
      <c r="H767" s="108"/>
    </row>
    <row r="768" spans="3:8" ht="14.25" customHeight="1">
      <c r="C768" s="163"/>
      <c r="D768" s="108"/>
      <c r="E768" s="108"/>
      <c r="G768" s="152"/>
      <c r="H768" s="108"/>
    </row>
    <row r="769" spans="3:8" ht="14.25" customHeight="1">
      <c r="C769" s="163"/>
      <c r="D769" s="108"/>
      <c r="E769" s="108"/>
      <c r="G769" s="152"/>
      <c r="H769" s="108"/>
    </row>
    <row r="770" spans="3:8" ht="14.25" customHeight="1">
      <c r="C770" s="163"/>
      <c r="D770" s="108"/>
      <c r="E770" s="108"/>
      <c r="G770" s="152"/>
      <c r="H770" s="108"/>
    </row>
    <row r="771" spans="3:8" ht="14.25" customHeight="1">
      <c r="C771" s="163"/>
      <c r="D771" s="108"/>
      <c r="E771" s="108"/>
      <c r="G771" s="152"/>
      <c r="H771" s="108"/>
    </row>
    <row r="772" spans="3:8" ht="14.25" customHeight="1">
      <c r="C772" s="163"/>
      <c r="D772" s="108"/>
      <c r="E772" s="108"/>
      <c r="G772" s="152"/>
      <c r="H772" s="108"/>
    </row>
    <row r="773" spans="3:8" ht="14.25" customHeight="1">
      <c r="C773" s="163"/>
      <c r="D773" s="108"/>
      <c r="E773" s="108"/>
      <c r="G773" s="152"/>
      <c r="H773" s="108"/>
    </row>
    <row r="774" spans="3:8" ht="14.25" customHeight="1">
      <c r="C774" s="163"/>
      <c r="D774" s="108"/>
      <c r="E774" s="108"/>
      <c r="G774" s="152"/>
      <c r="H774" s="108"/>
    </row>
    <row r="775" spans="3:8" ht="14.25" customHeight="1">
      <c r="C775" s="163"/>
      <c r="D775" s="108"/>
      <c r="E775" s="108"/>
      <c r="G775" s="152"/>
      <c r="H775" s="108"/>
    </row>
    <row r="776" spans="3:8" ht="14.25" customHeight="1">
      <c r="C776" s="163"/>
      <c r="D776" s="108"/>
      <c r="E776" s="108"/>
      <c r="G776" s="152"/>
      <c r="H776" s="108"/>
    </row>
    <row r="777" spans="3:8" ht="14.25" customHeight="1">
      <c r="C777" s="163"/>
      <c r="D777" s="108"/>
      <c r="E777" s="108"/>
      <c r="G777" s="152"/>
      <c r="H777" s="108"/>
    </row>
    <row r="778" spans="3:8" ht="14.25" customHeight="1">
      <c r="C778" s="163"/>
      <c r="D778" s="108"/>
      <c r="E778" s="108"/>
      <c r="G778" s="152"/>
      <c r="H778" s="108"/>
    </row>
    <row r="779" spans="3:8" ht="14.25" customHeight="1">
      <c r="C779" s="163"/>
      <c r="D779" s="108"/>
      <c r="E779" s="108"/>
      <c r="G779" s="152"/>
      <c r="H779" s="108"/>
    </row>
    <row r="780" spans="3:8" ht="14.25" customHeight="1">
      <c r="C780" s="163"/>
      <c r="D780" s="108"/>
      <c r="E780" s="108"/>
      <c r="G780" s="152"/>
      <c r="H780" s="108"/>
    </row>
    <row r="781" spans="3:8" ht="14.25" customHeight="1">
      <c r="C781" s="163"/>
      <c r="D781" s="108"/>
      <c r="E781" s="108"/>
      <c r="G781" s="152"/>
      <c r="H781" s="108"/>
    </row>
    <row r="782" spans="3:8" ht="14.25" customHeight="1">
      <c r="C782" s="163"/>
      <c r="D782" s="108"/>
      <c r="E782" s="108"/>
      <c r="G782" s="152"/>
      <c r="H782" s="108"/>
    </row>
    <row r="783" spans="3:8" ht="14.25" customHeight="1">
      <c r="C783" s="163"/>
      <c r="D783" s="108"/>
      <c r="E783" s="108"/>
      <c r="G783" s="152"/>
      <c r="H783" s="108"/>
    </row>
    <row r="784" spans="3:8" ht="14.25" customHeight="1">
      <c r="C784" s="163"/>
      <c r="D784" s="108"/>
      <c r="E784" s="108"/>
      <c r="G784" s="152"/>
      <c r="H784" s="108"/>
    </row>
    <row r="785" spans="3:8" ht="14.25" customHeight="1">
      <c r="C785" s="163"/>
      <c r="D785" s="108"/>
      <c r="E785" s="108"/>
      <c r="G785" s="152"/>
      <c r="H785" s="108"/>
    </row>
    <row r="786" spans="3:8" ht="14.25" customHeight="1">
      <c r="C786" s="163"/>
      <c r="D786" s="108"/>
      <c r="E786" s="108"/>
      <c r="G786" s="152"/>
      <c r="H786" s="108"/>
    </row>
    <row r="787" spans="3:8" ht="14.25" customHeight="1">
      <c r="C787" s="163"/>
      <c r="D787" s="108"/>
      <c r="E787" s="108"/>
      <c r="G787" s="152"/>
      <c r="H787" s="108"/>
    </row>
    <row r="788" spans="3:8" ht="14.25" customHeight="1">
      <c r="C788" s="163"/>
      <c r="D788" s="108"/>
      <c r="E788" s="108"/>
      <c r="G788" s="152"/>
      <c r="H788" s="108"/>
    </row>
    <row r="789" spans="3:8" ht="14.25" customHeight="1">
      <c r="C789" s="163"/>
      <c r="D789" s="108"/>
      <c r="E789" s="108"/>
      <c r="G789" s="152"/>
      <c r="H789" s="108"/>
    </row>
    <row r="790" spans="3:8" ht="14.25" customHeight="1">
      <c r="C790" s="163"/>
      <c r="D790" s="108"/>
      <c r="E790" s="108"/>
      <c r="G790" s="152"/>
      <c r="H790" s="108"/>
    </row>
    <row r="791" spans="3:8" ht="14.25" customHeight="1">
      <c r="C791" s="163"/>
      <c r="D791" s="108"/>
      <c r="E791" s="108"/>
      <c r="G791" s="152"/>
      <c r="H791" s="108"/>
    </row>
    <row r="792" spans="3:8" ht="14.25" customHeight="1">
      <c r="C792" s="163"/>
      <c r="D792" s="108"/>
      <c r="E792" s="108"/>
      <c r="G792" s="152"/>
      <c r="H792" s="108"/>
    </row>
    <row r="793" spans="3:8" ht="14.25" customHeight="1">
      <c r="C793" s="163"/>
      <c r="D793" s="108"/>
      <c r="E793" s="108"/>
      <c r="G793" s="152"/>
      <c r="H793" s="108"/>
    </row>
    <row r="794" spans="3:8" ht="14.25" customHeight="1">
      <c r="C794" s="163"/>
      <c r="D794" s="108"/>
      <c r="E794" s="108"/>
      <c r="G794" s="152"/>
      <c r="H794" s="108"/>
    </row>
    <row r="795" spans="3:8" ht="14.25" customHeight="1">
      <c r="C795" s="163"/>
      <c r="D795" s="108"/>
      <c r="E795" s="108"/>
      <c r="G795" s="152"/>
      <c r="H795" s="108"/>
    </row>
    <row r="796" spans="3:8" ht="14.25" customHeight="1">
      <c r="C796" s="163"/>
      <c r="D796" s="108"/>
      <c r="E796" s="108"/>
      <c r="G796" s="152"/>
      <c r="H796" s="108"/>
    </row>
    <row r="797" spans="3:8" ht="14.25" customHeight="1">
      <c r="C797" s="163"/>
      <c r="D797" s="108"/>
      <c r="E797" s="108"/>
      <c r="G797" s="152"/>
      <c r="H797" s="108"/>
    </row>
    <row r="798" spans="3:8" ht="14.25" customHeight="1">
      <c r="C798" s="163"/>
      <c r="D798" s="108"/>
      <c r="E798" s="108"/>
      <c r="G798" s="152"/>
      <c r="H798" s="108"/>
    </row>
    <row r="799" spans="3:8" ht="14.25" customHeight="1">
      <c r="C799" s="163"/>
      <c r="D799" s="108"/>
      <c r="E799" s="108"/>
      <c r="G799" s="152"/>
      <c r="H799" s="108"/>
    </row>
    <row r="800" spans="3:8" ht="14.25" customHeight="1">
      <c r="C800" s="163"/>
      <c r="D800" s="108"/>
      <c r="E800" s="108"/>
      <c r="G800" s="152"/>
      <c r="H800" s="108"/>
    </row>
    <row r="801" spans="3:8" ht="14.25" customHeight="1">
      <c r="C801" s="163"/>
      <c r="D801" s="108"/>
      <c r="E801" s="108"/>
      <c r="G801" s="152"/>
      <c r="H801" s="108"/>
    </row>
    <row r="802" spans="3:8" ht="14.25" customHeight="1">
      <c r="C802" s="163"/>
      <c r="D802" s="108"/>
      <c r="E802" s="108"/>
      <c r="G802" s="152"/>
      <c r="H802" s="108"/>
    </row>
    <row r="803" spans="3:8" ht="14.25" customHeight="1">
      <c r="C803" s="163"/>
      <c r="D803" s="108"/>
      <c r="E803" s="108"/>
      <c r="G803" s="152"/>
      <c r="H803" s="108"/>
    </row>
    <row r="804" spans="3:8" ht="14.25" customHeight="1">
      <c r="C804" s="163"/>
      <c r="D804" s="108"/>
      <c r="E804" s="108"/>
      <c r="G804" s="152"/>
      <c r="H804" s="108"/>
    </row>
    <row r="805" spans="3:8" ht="14.25" customHeight="1">
      <c r="C805" s="163"/>
      <c r="D805" s="108"/>
      <c r="E805" s="108"/>
      <c r="G805" s="152"/>
      <c r="H805" s="108"/>
    </row>
    <row r="806" spans="3:8" ht="14.25" customHeight="1">
      <c r="C806" s="163"/>
      <c r="D806" s="108"/>
      <c r="E806" s="108"/>
      <c r="G806" s="152"/>
      <c r="H806" s="108"/>
    </row>
    <row r="807" spans="3:8" ht="14.25" customHeight="1">
      <c r="C807" s="163"/>
      <c r="D807" s="108"/>
      <c r="E807" s="108"/>
      <c r="G807" s="152"/>
      <c r="H807" s="108"/>
    </row>
    <row r="808" spans="3:8" ht="14.25" customHeight="1">
      <c r="C808" s="163"/>
      <c r="D808" s="108"/>
      <c r="E808" s="108"/>
      <c r="G808" s="152"/>
      <c r="H808" s="108"/>
    </row>
    <row r="809" spans="3:8" ht="14.25" customHeight="1">
      <c r="C809" s="163"/>
      <c r="D809" s="108"/>
      <c r="E809" s="108"/>
      <c r="G809" s="152"/>
      <c r="H809" s="108"/>
    </row>
    <row r="810" spans="3:8" ht="14.25" customHeight="1">
      <c r="C810" s="163"/>
      <c r="D810" s="108"/>
      <c r="E810" s="108"/>
      <c r="G810" s="152"/>
      <c r="H810" s="108"/>
    </row>
    <row r="811" spans="3:8" ht="14.25" customHeight="1">
      <c r="C811" s="163"/>
      <c r="D811" s="108"/>
      <c r="E811" s="108"/>
      <c r="G811" s="152"/>
      <c r="H811" s="108"/>
    </row>
    <row r="812" spans="3:8" ht="14.25" customHeight="1">
      <c r="C812" s="163"/>
      <c r="D812" s="108"/>
      <c r="E812" s="108"/>
      <c r="G812" s="152"/>
      <c r="H812" s="108"/>
    </row>
    <row r="813" spans="3:8" ht="14.25" customHeight="1">
      <c r="C813" s="163"/>
      <c r="D813" s="108"/>
      <c r="E813" s="108"/>
      <c r="G813" s="152"/>
      <c r="H813" s="108"/>
    </row>
    <row r="814" spans="3:8" ht="14.25" customHeight="1">
      <c r="C814" s="163"/>
      <c r="D814" s="108"/>
      <c r="E814" s="108"/>
      <c r="G814" s="152"/>
      <c r="H814" s="108"/>
    </row>
    <row r="815" spans="3:8" ht="14.25" customHeight="1">
      <c r="C815" s="163"/>
      <c r="D815" s="108"/>
      <c r="E815" s="108"/>
      <c r="G815" s="152"/>
      <c r="H815" s="108"/>
    </row>
    <row r="816" spans="3:8" ht="14.25" customHeight="1">
      <c r="C816" s="163"/>
      <c r="D816" s="108"/>
      <c r="E816" s="108"/>
      <c r="G816" s="152"/>
      <c r="H816" s="108"/>
    </row>
    <row r="817" spans="3:8" ht="14.25" customHeight="1">
      <c r="C817" s="163"/>
      <c r="D817" s="108"/>
      <c r="E817" s="108"/>
      <c r="G817" s="152"/>
      <c r="H817" s="108"/>
    </row>
    <row r="818" spans="3:8" ht="14.25" customHeight="1">
      <c r="C818" s="163"/>
      <c r="D818" s="108"/>
      <c r="E818" s="108"/>
      <c r="G818" s="152"/>
      <c r="H818" s="108"/>
    </row>
    <row r="819" spans="3:8" ht="14.25" customHeight="1">
      <c r="C819" s="163"/>
      <c r="D819" s="108"/>
      <c r="E819" s="108"/>
      <c r="G819" s="152"/>
      <c r="H819" s="108"/>
    </row>
    <row r="820" spans="3:8" ht="14.25" customHeight="1">
      <c r="C820" s="163"/>
      <c r="D820" s="108"/>
      <c r="E820" s="108"/>
      <c r="G820" s="152"/>
      <c r="H820" s="108"/>
    </row>
    <row r="821" spans="3:8" ht="14.25" customHeight="1">
      <c r="C821" s="163"/>
      <c r="D821" s="108"/>
      <c r="E821" s="108"/>
      <c r="G821" s="152"/>
      <c r="H821" s="108"/>
    </row>
    <row r="822" spans="3:8" ht="14.25" customHeight="1">
      <c r="C822" s="163"/>
      <c r="D822" s="108"/>
      <c r="E822" s="108"/>
      <c r="G822" s="152"/>
      <c r="H822" s="108"/>
    </row>
    <row r="823" spans="3:8" ht="14.25" customHeight="1">
      <c r="C823" s="163"/>
      <c r="D823" s="108"/>
      <c r="E823" s="108"/>
      <c r="G823" s="152"/>
      <c r="H823" s="108"/>
    </row>
    <row r="824" spans="3:8" ht="14.25" customHeight="1">
      <c r="C824" s="163"/>
      <c r="D824" s="108"/>
      <c r="E824" s="108"/>
      <c r="G824" s="152"/>
      <c r="H824" s="108"/>
    </row>
    <row r="825" spans="3:8" ht="14.25" customHeight="1">
      <c r="C825" s="163"/>
      <c r="D825" s="108"/>
      <c r="E825" s="108"/>
      <c r="G825" s="152"/>
      <c r="H825" s="108"/>
    </row>
    <row r="826" spans="3:8" ht="14.25" customHeight="1">
      <c r="C826" s="163"/>
      <c r="D826" s="108"/>
      <c r="E826" s="108"/>
      <c r="G826" s="152"/>
      <c r="H826" s="108"/>
    </row>
    <row r="827" spans="3:8" ht="14.25" customHeight="1">
      <c r="C827" s="163"/>
      <c r="D827" s="108"/>
      <c r="E827" s="108"/>
      <c r="G827" s="152"/>
      <c r="H827" s="108"/>
    </row>
    <row r="828" spans="3:8" ht="14.25" customHeight="1">
      <c r="C828" s="163"/>
      <c r="D828" s="108"/>
      <c r="E828" s="108"/>
      <c r="G828" s="152"/>
      <c r="H828" s="108"/>
    </row>
    <row r="829" spans="3:8" ht="14.25" customHeight="1">
      <c r="C829" s="163"/>
      <c r="D829" s="108"/>
      <c r="E829" s="108"/>
      <c r="G829" s="152"/>
      <c r="H829" s="108"/>
    </row>
    <row r="830" spans="3:8" ht="14.25" customHeight="1">
      <c r="C830" s="163"/>
      <c r="D830" s="108"/>
      <c r="E830" s="108"/>
      <c r="G830" s="152"/>
      <c r="H830" s="108"/>
    </row>
    <row r="831" spans="3:8" ht="14.25" customHeight="1">
      <c r="C831" s="163"/>
      <c r="D831" s="108"/>
      <c r="E831" s="108"/>
      <c r="G831" s="152"/>
      <c r="H831" s="108"/>
    </row>
    <row r="832" spans="3:8" ht="14.25" customHeight="1">
      <c r="C832" s="163"/>
      <c r="D832" s="108"/>
      <c r="E832" s="108"/>
      <c r="G832" s="152"/>
      <c r="H832" s="108"/>
    </row>
    <row r="833" spans="3:8" ht="14.25" customHeight="1">
      <c r="C833" s="163"/>
      <c r="D833" s="108"/>
      <c r="E833" s="108"/>
      <c r="G833" s="152"/>
      <c r="H833" s="108"/>
    </row>
    <row r="834" spans="3:8" ht="14.25" customHeight="1">
      <c r="C834" s="163"/>
      <c r="D834" s="108"/>
      <c r="E834" s="108"/>
      <c r="G834" s="152"/>
      <c r="H834" s="108"/>
    </row>
    <row r="835" spans="3:8" ht="14.25" customHeight="1">
      <c r="C835" s="163"/>
      <c r="D835" s="108"/>
      <c r="E835" s="108"/>
      <c r="G835" s="152"/>
      <c r="H835" s="108"/>
    </row>
    <row r="836" spans="3:8" ht="14.25" customHeight="1">
      <c r="C836" s="163"/>
      <c r="D836" s="108"/>
      <c r="E836" s="108"/>
      <c r="G836" s="152"/>
      <c r="H836" s="108"/>
    </row>
    <row r="837" spans="3:8" ht="14.25" customHeight="1">
      <c r="C837" s="163"/>
      <c r="D837" s="108"/>
      <c r="E837" s="108"/>
      <c r="G837" s="152"/>
      <c r="H837" s="108"/>
    </row>
    <row r="838" spans="3:8" ht="14.25" customHeight="1">
      <c r="C838" s="163"/>
      <c r="D838" s="108"/>
      <c r="E838" s="108"/>
      <c r="G838" s="152"/>
      <c r="H838" s="108"/>
    </row>
    <row r="839" spans="3:8" ht="14.25" customHeight="1">
      <c r="C839" s="163"/>
      <c r="D839" s="108"/>
      <c r="E839" s="108"/>
      <c r="G839" s="152"/>
      <c r="H839" s="108"/>
    </row>
    <row r="840" spans="3:8" ht="14.25" customHeight="1">
      <c r="C840" s="163"/>
      <c r="D840" s="108"/>
      <c r="E840" s="108"/>
      <c r="G840" s="152"/>
      <c r="H840" s="108"/>
    </row>
    <row r="841" spans="3:8" ht="14.25" customHeight="1">
      <c r="C841" s="163"/>
      <c r="D841" s="108"/>
      <c r="E841" s="108"/>
      <c r="G841" s="152"/>
      <c r="H841" s="108"/>
    </row>
    <row r="842" spans="3:8" ht="14.25" customHeight="1">
      <c r="C842" s="163"/>
      <c r="D842" s="108"/>
      <c r="E842" s="108"/>
      <c r="G842" s="152"/>
      <c r="H842" s="108"/>
    </row>
    <row r="843" spans="3:8" ht="14.25" customHeight="1">
      <c r="C843" s="163"/>
      <c r="D843" s="108"/>
      <c r="E843" s="108"/>
      <c r="G843" s="152"/>
      <c r="H843" s="108"/>
    </row>
    <row r="844" spans="3:8" ht="14.25" customHeight="1">
      <c r="C844" s="163"/>
      <c r="D844" s="108"/>
      <c r="E844" s="108"/>
      <c r="G844" s="152"/>
      <c r="H844" s="108"/>
    </row>
    <row r="845" spans="3:8" ht="14.25" customHeight="1">
      <c r="C845" s="163"/>
      <c r="D845" s="108"/>
      <c r="E845" s="108"/>
      <c r="G845" s="152"/>
      <c r="H845" s="108"/>
    </row>
    <row r="846" spans="3:8" ht="14.25" customHeight="1">
      <c r="C846" s="163"/>
      <c r="D846" s="108"/>
      <c r="E846" s="108"/>
      <c r="G846" s="152"/>
      <c r="H846" s="108"/>
    </row>
    <row r="847" spans="3:8" ht="14.25" customHeight="1">
      <c r="C847" s="163"/>
      <c r="D847" s="108"/>
      <c r="E847" s="108"/>
      <c r="G847" s="152"/>
      <c r="H847" s="108"/>
    </row>
    <row r="848" spans="3:8" ht="14.25" customHeight="1">
      <c r="C848" s="163"/>
      <c r="D848" s="108"/>
      <c r="E848" s="108"/>
      <c r="G848" s="152"/>
      <c r="H848" s="108"/>
    </row>
    <row r="849" spans="3:8" ht="14.25" customHeight="1">
      <c r="C849" s="163"/>
      <c r="D849" s="108"/>
      <c r="E849" s="108"/>
      <c r="G849" s="152"/>
      <c r="H849" s="108"/>
    </row>
    <row r="850" spans="3:8" ht="14.25" customHeight="1">
      <c r="C850" s="163"/>
      <c r="D850" s="108"/>
      <c r="E850" s="108"/>
      <c r="G850" s="152"/>
      <c r="H850" s="108"/>
    </row>
    <row r="851" spans="3:8" ht="14.25" customHeight="1">
      <c r="C851" s="163"/>
      <c r="D851" s="108"/>
      <c r="E851" s="108"/>
      <c r="G851" s="152"/>
      <c r="H851" s="108"/>
    </row>
    <row r="852" spans="3:8" ht="14.25" customHeight="1">
      <c r="C852" s="163"/>
      <c r="D852" s="108"/>
      <c r="E852" s="108"/>
      <c r="G852" s="152"/>
      <c r="H852" s="108"/>
    </row>
    <row r="853" spans="3:8" ht="14.25" customHeight="1">
      <c r="C853" s="163"/>
      <c r="D853" s="108"/>
      <c r="E853" s="108"/>
      <c r="G853" s="152"/>
      <c r="H853" s="108"/>
    </row>
    <row r="854" spans="3:8" ht="14.25" customHeight="1">
      <c r="C854" s="163"/>
      <c r="D854" s="108"/>
      <c r="E854" s="108"/>
      <c r="G854" s="152"/>
      <c r="H854" s="108"/>
    </row>
    <row r="855" spans="3:8" ht="14.25" customHeight="1">
      <c r="C855" s="163"/>
      <c r="D855" s="108"/>
      <c r="E855" s="108"/>
      <c r="G855" s="152"/>
      <c r="H855" s="108"/>
    </row>
    <row r="856" spans="3:8" ht="14.25" customHeight="1">
      <c r="C856" s="163"/>
      <c r="D856" s="108"/>
      <c r="E856" s="108"/>
      <c r="G856" s="152"/>
      <c r="H856" s="108"/>
    </row>
    <row r="857" spans="3:8" ht="14.25" customHeight="1">
      <c r="C857" s="163"/>
      <c r="D857" s="108"/>
      <c r="E857" s="108"/>
      <c r="G857" s="152"/>
      <c r="H857" s="108"/>
    </row>
    <row r="858" spans="3:8" ht="14.25" customHeight="1">
      <c r="C858" s="163"/>
      <c r="D858" s="108"/>
      <c r="E858" s="108"/>
      <c r="G858" s="152"/>
      <c r="H858" s="108"/>
    </row>
    <row r="859" spans="3:8" ht="14.25" customHeight="1">
      <c r="C859" s="163"/>
      <c r="D859" s="108"/>
      <c r="E859" s="108"/>
      <c r="G859" s="152"/>
      <c r="H859" s="108"/>
    </row>
    <row r="860" spans="3:8" ht="14.25" customHeight="1">
      <c r="C860" s="163"/>
      <c r="D860" s="108"/>
      <c r="E860" s="108"/>
      <c r="G860" s="152"/>
      <c r="H860" s="108"/>
    </row>
    <row r="861" spans="3:8" ht="14.25" customHeight="1">
      <c r="C861" s="163"/>
      <c r="D861" s="108"/>
      <c r="E861" s="108"/>
      <c r="G861" s="152"/>
      <c r="H861" s="108"/>
    </row>
    <row r="862" spans="3:8" ht="14.25" customHeight="1">
      <c r="C862" s="163"/>
      <c r="D862" s="108"/>
      <c r="E862" s="108"/>
      <c r="G862" s="152"/>
      <c r="H862" s="108"/>
    </row>
    <row r="863" spans="3:8" ht="14.25" customHeight="1">
      <c r="C863" s="163"/>
      <c r="D863" s="108"/>
      <c r="E863" s="108"/>
      <c r="G863" s="152"/>
      <c r="H863" s="108"/>
    </row>
    <row r="864" spans="3:8" ht="14.25" customHeight="1">
      <c r="C864" s="163"/>
      <c r="D864" s="108"/>
      <c r="E864" s="108"/>
      <c r="G864" s="152"/>
      <c r="H864" s="108"/>
    </row>
    <row r="865" spans="3:8" ht="14.25" customHeight="1">
      <c r="C865" s="163"/>
      <c r="D865" s="108"/>
      <c r="E865" s="108"/>
      <c r="G865" s="152"/>
      <c r="H865" s="108"/>
    </row>
    <row r="866" spans="3:8" ht="14.25" customHeight="1">
      <c r="C866" s="163"/>
      <c r="D866" s="108"/>
      <c r="E866" s="108"/>
      <c r="G866" s="152"/>
      <c r="H866" s="108"/>
    </row>
    <row r="867" spans="3:8" ht="14.25" customHeight="1">
      <c r="C867" s="163"/>
      <c r="D867" s="108"/>
      <c r="E867" s="108"/>
      <c r="G867" s="152"/>
      <c r="H867" s="108"/>
    </row>
    <row r="868" spans="3:8" ht="14.25" customHeight="1">
      <c r="C868" s="163"/>
      <c r="D868" s="108"/>
      <c r="E868" s="108"/>
      <c r="G868" s="152"/>
      <c r="H868" s="108"/>
    </row>
    <row r="869" spans="3:8" ht="14.25" customHeight="1">
      <c r="C869" s="163"/>
      <c r="D869" s="108"/>
      <c r="E869" s="108"/>
      <c r="G869" s="152"/>
      <c r="H869" s="108"/>
    </row>
    <row r="870" spans="3:8" ht="14.25" customHeight="1">
      <c r="C870" s="163"/>
      <c r="D870" s="108"/>
      <c r="E870" s="108"/>
      <c r="G870" s="152"/>
      <c r="H870" s="108"/>
    </row>
    <row r="871" spans="3:8" ht="14.25" customHeight="1">
      <c r="C871" s="163"/>
      <c r="D871" s="108"/>
      <c r="E871" s="108"/>
      <c r="G871" s="152"/>
      <c r="H871" s="108"/>
    </row>
    <row r="872" spans="3:8" ht="14.25" customHeight="1">
      <c r="C872" s="163"/>
      <c r="D872" s="108"/>
      <c r="E872" s="108"/>
      <c r="G872" s="152"/>
      <c r="H872" s="108"/>
    </row>
    <row r="873" spans="3:8" ht="14.25" customHeight="1">
      <c r="C873" s="163"/>
      <c r="D873" s="108"/>
      <c r="E873" s="108"/>
      <c r="G873" s="152"/>
      <c r="H873" s="108"/>
    </row>
    <row r="874" spans="3:8" ht="14.25" customHeight="1">
      <c r="C874" s="163"/>
      <c r="D874" s="108"/>
      <c r="E874" s="108"/>
      <c r="G874" s="152"/>
      <c r="H874" s="108"/>
    </row>
    <row r="875" spans="3:8" ht="14.25" customHeight="1">
      <c r="C875" s="163"/>
      <c r="D875" s="108"/>
      <c r="E875" s="108"/>
      <c r="G875" s="152"/>
      <c r="H875" s="108"/>
    </row>
    <row r="876" spans="3:8" ht="14.25" customHeight="1">
      <c r="C876" s="163"/>
      <c r="D876" s="108"/>
      <c r="E876" s="108"/>
      <c r="G876" s="152"/>
      <c r="H876" s="108"/>
    </row>
    <row r="877" spans="3:8" ht="14.25" customHeight="1">
      <c r="C877" s="163"/>
      <c r="D877" s="108"/>
      <c r="E877" s="108"/>
      <c r="G877" s="152"/>
      <c r="H877" s="108"/>
    </row>
    <row r="878" spans="3:8" ht="14.25" customHeight="1">
      <c r="C878" s="163"/>
      <c r="D878" s="108"/>
      <c r="E878" s="108"/>
      <c r="G878" s="152"/>
      <c r="H878" s="108"/>
    </row>
    <row r="879" spans="3:8" ht="14.25" customHeight="1">
      <c r="C879" s="163"/>
      <c r="D879" s="108"/>
      <c r="E879" s="108"/>
      <c r="G879" s="152"/>
      <c r="H879" s="108"/>
    </row>
    <row r="880" spans="3:8" ht="14.25" customHeight="1">
      <c r="C880" s="163"/>
      <c r="D880" s="108"/>
      <c r="E880" s="108"/>
      <c r="G880" s="152"/>
      <c r="H880" s="108"/>
    </row>
    <row r="881" spans="3:8" ht="14.25" customHeight="1">
      <c r="C881" s="163"/>
      <c r="D881" s="108"/>
      <c r="E881" s="108"/>
      <c r="G881" s="152"/>
      <c r="H881" s="108"/>
    </row>
    <row r="882" spans="3:8" ht="14.25" customHeight="1">
      <c r="C882" s="163"/>
      <c r="D882" s="108"/>
      <c r="E882" s="108"/>
      <c r="G882" s="152"/>
      <c r="H882" s="108"/>
    </row>
    <row r="883" spans="3:8" ht="14.25" customHeight="1">
      <c r="C883" s="163"/>
      <c r="D883" s="108"/>
      <c r="E883" s="108"/>
      <c r="G883" s="152"/>
      <c r="H883" s="108"/>
    </row>
    <row r="884" spans="3:8" ht="14.25" customHeight="1">
      <c r="C884" s="163"/>
      <c r="D884" s="108"/>
      <c r="E884" s="108"/>
      <c r="G884" s="152"/>
      <c r="H884" s="108"/>
    </row>
    <row r="885" spans="3:8" ht="14.25" customHeight="1">
      <c r="C885" s="163"/>
      <c r="D885" s="108"/>
      <c r="E885" s="108"/>
      <c r="G885" s="152"/>
      <c r="H885" s="108"/>
    </row>
    <row r="886" spans="3:8" ht="14.25" customHeight="1">
      <c r="C886" s="163"/>
      <c r="D886" s="108"/>
      <c r="E886" s="108"/>
      <c r="G886" s="152"/>
      <c r="H886" s="108"/>
    </row>
    <row r="887" spans="3:8" ht="14.25" customHeight="1">
      <c r="C887" s="163"/>
      <c r="D887" s="108"/>
      <c r="E887" s="108"/>
      <c r="G887" s="152"/>
      <c r="H887" s="108"/>
    </row>
    <row r="888" spans="3:8" ht="14.25" customHeight="1">
      <c r="C888" s="163"/>
      <c r="D888" s="108"/>
      <c r="E888" s="108"/>
      <c r="G888" s="152"/>
      <c r="H888" s="108"/>
    </row>
    <row r="889" spans="3:8" ht="14.25" customHeight="1">
      <c r="C889" s="163"/>
      <c r="D889" s="108"/>
      <c r="E889" s="108"/>
      <c r="G889" s="152"/>
      <c r="H889" s="108"/>
    </row>
    <row r="890" spans="3:8" ht="14.25" customHeight="1">
      <c r="C890" s="163"/>
      <c r="D890" s="108"/>
      <c r="E890" s="108"/>
      <c r="G890" s="152"/>
      <c r="H890" s="108"/>
    </row>
    <row r="891" spans="3:8" ht="14.25" customHeight="1">
      <c r="C891" s="163"/>
      <c r="D891" s="108"/>
      <c r="E891" s="108"/>
      <c r="G891" s="152"/>
      <c r="H891" s="108"/>
    </row>
    <row r="892" spans="3:8" ht="14.25" customHeight="1">
      <c r="C892" s="163"/>
      <c r="D892" s="108"/>
      <c r="E892" s="108"/>
      <c r="G892" s="152"/>
      <c r="H892" s="108"/>
    </row>
    <row r="893" spans="3:8" ht="14.25" customHeight="1">
      <c r="C893" s="163"/>
      <c r="D893" s="108"/>
      <c r="E893" s="108"/>
      <c r="G893" s="152"/>
      <c r="H893" s="108"/>
    </row>
    <row r="894" spans="3:8" ht="14.25" customHeight="1">
      <c r="C894" s="163"/>
      <c r="D894" s="108"/>
      <c r="E894" s="108"/>
      <c r="G894" s="152"/>
      <c r="H894" s="108"/>
    </row>
    <row r="895" spans="3:8" ht="14.25" customHeight="1">
      <c r="C895" s="163"/>
      <c r="D895" s="108"/>
      <c r="E895" s="108"/>
      <c r="G895" s="152"/>
      <c r="H895" s="108"/>
    </row>
    <row r="896" spans="3:8" ht="14.25" customHeight="1">
      <c r="C896" s="163"/>
      <c r="D896" s="108"/>
      <c r="E896" s="108"/>
      <c r="G896" s="152"/>
      <c r="H896" s="108"/>
    </row>
    <row r="897" spans="3:8" ht="14.25" customHeight="1">
      <c r="C897" s="163"/>
      <c r="D897" s="108"/>
      <c r="E897" s="108"/>
      <c r="G897" s="152"/>
      <c r="H897" s="108"/>
    </row>
    <row r="898" spans="3:8" ht="14.25" customHeight="1">
      <c r="C898" s="163"/>
      <c r="D898" s="108"/>
      <c r="E898" s="108"/>
      <c r="G898" s="152"/>
      <c r="H898" s="108"/>
    </row>
    <row r="899" spans="3:8" ht="14.25" customHeight="1">
      <c r="C899" s="163"/>
      <c r="D899" s="108"/>
      <c r="E899" s="108"/>
      <c r="G899" s="152"/>
      <c r="H899" s="108"/>
    </row>
    <row r="900" spans="3:8" ht="14.25" customHeight="1">
      <c r="C900" s="163"/>
      <c r="D900" s="108"/>
      <c r="E900" s="108"/>
      <c r="G900" s="152"/>
      <c r="H900" s="108"/>
    </row>
    <row r="901" spans="3:8" ht="14.25" customHeight="1">
      <c r="C901" s="163"/>
      <c r="D901" s="108"/>
      <c r="E901" s="108"/>
      <c r="G901" s="152"/>
      <c r="H901" s="108"/>
    </row>
    <row r="902" spans="3:8" ht="14.25" customHeight="1">
      <c r="C902" s="163"/>
      <c r="D902" s="108"/>
      <c r="E902" s="108"/>
      <c r="G902" s="152"/>
      <c r="H902" s="108"/>
    </row>
    <row r="903" spans="3:8" ht="14.25" customHeight="1">
      <c r="C903" s="163"/>
      <c r="D903" s="108"/>
      <c r="E903" s="108"/>
      <c r="G903" s="152"/>
      <c r="H903" s="108"/>
    </row>
    <row r="904" spans="3:8" ht="14.25" customHeight="1">
      <c r="C904" s="163"/>
      <c r="D904" s="108"/>
      <c r="E904" s="108"/>
      <c r="G904" s="152"/>
      <c r="H904" s="108"/>
    </row>
    <row r="905" spans="3:8" ht="14.25" customHeight="1">
      <c r="C905" s="163"/>
      <c r="D905" s="108"/>
      <c r="E905" s="108"/>
      <c r="G905" s="152"/>
      <c r="H905" s="108"/>
    </row>
    <row r="906" spans="3:8" ht="14.25" customHeight="1">
      <c r="C906" s="163"/>
      <c r="D906" s="108"/>
      <c r="E906" s="108"/>
      <c r="G906" s="152"/>
      <c r="H906" s="108"/>
    </row>
    <row r="907" spans="3:8" ht="14.25" customHeight="1">
      <c r="C907" s="163"/>
      <c r="D907" s="108"/>
      <c r="E907" s="108"/>
      <c r="G907" s="152"/>
      <c r="H907" s="108"/>
    </row>
    <row r="908" spans="3:8" ht="14.25" customHeight="1">
      <c r="C908" s="163"/>
      <c r="D908" s="108"/>
      <c r="E908" s="108"/>
      <c r="G908" s="152"/>
      <c r="H908" s="108"/>
    </row>
    <row r="909" spans="3:8" ht="14.25" customHeight="1">
      <c r="C909" s="163"/>
      <c r="D909" s="108"/>
      <c r="E909" s="108"/>
      <c r="G909" s="152"/>
      <c r="H909" s="108"/>
    </row>
    <row r="910" spans="3:8" ht="14.25" customHeight="1">
      <c r="C910" s="163"/>
      <c r="D910" s="108"/>
      <c r="E910" s="108"/>
      <c r="G910" s="152"/>
      <c r="H910" s="108"/>
    </row>
    <row r="911" spans="3:8" ht="14.25" customHeight="1">
      <c r="C911" s="163"/>
      <c r="D911" s="108"/>
      <c r="E911" s="108"/>
      <c r="G911" s="152"/>
      <c r="H911" s="108"/>
    </row>
    <row r="912" spans="3:8" ht="14.25" customHeight="1">
      <c r="C912" s="163"/>
      <c r="D912" s="108"/>
      <c r="E912" s="108"/>
      <c r="G912" s="152"/>
      <c r="H912" s="108"/>
    </row>
    <row r="913" spans="3:8" ht="14.25" customHeight="1">
      <c r="C913" s="163"/>
      <c r="D913" s="108"/>
      <c r="E913" s="108"/>
      <c r="G913" s="152"/>
      <c r="H913" s="108"/>
    </row>
    <row r="914" spans="3:8" ht="14.25" customHeight="1">
      <c r="C914" s="163"/>
      <c r="D914" s="108"/>
      <c r="E914" s="108"/>
      <c r="G914" s="152"/>
      <c r="H914" s="108"/>
    </row>
    <row r="915" spans="3:8" ht="14.25" customHeight="1">
      <c r="C915" s="163"/>
      <c r="D915" s="108"/>
      <c r="E915" s="108"/>
      <c r="G915" s="152"/>
      <c r="H915" s="108"/>
    </row>
    <row r="916" spans="3:8" ht="14.25" customHeight="1">
      <c r="C916" s="163"/>
      <c r="D916" s="108"/>
      <c r="E916" s="108"/>
      <c r="G916" s="152"/>
      <c r="H916" s="108"/>
    </row>
    <row r="917" spans="3:8" ht="14.25" customHeight="1">
      <c r="C917" s="163"/>
      <c r="D917" s="108"/>
      <c r="E917" s="108"/>
      <c r="G917" s="152"/>
      <c r="H917" s="108"/>
    </row>
    <row r="918" spans="3:8" ht="14.25" customHeight="1">
      <c r="C918" s="163"/>
      <c r="D918" s="108"/>
      <c r="E918" s="108"/>
      <c r="G918" s="152"/>
      <c r="H918" s="108"/>
    </row>
    <row r="919" spans="3:8" ht="14.25" customHeight="1">
      <c r="C919" s="163"/>
      <c r="D919" s="108"/>
      <c r="E919" s="108"/>
      <c r="G919" s="152"/>
      <c r="H919" s="108"/>
    </row>
    <row r="920" spans="3:8" ht="14.25" customHeight="1">
      <c r="C920" s="163"/>
      <c r="D920" s="108"/>
      <c r="E920" s="108"/>
      <c r="G920" s="152"/>
      <c r="H920" s="108"/>
    </row>
    <row r="921" spans="3:8" ht="14.25" customHeight="1">
      <c r="C921" s="163"/>
      <c r="D921" s="108"/>
      <c r="E921" s="108"/>
      <c r="G921" s="152"/>
      <c r="H921" s="108"/>
    </row>
    <row r="922" spans="3:8" ht="14.25" customHeight="1">
      <c r="C922" s="163"/>
      <c r="D922" s="108"/>
      <c r="E922" s="108"/>
      <c r="G922" s="152"/>
      <c r="H922" s="108"/>
    </row>
    <row r="923" spans="3:8" ht="14.25" customHeight="1">
      <c r="C923" s="163"/>
      <c r="D923" s="108"/>
      <c r="E923" s="108"/>
      <c r="G923" s="152"/>
      <c r="H923" s="108"/>
    </row>
    <row r="924" spans="3:8" ht="14.25" customHeight="1">
      <c r="C924" s="163"/>
      <c r="D924" s="108"/>
      <c r="E924" s="108"/>
      <c r="G924" s="152"/>
      <c r="H924" s="108"/>
    </row>
    <row r="925" spans="3:8" ht="14.25" customHeight="1">
      <c r="C925" s="163"/>
      <c r="D925" s="108"/>
      <c r="E925" s="108"/>
      <c r="G925" s="152"/>
      <c r="H925" s="108"/>
    </row>
    <row r="926" spans="3:8" ht="14.25" customHeight="1">
      <c r="C926" s="163"/>
      <c r="D926" s="108"/>
      <c r="E926" s="108"/>
      <c r="G926" s="152"/>
      <c r="H926" s="108"/>
    </row>
    <row r="927" spans="3:8" ht="14.25" customHeight="1">
      <c r="C927" s="163"/>
      <c r="D927" s="108"/>
      <c r="E927" s="108"/>
      <c r="G927" s="152"/>
      <c r="H927" s="108"/>
    </row>
    <row r="928" spans="3:8" ht="14.25" customHeight="1">
      <c r="C928" s="163"/>
      <c r="D928" s="108"/>
      <c r="E928" s="108"/>
      <c r="G928" s="152"/>
      <c r="H928" s="108"/>
    </row>
    <row r="929" spans="3:8" ht="14.25" customHeight="1">
      <c r="C929" s="163"/>
      <c r="D929" s="108"/>
      <c r="E929" s="108"/>
      <c r="G929" s="152"/>
      <c r="H929" s="108"/>
    </row>
    <row r="930" spans="3:8" ht="14.25" customHeight="1">
      <c r="C930" s="163"/>
      <c r="D930" s="108"/>
      <c r="E930" s="108"/>
      <c r="G930" s="152"/>
      <c r="H930" s="108"/>
    </row>
    <row r="931" spans="3:8" ht="14.25" customHeight="1">
      <c r="C931" s="163"/>
      <c r="D931" s="108"/>
      <c r="E931" s="108"/>
      <c r="G931" s="152"/>
      <c r="H931" s="108"/>
    </row>
    <row r="932" spans="3:8" ht="14.25" customHeight="1">
      <c r="C932" s="163"/>
      <c r="D932" s="108"/>
      <c r="E932" s="108"/>
      <c r="G932" s="152"/>
      <c r="H932" s="108"/>
    </row>
    <row r="933" spans="3:8" ht="14.25" customHeight="1">
      <c r="C933" s="163"/>
      <c r="D933" s="108"/>
      <c r="E933" s="108"/>
      <c r="G933" s="152"/>
      <c r="H933" s="108"/>
    </row>
    <row r="934" spans="3:8" ht="14.25" customHeight="1">
      <c r="C934" s="163"/>
      <c r="D934" s="108"/>
      <c r="E934" s="108"/>
      <c r="G934" s="152"/>
      <c r="H934" s="108"/>
    </row>
    <row r="935" spans="3:8" ht="14.25" customHeight="1">
      <c r="C935" s="163"/>
      <c r="D935" s="108"/>
      <c r="E935" s="108"/>
      <c r="G935" s="152"/>
      <c r="H935" s="108"/>
    </row>
    <row r="936" spans="3:8" ht="14.25" customHeight="1">
      <c r="C936" s="163"/>
      <c r="D936" s="108"/>
      <c r="E936" s="108"/>
      <c r="G936" s="152"/>
      <c r="H936" s="108"/>
    </row>
    <row r="937" spans="3:8" ht="14.25" customHeight="1">
      <c r="C937" s="163"/>
      <c r="D937" s="108"/>
      <c r="E937" s="108"/>
      <c r="G937" s="152"/>
      <c r="H937" s="108"/>
    </row>
    <row r="938" spans="3:8" ht="14.25" customHeight="1">
      <c r="C938" s="163"/>
      <c r="D938" s="108"/>
      <c r="E938" s="108"/>
      <c r="G938" s="152"/>
      <c r="H938" s="108"/>
    </row>
    <row r="939" spans="3:8" ht="14.25" customHeight="1">
      <c r="C939" s="163"/>
      <c r="D939" s="108"/>
      <c r="E939" s="108"/>
      <c r="G939" s="152"/>
      <c r="H939" s="108"/>
    </row>
    <row r="940" spans="3:8" ht="14.25" customHeight="1">
      <c r="C940" s="163"/>
      <c r="D940" s="108"/>
      <c r="E940" s="108"/>
      <c r="G940" s="152"/>
      <c r="H940" s="108"/>
    </row>
    <row r="941" spans="3:8" ht="14.25" customHeight="1">
      <c r="C941" s="163"/>
      <c r="D941" s="108"/>
      <c r="E941" s="108"/>
      <c r="G941" s="152"/>
      <c r="H941" s="108"/>
    </row>
    <row r="942" spans="3:8" ht="14.25" customHeight="1">
      <c r="C942" s="163"/>
      <c r="D942" s="108"/>
      <c r="E942" s="108"/>
      <c r="G942" s="152"/>
      <c r="H942" s="108"/>
    </row>
    <row r="943" spans="3:8" ht="14.25" customHeight="1">
      <c r="C943" s="163"/>
      <c r="D943" s="108"/>
      <c r="E943" s="108"/>
      <c r="G943" s="152"/>
      <c r="H943" s="108"/>
    </row>
    <row r="944" spans="3:8" ht="14.25" customHeight="1">
      <c r="C944" s="163"/>
      <c r="D944" s="108"/>
      <c r="E944" s="108"/>
      <c r="G944" s="152"/>
      <c r="H944" s="108"/>
    </row>
    <row r="945" spans="3:8" ht="14.25" customHeight="1">
      <c r="C945" s="163"/>
      <c r="D945" s="108"/>
      <c r="E945" s="108"/>
      <c r="G945" s="152"/>
      <c r="H945" s="108"/>
    </row>
    <row r="946" spans="3:8" ht="14.25" customHeight="1">
      <c r="C946" s="163"/>
      <c r="D946" s="108"/>
      <c r="E946" s="108"/>
      <c r="G946" s="152"/>
      <c r="H946" s="108"/>
    </row>
    <row r="947" spans="3:8" ht="14.25" customHeight="1">
      <c r="C947" s="163"/>
      <c r="D947" s="108"/>
      <c r="E947" s="108"/>
      <c r="G947" s="152"/>
      <c r="H947" s="108"/>
    </row>
    <row r="948" spans="3:8" ht="14.25" customHeight="1">
      <c r="C948" s="163"/>
      <c r="D948" s="108"/>
      <c r="E948" s="108"/>
      <c r="G948" s="152"/>
      <c r="H948" s="108"/>
    </row>
    <row r="949" spans="3:8" ht="14.25" customHeight="1">
      <c r="C949" s="163"/>
      <c r="D949" s="108"/>
      <c r="E949" s="108"/>
      <c r="G949" s="152"/>
      <c r="H949" s="108"/>
    </row>
    <row r="950" spans="3:8" ht="14.25" customHeight="1">
      <c r="C950" s="163"/>
      <c r="D950" s="108"/>
      <c r="E950" s="108"/>
      <c r="G950" s="152"/>
      <c r="H950" s="108"/>
    </row>
    <row r="951" spans="3:8" ht="14.25" customHeight="1">
      <c r="C951" s="163"/>
      <c r="D951" s="108"/>
      <c r="E951" s="108"/>
      <c r="G951" s="152"/>
      <c r="H951" s="108"/>
    </row>
    <row r="952" spans="3:8" ht="14.25" customHeight="1">
      <c r="C952" s="163"/>
      <c r="D952" s="108"/>
      <c r="E952" s="108"/>
      <c r="G952" s="152"/>
      <c r="H952" s="108"/>
    </row>
    <row r="953" spans="3:8" ht="14.25" customHeight="1">
      <c r="C953" s="163"/>
      <c r="D953" s="108"/>
      <c r="E953" s="108"/>
      <c r="G953" s="152"/>
      <c r="H953" s="108"/>
    </row>
    <row r="954" spans="3:8" ht="14.25" customHeight="1">
      <c r="C954" s="163"/>
      <c r="D954" s="108"/>
      <c r="E954" s="108"/>
      <c r="G954" s="152"/>
      <c r="H954" s="108"/>
    </row>
    <row r="955" spans="3:8" ht="14.25" customHeight="1">
      <c r="C955" s="163"/>
      <c r="D955" s="108"/>
      <c r="E955" s="108"/>
      <c r="G955" s="152"/>
      <c r="H955" s="108"/>
    </row>
    <row r="956" spans="3:8" ht="14.25" customHeight="1">
      <c r="C956" s="163"/>
      <c r="D956" s="108"/>
      <c r="E956" s="108"/>
      <c r="G956" s="152"/>
      <c r="H956" s="108"/>
    </row>
    <row r="957" spans="3:8" ht="14.25" customHeight="1">
      <c r="C957" s="163"/>
      <c r="D957" s="108"/>
      <c r="E957" s="108"/>
      <c r="G957" s="152"/>
      <c r="H957" s="108"/>
    </row>
    <row r="958" spans="3:8" ht="14.25" customHeight="1">
      <c r="C958" s="163"/>
      <c r="D958" s="108"/>
      <c r="E958" s="108"/>
      <c r="G958" s="152"/>
      <c r="H958" s="108"/>
    </row>
    <row r="959" spans="3:8" ht="14.25" customHeight="1">
      <c r="C959" s="163"/>
      <c r="D959" s="108"/>
      <c r="E959" s="108"/>
      <c r="G959" s="152"/>
      <c r="H959" s="108"/>
    </row>
    <row r="960" spans="3:8" ht="14.25" customHeight="1">
      <c r="C960" s="163"/>
      <c r="D960" s="108"/>
      <c r="E960" s="108"/>
      <c r="G960" s="152"/>
      <c r="H960" s="108"/>
    </row>
    <row r="961" spans="3:8" ht="14.25" customHeight="1">
      <c r="C961" s="163"/>
      <c r="D961" s="108"/>
      <c r="E961" s="108"/>
      <c r="G961" s="152"/>
      <c r="H961" s="108"/>
    </row>
    <row r="962" spans="3:8" ht="14.25" customHeight="1">
      <c r="C962" s="163"/>
      <c r="D962" s="108"/>
      <c r="E962" s="108"/>
      <c r="G962" s="152"/>
      <c r="H962" s="108"/>
    </row>
    <row r="963" spans="3:8" ht="14.25" customHeight="1">
      <c r="C963" s="163"/>
      <c r="D963" s="108"/>
      <c r="E963" s="108"/>
      <c r="G963" s="152"/>
      <c r="H963" s="108"/>
    </row>
    <row r="964" spans="3:8" ht="14.25" customHeight="1">
      <c r="C964" s="163"/>
      <c r="D964" s="108"/>
      <c r="E964" s="108"/>
      <c r="G964" s="152"/>
      <c r="H964" s="108"/>
    </row>
    <row r="965" spans="3:8" ht="14.25" customHeight="1">
      <c r="C965" s="163"/>
      <c r="D965" s="108"/>
      <c r="E965" s="108"/>
      <c r="G965" s="152"/>
      <c r="H965" s="108"/>
    </row>
    <row r="966" spans="3:8" ht="14.25" customHeight="1">
      <c r="C966" s="163"/>
      <c r="D966" s="108"/>
      <c r="E966" s="108"/>
      <c r="G966" s="152"/>
      <c r="H966" s="108"/>
    </row>
    <row r="967" spans="3:8" ht="14.25" customHeight="1">
      <c r="C967" s="163"/>
      <c r="D967" s="108"/>
      <c r="E967" s="108"/>
      <c r="G967" s="152"/>
      <c r="H967" s="108"/>
    </row>
    <row r="968" spans="3:8" ht="14.25" customHeight="1">
      <c r="C968" s="163"/>
      <c r="D968" s="108"/>
      <c r="E968" s="108"/>
      <c r="G968" s="152"/>
      <c r="H968" s="108"/>
    </row>
    <row r="969" spans="3:8" ht="14.25" customHeight="1">
      <c r="C969" s="163"/>
      <c r="D969" s="108"/>
      <c r="E969" s="108"/>
      <c r="G969" s="152"/>
      <c r="H969" s="108"/>
    </row>
    <row r="970" spans="3:8" ht="14.25" customHeight="1">
      <c r="C970" s="163"/>
      <c r="D970" s="108"/>
      <c r="E970" s="108"/>
      <c r="G970" s="152"/>
      <c r="H970" s="108"/>
    </row>
    <row r="971" spans="3:8" ht="14.25" customHeight="1">
      <c r="C971" s="163"/>
      <c r="D971" s="108"/>
      <c r="E971" s="108"/>
      <c r="G971" s="152"/>
      <c r="H971" s="108"/>
    </row>
    <row r="972" spans="3:8" ht="14.25" customHeight="1">
      <c r="C972" s="163"/>
      <c r="D972" s="108"/>
      <c r="E972" s="108"/>
      <c r="G972" s="152"/>
      <c r="H972" s="108"/>
    </row>
    <row r="973" spans="3:8" ht="14.25" customHeight="1">
      <c r="C973" s="163"/>
      <c r="D973" s="108"/>
      <c r="E973" s="108"/>
      <c r="G973" s="152"/>
      <c r="H973" s="108"/>
    </row>
    <row r="974" spans="3:8" ht="14.25" customHeight="1">
      <c r="C974" s="163"/>
      <c r="D974" s="108"/>
      <c r="E974" s="108"/>
      <c r="G974" s="152"/>
      <c r="H974" s="108"/>
    </row>
    <row r="975" spans="3:8" ht="14.25" customHeight="1">
      <c r="C975" s="163"/>
      <c r="D975" s="108"/>
      <c r="E975" s="108"/>
      <c r="G975" s="152"/>
      <c r="H975" s="108"/>
    </row>
    <row r="976" spans="3:8" ht="14.25" customHeight="1">
      <c r="C976" s="163"/>
      <c r="D976" s="108"/>
      <c r="E976" s="108"/>
      <c r="G976" s="152"/>
      <c r="H976" s="108"/>
    </row>
    <row r="977" spans="3:8" ht="14.25" customHeight="1">
      <c r="C977" s="163"/>
      <c r="D977" s="108"/>
      <c r="E977" s="108"/>
      <c r="G977" s="152"/>
      <c r="H977" s="108"/>
    </row>
    <row r="978" spans="3:8" ht="14.25" customHeight="1">
      <c r="C978" s="163"/>
      <c r="D978" s="108"/>
      <c r="E978" s="108"/>
      <c r="G978" s="152"/>
      <c r="H978" s="108"/>
    </row>
    <row r="979" spans="3:8" ht="14.25" customHeight="1">
      <c r="C979" s="163"/>
      <c r="D979" s="108"/>
      <c r="E979" s="108"/>
      <c r="G979" s="152"/>
      <c r="H979" s="108"/>
    </row>
    <row r="980" spans="3:8" ht="14.25" customHeight="1">
      <c r="C980" s="163"/>
      <c r="D980" s="108"/>
      <c r="E980" s="108"/>
      <c r="G980" s="152"/>
      <c r="H980" s="108"/>
    </row>
    <row r="981" spans="3:8" ht="14.25" customHeight="1">
      <c r="C981" s="163"/>
      <c r="D981" s="108"/>
      <c r="E981" s="108"/>
      <c r="G981" s="152"/>
      <c r="H981" s="108"/>
    </row>
    <row r="982" spans="3:8" ht="14.25" customHeight="1">
      <c r="C982" s="163"/>
      <c r="D982" s="108"/>
      <c r="E982" s="108"/>
      <c r="G982" s="152"/>
      <c r="H982" s="108"/>
    </row>
    <row r="983" spans="3:8" ht="14.25" customHeight="1">
      <c r="C983" s="163"/>
      <c r="D983" s="108"/>
      <c r="E983" s="108"/>
      <c r="G983" s="152"/>
      <c r="H983" s="108"/>
    </row>
    <row r="984" spans="3:8" ht="14.25" customHeight="1">
      <c r="C984" s="163"/>
      <c r="D984" s="108"/>
      <c r="E984" s="108"/>
      <c r="G984" s="152"/>
      <c r="H984" s="108"/>
    </row>
    <row r="985" spans="3:8" ht="14.25" customHeight="1">
      <c r="C985" s="163"/>
      <c r="D985" s="108"/>
      <c r="E985" s="108"/>
      <c r="G985" s="152"/>
      <c r="H985" s="108"/>
    </row>
    <row r="986" spans="3:8" ht="14.25" customHeight="1">
      <c r="C986" s="163"/>
      <c r="D986" s="108"/>
      <c r="E986" s="108"/>
      <c r="G986" s="152"/>
      <c r="H986" s="108"/>
    </row>
    <row r="987" spans="3:8" ht="14.25" customHeight="1">
      <c r="C987" s="163"/>
      <c r="D987" s="108"/>
      <c r="E987" s="108"/>
      <c r="G987" s="152"/>
      <c r="H987" s="108"/>
    </row>
    <row r="988" spans="3:8" ht="14.25" customHeight="1">
      <c r="C988" s="163"/>
      <c r="D988" s="108"/>
      <c r="E988" s="108"/>
      <c r="G988" s="152"/>
      <c r="H988" s="108"/>
    </row>
    <row r="989" spans="3:8" ht="14.25" customHeight="1">
      <c r="C989" s="163"/>
      <c r="D989" s="108"/>
      <c r="E989" s="108"/>
      <c r="G989" s="152"/>
      <c r="H989" s="108"/>
    </row>
    <row r="990" spans="3:8" ht="14.25" customHeight="1">
      <c r="C990" s="163"/>
      <c r="D990" s="108"/>
      <c r="E990" s="108"/>
      <c r="G990" s="152"/>
      <c r="H990" s="108"/>
    </row>
    <row r="991" spans="3:8" ht="14.25" customHeight="1">
      <c r="C991" s="163"/>
      <c r="D991" s="108"/>
      <c r="E991" s="108"/>
      <c r="G991" s="152"/>
      <c r="H991" s="108"/>
    </row>
    <row r="992" spans="3:8" ht="14.25" customHeight="1">
      <c r="C992" s="163"/>
      <c r="D992" s="108"/>
      <c r="E992" s="108"/>
      <c r="G992" s="152"/>
      <c r="H992" s="108"/>
    </row>
    <row r="993" spans="3:8" ht="14.25" customHeight="1">
      <c r="C993" s="163"/>
      <c r="D993" s="108"/>
      <c r="E993" s="108"/>
      <c r="G993" s="152"/>
      <c r="H993" s="108"/>
    </row>
    <row r="994" spans="3:8" ht="14.25" customHeight="1">
      <c r="C994" s="163"/>
      <c r="D994" s="108"/>
      <c r="E994" s="108"/>
      <c r="G994" s="152"/>
      <c r="H994" s="108"/>
    </row>
    <row r="995" spans="3:8" ht="14.25" customHeight="1">
      <c r="C995" s="163"/>
      <c r="D995" s="108"/>
      <c r="E995" s="108"/>
      <c r="G995" s="152"/>
      <c r="H995" s="108"/>
    </row>
    <row r="996" spans="3:8" ht="14.25" customHeight="1">
      <c r="C996" s="163"/>
      <c r="D996" s="108"/>
      <c r="E996" s="108"/>
      <c r="G996" s="152"/>
      <c r="H996" s="108"/>
    </row>
    <row r="997" spans="3:8" ht="14.25" customHeight="1">
      <c r="C997" s="163"/>
      <c r="D997" s="108"/>
      <c r="E997" s="108"/>
      <c r="G997" s="152"/>
      <c r="H997" s="108"/>
    </row>
    <row r="998" spans="3:8" ht="14.25" customHeight="1">
      <c r="C998" s="163"/>
      <c r="D998" s="108"/>
      <c r="E998" s="108"/>
      <c r="G998" s="152"/>
      <c r="H998" s="108"/>
    </row>
    <row r="999" spans="3:8" ht="14.25" customHeight="1">
      <c r="C999" s="163"/>
      <c r="D999" s="108"/>
      <c r="E999" s="108"/>
      <c r="G999" s="152"/>
      <c r="H999" s="108"/>
    </row>
    <row r="1000" spans="3:8" ht="14.25" customHeight="1">
      <c r="C1000" s="163"/>
      <c r="D1000" s="108"/>
      <c r="E1000" s="108"/>
      <c r="G1000" s="152"/>
      <c r="H1000" s="108"/>
    </row>
    <row r="1001" spans="3:8" ht="14.25" customHeight="1">
      <c r="C1001" s="163"/>
      <c r="D1001" s="108"/>
      <c r="E1001" s="108"/>
      <c r="G1001" s="152"/>
      <c r="H1001" s="108"/>
    </row>
    <row r="1002" spans="3:8" ht="14.25" customHeight="1">
      <c r="C1002" s="163"/>
      <c r="D1002" s="108"/>
      <c r="E1002" s="108"/>
      <c r="G1002" s="152"/>
      <c r="H1002" s="108"/>
    </row>
    <row r="1003" spans="3:8" ht="14.25" customHeight="1">
      <c r="C1003" s="163"/>
      <c r="D1003" s="108"/>
      <c r="E1003" s="108"/>
      <c r="G1003" s="152"/>
      <c r="H1003" s="108"/>
    </row>
    <row r="1004" spans="3:8" ht="14.25" customHeight="1">
      <c r="C1004" s="163"/>
      <c r="D1004" s="108"/>
      <c r="E1004" s="108"/>
      <c r="G1004" s="152"/>
      <c r="H1004" s="108"/>
    </row>
    <row r="1005" spans="3:8" ht="14.25" customHeight="1">
      <c r="C1005" s="163"/>
      <c r="D1005" s="108"/>
      <c r="E1005" s="108"/>
      <c r="G1005" s="152"/>
      <c r="H1005" s="108"/>
    </row>
    <row r="1006" spans="3:8" ht="14.25" customHeight="1">
      <c r="C1006" s="163"/>
      <c r="D1006" s="108"/>
      <c r="E1006" s="108"/>
      <c r="G1006" s="152"/>
      <c r="H1006" s="108"/>
    </row>
    <row r="1007" spans="3:8" ht="14.25" customHeight="1">
      <c r="C1007" s="163"/>
      <c r="D1007" s="108"/>
      <c r="E1007" s="108"/>
      <c r="G1007" s="152"/>
      <c r="H1007" s="108"/>
    </row>
    <row r="1008" spans="3:8" ht="14.25" customHeight="1">
      <c r="C1008" s="163"/>
      <c r="D1008" s="108"/>
      <c r="E1008" s="108"/>
      <c r="G1008" s="152"/>
      <c r="H1008" s="108"/>
    </row>
    <row r="1009" spans="3:8" ht="14.25" customHeight="1">
      <c r="C1009" s="163"/>
      <c r="D1009" s="108"/>
      <c r="E1009" s="108"/>
      <c r="G1009" s="152"/>
      <c r="H1009" s="108"/>
    </row>
    <row r="1010" spans="3:8" ht="14.25" customHeight="1">
      <c r="C1010" s="163"/>
      <c r="D1010" s="108"/>
      <c r="E1010" s="108"/>
      <c r="G1010" s="152"/>
      <c r="H1010" s="108"/>
    </row>
    <row r="1011" spans="3:8" ht="14.25" customHeight="1">
      <c r="C1011" s="163"/>
      <c r="D1011" s="108"/>
      <c r="E1011" s="108"/>
      <c r="G1011" s="152"/>
      <c r="H1011" s="108"/>
    </row>
    <row r="1012" spans="3:8" ht="14.25" customHeight="1">
      <c r="C1012" s="163"/>
      <c r="D1012" s="108"/>
      <c r="E1012" s="108"/>
      <c r="G1012" s="152"/>
      <c r="H1012" s="108"/>
    </row>
    <row r="1013" spans="3:8" ht="14.25" customHeight="1">
      <c r="C1013" s="163"/>
      <c r="D1013" s="108"/>
      <c r="E1013" s="108"/>
      <c r="G1013" s="152"/>
      <c r="H1013" s="108"/>
    </row>
    <row r="1014" spans="3:8" ht="14.25" customHeight="1">
      <c r="C1014" s="163"/>
      <c r="D1014" s="108"/>
      <c r="E1014" s="108"/>
      <c r="G1014" s="152"/>
      <c r="H1014" s="108"/>
    </row>
    <row r="1015" spans="3:8" ht="14.25" customHeight="1">
      <c r="C1015" s="163"/>
      <c r="D1015" s="108"/>
      <c r="E1015" s="108"/>
      <c r="G1015" s="152"/>
      <c r="H1015" s="108"/>
    </row>
    <row r="1016" spans="3:8" ht="14.25" customHeight="1">
      <c r="C1016" s="163"/>
      <c r="D1016" s="108"/>
      <c r="E1016" s="108"/>
      <c r="G1016" s="152"/>
      <c r="H1016" s="108"/>
    </row>
    <row r="1017" spans="3:8" ht="14.25" customHeight="1">
      <c r="C1017" s="163"/>
      <c r="D1017" s="108"/>
      <c r="E1017" s="108"/>
      <c r="G1017" s="152"/>
      <c r="H1017" s="108"/>
    </row>
    <row r="1018" spans="3:8" ht="14.25" customHeight="1">
      <c r="C1018" s="163"/>
      <c r="D1018" s="108"/>
      <c r="E1018" s="108"/>
      <c r="G1018" s="152"/>
      <c r="H1018" s="108"/>
    </row>
    <row r="1019" spans="3:8" ht="14.25" customHeight="1">
      <c r="C1019" s="163"/>
      <c r="D1019" s="108"/>
      <c r="E1019" s="108"/>
      <c r="G1019" s="152"/>
      <c r="H1019" s="108"/>
    </row>
    <row r="1020" spans="3:8" ht="14.25" customHeight="1">
      <c r="C1020" s="163"/>
      <c r="D1020" s="108"/>
      <c r="E1020" s="108"/>
      <c r="G1020" s="152"/>
      <c r="H1020" s="108"/>
    </row>
    <row r="1021" spans="3:8" ht="14.25" customHeight="1">
      <c r="C1021" s="163"/>
      <c r="D1021" s="108"/>
      <c r="E1021" s="108"/>
      <c r="G1021" s="152"/>
      <c r="H1021" s="108"/>
    </row>
    <row r="1022" spans="3:8" ht="14.25" customHeight="1">
      <c r="C1022" s="163"/>
      <c r="D1022" s="108"/>
      <c r="E1022" s="108"/>
      <c r="G1022" s="152"/>
      <c r="H1022" s="108"/>
    </row>
    <row r="1023" spans="3:8" ht="14.25" customHeight="1">
      <c r="C1023" s="163"/>
      <c r="D1023" s="108"/>
      <c r="E1023" s="108"/>
      <c r="G1023" s="152"/>
      <c r="H1023" s="108"/>
    </row>
    <row r="1024" spans="3:8" ht="14.25" customHeight="1">
      <c r="C1024" s="163"/>
      <c r="D1024" s="108"/>
      <c r="E1024" s="108"/>
      <c r="G1024" s="152"/>
      <c r="H1024" s="108"/>
    </row>
    <row r="1025" spans="3:8" ht="14.25" customHeight="1">
      <c r="C1025" s="163"/>
      <c r="D1025" s="108"/>
      <c r="E1025" s="108"/>
      <c r="G1025" s="152"/>
      <c r="H1025" s="108"/>
    </row>
    <row r="1026" spans="3:8" ht="14.25" customHeight="1">
      <c r="C1026" s="163"/>
      <c r="D1026" s="108"/>
      <c r="E1026" s="108"/>
      <c r="G1026" s="152"/>
      <c r="H1026" s="108"/>
    </row>
    <row r="1027" spans="3:8" ht="14.25" customHeight="1">
      <c r="C1027" s="163"/>
      <c r="D1027" s="108"/>
      <c r="E1027" s="108"/>
      <c r="G1027" s="152"/>
      <c r="H1027" s="108"/>
    </row>
    <row r="1028" spans="3:8" ht="14.25" customHeight="1">
      <c r="C1028" s="163"/>
      <c r="D1028" s="108"/>
      <c r="E1028" s="108"/>
      <c r="G1028" s="152"/>
      <c r="H1028" s="108"/>
    </row>
    <row r="1029" spans="3:8" ht="14.25" customHeight="1">
      <c r="C1029" s="163"/>
      <c r="D1029" s="108"/>
      <c r="E1029" s="108"/>
      <c r="G1029" s="152"/>
      <c r="H1029" s="108"/>
    </row>
    <row r="1030" spans="3:8" ht="14.25" customHeight="1">
      <c r="C1030" s="163"/>
      <c r="D1030" s="108"/>
      <c r="E1030" s="108"/>
      <c r="G1030" s="152"/>
      <c r="H1030" s="108"/>
    </row>
    <row r="1031" spans="3:8" ht="14.25" customHeight="1">
      <c r="C1031" s="163"/>
      <c r="D1031" s="108"/>
      <c r="E1031" s="108"/>
      <c r="G1031" s="152"/>
      <c r="H1031" s="108"/>
    </row>
    <row r="1032" spans="3:8" ht="14.25" customHeight="1">
      <c r="C1032" s="163"/>
      <c r="D1032" s="108"/>
      <c r="E1032" s="108"/>
      <c r="G1032" s="152"/>
      <c r="H1032" s="108"/>
    </row>
    <row r="1033" spans="3:8" ht="14.25" customHeight="1">
      <c r="C1033" s="163"/>
      <c r="D1033" s="108"/>
      <c r="E1033" s="108"/>
      <c r="G1033" s="152"/>
      <c r="H1033" s="108"/>
    </row>
    <row r="1034" spans="3:8" ht="14.25" customHeight="1">
      <c r="C1034" s="163"/>
      <c r="D1034" s="108"/>
      <c r="E1034" s="108"/>
      <c r="G1034" s="152"/>
      <c r="H1034" s="108"/>
    </row>
    <row r="1035" spans="3:8" ht="14.25" customHeight="1">
      <c r="C1035" s="163"/>
      <c r="D1035" s="108"/>
      <c r="E1035" s="108"/>
      <c r="G1035" s="152"/>
      <c r="H1035" s="108"/>
    </row>
    <row r="1036" spans="3:8" ht="14.25" customHeight="1">
      <c r="C1036" s="163"/>
      <c r="D1036" s="108"/>
      <c r="E1036" s="108"/>
      <c r="G1036" s="152"/>
      <c r="H1036" s="108"/>
    </row>
    <row r="1037" spans="3:8" ht="14.25" customHeight="1">
      <c r="C1037" s="163"/>
      <c r="D1037" s="108"/>
      <c r="E1037" s="108"/>
      <c r="G1037" s="152"/>
      <c r="H1037" s="108"/>
    </row>
    <row r="1038" spans="3:8" ht="14.25" customHeight="1">
      <c r="C1038" s="163"/>
      <c r="D1038" s="108"/>
      <c r="E1038" s="108"/>
      <c r="G1038" s="152"/>
      <c r="H1038" s="108"/>
    </row>
    <row r="1039" spans="3:8" ht="14.25" customHeight="1">
      <c r="C1039" s="163"/>
      <c r="D1039" s="108"/>
      <c r="E1039" s="108"/>
      <c r="G1039" s="152"/>
      <c r="H1039" s="108"/>
    </row>
    <row r="1040" spans="3:8" ht="14.25" customHeight="1">
      <c r="C1040" s="163"/>
      <c r="D1040" s="108"/>
      <c r="E1040" s="108"/>
      <c r="G1040" s="152"/>
      <c r="H1040" s="108"/>
    </row>
    <row r="1041" spans="3:8" ht="14.25" customHeight="1">
      <c r="C1041" s="163"/>
      <c r="D1041" s="108"/>
      <c r="E1041" s="108"/>
      <c r="G1041" s="152"/>
      <c r="H1041" s="108"/>
    </row>
    <row r="1042" spans="3:8" ht="14.25" customHeight="1">
      <c r="C1042" s="163"/>
      <c r="D1042" s="108"/>
      <c r="E1042" s="108"/>
      <c r="G1042" s="152"/>
      <c r="H1042" s="108"/>
    </row>
    <row r="1043" spans="3:8" ht="14.25" customHeight="1">
      <c r="C1043" s="163"/>
      <c r="D1043" s="108"/>
      <c r="E1043" s="108"/>
      <c r="G1043" s="152"/>
      <c r="H1043" s="108"/>
    </row>
    <row r="1044" spans="3:8" ht="14.25" customHeight="1">
      <c r="C1044" s="163"/>
      <c r="D1044" s="108"/>
      <c r="E1044" s="108"/>
      <c r="G1044" s="152"/>
      <c r="H1044" s="108"/>
    </row>
    <row r="1045" spans="3:8" ht="14.25" customHeight="1">
      <c r="C1045" s="163"/>
      <c r="D1045" s="108"/>
      <c r="E1045" s="108"/>
      <c r="G1045" s="152"/>
      <c r="H1045" s="108"/>
    </row>
    <row r="1046" spans="3:8" ht="14.25" customHeight="1">
      <c r="C1046" s="163"/>
      <c r="D1046" s="108"/>
      <c r="E1046" s="108"/>
      <c r="G1046" s="152"/>
      <c r="H1046" s="108"/>
    </row>
    <row r="1047" spans="3:8" ht="14.25" customHeight="1">
      <c r="C1047" s="163"/>
      <c r="D1047" s="108"/>
      <c r="E1047" s="108"/>
      <c r="G1047" s="152"/>
      <c r="H1047" s="108"/>
    </row>
    <row r="1048" spans="3:8" ht="14.25" customHeight="1">
      <c r="C1048" s="163"/>
      <c r="D1048" s="108"/>
      <c r="E1048" s="108"/>
      <c r="G1048" s="152"/>
      <c r="H1048" s="108"/>
    </row>
    <row r="1049" spans="3:8" ht="14.25" customHeight="1">
      <c r="C1049" s="163"/>
      <c r="D1049" s="108"/>
      <c r="E1049" s="108"/>
      <c r="G1049" s="152"/>
      <c r="H1049" s="108"/>
    </row>
    <row r="1050" spans="3:8" ht="14.25" customHeight="1">
      <c r="C1050" s="163"/>
      <c r="D1050" s="108"/>
      <c r="E1050" s="108"/>
      <c r="G1050" s="152"/>
      <c r="H1050" s="108"/>
    </row>
    <row r="1051" spans="3:8" ht="14.25" customHeight="1">
      <c r="C1051" s="163"/>
      <c r="D1051" s="108"/>
      <c r="E1051" s="108"/>
      <c r="G1051" s="152"/>
      <c r="H1051" s="108"/>
    </row>
    <row r="1052" spans="3:8" ht="14.25" customHeight="1">
      <c r="C1052" s="163"/>
      <c r="D1052" s="108"/>
      <c r="E1052" s="108"/>
      <c r="G1052" s="152"/>
      <c r="H1052" s="108"/>
    </row>
    <row r="1053" spans="3:8" ht="14.25" customHeight="1">
      <c r="C1053" s="163"/>
      <c r="D1053" s="108"/>
      <c r="E1053" s="108"/>
      <c r="G1053" s="152"/>
      <c r="H1053" s="108"/>
    </row>
    <row r="1054" spans="3:8" ht="14.25" customHeight="1">
      <c r="C1054" s="163"/>
      <c r="D1054" s="108"/>
      <c r="E1054" s="108"/>
      <c r="G1054" s="152"/>
      <c r="H1054" s="108"/>
    </row>
    <row r="1055" spans="3:8" ht="14.25" customHeight="1">
      <c r="C1055" s="163"/>
      <c r="D1055" s="108"/>
      <c r="E1055" s="108"/>
      <c r="G1055" s="152"/>
      <c r="H1055" s="108"/>
    </row>
    <row r="1056" spans="3:8" ht="14.25" customHeight="1">
      <c r="C1056" s="163"/>
      <c r="D1056" s="108"/>
      <c r="E1056" s="108"/>
      <c r="G1056" s="152"/>
      <c r="H1056" s="108"/>
    </row>
    <row r="1057" spans="3:8" ht="14.25" customHeight="1">
      <c r="C1057" s="163"/>
      <c r="D1057" s="108"/>
      <c r="E1057" s="108"/>
      <c r="G1057" s="152"/>
      <c r="H1057" s="108"/>
    </row>
    <row r="1058" spans="3:8" ht="14.25" customHeight="1">
      <c r="C1058" s="163"/>
      <c r="D1058" s="108"/>
      <c r="E1058" s="108"/>
      <c r="G1058" s="152"/>
      <c r="H1058" s="108"/>
    </row>
    <row r="1059" spans="3:8" ht="14.25" customHeight="1">
      <c r="C1059" s="163"/>
      <c r="D1059" s="108"/>
      <c r="E1059" s="108"/>
      <c r="G1059" s="152"/>
      <c r="H1059" s="108"/>
    </row>
    <row r="1060" spans="3:8" ht="14.25" customHeight="1">
      <c r="C1060" s="163"/>
      <c r="D1060" s="108"/>
      <c r="E1060" s="108"/>
      <c r="G1060" s="152"/>
      <c r="H1060" s="108"/>
    </row>
    <row r="1061" spans="3:8" ht="14.25" customHeight="1">
      <c r="C1061" s="163"/>
      <c r="D1061" s="108"/>
      <c r="E1061" s="108"/>
      <c r="G1061" s="152"/>
      <c r="H1061" s="108"/>
    </row>
  </sheetData>
  <mergeCells count="3">
    <mergeCell ref="E63:E64"/>
    <mergeCell ref="D63:D64"/>
    <mergeCell ref="F63:I63"/>
  </mergeCells>
  <conditionalFormatting sqref="H64:H76 H78:H80 H83:H95 H97:H106 H108:H1048576">
    <cfRule type="cellIs" dxfId="131" priority="7" operator="lessThan">
      <formula>0</formula>
    </cfRule>
    <cfRule type="cellIs" dxfId="130" priority="8" operator="greaterThan">
      <formula>0</formula>
    </cfRule>
  </conditionalFormatting>
  <conditionalFormatting sqref="H81:H82">
    <cfRule type="cellIs" dxfId="129" priority="5" operator="lessThan">
      <formula>0</formula>
    </cfRule>
    <cfRule type="cellIs" dxfId="128" priority="6" operator="greaterThan">
      <formula>0</formula>
    </cfRule>
  </conditionalFormatting>
  <conditionalFormatting sqref="H77">
    <cfRule type="cellIs" dxfId="127" priority="3" operator="lessThan">
      <formula>0</formula>
    </cfRule>
    <cfRule type="cellIs" dxfId="126" priority="4" operator="greaterThan">
      <formula>0</formula>
    </cfRule>
  </conditionalFormatting>
  <conditionalFormatting sqref="H96">
    <cfRule type="cellIs" dxfId="125" priority="1" operator="lessThan">
      <formula>0</formula>
    </cfRule>
    <cfRule type="cellIs" dxfId="124" priority="2" operator="greaterThan">
      <formula>0</formula>
    </cfRule>
  </conditionalFormatting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outlinePr summaryBelow="0"/>
  </sheetPr>
  <dimension ref="A1:I1061"/>
  <sheetViews>
    <sheetView topLeftCell="A76" zoomScale="85" zoomScaleNormal="85" workbookViewId="0">
      <selection activeCell="A26" sqref="A26"/>
    </sheetView>
    <sheetView workbookViewId="1"/>
  </sheetViews>
  <sheetFormatPr defaultColWidth="12.59765625" defaultRowHeight="15" customHeight="1" outlineLevelRow="2"/>
  <cols>
    <col min="1" max="1" width="38.09765625" style="368" customWidth="1"/>
    <col min="2" max="2" width="9.09765625" style="39" customWidth="1"/>
    <col min="3" max="3" width="13.19921875" style="377" customWidth="1"/>
    <col min="4" max="4" width="13.796875" style="461" customWidth="1"/>
    <col min="5" max="5" width="10.8984375" style="453" customWidth="1"/>
    <col min="6" max="6" width="11" style="463" customWidth="1"/>
    <col min="7" max="7" width="9.69921875" style="463" customWidth="1"/>
    <col min="8" max="8" width="10.09765625" style="453" customWidth="1"/>
    <col min="9" max="9" width="15.8984375" style="453" bestFit="1" customWidth="1"/>
    <col min="10" max="18" width="7.59765625" style="453" customWidth="1"/>
    <col min="19" max="23" width="12.59765625" style="453" customWidth="1"/>
    <col min="24" max="16384" width="12.59765625" style="453"/>
  </cols>
  <sheetData>
    <row r="1" spans="1:4" ht="15" customHeight="1" collapsed="1">
      <c r="A1" s="413" t="s">
        <v>220</v>
      </c>
      <c r="B1" s="426">
        <v>28630.19</v>
      </c>
      <c r="C1" s="426">
        <v>0</v>
      </c>
      <c r="D1" s="426">
        <v>2790</v>
      </c>
    </row>
    <row r="2" spans="1:4" ht="15" hidden="1" customHeight="1" outlineLevel="1" collapsed="1">
      <c r="A2" s="414" t="s">
        <v>221</v>
      </c>
      <c r="B2" s="426">
        <v>28630.19</v>
      </c>
      <c r="C2" s="426">
        <v>0</v>
      </c>
      <c r="D2" s="426">
        <v>2790</v>
      </c>
    </row>
    <row r="3" spans="1:4" ht="15" hidden="1" customHeight="1" outlineLevel="2">
      <c r="A3" s="414" t="s">
        <v>222</v>
      </c>
      <c r="B3" s="426">
        <v>28599</v>
      </c>
      <c r="C3" s="426">
        <v>0</v>
      </c>
      <c r="D3" s="426">
        <v>0</v>
      </c>
    </row>
    <row r="4" spans="1:4" ht="15" hidden="1" customHeight="1" outlineLevel="2">
      <c r="A4" s="414" t="s">
        <v>223</v>
      </c>
      <c r="B4" s="426">
        <v>0.04</v>
      </c>
      <c r="C4" s="426">
        <v>0</v>
      </c>
      <c r="D4" s="426">
        <v>0</v>
      </c>
    </row>
    <row r="5" spans="1:4" ht="15" hidden="1" customHeight="1" outlineLevel="2">
      <c r="A5" s="414" t="s">
        <v>224</v>
      </c>
      <c r="B5" s="426">
        <v>31.15</v>
      </c>
      <c r="C5" s="426">
        <v>0</v>
      </c>
      <c r="D5" s="426">
        <v>2790</v>
      </c>
    </row>
    <row r="6" spans="1:4" ht="15" customHeight="1" collapsed="1">
      <c r="A6" s="414" t="s">
        <v>225</v>
      </c>
      <c r="B6" s="426">
        <v>0</v>
      </c>
      <c r="C6" s="426">
        <v>-2531.5100000000002</v>
      </c>
      <c r="D6" s="426">
        <v>-1070.9000000000001</v>
      </c>
    </row>
    <row r="7" spans="1:4" ht="15" hidden="1" customHeight="1" outlineLevel="1" collapsed="1">
      <c r="A7" s="414" t="s">
        <v>226</v>
      </c>
      <c r="B7" s="426">
        <v>0</v>
      </c>
      <c r="C7" s="426">
        <v>-1268.43</v>
      </c>
      <c r="D7" s="426">
        <v>-310.89999999999998</v>
      </c>
    </row>
    <row r="8" spans="1:4" ht="15" hidden="1" customHeight="1" outlineLevel="2">
      <c r="A8" s="414" t="s">
        <v>227</v>
      </c>
      <c r="B8" s="426">
        <v>0</v>
      </c>
      <c r="C8" s="426">
        <v>-690.4</v>
      </c>
      <c r="D8" s="426">
        <v>0</v>
      </c>
    </row>
    <row r="9" spans="1:4" ht="15" hidden="1" customHeight="1" outlineLevel="2">
      <c r="A9" s="414" t="s">
        <v>228</v>
      </c>
      <c r="B9" s="426">
        <v>0</v>
      </c>
      <c r="C9" s="426">
        <v>-355.03</v>
      </c>
      <c r="D9" s="426">
        <v>-310.89999999999998</v>
      </c>
    </row>
    <row r="10" spans="1:4" ht="15" hidden="1" customHeight="1" outlineLevel="2">
      <c r="A10" s="414" t="s">
        <v>229</v>
      </c>
      <c r="B10" s="426">
        <v>0</v>
      </c>
      <c r="C10" s="426">
        <v>-223</v>
      </c>
      <c r="D10" s="426">
        <v>0</v>
      </c>
    </row>
    <row r="11" spans="1:4" ht="15" hidden="1" customHeight="1" outlineLevel="1" collapsed="1">
      <c r="A11" s="414" t="s">
        <v>230</v>
      </c>
      <c r="B11" s="426">
        <v>0</v>
      </c>
      <c r="C11" s="426">
        <v>-965.88</v>
      </c>
      <c r="D11" s="426">
        <v>-760</v>
      </c>
    </row>
    <row r="12" spans="1:4" ht="15" hidden="1" customHeight="1" outlineLevel="2">
      <c r="A12" s="414" t="s">
        <v>231</v>
      </c>
      <c r="B12" s="426">
        <v>0</v>
      </c>
      <c r="C12" s="426">
        <v>-741.15</v>
      </c>
      <c r="D12" s="426">
        <v>0</v>
      </c>
    </row>
    <row r="13" spans="1:4" ht="15" hidden="1" customHeight="1" outlineLevel="2">
      <c r="A13" s="414" t="s">
        <v>232</v>
      </c>
      <c r="B13" s="426">
        <v>0</v>
      </c>
      <c r="C13" s="426">
        <v>-224.73</v>
      </c>
      <c r="D13" s="426">
        <v>-760</v>
      </c>
    </row>
    <row r="14" spans="1:4" ht="15" hidden="1" customHeight="1" outlineLevel="1" collapsed="1">
      <c r="A14" s="414" t="s">
        <v>233</v>
      </c>
      <c r="B14" s="426">
        <v>0</v>
      </c>
      <c r="C14" s="426">
        <v>-297.2</v>
      </c>
      <c r="D14" s="426">
        <v>0</v>
      </c>
    </row>
    <row r="15" spans="1:4" ht="15" hidden="1" customHeight="1" outlineLevel="2">
      <c r="A15" s="414" t="s">
        <v>234</v>
      </c>
      <c r="B15" s="426">
        <v>0</v>
      </c>
      <c r="C15" s="426">
        <v>-57.2</v>
      </c>
      <c r="D15" s="426">
        <v>0</v>
      </c>
    </row>
    <row r="16" spans="1:4" ht="15" hidden="1" customHeight="1" outlineLevel="2">
      <c r="A16" s="414" t="s">
        <v>235</v>
      </c>
      <c r="B16" s="426">
        <v>0</v>
      </c>
      <c r="C16" s="426">
        <v>-240</v>
      </c>
      <c r="D16" s="426">
        <v>0</v>
      </c>
    </row>
    <row r="17" spans="1:4" ht="15" customHeight="1">
      <c r="A17" s="414" t="s">
        <v>236</v>
      </c>
      <c r="B17" s="426">
        <v>0</v>
      </c>
      <c r="C17" s="426">
        <v>-3549.13</v>
      </c>
      <c r="D17" s="426">
        <v>0</v>
      </c>
    </row>
    <row r="18" spans="1:4" ht="15" customHeight="1" outlineLevel="1" collapsed="1">
      <c r="A18" s="414" t="s">
        <v>237</v>
      </c>
      <c r="B18" s="426">
        <v>0</v>
      </c>
      <c r="C18" s="426">
        <v>-1440.93</v>
      </c>
      <c r="D18" s="426">
        <v>0</v>
      </c>
    </row>
    <row r="19" spans="1:4" ht="15" hidden="1" customHeight="1" outlineLevel="2">
      <c r="A19" s="414" t="s">
        <v>238</v>
      </c>
      <c r="B19" s="426">
        <v>0</v>
      </c>
      <c r="C19" s="426">
        <v>-181.85</v>
      </c>
      <c r="D19" s="426">
        <v>0</v>
      </c>
    </row>
    <row r="20" spans="1:4" ht="15" hidden="1" customHeight="1" outlineLevel="2">
      <c r="A20" s="414" t="s">
        <v>239</v>
      </c>
      <c r="B20" s="426">
        <v>0</v>
      </c>
      <c r="C20" s="426">
        <v>-198.44</v>
      </c>
      <c r="D20" s="426">
        <v>0</v>
      </c>
    </row>
    <row r="21" spans="1:4" ht="15" hidden="1" customHeight="1" outlineLevel="2">
      <c r="A21" s="414" t="s">
        <v>240</v>
      </c>
      <c r="B21" s="426">
        <v>0</v>
      </c>
      <c r="C21" s="426">
        <v>-1060.6400000000001</v>
      </c>
      <c r="D21" s="426">
        <v>0</v>
      </c>
    </row>
    <row r="22" spans="1:4" ht="15" customHeight="1" outlineLevel="1">
      <c r="A22" s="414" t="s">
        <v>241</v>
      </c>
      <c r="B22" s="426">
        <v>0</v>
      </c>
      <c r="C22" s="426">
        <v>-2108.1999999999998</v>
      </c>
      <c r="D22" s="426">
        <v>0</v>
      </c>
    </row>
    <row r="23" spans="1:4" ht="15" customHeight="1" outlineLevel="2">
      <c r="A23" s="414" t="s">
        <v>242</v>
      </c>
      <c r="B23" s="426">
        <v>0</v>
      </c>
      <c r="C23" s="426">
        <v>-161.25</v>
      </c>
      <c r="D23" s="426">
        <v>0</v>
      </c>
    </row>
    <row r="24" spans="1:4" ht="15" customHeight="1" outlineLevel="2">
      <c r="A24" s="414" t="s">
        <v>243</v>
      </c>
      <c r="B24" s="426">
        <v>0</v>
      </c>
      <c r="C24" s="426">
        <v>-1534.62</v>
      </c>
      <c r="D24" s="426">
        <v>0</v>
      </c>
    </row>
    <row r="25" spans="1:4" ht="15" customHeight="1" outlineLevel="2">
      <c r="A25" s="414" t="s">
        <v>244</v>
      </c>
      <c r="B25" s="426">
        <v>0</v>
      </c>
      <c r="C25" s="426">
        <v>-412.33</v>
      </c>
      <c r="D25" s="426">
        <v>0</v>
      </c>
    </row>
    <row r="26" spans="1:4" ht="15" customHeight="1" outlineLevel="1" collapsed="1">
      <c r="A26" s="414" t="s">
        <v>245</v>
      </c>
      <c r="B26" s="426">
        <v>0</v>
      </c>
      <c r="C26" s="426">
        <v>0</v>
      </c>
      <c r="D26" s="426">
        <v>0</v>
      </c>
    </row>
    <row r="27" spans="1:4" ht="15" hidden="1" customHeight="1" outlineLevel="2">
      <c r="A27" s="414" t="s">
        <v>246</v>
      </c>
      <c r="B27" s="426">
        <v>0</v>
      </c>
      <c r="C27" s="426">
        <v>0</v>
      </c>
      <c r="D27" s="426">
        <v>0</v>
      </c>
    </row>
    <row r="28" spans="1:4" ht="15" hidden="1" customHeight="1" outlineLevel="2">
      <c r="A28" s="414" t="s">
        <v>247</v>
      </c>
      <c r="B28" s="426">
        <v>0</v>
      </c>
      <c r="C28" s="426">
        <v>0</v>
      </c>
      <c r="D28" s="426">
        <v>0</v>
      </c>
    </row>
    <row r="29" spans="1:4" ht="15" customHeight="1">
      <c r="A29" s="414" t="s">
        <v>248</v>
      </c>
      <c r="B29" s="426">
        <v>0</v>
      </c>
      <c r="C29" s="426">
        <v>-9020.91</v>
      </c>
      <c r="D29" s="426">
        <v>-344</v>
      </c>
    </row>
    <row r="30" spans="1:4" ht="15" customHeight="1" outlineLevel="1" collapsed="1">
      <c r="A30" s="414" t="s">
        <v>249</v>
      </c>
      <c r="B30" s="426">
        <v>0</v>
      </c>
      <c r="C30" s="426">
        <v>-1628.15</v>
      </c>
      <c r="D30" s="426">
        <v>0</v>
      </c>
    </row>
    <row r="31" spans="1:4" ht="15" hidden="1" customHeight="1" outlineLevel="2">
      <c r="A31" s="414" t="s">
        <v>250</v>
      </c>
      <c r="B31" s="426">
        <v>0</v>
      </c>
      <c r="C31" s="426">
        <v>-285.32</v>
      </c>
      <c r="D31" s="426">
        <v>0</v>
      </c>
    </row>
    <row r="32" spans="1:4" ht="15" hidden="1" customHeight="1" outlineLevel="2">
      <c r="A32" s="414" t="s">
        <v>251</v>
      </c>
      <c r="B32" s="426">
        <v>0</v>
      </c>
      <c r="C32" s="426">
        <v>-502.78</v>
      </c>
      <c r="D32" s="426">
        <v>0</v>
      </c>
    </row>
    <row r="33" spans="1:4" ht="15" hidden="1" customHeight="1" outlineLevel="2">
      <c r="A33" s="414" t="s">
        <v>252</v>
      </c>
      <c r="B33" s="426">
        <v>0</v>
      </c>
      <c r="C33" s="426">
        <v>-134</v>
      </c>
      <c r="D33" s="426">
        <v>0</v>
      </c>
    </row>
    <row r="34" spans="1:4" ht="15" hidden="1" customHeight="1" outlineLevel="2">
      <c r="A34" s="414" t="s">
        <v>253</v>
      </c>
      <c r="B34" s="426">
        <v>0</v>
      </c>
      <c r="C34" s="426">
        <v>-706.05</v>
      </c>
      <c r="D34" s="426">
        <v>0</v>
      </c>
    </row>
    <row r="35" spans="1:4" ht="15" customHeight="1" outlineLevel="1" collapsed="1">
      <c r="A35" s="414" t="s">
        <v>254</v>
      </c>
      <c r="B35" s="426">
        <v>0</v>
      </c>
      <c r="C35" s="426">
        <v>-3246.14</v>
      </c>
      <c r="D35" s="426">
        <v>0</v>
      </c>
    </row>
    <row r="36" spans="1:4" ht="15" hidden="1" customHeight="1" outlineLevel="2">
      <c r="A36" s="414" t="s">
        <v>255</v>
      </c>
      <c r="B36" s="426">
        <v>0</v>
      </c>
      <c r="C36" s="426">
        <v>-100.34</v>
      </c>
      <c r="D36" s="426">
        <v>0</v>
      </c>
    </row>
    <row r="37" spans="1:4" ht="15" hidden="1" customHeight="1" outlineLevel="2">
      <c r="A37" s="414" t="s">
        <v>203</v>
      </c>
      <c r="B37" s="426">
        <v>0</v>
      </c>
      <c r="C37" s="426">
        <v>-1801.73</v>
      </c>
      <c r="D37" s="426">
        <v>0</v>
      </c>
    </row>
    <row r="38" spans="1:4" ht="15" hidden="1" customHeight="1" outlineLevel="2">
      <c r="A38" s="414" t="s">
        <v>256</v>
      </c>
      <c r="B38" s="426">
        <v>0</v>
      </c>
      <c r="C38" s="426">
        <v>-390.53</v>
      </c>
      <c r="D38" s="426">
        <v>0</v>
      </c>
    </row>
    <row r="39" spans="1:4" ht="15" hidden="1" customHeight="1" outlineLevel="2">
      <c r="A39" s="414" t="s">
        <v>257</v>
      </c>
      <c r="B39" s="426">
        <v>0</v>
      </c>
      <c r="C39" s="426">
        <v>-923.69</v>
      </c>
      <c r="D39" s="426">
        <v>0</v>
      </c>
    </row>
    <row r="40" spans="1:4" ht="15" hidden="1" customHeight="1" outlineLevel="2">
      <c r="A40" s="414" t="s">
        <v>258</v>
      </c>
      <c r="B40" s="426">
        <v>0</v>
      </c>
      <c r="C40" s="426">
        <v>-29.85</v>
      </c>
      <c r="D40" s="426">
        <v>0</v>
      </c>
    </row>
    <row r="41" spans="1:4" ht="15" customHeight="1" outlineLevel="1">
      <c r="A41" s="414" t="s">
        <v>259</v>
      </c>
      <c r="B41" s="426">
        <v>0</v>
      </c>
      <c r="C41" s="426">
        <v>-4146.62</v>
      </c>
      <c r="D41" s="426">
        <v>-344</v>
      </c>
    </row>
    <row r="42" spans="1:4" ht="15" customHeight="1" outlineLevel="2">
      <c r="A42" s="414" t="s">
        <v>260</v>
      </c>
      <c r="B42" s="426">
        <v>0</v>
      </c>
      <c r="C42" s="426">
        <v>0</v>
      </c>
      <c r="D42" s="426">
        <v>-344</v>
      </c>
    </row>
    <row r="43" spans="1:4" ht="15" customHeight="1" outlineLevel="2">
      <c r="A43" s="414" t="s">
        <v>261</v>
      </c>
      <c r="B43" s="426">
        <v>0</v>
      </c>
      <c r="C43" s="426">
        <v>-2447.2800000000002</v>
      </c>
      <c r="D43" s="426">
        <v>0</v>
      </c>
    </row>
    <row r="44" spans="1:4" ht="15" customHeight="1" outlineLevel="2">
      <c r="A44" s="414" t="s">
        <v>262</v>
      </c>
      <c r="B44" s="426">
        <v>0</v>
      </c>
      <c r="C44" s="426">
        <v>-1699.34</v>
      </c>
      <c r="D44" s="426">
        <v>0</v>
      </c>
    </row>
    <row r="45" spans="1:4" ht="15" customHeight="1" collapsed="1">
      <c r="A45" s="414" t="s">
        <v>263</v>
      </c>
      <c r="B45" s="426">
        <v>0</v>
      </c>
      <c r="C45" s="426">
        <v>-2200</v>
      </c>
      <c r="D45" s="426">
        <v>-1240</v>
      </c>
    </row>
    <row r="46" spans="1:4" ht="15" hidden="1" customHeight="1" outlineLevel="1" collapsed="1">
      <c r="A46" s="414" t="s">
        <v>263</v>
      </c>
      <c r="B46" s="426">
        <v>0</v>
      </c>
      <c r="C46" s="426">
        <v>-2200</v>
      </c>
      <c r="D46" s="426">
        <v>-1240</v>
      </c>
    </row>
    <row r="47" spans="1:4" ht="15" hidden="1" customHeight="1" outlineLevel="2">
      <c r="A47" s="414" t="s">
        <v>263</v>
      </c>
      <c r="B47" s="426">
        <v>0</v>
      </c>
      <c r="C47" s="426">
        <v>-2200</v>
      </c>
      <c r="D47" s="426">
        <v>-1240</v>
      </c>
    </row>
    <row r="48" spans="1:4" ht="15" customHeight="1" collapsed="1">
      <c r="A48" s="414" t="s">
        <v>264</v>
      </c>
      <c r="B48" s="426">
        <v>0</v>
      </c>
      <c r="C48" s="426">
        <v>0</v>
      </c>
      <c r="D48" s="426">
        <v>0</v>
      </c>
    </row>
    <row r="49" spans="1:9" ht="15" hidden="1" customHeight="1" outlineLevel="1" collapsed="1">
      <c r="A49" s="414" t="s">
        <v>264</v>
      </c>
      <c r="B49" s="426">
        <v>0</v>
      </c>
      <c r="C49" s="426">
        <v>0</v>
      </c>
      <c r="D49" s="426">
        <v>0</v>
      </c>
    </row>
    <row r="50" spans="1:9" ht="15" hidden="1" customHeight="1" outlineLevel="2">
      <c r="A50" s="414" t="s">
        <v>265</v>
      </c>
      <c r="B50" s="426">
        <v>0</v>
      </c>
      <c r="C50" s="426">
        <v>0</v>
      </c>
      <c r="D50" s="426">
        <v>0</v>
      </c>
    </row>
    <row r="51" spans="1:9" ht="15" hidden="1" customHeight="1" outlineLevel="2">
      <c r="A51" s="414" t="s">
        <v>266</v>
      </c>
      <c r="B51" s="426">
        <v>0</v>
      </c>
      <c r="C51" s="426">
        <v>0</v>
      </c>
      <c r="D51" s="426">
        <v>0</v>
      </c>
    </row>
    <row r="52" spans="1:9" ht="15" hidden="1" customHeight="1" outlineLevel="2">
      <c r="A52" s="414" t="s">
        <v>267</v>
      </c>
      <c r="B52" s="426">
        <v>0</v>
      </c>
      <c r="C52" s="426">
        <v>0</v>
      </c>
      <c r="D52" s="426">
        <v>0</v>
      </c>
    </row>
    <row r="53" spans="1:9" ht="15" hidden="1" customHeight="1" outlineLevel="2">
      <c r="A53" s="414" t="s">
        <v>268</v>
      </c>
      <c r="B53" s="426">
        <v>0</v>
      </c>
      <c r="C53" s="426">
        <v>0</v>
      </c>
      <c r="D53" s="426">
        <v>0</v>
      </c>
    </row>
    <row r="54" spans="1:9" ht="15" hidden="1" customHeight="1" outlineLevel="2">
      <c r="A54" s="414" t="s">
        <v>269</v>
      </c>
      <c r="B54" s="426">
        <v>0</v>
      </c>
      <c r="C54" s="426">
        <v>0</v>
      </c>
      <c r="D54" s="426">
        <v>0</v>
      </c>
    </row>
    <row r="55" spans="1:9" ht="15" hidden="1" customHeight="1" outlineLevel="2">
      <c r="A55" s="414" t="s">
        <v>270</v>
      </c>
      <c r="B55" s="426">
        <v>0</v>
      </c>
      <c r="C55" s="426">
        <v>0</v>
      </c>
      <c r="D55" s="426">
        <v>0</v>
      </c>
    </row>
    <row r="56" spans="1:9" ht="15" hidden="1" customHeight="1" outlineLevel="2">
      <c r="A56" s="414" t="s">
        <v>271</v>
      </c>
      <c r="B56" s="426">
        <v>0</v>
      </c>
      <c r="C56" s="426">
        <v>0</v>
      </c>
      <c r="D56" s="426">
        <v>0</v>
      </c>
    </row>
    <row r="57" spans="1:9" ht="15" hidden="1" customHeight="1" outlineLevel="2">
      <c r="A57" s="414" t="s">
        <v>272</v>
      </c>
      <c r="B57" s="426">
        <v>0</v>
      </c>
      <c r="C57" s="426">
        <v>0</v>
      </c>
      <c r="D57" s="426">
        <v>0</v>
      </c>
    </row>
    <row r="58" spans="1:9" ht="15" hidden="1" customHeight="1" outlineLevel="2">
      <c r="A58" s="414" t="s">
        <v>273</v>
      </c>
      <c r="B58" s="426">
        <v>0</v>
      </c>
      <c r="C58" s="426">
        <v>0</v>
      </c>
      <c r="D58" s="426">
        <v>0</v>
      </c>
    </row>
    <row r="59" spans="1:9" ht="15" hidden="1" customHeight="1" outlineLevel="2">
      <c r="A59" s="414" t="s">
        <v>274</v>
      </c>
      <c r="B59" s="426">
        <v>0</v>
      </c>
      <c r="C59" s="426">
        <v>0</v>
      </c>
      <c r="D59" s="426">
        <v>0</v>
      </c>
    </row>
    <row r="60" spans="1:9" ht="15" hidden="1" customHeight="1" outlineLevel="2">
      <c r="A60" s="414" t="s">
        <v>275</v>
      </c>
      <c r="B60" s="426">
        <v>0</v>
      </c>
      <c r="C60" s="426">
        <v>0</v>
      </c>
      <c r="D60" s="426">
        <v>0</v>
      </c>
    </row>
    <row r="62" spans="1:9" ht="15" customHeight="1">
      <c r="A62" s="407"/>
      <c r="B62" s="408"/>
      <c r="C62" s="409"/>
      <c r="D62" s="410"/>
      <c r="E62" s="411"/>
      <c r="F62" s="412"/>
      <c r="G62" s="412"/>
      <c r="H62" s="411"/>
      <c r="I62" s="411"/>
    </row>
    <row r="63" spans="1:9" ht="14.25" customHeight="1">
      <c r="A63" s="116"/>
      <c r="B63" s="116"/>
      <c r="C63" s="218"/>
      <c r="D63" s="506" t="s">
        <v>276</v>
      </c>
      <c r="E63" s="505" t="s">
        <v>277</v>
      </c>
      <c r="F63" s="508">
        <v>2022</v>
      </c>
      <c r="G63" s="509"/>
      <c r="H63" s="470"/>
      <c r="I63" s="510"/>
    </row>
    <row r="64" spans="1:9" ht="14.25" customHeight="1" collapsed="1">
      <c r="A64" s="116"/>
      <c r="B64" s="116"/>
      <c r="C64" s="218" t="s">
        <v>278</v>
      </c>
      <c r="D64" s="507"/>
      <c r="E64" s="470"/>
      <c r="F64" s="308" t="s">
        <v>279</v>
      </c>
      <c r="G64" s="308" t="s">
        <v>280</v>
      </c>
      <c r="H64" s="218" t="s">
        <v>281</v>
      </c>
      <c r="I64" s="218" t="s">
        <v>82</v>
      </c>
    </row>
    <row r="65" spans="1:9" ht="14.25" hidden="1" customHeight="1" outlineLevel="1">
      <c r="A65" s="116" t="s">
        <v>282</v>
      </c>
      <c r="B65" s="116" t="s">
        <v>283</v>
      </c>
      <c r="C65" s="130">
        <v>2000</v>
      </c>
      <c r="D65" s="104">
        <f>2000*12+1400+1400</f>
        <v>26800</v>
      </c>
      <c r="F65" s="390">
        <f>$D$65</f>
        <v>26800</v>
      </c>
      <c r="G65" s="309">
        <f>B1</f>
        <v>28630.19</v>
      </c>
      <c r="H65" s="309">
        <f>G65-F65</f>
        <v>1830.1899999999987</v>
      </c>
    </row>
    <row r="66" spans="1:9" ht="14.4" customHeight="1" collapsed="1">
      <c r="A66" s="366" t="s">
        <v>284</v>
      </c>
      <c r="B66" s="242"/>
      <c r="C66" s="358"/>
      <c r="D66" s="243">
        <f>SUM(D65:D65)</f>
        <v>26800</v>
      </c>
      <c r="E66" s="244"/>
      <c r="F66" s="391">
        <f>SUM(F65:F65)</f>
        <v>26800</v>
      </c>
      <c r="G66" s="310">
        <f>SUM(G65:G65)</f>
        <v>28630.19</v>
      </c>
      <c r="H66" s="310">
        <f>SUM(H65:H65)</f>
        <v>1830.1899999999987</v>
      </c>
      <c r="I66" s="247"/>
    </row>
    <row r="67" spans="1:9" ht="14.25" hidden="1" customHeight="1" outlineLevel="1">
      <c r="A67" s="116" t="s">
        <v>285</v>
      </c>
      <c r="B67" s="116" t="s">
        <v>286</v>
      </c>
      <c r="C67" s="130"/>
      <c r="D67" s="104">
        <v>0</v>
      </c>
      <c r="E67" s="106"/>
      <c r="F67" s="390">
        <f>$D$67</f>
        <v>0</v>
      </c>
      <c r="G67" s="309">
        <f>D1</f>
        <v>2790</v>
      </c>
      <c r="H67" s="309">
        <f>G67-F67</f>
        <v>2790</v>
      </c>
      <c r="I67" s="355" t="s">
        <v>344</v>
      </c>
    </row>
    <row r="68" spans="1:9" ht="14.4" customHeight="1">
      <c r="A68" s="366" t="s">
        <v>287</v>
      </c>
      <c r="B68" s="242"/>
      <c r="C68" s="358"/>
      <c r="D68" s="243">
        <f>SUM(D67)</f>
        <v>0</v>
      </c>
      <c r="E68" s="244"/>
      <c r="F68" s="392">
        <f>SUM(F67)</f>
        <v>0</v>
      </c>
      <c r="G68" s="310">
        <f>SUM(G67)</f>
        <v>2790</v>
      </c>
      <c r="H68" s="310">
        <f>SUM(H67:H67)</f>
        <v>2790</v>
      </c>
      <c r="I68" s="247"/>
    </row>
    <row r="69" spans="1:9" ht="14.25" customHeight="1" outlineLevel="1" collapsed="1">
      <c r="A69" s="367" t="s">
        <v>288</v>
      </c>
      <c r="B69" s="125"/>
      <c r="C69" s="359">
        <f>SUM(C70:C72)</f>
        <v>250</v>
      </c>
      <c r="D69" s="352">
        <f>SUM(D70:D72)</f>
        <v>3000</v>
      </c>
      <c r="E69" s="234">
        <f>SUM(E70:E72)</f>
        <v>3150</v>
      </c>
      <c r="F69" s="393">
        <f>SUM(F70:F72)</f>
        <v>3000</v>
      </c>
      <c r="G69" s="312">
        <f>SUM(G70:G72)</f>
        <v>2531.5099999999998</v>
      </c>
      <c r="H69" s="331">
        <f t="shared" ref="H69:H81" si="0">F69-G69</f>
        <v>468.49000000000024</v>
      </c>
      <c r="I69" s="168"/>
    </row>
    <row r="70" spans="1:9" s="39" customFormat="1" ht="14.4" hidden="1" customHeight="1" outlineLevel="2">
      <c r="A70" s="124" t="s">
        <v>289</v>
      </c>
      <c r="B70" s="140" t="s">
        <v>290</v>
      </c>
      <c r="C70" s="130">
        <v>100</v>
      </c>
      <c r="D70" s="130">
        <f>C70*12</f>
        <v>1200</v>
      </c>
      <c r="E70" s="130">
        <f>D70*1.05</f>
        <v>1260</v>
      </c>
      <c r="F70" s="390">
        <f>$D$70</f>
        <v>1200</v>
      </c>
      <c r="G70" s="311">
        <f>-C7</f>
        <v>1268.43</v>
      </c>
      <c r="H70" s="331">
        <f t="shared" si="0"/>
        <v>-68.430000000000064</v>
      </c>
    </row>
    <row r="71" spans="1:9" s="39" customFormat="1" ht="14.4" hidden="1" customHeight="1" outlineLevel="2">
      <c r="A71" s="124" t="s">
        <v>291</v>
      </c>
      <c r="B71" s="140" t="s">
        <v>290</v>
      </c>
      <c r="C71" s="130">
        <v>100</v>
      </c>
      <c r="D71" s="130">
        <f>C71*12</f>
        <v>1200</v>
      </c>
      <c r="E71" s="130">
        <f>D71*1.05</f>
        <v>1260</v>
      </c>
      <c r="F71" s="390">
        <f>$D$71</f>
        <v>1200</v>
      </c>
      <c r="G71" s="311">
        <f>-C11</f>
        <v>965.88</v>
      </c>
      <c r="H71" s="331">
        <f t="shared" si="0"/>
        <v>234.12</v>
      </c>
    </row>
    <row r="72" spans="1:9" s="39" customFormat="1" ht="14.4" hidden="1" customHeight="1" outlineLevel="2">
      <c r="A72" s="124" t="s">
        <v>292</v>
      </c>
      <c r="B72" s="140" t="s">
        <v>290</v>
      </c>
      <c r="C72" s="130">
        <v>50</v>
      </c>
      <c r="D72" s="130">
        <f>C72*12</f>
        <v>600</v>
      </c>
      <c r="E72" s="130">
        <f>D72*1.05</f>
        <v>630</v>
      </c>
      <c r="F72" s="390">
        <f>$D$72</f>
        <v>600</v>
      </c>
      <c r="G72" s="311">
        <f>-C14</f>
        <v>297.2</v>
      </c>
      <c r="H72" s="331">
        <f t="shared" si="0"/>
        <v>302.8</v>
      </c>
    </row>
    <row r="73" spans="1:9" ht="14.4" customHeight="1" outlineLevel="1">
      <c r="A73" s="128" t="s">
        <v>293</v>
      </c>
      <c r="B73" s="128"/>
      <c r="C73" s="353">
        <f>SUM(C74:C76)</f>
        <v>300</v>
      </c>
      <c r="D73" s="353">
        <f>SUM(D74:D76)</f>
        <v>3600</v>
      </c>
      <c r="E73" s="235">
        <f>SUM(E74:E76)</f>
        <v>3780</v>
      </c>
      <c r="F73" s="394">
        <f>SUM(F74:F76)</f>
        <v>3600</v>
      </c>
      <c r="G73" s="313">
        <f>SUM(G74:G76)</f>
        <v>3549.13</v>
      </c>
      <c r="H73" s="331">
        <f t="shared" si="0"/>
        <v>50.869999999999891</v>
      </c>
      <c r="I73" s="126"/>
    </row>
    <row r="74" spans="1:9" ht="14.4" customHeight="1" outlineLevel="2">
      <c r="A74" s="123" t="s">
        <v>294</v>
      </c>
      <c r="B74" s="140" t="s">
        <v>290</v>
      </c>
      <c r="C74" s="229">
        <v>200</v>
      </c>
      <c r="D74" s="147">
        <f t="shared" ref="D74:D81" si="1">C74*12</f>
        <v>2400</v>
      </c>
      <c r="E74" s="233">
        <f>D74*1.05</f>
        <v>2520</v>
      </c>
      <c r="F74" s="390">
        <f>$D$74</f>
        <v>2400</v>
      </c>
      <c r="G74" s="311">
        <f>-C18</f>
        <v>1440.93</v>
      </c>
      <c r="H74" s="331">
        <f t="shared" si="0"/>
        <v>959.06999999999994</v>
      </c>
    </row>
    <row r="75" spans="1:9" ht="14.4" customHeight="1" outlineLevel="2">
      <c r="A75" s="123" t="s">
        <v>295</v>
      </c>
      <c r="B75" s="140" t="s">
        <v>290</v>
      </c>
      <c r="C75" s="229">
        <v>100</v>
      </c>
      <c r="D75" s="147">
        <f t="shared" si="1"/>
        <v>1200</v>
      </c>
      <c r="E75" s="233">
        <f>D75*1.05</f>
        <v>1260</v>
      </c>
      <c r="F75" s="390">
        <f>$D$75</f>
        <v>1200</v>
      </c>
      <c r="G75" s="311">
        <f>-C22</f>
        <v>2108.1999999999998</v>
      </c>
      <c r="H75" s="331">
        <f t="shared" si="0"/>
        <v>-908.19999999999982</v>
      </c>
    </row>
    <row r="76" spans="1:9" s="377" customFormat="1" ht="14.4" customHeight="1" outlineLevel="2">
      <c r="A76" s="425" t="s">
        <v>296</v>
      </c>
      <c r="B76" s="140" t="s">
        <v>290</v>
      </c>
      <c r="C76" s="229">
        <v>0</v>
      </c>
      <c r="D76" s="229">
        <f t="shared" si="1"/>
        <v>0</v>
      </c>
      <c r="E76" s="232">
        <f>D76*1.05</f>
        <v>0</v>
      </c>
      <c r="F76" s="390">
        <f>$D$76</f>
        <v>0</v>
      </c>
      <c r="G76" s="311">
        <f>-C26</f>
        <v>0</v>
      </c>
      <c r="H76" s="331">
        <f t="shared" si="0"/>
        <v>0</v>
      </c>
    </row>
    <row r="77" spans="1:9" ht="14.4" customHeight="1" outlineLevel="1">
      <c r="A77" s="171" t="s">
        <v>297</v>
      </c>
      <c r="B77" s="171"/>
      <c r="C77" s="360">
        <f>SUM(C80:C81)</f>
        <v>450</v>
      </c>
      <c r="D77" s="354">
        <f t="shared" si="1"/>
        <v>5400</v>
      </c>
      <c r="E77" s="236">
        <f>D77*1.05</f>
        <v>5670</v>
      </c>
      <c r="F77" s="395">
        <f>SUM(F80,F81)</f>
        <v>5400</v>
      </c>
      <c r="G77" s="314">
        <f>SUM(G80,G81)</f>
        <v>9020.91</v>
      </c>
      <c r="H77" s="331">
        <f t="shared" si="0"/>
        <v>-3620.91</v>
      </c>
      <c r="I77" s="127"/>
    </row>
    <row r="78" spans="1:9" s="39" customFormat="1" ht="14.4" customHeight="1" outlineLevel="2">
      <c r="A78" s="365" t="s">
        <v>298</v>
      </c>
      <c r="B78" s="140" t="s">
        <v>290</v>
      </c>
      <c r="C78" s="229">
        <v>100</v>
      </c>
      <c r="D78" s="229">
        <f t="shared" si="1"/>
        <v>1200</v>
      </c>
      <c r="E78" s="232"/>
      <c r="F78" s="390">
        <f>$D$78</f>
        <v>1200</v>
      </c>
      <c r="G78" s="311">
        <f>-C30</f>
        <v>1628.15</v>
      </c>
      <c r="H78" s="331">
        <f t="shared" si="0"/>
        <v>-428.15000000000009</v>
      </c>
      <c r="I78" s="160"/>
    </row>
    <row r="79" spans="1:9" s="39" customFormat="1" ht="14.4" customHeight="1" outlineLevel="2">
      <c r="A79" s="365" t="s">
        <v>299</v>
      </c>
      <c r="B79" s="140" t="s">
        <v>290</v>
      </c>
      <c r="C79" s="229">
        <v>150</v>
      </c>
      <c r="D79" s="229">
        <f t="shared" si="1"/>
        <v>1800</v>
      </c>
      <c r="E79" s="232"/>
      <c r="F79" s="390">
        <f>$D$79</f>
        <v>1800</v>
      </c>
      <c r="G79" s="311">
        <f>-C35</f>
        <v>3246.14</v>
      </c>
      <c r="H79" s="331">
        <f t="shared" si="0"/>
        <v>-1446.1399999999999</v>
      </c>
    </row>
    <row r="80" spans="1:9" s="39" customFormat="1" ht="14.4" customHeight="1" outlineLevel="2">
      <c r="A80" s="365" t="s">
        <v>300</v>
      </c>
      <c r="B80" s="140" t="s">
        <v>290</v>
      </c>
      <c r="C80" s="229">
        <v>250</v>
      </c>
      <c r="D80" s="229">
        <f t="shared" si="1"/>
        <v>3000</v>
      </c>
      <c r="E80" s="232">
        <f>D80*1.05</f>
        <v>3150</v>
      </c>
      <c r="F80" s="390">
        <f>$D$80</f>
        <v>3000</v>
      </c>
      <c r="G80" s="311">
        <f>SUM(G78:G79)</f>
        <v>4874.29</v>
      </c>
      <c r="H80" s="331">
        <f t="shared" si="0"/>
        <v>-1874.29</v>
      </c>
    </row>
    <row r="81" spans="1:9" ht="14.4" customHeight="1" outlineLevel="2">
      <c r="A81" s="365" t="s">
        <v>301</v>
      </c>
      <c r="B81" s="140" t="s">
        <v>290</v>
      </c>
      <c r="C81" s="229">
        <v>200</v>
      </c>
      <c r="D81" s="147">
        <f t="shared" si="1"/>
        <v>2400</v>
      </c>
      <c r="E81" s="233">
        <f>D81*1.05</f>
        <v>2520</v>
      </c>
      <c r="F81" s="390">
        <f>$D$81</f>
        <v>2400</v>
      </c>
      <c r="G81" s="311">
        <f>-C41</f>
        <v>4146.62</v>
      </c>
      <c r="H81" s="331">
        <f t="shared" si="0"/>
        <v>-1746.62</v>
      </c>
    </row>
    <row r="82" spans="1:9" s="463" customFormat="1" ht="14.4" customHeight="1" outlineLevel="1">
      <c r="A82" s="417"/>
      <c r="B82" s="418"/>
      <c r="C82" s="419"/>
      <c r="D82" s="420"/>
      <c r="E82" s="421"/>
      <c r="F82" s="422"/>
      <c r="G82" s="423"/>
      <c r="H82" s="423"/>
      <c r="I82" s="424"/>
    </row>
    <row r="83" spans="1:9" ht="14.4" customHeight="1" outlineLevel="2">
      <c r="A83" s="116" t="s">
        <v>302</v>
      </c>
      <c r="B83" s="116"/>
      <c r="C83" s="229">
        <f>C69+C73+C80</f>
        <v>800</v>
      </c>
      <c r="D83" s="147">
        <f>C83*12</f>
        <v>9600</v>
      </c>
      <c r="E83" s="230" t="s">
        <v>103</v>
      </c>
      <c r="F83" s="396">
        <f>$D$83</f>
        <v>9600</v>
      </c>
      <c r="G83" s="315">
        <f>G69+G73+G80</f>
        <v>10954.93</v>
      </c>
      <c r="H83" s="331">
        <f>F83-G83</f>
        <v>-1354.9300000000003</v>
      </c>
      <c r="I83" s="112">
        <f>H80+H75+H74+H72+H71+H70</f>
        <v>-1354.93</v>
      </c>
    </row>
    <row r="84" spans="1:9" ht="14.4" customHeight="1" outlineLevel="2">
      <c r="A84" s="116" t="s">
        <v>303</v>
      </c>
      <c r="B84" s="116"/>
      <c r="C84" s="229">
        <f>C69+C73+C77</f>
        <v>1000</v>
      </c>
      <c r="D84" s="147">
        <f>C84*12</f>
        <v>12000</v>
      </c>
      <c r="E84" s="230" t="s">
        <v>103</v>
      </c>
      <c r="F84" s="396">
        <f>$D$84</f>
        <v>12000</v>
      </c>
      <c r="G84" s="315">
        <f>G69+G73+G77</f>
        <v>15101.55</v>
      </c>
      <c r="H84" s="331">
        <f>F84-G84</f>
        <v>-3101.5499999999993</v>
      </c>
      <c r="I84" s="112">
        <f>H80+H81+H75+H74+H72+H71+H70</f>
        <v>-3101.55</v>
      </c>
    </row>
    <row r="85" spans="1:9" ht="14.4" customHeight="1" outlineLevel="2">
      <c r="C85" s="229"/>
      <c r="D85" s="147"/>
      <c r="E85" s="147"/>
      <c r="F85" s="397"/>
      <c r="G85" s="316"/>
      <c r="H85" s="309"/>
    </row>
    <row r="86" spans="1:9" s="39" customFormat="1" ht="14.4" customHeight="1" outlineLevel="2">
      <c r="A86" s="116" t="s">
        <v>304</v>
      </c>
      <c r="B86" s="142" t="s">
        <v>305</v>
      </c>
      <c r="C86" s="229">
        <v>200</v>
      </c>
      <c r="D86" s="229">
        <v>2400</v>
      </c>
      <c r="E86" s="229"/>
      <c r="F86" s="398">
        <f>$D$86</f>
        <v>2400</v>
      </c>
      <c r="G86" s="311">
        <f>-C46</f>
        <v>2200</v>
      </c>
      <c r="H86" s="331">
        <f>F86-G86</f>
        <v>200</v>
      </c>
    </row>
    <row r="87" spans="1:9" ht="14.25" customHeight="1" outlineLevel="2">
      <c r="A87" s="116" t="s">
        <v>306</v>
      </c>
      <c r="B87" s="139" t="s">
        <v>103</v>
      </c>
      <c r="C87" s="229">
        <v>0</v>
      </c>
      <c r="D87" s="229">
        <v>0</v>
      </c>
      <c r="E87" s="147"/>
      <c r="F87" s="398">
        <f>$D$87</f>
        <v>0</v>
      </c>
      <c r="G87" s="311">
        <v>0</v>
      </c>
      <c r="H87" s="309">
        <f>F87-G87</f>
        <v>0</v>
      </c>
    </row>
    <row r="88" spans="1:9" ht="14.25" customHeight="1" outlineLevel="2">
      <c r="A88" s="116" t="s">
        <v>307</v>
      </c>
      <c r="B88" s="116"/>
      <c r="C88" s="229">
        <f>C86+C87</f>
        <v>200</v>
      </c>
      <c r="D88" s="229">
        <f>D86+D87</f>
        <v>2400</v>
      </c>
      <c r="E88" s="147"/>
      <c r="F88" s="398">
        <f>$D$88</f>
        <v>2400</v>
      </c>
      <c r="G88" s="311">
        <f>G86+G87</f>
        <v>2200</v>
      </c>
      <c r="H88" s="309">
        <f>F88-G88</f>
        <v>200</v>
      </c>
    </row>
    <row r="89" spans="1:9" ht="14.25" customHeight="1" outlineLevel="1">
      <c r="A89" s="117" t="s">
        <v>308</v>
      </c>
      <c r="B89" s="116"/>
      <c r="C89" s="229"/>
      <c r="D89" s="147"/>
      <c r="E89" s="147"/>
      <c r="F89" s="397"/>
      <c r="G89" s="316"/>
      <c r="H89" s="309"/>
    </row>
    <row r="90" spans="1:9" ht="14.25" customHeight="1" collapsed="1">
      <c r="A90" s="348" t="s">
        <v>309</v>
      </c>
      <c r="B90" s="131"/>
      <c r="C90" s="132">
        <f>C88+C84</f>
        <v>1200</v>
      </c>
      <c r="D90" s="132">
        <f>C90*12</f>
        <v>14400</v>
      </c>
      <c r="E90" s="132"/>
      <c r="F90" s="399">
        <f>$D$90</f>
        <v>14400</v>
      </c>
      <c r="G90" s="317">
        <f>G84+G86+G87</f>
        <v>17301.55</v>
      </c>
      <c r="H90" s="309">
        <f>F90-G90</f>
        <v>-2901.5499999999993</v>
      </c>
      <c r="I90" s="134"/>
    </row>
    <row r="91" spans="1:9" ht="14.25" hidden="1" customHeight="1" outlineLevel="1">
      <c r="A91" s="116" t="s">
        <v>310</v>
      </c>
      <c r="B91" s="116"/>
      <c r="C91" s="130"/>
      <c r="D91" s="109"/>
      <c r="E91" s="104"/>
      <c r="F91" s="398">
        <v>600</v>
      </c>
      <c r="G91" s="315">
        <f>-D11</f>
        <v>760</v>
      </c>
      <c r="H91" s="309">
        <f>F91-G91</f>
        <v>-160</v>
      </c>
      <c r="I91" s="306" t="s">
        <v>345</v>
      </c>
    </row>
    <row r="92" spans="1:9" ht="14.25" hidden="1" customHeight="1" outlineLevel="1">
      <c r="A92" s="116" t="s">
        <v>312</v>
      </c>
      <c r="B92" s="116"/>
      <c r="C92" s="130"/>
      <c r="D92" s="109"/>
      <c r="E92" s="104"/>
      <c r="F92" s="398">
        <v>0</v>
      </c>
      <c r="G92" s="315">
        <f>-D7</f>
        <v>310.89999999999998</v>
      </c>
      <c r="H92" s="309">
        <f>F92-G92</f>
        <v>-310.89999999999998</v>
      </c>
      <c r="I92" s="306" t="s">
        <v>346</v>
      </c>
    </row>
    <row r="93" spans="1:9" ht="14.25" hidden="1" customHeight="1" outlineLevel="1">
      <c r="A93" s="116" t="s">
        <v>313</v>
      </c>
      <c r="B93" s="116"/>
      <c r="C93" s="130"/>
      <c r="D93" s="109"/>
      <c r="E93" s="104"/>
      <c r="F93" s="398">
        <v>0</v>
      </c>
      <c r="G93" s="315">
        <v>0</v>
      </c>
      <c r="H93" s="309">
        <f>F93-G93</f>
        <v>0</v>
      </c>
      <c r="I93" s="306"/>
    </row>
    <row r="94" spans="1:9" ht="14.25" hidden="1" customHeight="1" outlineLevel="1">
      <c r="A94" s="116" t="s">
        <v>314</v>
      </c>
      <c r="B94" s="116"/>
      <c r="C94" s="130"/>
      <c r="D94" s="109"/>
      <c r="E94" s="104"/>
      <c r="F94" s="398">
        <v>200</v>
      </c>
      <c r="G94" s="315">
        <v>344</v>
      </c>
      <c r="H94" s="309">
        <f>F94-G94</f>
        <v>-144</v>
      </c>
      <c r="I94" s="306" t="s">
        <v>347</v>
      </c>
    </row>
    <row r="95" spans="1:9" ht="14.25" hidden="1" customHeight="1" outlineLevel="1">
      <c r="A95" s="116" t="s">
        <v>316</v>
      </c>
      <c r="B95" s="116"/>
      <c r="C95" s="130"/>
      <c r="D95" s="109"/>
      <c r="E95" s="104"/>
      <c r="F95" s="398">
        <v>0</v>
      </c>
      <c r="G95" s="315">
        <f>-D45</f>
        <v>1240</v>
      </c>
      <c r="H95" s="309"/>
      <c r="I95" s="306" t="s">
        <v>348</v>
      </c>
    </row>
    <row r="96" spans="1:9" ht="14.25" customHeight="1">
      <c r="A96" s="348" t="s">
        <v>317</v>
      </c>
      <c r="B96" s="131"/>
      <c r="C96" s="132"/>
      <c r="D96" s="132"/>
      <c r="E96" s="132"/>
      <c r="F96" s="399">
        <f>SUM(F91:F95)</f>
        <v>800</v>
      </c>
      <c r="G96" s="317">
        <f>SUM(G91:G95)</f>
        <v>2654.9</v>
      </c>
      <c r="H96" s="309">
        <f>F96-G96</f>
        <v>-1854.9</v>
      </c>
      <c r="I96" s="134"/>
    </row>
    <row r="97" spans="1:9" ht="14.4" customHeight="1">
      <c r="A97" s="117"/>
      <c r="B97" s="117"/>
      <c r="C97" s="130"/>
      <c r="D97" s="104"/>
      <c r="E97" s="104"/>
      <c r="F97" s="400"/>
      <c r="G97" s="316"/>
      <c r="H97" s="309"/>
    </row>
    <row r="98" spans="1:9" ht="14.25" customHeight="1">
      <c r="A98" s="118" t="s">
        <v>318</v>
      </c>
      <c r="B98" s="118"/>
      <c r="C98" s="161"/>
      <c r="D98" s="210">
        <f>D66+D68</f>
        <v>26800</v>
      </c>
      <c r="E98" s="189"/>
      <c r="F98" s="401">
        <f>F66</f>
        <v>26800</v>
      </c>
      <c r="G98" s="318">
        <f>G66+G68</f>
        <v>31420.19</v>
      </c>
      <c r="H98" s="309">
        <f>G98-F98</f>
        <v>4620.1899999999987</v>
      </c>
    </row>
    <row r="99" spans="1:9" ht="14.4" customHeight="1">
      <c r="A99" s="119" t="s">
        <v>319</v>
      </c>
      <c r="B99" s="119"/>
      <c r="C99" s="361"/>
      <c r="D99" s="206">
        <f>D90</f>
        <v>14400</v>
      </c>
      <c r="E99" s="194" t="s">
        <v>320</v>
      </c>
      <c r="F99" s="402">
        <f>(F90+F96)</f>
        <v>15200</v>
      </c>
      <c r="G99" s="319">
        <f>G90+G96</f>
        <v>19956.45</v>
      </c>
      <c r="H99" s="309">
        <f>F99-G99</f>
        <v>-4756.4500000000007</v>
      </c>
      <c r="I99" s="185"/>
    </row>
    <row r="100" spans="1:9" ht="14.25" customHeight="1">
      <c r="A100" s="120" t="s">
        <v>321</v>
      </c>
      <c r="B100" s="120"/>
      <c r="C100" s="162"/>
      <c r="D100" s="207">
        <f>D98-D99</f>
        <v>12400</v>
      </c>
      <c r="E100" s="198" t="s">
        <v>322</v>
      </c>
      <c r="F100" s="403">
        <f>F98-F99</f>
        <v>11600</v>
      </c>
      <c r="G100" s="320">
        <f>G98-G99</f>
        <v>11463.739999999998</v>
      </c>
      <c r="H100" s="309">
        <f>G100-F100</f>
        <v>-136.26000000000204</v>
      </c>
    </row>
    <row r="101" spans="1:9" ht="14.25" customHeight="1">
      <c r="A101" s="298" t="s">
        <v>323</v>
      </c>
      <c r="B101" s="298"/>
      <c r="C101" s="300"/>
      <c r="D101" s="287">
        <f>D68+D70</f>
        <v>1200</v>
      </c>
      <c r="E101" s="301"/>
      <c r="F101" s="404">
        <f>F68</f>
        <v>0</v>
      </c>
      <c r="G101" s="321">
        <f>G68</f>
        <v>2790</v>
      </c>
      <c r="H101" s="309">
        <f>G101-F101</f>
        <v>2790</v>
      </c>
    </row>
    <row r="102" spans="1:9" ht="14.25" customHeight="1">
      <c r="A102" s="288" t="s">
        <v>324</v>
      </c>
      <c r="B102" s="288"/>
      <c r="C102" s="290"/>
      <c r="D102" s="291"/>
      <c r="E102" s="292"/>
      <c r="F102" s="322">
        <f>F96</f>
        <v>800</v>
      </c>
      <c r="G102" s="322">
        <f>G96</f>
        <v>2654.9</v>
      </c>
      <c r="H102" s="309">
        <f>F102-G102</f>
        <v>-1854.9</v>
      </c>
    </row>
    <row r="103" spans="1:9" ht="14.25" customHeight="1">
      <c r="A103" s="131" t="s">
        <v>325</v>
      </c>
      <c r="B103" s="131"/>
      <c r="C103" s="362"/>
      <c r="D103" s="186">
        <f>D66+D68</f>
        <v>26800</v>
      </c>
      <c r="E103" s="202"/>
      <c r="F103" s="405">
        <f>F98-F101</f>
        <v>26800</v>
      </c>
      <c r="G103" s="323">
        <f>G66</f>
        <v>28630.19</v>
      </c>
      <c r="H103" s="309">
        <f>G103-F103</f>
        <v>1830.1899999999987</v>
      </c>
    </row>
    <row r="104" spans="1:9" ht="14.25" customHeight="1">
      <c r="A104" s="131" t="s">
        <v>326</v>
      </c>
      <c r="B104" s="131"/>
      <c r="C104" s="362"/>
      <c r="D104" s="186">
        <f>D84+D88</f>
        <v>14400</v>
      </c>
      <c r="E104" s="202"/>
      <c r="F104" s="405">
        <f>F99-F102</f>
        <v>14400</v>
      </c>
      <c r="G104" s="323">
        <f>G90</f>
        <v>17301.55</v>
      </c>
      <c r="H104" s="309">
        <f>F104-G104</f>
        <v>-2901.5499999999993</v>
      </c>
    </row>
    <row r="105" spans="1:9" ht="14.4" customHeight="1">
      <c r="A105" s="369" t="s">
        <v>327</v>
      </c>
      <c r="B105" s="121"/>
      <c r="C105" s="363"/>
      <c r="D105" s="176">
        <f>D98-D99</f>
        <v>12400</v>
      </c>
      <c r="E105" s="203"/>
      <c r="F105" s="324">
        <f>F103-F104</f>
        <v>12400</v>
      </c>
      <c r="G105" s="324">
        <f>G103-G104</f>
        <v>11328.64</v>
      </c>
      <c r="H105" s="309">
        <f>G105-F105</f>
        <v>-1071.3600000000006</v>
      </c>
    </row>
    <row r="106" spans="1:9" ht="14.4" customHeight="1">
      <c r="A106" s="375" t="s">
        <v>328</v>
      </c>
      <c r="B106" s="370" t="s">
        <v>329</v>
      </c>
      <c r="C106" s="371"/>
      <c r="D106" s="372"/>
      <c r="E106" s="373"/>
      <c r="F106" s="406"/>
      <c r="G106" s="374"/>
      <c r="H106" s="373"/>
      <c r="I106" s="373"/>
    </row>
    <row r="107" spans="1:9" ht="14.4" customHeight="1">
      <c r="A107" s="375" t="s">
        <v>330</v>
      </c>
      <c r="B107" s="370"/>
      <c r="C107" s="371"/>
      <c r="D107" s="372"/>
      <c r="E107" s="373"/>
      <c r="F107" s="406"/>
      <c r="G107" s="374">
        <f>G101-G102+G105</f>
        <v>11463.74</v>
      </c>
      <c r="H107" s="373"/>
      <c r="I107" s="373"/>
    </row>
    <row r="108" spans="1:9" ht="14.25" customHeight="1">
      <c r="A108" s="117"/>
      <c r="B108" s="117"/>
      <c r="C108" s="130"/>
      <c r="D108" s="104"/>
      <c r="E108" s="104"/>
      <c r="G108" s="145"/>
      <c r="H108" s="104"/>
    </row>
    <row r="109" spans="1:9" ht="14.4" customHeight="1">
      <c r="G109" s="144"/>
    </row>
    <row r="110" spans="1:9" ht="14.4" customHeight="1">
      <c r="G110" s="144"/>
    </row>
    <row r="111" spans="1:9" ht="14.25" customHeight="1">
      <c r="C111" s="163"/>
      <c r="D111" s="108"/>
      <c r="E111" s="108"/>
      <c r="G111" s="152"/>
      <c r="H111" s="108"/>
    </row>
    <row r="112" spans="1:9" ht="14.25" customHeight="1">
      <c r="C112" s="163"/>
      <c r="D112" s="108"/>
      <c r="E112" s="108"/>
      <c r="G112" s="152"/>
      <c r="H112" s="108"/>
    </row>
    <row r="113" spans="3:8" ht="14.25" customHeight="1">
      <c r="C113" s="163"/>
      <c r="D113" s="108"/>
      <c r="E113" s="108"/>
      <c r="G113" s="152"/>
      <c r="H113" s="108"/>
    </row>
    <row r="114" spans="3:8" ht="14.25" customHeight="1">
      <c r="C114" s="163"/>
      <c r="D114" s="108"/>
      <c r="E114" s="108"/>
      <c r="G114" s="152"/>
      <c r="H114" s="108"/>
    </row>
    <row r="115" spans="3:8" ht="14.25" customHeight="1">
      <c r="C115" s="163"/>
      <c r="D115" s="108"/>
      <c r="E115" s="108"/>
      <c r="G115" s="152"/>
      <c r="H115" s="108"/>
    </row>
    <row r="116" spans="3:8" ht="14.25" customHeight="1">
      <c r="C116" s="163"/>
      <c r="D116" s="108"/>
      <c r="E116" s="108"/>
      <c r="G116" s="152"/>
      <c r="H116" s="108"/>
    </row>
    <row r="117" spans="3:8" ht="14.25" customHeight="1">
      <c r="C117" s="163"/>
      <c r="D117" s="108"/>
      <c r="E117" s="108"/>
      <c r="G117" s="152"/>
      <c r="H117" s="108"/>
    </row>
    <row r="118" spans="3:8" ht="14.25" customHeight="1">
      <c r="C118" s="163"/>
      <c r="D118" s="108"/>
      <c r="E118" s="108"/>
      <c r="G118" s="152"/>
      <c r="H118" s="108"/>
    </row>
    <row r="119" spans="3:8" ht="14.25" customHeight="1">
      <c r="C119" s="163"/>
      <c r="D119" s="108"/>
      <c r="E119" s="108"/>
      <c r="G119" s="152"/>
      <c r="H119" s="108"/>
    </row>
    <row r="120" spans="3:8" ht="14.25" customHeight="1">
      <c r="C120" s="163"/>
      <c r="D120" s="108"/>
      <c r="E120" s="108"/>
      <c r="G120" s="152"/>
      <c r="H120" s="108"/>
    </row>
    <row r="121" spans="3:8" ht="14.25" customHeight="1">
      <c r="C121" s="163"/>
      <c r="D121" s="108"/>
      <c r="E121" s="108"/>
      <c r="G121" s="152"/>
      <c r="H121" s="108"/>
    </row>
    <row r="122" spans="3:8" ht="14.25" customHeight="1">
      <c r="C122" s="163"/>
      <c r="D122" s="108"/>
      <c r="E122" s="108"/>
      <c r="G122" s="152"/>
      <c r="H122" s="108"/>
    </row>
    <row r="123" spans="3:8" ht="14.25" customHeight="1">
      <c r="C123" s="163"/>
      <c r="D123" s="108"/>
      <c r="E123" s="108"/>
      <c r="G123" s="152"/>
      <c r="H123" s="108"/>
    </row>
    <row r="124" spans="3:8" ht="14.25" customHeight="1">
      <c r="C124" s="163"/>
      <c r="D124" s="108"/>
      <c r="E124" s="108"/>
      <c r="G124" s="152"/>
      <c r="H124" s="108"/>
    </row>
    <row r="125" spans="3:8" ht="14.25" customHeight="1">
      <c r="C125" s="163"/>
      <c r="D125" s="108"/>
      <c r="E125" s="108"/>
      <c r="G125" s="152"/>
      <c r="H125" s="108"/>
    </row>
    <row r="126" spans="3:8" ht="14.25" customHeight="1">
      <c r="C126" s="163"/>
      <c r="D126" s="108"/>
      <c r="E126" s="108"/>
      <c r="G126" s="152"/>
      <c r="H126" s="108"/>
    </row>
    <row r="127" spans="3:8" ht="14.25" customHeight="1">
      <c r="C127" s="163"/>
      <c r="D127" s="108"/>
      <c r="E127" s="108"/>
      <c r="G127" s="152"/>
      <c r="H127" s="108"/>
    </row>
    <row r="128" spans="3:8" ht="14.25" customHeight="1">
      <c r="C128" s="163"/>
      <c r="D128" s="108"/>
      <c r="E128" s="108"/>
      <c r="G128" s="152"/>
      <c r="H128" s="108"/>
    </row>
    <row r="129" spans="3:8" ht="14.25" customHeight="1">
      <c r="C129" s="163"/>
      <c r="D129" s="108"/>
      <c r="E129" s="108"/>
      <c r="G129" s="152"/>
      <c r="H129" s="108"/>
    </row>
    <row r="130" spans="3:8" ht="14.25" customHeight="1">
      <c r="C130" s="163"/>
      <c r="D130" s="108"/>
      <c r="E130" s="108"/>
      <c r="G130" s="152"/>
      <c r="H130" s="108"/>
    </row>
    <row r="131" spans="3:8" ht="14.25" customHeight="1">
      <c r="C131" s="163"/>
      <c r="D131" s="108"/>
      <c r="E131" s="108"/>
      <c r="G131" s="152"/>
      <c r="H131" s="108"/>
    </row>
    <row r="132" spans="3:8" ht="14.25" customHeight="1">
      <c r="C132" s="163"/>
      <c r="D132" s="108"/>
      <c r="E132" s="108"/>
      <c r="G132" s="152"/>
      <c r="H132" s="108"/>
    </row>
    <row r="133" spans="3:8" ht="14.25" customHeight="1">
      <c r="C133" s="163"/>
      <c r="D133" s="108"/>
      <c r="E133" s="108"/>
      <c r="G133" s="152"/>
      <c r="H133" s="108"/>
    </row>
    <row r="134" spans="3:8" ht="14.25" customHeight="1">
      <c r="C134" s="163"/>
      <c r="D134" s="108"/>
      <c r="E134" s="108"/>
      <c r="G134" s="152"/>
      <c r="H134" s="108"/>
    </row>
    <row r="135" spans="3:8" ht="14.25" customHeight="1">
      <c r="C135" s="163"/>
      <c r="D135" s="108"/>
      <c r="E135" s="108"/>
      <c r="G135" s="152"/>
      <c r="H135" s="108"/>
    </row>
    <row r="136" spans="3:8" ht="14.25" customHeight="1">
      <c r="C136" s="163"/>
      <c r="D136" s="108"/>
      <c r="E136" s="108"/>
      <c r="G136" s="152"/>
      <c r="H136" s="108"/>
    </row>
    <row r="137" spans="3:8" ht="14.25" customHeight="1">
      <c r="C137" s="163"/>
      <c r="D137" s="108"/>
      <c r="E137" s="108"/>
      <c r="G137" s="152"/>
      <c r="H137" s="108"/>
    </row>
    <row r="138" spans="3:8" ht="14.25" customHeight="1">
      <c r="C138" s="163"/>
      <c r="D138" s="108"/>
      <c r="E138" s="108"/>
      <c r="G138" s="152"/>
      <c r="H138" s="108"/>
    </row>
    <row r="139" spans="3:8" ht="14.25" customHeight="1">
      <c r="C139" s="163"/>
      <c r="D139" s="108"/>
      <c r="E139" s="108"/>
      <c r="G139" s="152"/>
      <c r="H139" s="108"/>
    </row>
    <row r="140" spans="3:8" ht="14.25" customHeight="1">
      <c r="C140" s="163"/>
      <c r="D140" s="108"/>
      <c r="E140" s="108"/>
      <c r="G140" s="152"/>
      <c r="H140" s="108"/>
    </row>
    <row r="141" spans="3:8" ht="14.25" customHeight="1">
      <c r="C141" s="163"/>
      <c r="D141" s="108"/>
      <c r="E141" s="108"/>
      <c r="G141" s="152"/>
      <c r="H141" s="108"/>
    </row>
    <row r="142" spans="3:8" ht="14.25" customHeight="1">
      <c r="C142" s="163"/>
      <c r="D142" s="108"/>
      <c r="E142" s="108"/>
      <c r="G142" s="152"/>
      <c r="H142" s="108"/>
    </row>
    <row r="143" spans="3:8" ht="14.25" customHeight="1">
      <c r="C143" s="163"/>
      <c r="D143" s="108"/>
      <c r="E143" s="108"/>
      <c r="G143" s="152"/>
      <c r="H143" s="108"/>
    </row>
    <row r="144" spans="3:8" ht="14.25" customHeight="1">
      <c r="C144" s="163"/>
      <c r="D144" s="108"/>
      <c r="E144" s="108"/>
      <c r="G144" s="152"/>
      <c r="H144" s="108"/>
    </row>
    <row r="145" spans="3:8" ht="14.25" customHeight="1">
      <c r="C145" s="163"/>
      <c r="D145" s="108"/>
      <c r="E145" s="108"/>
      <c r="G145" s="152"/>
      <c r="H145" s="108"/>
    </row>
    <row r="146" spans="3:8" ht="14.25" customHeight="1">
      <c r="C146" s="163"/>
      <c r="D146" s="108"/>
      <c r="E146" s="108"/>
      <c r="G146" s="152"/>
      <c r="H146" s="108"/>
    </row>
    <row r="147" spans="3:8" ht="14.25" customHeight="1">
      <c r="C147" s="163"/>
      <c r="D147" s="108"/>
      <c r="E147" s="108"/>
      <c r="G147" s="152"/>
      <c r="H147" s="108"/>
    </row>
    <row r="148" spans="3:8" ht="14.25" customHeight="1">
      <c r="C148" s="163"/>
      <c r="D148" s="108"/>
      <c r="E148" s="108"/>
      <c r="G148" s="152"/>
      <c r="H148" s="108"/>
    </row>
    <row r="149" spans="3:8" ht="14.25" customHeight="1">
      <c r="C149" s="163"/>
      <c r="D149" s="108"/>
      <c r="E149" s="108"/>
      <c r="G149" s="152"/>
      <c r="H149" s="108"/>
    </row>
    <row r="150" spans="3:8" ht="14.25" customHeight="1">
      <c r="C150" s="163"/>
      <c r="D150" s="108"/>
      <c r="E150" s="108"/>
      <c r="G150" s="152"/>
      <c r="H150" s="108"/>
    </row>
    <row r="151" spans="3:8" ht="14.25" customHeight="1">
      <c r="C151" s="163"/>
      <c r="D151" s="108"/>
      <c r="E151" s="108"/>
      <c r="G151" s="152"/>
      <c r="H151" s="108"/>
    </row>
    <row r="152" spans="3:8" ht="14.25" customHeight="1">
      <c r="C152" s="163"/>
      <c r="D152" s="108"/>
      <c r="E152" s="108"/>
      <c r="G152" s="152"/>
      <c r="H152" s="108"/>
    </row>
    <row r="153" spans="3:8" ht="14.25" customHeight="1">
      <c r="C153" s="163"/>
      <c r="D153" s="108"/>
      <c r="E153" s="108"/>
      <c r="G153" s="152"/>
      <c r="H153" s="108"/>
    </row>
    <row r="154" spans="3:8" ht="14.25" customHeight="1">
      <c r="C154" s="163"/>
      <c r="D154" s="108"/>
      <c r="E154" s="108"/>
      <c r="G154" s="152"/>
      <c r="H154" s="108"/>
    </row>
    <row r="155" spans="3:8" ht="14.25" customHeight="1">
      <c r="C155" s="163"/>
      <c r="D155" s="108"/>
      <c r="E155" s="108"/>
      <c r="G155" s="152"/>
      <c r="H155" s="108"/>
    </row>
    <row r="156" spans="3:8" ht="14.25" customHeight="1">
      <c r="C156" s="163"/>
      <c r="D156" s="108"/>
      <c r="E156" s="108"/>
      <c r="G156" s="152"/>
      <c r="H156" s="108"/>
    </row>
    <row r="157" spans="3:8" ht="14.25" customHeight="1">
      <c r="C157" s="163"/>
      <c r="D157" s="108"/>
      <c r="E157" s="108"/>
      <c r="G157" s="152"/>
      <c r="H157" s="108"/>
    </row>
    <row r="158" spans="3:8" ht="14.25" customHeight="1">
      <c r="C158" s="163"/>
      <c r="D158" s="108"/>
      <c r="E158" s="108"/>
      <c r="G158" s="152"/>
      <c r="H158" s="108"/>
    </row>
    <row r="159" spans="3:8" ht="14.25" customHeight="1">
      <c r="C159" s="163"/>
      <c r="D159" s="108"/>
      <c r="E159" s="108"/>
      <c r="G159" s="152"/>
      <c r="H159" s="108"/>
    </row>
    <row r="160" spans="3:8" ht="14.25" customHeight="1">
      <c r="C160" s="163"/>
      <c r="D160" s="108"/>
      <c r="E160" s="108"/>
      <c r="G160" s="152"/>
      <c r="H160" s="108"/>
    </row>
    <row r="161" spans="3:8" ht="14.25" customHeight="1">
      <c r="C161" s="163"/>
      <c r="D161" s="108"/>
      <c r="E161" s="108"/>
      <c r="G161" s="152"/>
      <c r="H161" s="108"/>
    </row>
    <row r="162" spans="3:8" ht="14.25" customHeight="1">
      <c r="C162" s="163"/>
      <c r="D162" s="108"/>
      <c r="E162" s="108"/>
      <c r="G162" s="152"/>
      <c r="H162" s="108"/>
    </row>
    <row r="163" spans="3:8" ht="14.25" customHeight="1">
      <c r="C163" s="163"/>
      <c r="D163" s="108"/>
      <c r="E163" s="108"/>
      <c r="G163" s="152"/>
      <c r="H163" s="108"/>
    </row>
    <row r="164" spans="3:8" ht="14.25" customHeight="1">
      <c r="C164" s="163"/>
      <c r="D164" s="108"/>
      <c r="E164" s="108"/>
      <c r="G164" s="152"/>
      <c r="H164" s="108"/>
    </row>
    <row r="165" spans="3:8" ht="14.25" customHeight="1">
      <c r="C165" s="163"/>
      <c r="D165" s="108"/>
      <c r="E165" s="108"/>
      <c r="G165" s="152"/>
      <c r="H165" s="108"/>
    </row>
    <row r="166" spans="3:8" ht="14.25" customHeight="1">
      <c r="C166" s="163"/>
      <c r="D166" s="108"/>
      <c r="E166" s="108"/>
      <c r="G166" s="152"/>
      <c r="H166" s="108"/>
    </row>
    <row r="167" spans="3:8" ht="14.25" customHeight="1">
      <c r="C167" s="163"/>
      <c r="D167" s="108"/>
      <c r="E167" s="108"/>
      <c r="G167" s="152"/>
      <c r="H167" s="108"/>
    </row>
    <row r="168" spans="3:8" ht="14.25" customHeight="1">
      <c r="C168" s="163"/>
      <c r="D168" s="108"/>
      <c r="E168" s="108"/>
      <c r="G168" s="152"/>
      <c r="H168" s="108"/>
    </row>
    <row r="169" spans="3:8" ht="14.25" customHeight="1">
      <c r="C169" s="163"/>
      <c r="D169" s="108"/>
      <c r="E169" s="108"/>
      <c r="G169" s="152"/>
      <c r="H169" s="108"/>
    </row>
    <row r="170" spans="3:8" ht="14.25" customHeight="1">
      <c r="C170" s="163"/>
      <c r="D170" s="108"/>
      <c r="E170" s="108"/>
      <c r="G170" s="152"/>
      <c r="H170" s="108"/>
    </row>
    <row r="171" spans="3:8" ht="14.25" customHeight="1">
      <c r="C171" s="163"/>
      <c r="D171" s="108"/>
      <c r="E171" s="108"/>
      <c r="G171" s="152"/>
      <c r="H171" s="108"/>
    </row>
    <row r="172" spans="3:8" ht="14.25" customHeight="1">
      <c r="C172" s="163"/>
      <c r="D172" s="108"/>
      <c r="E172" s="108"/>
      <c r="G172" s="152"/>
      <c r="H172" s="108"/>
    </row>
    <row r="173" spans="3:8" ht="14.25" customHeight="1">
      <c r="C173" s="163"/>
      <c r="D173" s="108"/>
      <c r="E173" s="108"/>
      <c r="G173" s="152"/>
      <c r="H173" s="108"/>
    </row>
    <row r="174" spans="3:8" ht="14.25" customHeight="1">
      <c r="C174" s="163"/>
      <c r="D174" s="108"/>
      <c r="E174" s="108"/>
      <c r="G174" s="152"/>
      <c r="H174" s="108"/>
    </row>
    <row r="175" spans="3:8" ht="14.25" customHeight="1">
      <c r="C175" s="163"/>
      <c r="D175" s="108"/>
      <c r="E175" s="108"/>
      <c r="G175" s="152"/>
      <c r="H175" s="108"/>
    </row>
    <row r="176" spans="3:8" ht="14.25" customHeight="1">
      <c r="C176" s="163"/>
      <c r="D176" s="108"/>
      <c r="E176" s="108"/>
      <c r="G176" s="152"/>
      <c r="H176" s="108"/>
    </row>
    <row r="177" spans="3:8" ht="14.25" customHeight="1">
      <c r="C177" s="163"/>
      <c r="D177" s="108"/>
      <c r="E177" s="108"/>
      <c r="G177" s="152"/>
      <c r="H177" s="108"/>
    </row>
    <row r="178" spans="3:8" ht="14.25" customHeight="1">
      <c r="C178" s="163"/>
      <c r="D178" s="108"/>
      <c r="E178" s="108"/>
      <c r="G178" s="152"/>
      <c r="H178" s="108"/>
    </row>
    <row r="179" spans="3:8" ht="14.25" customHeight="1">
      <c r="C179" s="163"/>
      <c r="D179" s="108"/>
      <c r="E179" s="108"/>
      <c r="G179" s="152"/>
      <c r="H179" s="108"/>
    </row>
    <row r="180" spans="3:8" ht="14.25" customHeight="1">
      <c r="C180" s="163"/>
      <c r="D180" s="108"/>
      <c r="E180" s="108"/>
      <c r="G180" s="152"/>
      <c r="H180" s="108"/>
    </row>
    <row r="181" spans="3:8" ht="14.25" customHeight="1">
      <c r="C181" s="163"/>
      <c r="D181" s="108"/>
      <c r="E181" s="108"/>
      <c r="G181" s="152"/>
      <c r="H181" s="108"/>
    </row>
    <row r="182" spans="3:8" ht="14.25" customHeight="1">
      <c r="C182" s="163"/>
      <c r="D182" s="108"/>
      <c r="E182" s="108"/>
      <c r="G182" s="152"/>
      <c r="H182" s="108"/>
    </row>
    <row r="183" spans="3:8" ht="14.25" customHeight="1">
      <c r="C183" s="163"/>
      <c r="D183" s="108"/>
      <c r="E183" s="108"/>
      <c r="G183" s="152"/>
      <c r="H183" s="108"/>
    </row>
    <row r="184" spans="3:8" ht="14.25" customHeight="1">
      <c r="C184" s="163"/>
      <c r="D184" s="108"/>
      <c r="E184" s="108"/>
      <c r="G184" s="152"/>
      <c r="H184" s="108"/>
    </row>
    <row r="185" spans="3:8" ht="14.25" customHeight="1">
      <c r="C185" s="163"/>
      <c r="D185" s="108"/>
      <c r="E185" s="108"/>
      <c r="G185" s="152"/>
      <c r="H185" s="108"/>
    </row>
    <row r="186" spans="3:8" ht="14.25" customHeight="1">
      <c r="C186" s="163"/>
      <c r="D186" s="108"/>
      <c r="E186" s="108"/>
      <c r="G186" s="152"/>
      <c r="H186" s="108"/>
    </row>
    <row r="187" spans="3:8" ht="14.25" customHeight="1">
      <c r="C187" s="163"/>
      <c r="D187" s="108"/>
      <c r="E187" s="108"/>
      <c r="G187" s="152"/>
      <c r="H187" s="108"/>
    </row>
    <row r="188" spans="3:8" ht="14.25" customHeight="1">
      <c r="C188" s="163"/>
      <c r="D188" s="108"/>
      <c r="E188" s="108"/>
      <c r="G188" s="152"/>
      <c r="H188" s="108"/>
    </row>
    <row r="189" spans="3:8" ht="14.25" customHeight="1">
      <c r="C189" s="163"/>
      <c r="D189" s="108"/>
      <c r="E189" s="108"/>
      <c r="G189" s="152"/>
      <c r="H189" s="108"/>
    </row>
    <row r="190" spans="3:8" ht="14.25" customHeight="1">
      <c r="C190" s="163"/>
      <c r="D190" s="108"/>
      <c r="E190" s="108"/>
      <c r="G190" s="152"/>
      <c r="H190" s="108"/>
    </row>
    <row r="191" spans="3:8" ht="14.25" customHeight="1">
      <c r="C191" s="163"/>
      <c r="D191" s="108"/>
      <c r="E191" s="108"/>
      <c r="G191" s="152"/>
      <c r="H191" s="108"/>
    </row>
    <row r="192" spans="3:8" ht="14.25" customHeight="1">
      <c r="C192" s="163"/>
      <c r="D192" s="108"/>
      <c r="E192" s="108"/>
      <c r="G192" s="152"/>
      <c r="H192" s="108"/>
    </row>
    <row r="193" spans="1:8" ht="14.25" customHeight="1">
      <c r="C193" s="163"/>
      <c r="D193" s="108"/>
      <c r="E193" s="108"/>
      <c r="G193" s="152"/>
      <c r="H193" s="108"/>
    </row>
    <row r="194" spans="1:8" ht="14.25" customHeight="1">
      <c r="C194" s="163"/>
      <c r="D194" s="108"/>
      <c r="E194" s="108"/>
      <c r="G194" s="152"/>
      <c r="H194" s="108"/>
    </row>
    <row r="195" spans="1:8" ht="14.25" customHeight="1">
      <c r="C195" s="163"/>
      <c r="D195" s="108"/>
      <c r="E195" s="108"/>
      <c r="G195" s="152"/>
      <c r="H195" s="108"/>
    </row>
    <row r="196" spans="1:8" ht="14.25" customHeight="1">
      <c r="C196" s="163"/>
      <c r="D196" s="108"/>
      <c r="E196" s="108"/>
      <c r="G196" s="152"/>
      <c r="H196" s="108"/>
    </row>
    <row r="197" spans="1:8" ht="14.25" customHeight="1">
      <c r="C197" s="163"/>
      <c r="D197" s="108"/>
      <c r="E197" s="108"/>
      <c r="G197" s="152"/>
      <c r="H197" s="108"/>
    </row>
    <row r="198" spans="1:8" ht="14.25" customHeight="1">
      <c r="C198" s="163"/>
      <c r="D198" s="108"/>
      <c r="E198" s="108"/>
      <c r="G198" s="152"/>
      <c r="H198" s="108"/>
    </row>
    <row r="199" spans="1:8" ht="14.25" customHeight="1">
      <c r="C199" s="163"/>
      <c r="D199" s="108"/>
      <c r="E199" s="108"/>
      <c r="G199" s="152"/>
      <c r="H199" s="108"/>
    </row>
    <row r="200" spans="1:8" ht="14.25" customHeight="1">
      <c r="A200" s="415" t="s">
        <v>331</v>
      </c>
      <c r="B200" s="415" t="s">
        <v>332</v>
      </c>
      <c r="C200" s="415" t="s">
        <v>333</v>
      </c>
      <c r="D200" s="415" t="s">
        <v>334</v>
      </c>
      <c r="E200" s="108"/>
      <c r="G200" s="152"/>
      <c r="H200" s="108"/>
    </row>
    <row r="201" spans="1:8" ht="14.25" customHeight="1" collapsed="1">
      <c r="A201" s="416" t="s">
        <v>335</v>
      </c>
      <c r="B201" s="426">
        <v>0</v>
      </c>
      <c r="C201" s="426">
        <v>-1440.93</v>
      </c>
      <c r="D201" s="426">
        <v>0</v>
      </c>
      <c r="E201" s="108"/>
      <c r="G201" s="152"/>
      <c r="H201" s="108"/>
    </row>
    <row r="202" spans="1:8" ht="14.25" hidden="1" customHeight="1" outlineLevel="1">
      <c r="A202" s="416" t="s">
        <v>238</v>
      </c>
      <c r="B202" s="426">
        <v>0</v>
      </c>
      <c r="C202" s="426">
        <v>-181.85</v>
      </c>
      <c r="D202" s="426">
        <v>0</v>
      </c>
      <c r="E202" s="108"/>
      <c r="G202" s="152"/>
      <c r="H202" s="108"/>
    </row>
    <row r="203" spans="1:8" ht="14.25" hidden="1" customHeight="1" outlineLevel="1">
      <c r="A203" s="416" t="s">
        <v>239</v>
      </c>
      <c r="B203" s="426">
        <v>0</v>
      </c>
      <c r="C203" s="426">
        <v>-198.44</v>
      </c>
      <c r="D203" s="426">
        <v>0</v>
      </c>
      <c r="E203" s="108"/>
      <c r="G203" s="152"/>
      <c r="H203" s="108"/>
    </row>
    <row r="204" spans="1:8" ht="14.25" hidden="1" customHeight="1" outlineLevel="1">
      <c r="A204" s="416" t="s">
        <v>240</v>
      </c>
      <c r="B204" s="426">
        <v>0</v>
      </c>
      <c r="C204" s="426">
        <v>-1060.6400000000001</v>
      </c>
      <c r="D204" s="426">
        <v>0</v>
      </c>
      <c r="E204" s="108"/>
      <c r="G204" s="152"/>
      <c r="H204" s="108"/>
    </row>
    <row r="205" spans="1:8" ht="14.25" customHeight="1" collapsed="1">
      <c r="A205" s="416" t="s">
        <v>202</v>
      </c>
      <c r="B205" s="426">
        <v>0</v>
      </c>
      <c r="C205" s="426">
        <v>-888.43999999999994</v>
      </c>
      <c r="D205" s="426">
        <v>0</v>
      </c>
      <c r="E205" s="108"/>
      <c r="G205" s="152"/>
      <c r="H205" s="108"/>
    </row>
    <row r="206" spans="1:8" ht="14.25" hidden="1" customHeight="1" outlineLevel="1">
      <c r="A206" s="416" t="s">
        <v>250</v>
      </c>
      <c r="B206" s="426">
        <v>0</v>
      </c>
      <c r="C206" s="426">
        <v>-285.32</v>
      </c>
      <c r="D206" s="426">
        <v>0</v>
      </c>
      <c r="E206" s="108"/>
      <c r="G206" s="152"/>
      <c r="H206" s="108"/>
    </row>
    <row r="207" spans="1:8" ht="14.25" hidden="1" customHeight="1" outlineLevel="1">
      <c r="A207" s="416" t="s">
        <v>255</v>
      </c>
      <c r="B207" s="426">
        <v>0</v>
      </c>
      <c r="C207" s="426">
        <v>-100.34</v>
      </c>
      <c r="D207" s="426">
        <v>0</v>
      </c>
      <c r="E207" s="108"/>
      <c r="G207" s="152"/>
      <c r="H207" s="108"/>
    </row>
    <row r="208" spans="1:8" ht="14.25" hidden="1" customHeight="1" outlineLevel="1">
      <c r="A208" s="416" t="s">
        <v>251</v>
      </c>
      <c r="B208" s="426">
        <v>0</v>
      </c>
      <c r="C208" s="426">
        <v>-502.78</v>
      </c>
      <c r="D208" s="426">
        <v>0</v>
      </c>
      <c r="E208" s="108"/>
      <c r="G208" s="152"/>
      <c r="H208" s="108"/>
    </row>
    <row r="209" spans="1:8" ht="14.25" customHeight="1" collapsed="1">
      <c r="A209" s="416" t="s">
        <v>336</v>
      </c>
      <c r="B209" s="426">
        <v>0</v>
      </c>
      <c r="C209" s="426">
        <v>-3468.43</v>
      </c>
      <c r="D209" s="426">
        <v>-1550.9</v>
      </c>
      <c r="E209" s="108"/>
      <c r="G209" s="152"/>
      <c r="H209" s="108"/>
    </row>
    <row r="210" spans="1:8" ht="14.25" hidden="1" customHeight="1" outlineLevel="1">
      <c r="A210" s="416" t="s">
        <v>263</v>
      </c>
      <c r="B210" s="426">
        <v>0</v>
      </c>
      <c r="C210" s="426">
        <v>-2200</v>
      </c>
      <c r="D210" s="426">
        <v>-1240</v>
      </c>
      <c r="E210" s="108"/>
      <c r="G210" s="152"/>
      <c r="H210" s="108"/>
    </row>
    <row r="211" spans="1:8" ht="14.25" hidden="1" customHeight="1" outlineLevel="1">
      <c r="A211" s="416" t="s">
        <v>227</v>
      </c>
      <c r="B211" s="426">
        <v>0</v>
      </c>
      <c r="C211" s="426">
        <v>-690.4</v>
      </c>
      <c r="D211" s="426">
        <v>0</v>
      </c>
      <c r="E211" s="108"/>
      <c r="G211" s="152"/>
      <c r="H211" s="108"/>
    </row>
    <row r="212" spans="1:8" ht="14.25" hidden="1" customHeight="1" outlineLevel="1">
      <c r="A212" s="416" t="s">
        <v>229</v>
      </c>
      <c r="B212" s="426">
        <v>0</v>
      </c>
      <c r="C212" s="426">
        <v>-223</v>
      </c>
      <c r="D212" s="426">
        <v>0</v>
      </c>
      <c r="E212" s="108"/>
      <c r="G212" s="152"/>
      <c r="H212" s="108"/>
    </row>
    <row r="213" spans="1:8" ht="14.25" hidden="1" customHeight="1" outlineLevel="1">
      <c r="A213" s="416" t="s">
        <v>228</v>
      </c>
      <c r="B213" s="426">
        <v>0</v>
      </c>
      <c r="C213" s="426">
        <v>-355.03</v>
      </c>
      <c r="D213" s="426">
        <v>-310.89999999999998</v>
      </c>
      <c r="E213" s="108"/>
      <c r="G213" s="152"/>
      <c r="H213" s="108"/>
    </row>
    <row r="214" spans="1:8" ht="14.25" customHeight="1" collapsed="1">
      <c r="A214" s="416" t="s">
        <v>241</v>
      </c>
      <c r="B214" s="426">
        <v>0</v>
      </c>
      <c r="C214" s="426">
        <v>-161.25</v>
      </c>
      <c r="D214" s="426">
        <v>0</v>
      </c>
      <c r="E214" s="108"/>
      <c r="G214" s="152"/>
      <c r="H214" s="108"/>
    </row>
    <row r="215" spans="1:8" ht="14.25" hidden="1" customHeight="1" outlineLevel="1">
      <c r="A215" s="416" t="s">
        <v>242</v>
      </c>
      <c r="B215" s="426">
        <v>0</v>
      </c>
      <c r="C215" s="426">
        <v>-161.25</v>
      </c>
      <c r="D215" s="426">
        <v>0</v>
      </c>
      <c r="E215" s="108"/>
      <c r="G215" s="152"/>
      <c r="H215" s="108"/>
    </row>
    <row r="216" spans="1:8" ht="14.25" customHeight="1" collapsed="1">
      <c r="A216" s="416" t="s">
        <v>337</v>
      </c>
      <c r="B216" s="426">
        <v>0</v>
      </c>
      <c r="C216" s="426">
        <v>-2912.83</v>
      </c>
      <c r="D216" s="426">
        <v>-760</v>
      </c>
      <c r="E216" s="108"/>
      <c r="G216" s="152"/>
      <c r="H216" s="108"/>
    </row>
    <row r="217" spans="1:8" ht="14.25" hidden="1" customHeight="1" outlineLevel="1">
      <c r="A217" s="416" t="s">
        <v>231</v>
      </c>
      <c r="B217" s="426">
        <v>0</v>
      </c>
      <c r="C217" s="426">
        <v>-741.15</v>
      </c>
      <c r="D217" s="426">
        <v>0</v>
      </c>
      <c r="E217" s="108"/>
      <c r="G217" s="152"/>
      <c r="H217" s="108"/>
    </row>
    <row r="218" spans="1:8" ht="14.25" hidden="1" customHeight="1" outlineLevel="1">
      <c r="A218" s="416" t="s">
        <v>243</v>
      </c>
      <c r="B218" s="426">
        <v>0</v>
      </c>
      <c r="C218" s="426">
        <v>-1534.62</v>
      </c>
      <c r="D218" s="426">
        <v>0</v>
      </c>
      <c r="E218" s="108"/>
      <c r="G218" s="152"/>
      <c r="H218" s="108"/>
    </row>
    <row r="219" spans="1:8" ht="14.25" hidden="1" customHeight="1" outlineLevel="1">
      <c r="A219" s="416" t="s">
        <v>232</v>
      </c>
      <c r="B219" s="426">
        <v>0</v>
      </c>
      <c r="C219" s="426">
        <v>-224.73</v>
      </c>
      <c r="D219" s="426">
        <v>-760</v>
      </c>
      <c r="E219" s="108"/>
      <c r="G219" s="152"/>
      <c r="H219" s="108"/>
    </row>
    <row r="220" spans="1:8" ht="14.25" hidden="1" customHeight="1" outlineLevel="1">
      <c r="A220" s="416" t="s">
        <v>244</v>
      </c>
      <c r="B220" s="426">
        <v>0</v>
      </c>
      <c r="C220" s="426">
        <v>-412.33</v>
      </c>
      <c r="D220" s="426">
        <v>0</v>
      </c>
      <c r="E220" s="108"/>
      <c r="G220" s="152"/>
      <c r="H220" s="108"/>
    </row>
    <row r="221" spans="1:8" ht="14.25" customHeight="1" collapsed="1">
      <c r="A221" s="416" t="s">
        <v>338</v>
      </c>
      <c r="B221" s="426">
        <v>0</v>
      </c>
      <c r="C221" s="426">
        <v>-7178.93</v>
      </c>
      <c r="D221" s="426">
        <v>-344</v>
      </c>
      <c r="E221" s="108"/>
      <c r="G221" s="152"/>
      <c r="H221" s="108"/>
    </row>
    <row r="222" spans="1:8" ht="14.25" hidden="1" customHeight="1" outlineLevel="1">
      <c r="A222" s="416" t="s">
        <v>260</v>
      </c>
      <c r="B222" s="426">
        <v>0</v>
      </c>
      <c r="C222" s="426">
        <v>0</v>
      </c>
      <c r="D222" s="426">
        <v>-344</v>
      </c>
      <c r="E222" s="108"/>
      <c r="G222" s="152"/>
      <c r="H222" s="108"/>
    </row>
    <row r="223" spans="1:8" ht="14.25" hidden="1" customHeight="1" outlineLevel="1">
      <c r="A223" s="416" t="s">
        <v>203</v>
      </c>
      <c r="B223" s="426">
        <v>0</v>
      </c>
      <c r="C223" s="426">
        <v>-1801.73</v>
      </c>
      <c r="D223" s="426">
        <v>0</v>
      </c>
      <c r="E223" s="108"/>
      <c r="G223" s="152"/>
      <c r="H223" s="108"/>
    </row>
    <row r="224" spans="1:8" ht="14.25" hidden="1" customHeight="1" outlineLevel="1">
      <c r="A224" s="416" t="s">
        <v>256</v>
      </c>
      <c r="B224" s="426">
        <v>0</v>
      </c>
      <c r="C224" s="426">
        <v>-390.53</v>
      </c>
      <c r="D224" s="426">
        <v>0</v>
      </c>
      <c r="E224" s="108"/>
      <c r="G224" s="152"/>
      <c r="H224" s="108"/>
    </row>
    <row r="225" spans="1:8" ht="14.25" hidden="1" customHeight="1" outlineLevel="1">
      <c r="A225" s="416" t="s">
        <v>252</v>
      </c>
      <c r="B225" s="426">
        <v>0</v>
      </c>
      <c r="C225" s="426">
        <v>-134</v>
      </c>
      <c r="D225" s="426">
        <v>0</v>
      </c>
      <c r="E225" s="108"/>
      <c r="G225" s="152"/>
      <c r="H225" s="108"/>
    </row>
    <row r="226" spans="1:8" ht="14.25" hidden="1" customHeight="1" outlineLevel="1">
      <c r="A226" s="416" t="s">
        <v>253</v>
      </c>
      <c r="B226" s="426">
        <v>0</v>
      </c>
      <c r="C226" s="426">
        <v>-706.05</v>
      </c>
      <c r="D226" s="426">
        <v>0</v>
      </c>
      <c r="E226" s="108"/>
      <c r="G226" s="152"/>
      <c r="H226" s="108"/>
    </row>
    <row r="227" spans="1:8" ht="14.25" hidden="1" customHeight="1" outlineLevel="1">
      <c r="A227" s="416" t="s">
        <v>261</v>
      </c>
      <c r="B227" s="426">
        <v>0</v>
      </c>
      <c r="C227" s="426">
        <v>-2447.2800000000002</v>
      </c>
      <c r="D227" s="426">
        <v>0</v>
      </c>
      <c r="E227" s="108"/>
      <c r="G227" s="152"/>
      <c r="H227" s="108"/>
    </row>
    <row r="228" spans="1:8" ht="14.25" hidden="1" customHeight="1" outlineLevel="1">
      <c r="A228" s="416" t="s">
        <v>262</v>
      </c>
      <c r="B228" s="426">
        <v>0</v>
      </c>
      <c r="C228" s="426">
        <v>-1699.34</v>
      </c>
      <c r="D228" s="426">
        <v>0</v>
      </c>
      <c r="E228" s="108"/>
      <c r="G228" s="152"/>
      <c r="H228" s="108"/>
    </row>
    <row r="229" spans="1:8" ht="14.25" customHeight="1" collapsed="1">
      <c r="A229" s="416" t="s">
        <v>339</v>
      </c>
      <c r="B229" s="426">
        <v>0</v>
      </c>
      <c r="C229" s="426">
        <v>-4146.62</v>
      </c>
      <c r="D229" s="426">
        <v>0</v>
      </c>
      <c r="E229" s="108"/>
      <c r="G229" s="152"/>
      <c r="H229" s="108"/>
    </row>
    <row r="230" spans="1:8" ht="14.25" hidden="1" customHeight="1" outlineLevel="1">
      <c r="A230" s="416" t="s">
        <v>261</v>
      </c>
      <c r="B230" s="426">
        <v>0</v>
      </c>
      <c r="C230" s="426">
        <v>-2447.2800000000002</v>
      </c>
      <c r="D230" s="426">
        <v>0</v>
      </c>
      <c r="E230" s="108"/>
      <c r="G230" s="152"/>
      <c r="H230" s="108"/>
    </row>
    <row r="231" spans="1:8" ht="14.25" hidden="1" customHeight="1" outlineLevel="1">
      <c r="A231" s="416" t="s">
        <v>262</v>
      </c>
      <c r="B231" s="426">
        <v>0</v>
      </c>
      <c r="C231" s="426">
        <v>-1699.34</v>
      </c>
      <c r="D231" s="426">
        <v>0</v>
      </c>
      <c r="E231" s="108"/>
      <c r="G231" s="152"/>
      <c r="H231" s="108"/>
    </row>
    <row r="232" spans="1:8" ht="14.25" customHeight="1" collapsed="1">
      <c r="A232" s="416" t="s">
        <v>340</v>
      </c>
      <c r="B232" s="426">
        <v>0</v>
      </c>
      <c r="C232" s="426">
        <v>-297.2</v>
      </c>
      <c r="D232" s="426">
        <v>0</v>
      </c>
      <c r="E232" s="108"/>
      <c r="G232" s="152"/>
      <c r="H232" s="108"/>
    </row>
    <row r="233" spans="1:8" ht="14.25" hidden="1" customHeight="1" outlineLevel="1">
      <c r="A233" s="416" t="s">
        <v>235</v>
      </c>
      <c r="B233" s="426">
        <v>0</v>
      </c>
      <c r="C233" s="426">
        <v>-240</v>
      </c>
      <c r="D233" s="426">
        <v>0</v>
      </c>
      <c r="E233" s="108"/>
      <c r="G233" s="152"/>
      <c r="H233" s="108"/>
    </row>
    <row r="234" spans="1:8" ht="14.25" hidden="1" customHeight="1" outlineLevel="1">
      <c r="A234" s="416" t="s">
        <v>234</v>
      </c>
      <c r="B234" s="426">
        <v>0</v>
      </c>
      <c r="C234" s="426">
        <v>-57.2</v>
      </c>
      <c r="D234" s="426">
        <v>0</v>
      </c>
      <c r="E234" s="108"/>
      <c r="G234" s="152"/>
      <c r="H234" s="108"/>
    </row>
    <row r="235" spans="1:8" ht="14.25" customHeight="1" collapsed="1">
      <c r="A235" s="416" t="s">
        <v>341</v>
      </c>
      <c r="B235" s="426">
        <v>0</v>
      </c>
      <c r="C235" s="426">
        <v>0</v>
      </c>
      <c r="D235" s="426">
        <v>0</v>
      </c>
      <c r="E235" s="108"/>
      <c r="G235" s="152"/>
      <c r="H235" s="108"/>
    </row>
    <row r="236" spans="1:8" ht="14.25" hidden="1" customHeight="1" outlineLevel="1">
      <c r="A236" s="416" t="s">
        <v>265</v>
      </c>
      <c r="B236" s="426">
        <v>0</v>
      </c>
      <c r="C236" s="426">
        <v>0</v>
      </c>
      <c r="D236" s="426">
        <v>0</v>
      </c>
      <c r="E236" s="108"/>
      <c r="G236" s="152"/>
      <c r="H236" s="108"/>
    </row>
    <row r="237" spans="1:8" ht="14.25" hidden="1" customHeight="1" outlineLevel="1">
      <c r="A237" s="416" t="s">
        <v>273</v>
      </c>
      <c r="B237" s="426">
        <v>0</v>
      </c>
      <c r="C237" s="426">
        <v>0</v>
      </c>
      <c r="D237" s="426">
        <v>0</v>
      </c>
      <c r="E237" s="108"/>
      <c r="G237" s="152"/>
      <c r="H237" s="108"/>
    </row>
    <row r="238" spans="1:8" ht="14.25" hidden="1" customHeight="1" outlineLevel="1">
      <c r="A238" s="416" t="s">
        <v>270</v>
      </c>
      <c r="B238" s="426">
        <v>0</v>
      </c>
      <c r="C238" s="426">
        <v>0</v>
      </c>
      <c r="D238" s="426">
        <v>0</v>
      </c>
      <c r="E238" s="108"/>
      <c r="G238" s="152"/>
      <c r="H238" s="108"/>
    </row>
    <row r="239" spans="1:8" ht="14.25" hidden="1" customHeight="1" outlineLevel="1">
      <c r="A239" s="416" t="s">
        <v>247</v>
      </c>
      <c r="B239" s="426">
        <v>0</v>
      </c>
      <c r="C239" s="426">
        <v>0</v>
      </c>
      <c r="D239" s="426">
        <v>0</v>
      </c>
      <c r="E239" s="108"/>
      <c r="G239" s="152"/>
      <c r="H239" s="108"/>
    </row>
    <row r="240" spans="1:8" ht="14.25" hidden="1" customHeight="1" outlineLevel="1">
      <c r="A240" s="416" t="s">
        <v>246</v>
      </c>
      <c r="B240" s="426">
        <v>0</v>
      </c>
      <c r="C240" s="426">
        <v>0</v>
      </c>
      <c r="D240" s="426">
        <v>0</v>
      </c>
      <c r="E240" s="108"/>
      <c r="G240" s="152"/>
      <c r="H240" s="108"/>
    </row>
    <row r="241" spans="1:8" ht="14.25" customHeight="1" collapsed="1">
      <c r="A241" s="416" t="s">
        <v>342</v>
      </c>
      <c r="B241" s="426">
        <v>28630.19</v>
      </c>
      <c r="C241" s="426">
        <v>0</v>
      </c>
      <c r="D241" s="426">
        <v>2790</v>
      </c>
      <c r="E241" s="108"/>
      <c r="G241" s="152"/>
      <c r="H241" s="108"/>
    </row>
    <row r="242" spans="1:8" ht="14.25" hidden="1" customHeight="1" outlineLevel="1">
      <c r="A242" s="416" t="s">
        <v>271</v>
      </c>
      <c r="B242" s="426">
        <v>0</v>
      </c>
      <c r="C242" s="426">
        <v>0</v>
      </c>
      <c r="D242" s="426">
        <v>0</v>
      </c>
      <c r="E242" s="108"/>
      <c r="G242" s="152"/>
      <c r="H242" s="108"/>
    </row>
    <row r="243" spans="1:8" ht="14.25" hidden="1" customHeight="1" outlineLevel="1">
      <c r="A243" s="416" t="s">
        <v>223</v>
      </c>
      <c r="B243" s="426">
        <v>0.04</v>
      </c>
      <c r="C243" s="426">
        <v>0</v>
      </c>
      <c r="D243" s="426">
        <v>0</v>
      </c>
      <c r="E243" s="108"/>
      <c r="G243" s="152"/>
      <c r="H243" s="108"/>
    </row>
    <row r="244" spans="1:8" ht="14.25" hidden="1" customHeight="1" outlineLevel="1">
      <c r="A244" s="416" t="s">
        <v>224</v>
      </c>
      <c r="B244" s="426">
        <v>31.15</v>
      </c>
      <c r="C244" s="426">
        <v>0</v>
      </c>
      <c r="D244" s="426">
        <v>2790</v>
      </c>
      <c r="E244" s="108"/>
      <c r="G244" s="152"/>
      <c r="H244" s="108"/>
    </row>
    <row r="245" spans="1:8" ht="14.25" hidden="1" customHeight="1" outlineLevel="1">
      <c r="A245" s="416" t="s">
        <v>222</v>
      </c>
      <c r="B245" s="426">
        <v>28599</v>
      </c>
      <c r="C245" s="426">
        <v>0</v>
      </c>
      <c r="D245" s="426">
        <v>0</v>
      </c>
      <c r="E245" s="108"/>
      <c r="G245" s="152"/>
      <c r="H245" s="108"/>
    </row>
    <row r="246" spans="1:8" ht="14.25" customHeight="1" collapsed="1">
      <c r="A246" s="416" t="s">
        <v>343</v>
      </c>
      <c r="B246" s="426">
        <v>0</v>
      </c>
      <c r="C246" s="426">
        <v>-953.54000000000008</v>
      </c>
      <c r="D246" s="426">
        <v>0</v>
      </c>
      <c r="E246" s="108"/>
      <c r="G246" s="152"/>
      <c r="H246" s="108"/>
    </row>
    <row r="247" spans="1:8" ht="14.25" hidden="1" customHeight="1" outlineLevel="1">
      <c r="A247" s="416" t="s">
        <v>266</v>
      </c>
      <c r="B247" s="426">
        <v>0</v>
      </c>
      <c r="C247" s="426">
        <v>0</v>
      </c>
      <c r="D247" s="426">
        <v>0</v>
      </c>
      <c r="E247" s="108"/>
      <c r="G247" s="152"/>
      <c r="H247" s="108"/>
    </row>
    <row r="248" spans="1:8" ht="14.25" hidden="1" customHeight="1" outlineLevel="1">
      <c r="A248" s="416" t="s">
        <v>272</v>
      </c>
      <c r="B248" s="426">
        <v>0</v>
      </c>
      <c r="C248" s="426">
        <v>0</v>
      </c>
      <c r="D248" s="426">
        <v>0</v>
      </c>
      <c r="E248" s="108"/>
      <c r="G248" s="152"/>
      <c r="H248" s="108"/>
    </row>
    <row r="249" spans="1:8" ht="14.25" hidden="1" customHeight="1" outlineLevel="1">
      <c r="A249" s="416" t="s">
        <v>269</v>
      </c>
      <c r="B249" s="426">
        <v>0</v>
      </c>
      <c r="C249" s="426">
        <v>0</v>
      </c>
      <c r="D249" s="426">
        <v>0</v>
      </c>
      <c r="E249" s="108"/>
      <c r="G249" s="152"/>
      <c r="H249" s="108"/>
    </row>
    <row r="250" spans="1:8" ht="14.25" hidden="1" customHeight="1" outlineLevel="1">
      <c r="A250" s="416" t="s">
        <v>266</v>
      </c>
      <c r="B250" s="426">
        <v>0</v>
      </c>
      <c r="C250" s="426">
        <v>0</v>
      </c>
      <c r="D250" s="426">
        <v>0</v>
      </c>
      <c r="E250" s="108"/>
      <c r="G250" s="152"/>
      <c r="H250" s="108"/>
    </row>
    <row r="251" spans="1:8" ht="14.25" hidden="1" customHeight="1" outlineLevel="1">
      <c r="A251" s="416" t="s">
        <v>269</v>
      </c>
      <c r="B251" s="426">
        <v>0</v>
      </c>
      <c r="C251" s="426">
        <v>0</v>
      </c>
      <c r="D251" s="426">
        <v>0</v>
      </c>
      <c r="E251" s="108"/>
      <c r="G251" s="152"/>
      <c r="H251" s="108"/>
    </row>
    <row r="252" spans="1:8" ht="14.25" hidden="1" customHeight="1" outlineLevel="1">
      <c r="A252" s="416" t="s">
        <v>268</v>
      </c>
      <c r="B252" s="426">
        <v>0</v>
      </c>
      <c r="C252" s="426">
        <v>0</v>
      </c>
      <c r="D252" s="426">
        <v>0</v>
      </c>
      <c r="E252" s="108"/>
      <c r="G252" s="152"/>
      <c r="H252" s="108"/>
    </row>
    <row r="253" spans="1:8" ht="14.25" hidden="1" customHeight="1" outlineLevel="1">
      <c r="A253" s="416" t="s">
        <v>267</v>
      </c>
      <c r="B253" s="426">
        <v>0</v>
      </c>
      <c r="C253" s="426">
        <v>0</v>
      </c>
      <c r="D253" s="426">
        <v>0</v>
      </c>
      <c r="E253" s="108"/>
      <c r="G253" s="152"/>
      <c r="H253" s="108"/>
    </row>
    <row r="254" spans="1:8" ht="14.25" hidden="1" customHeight="1" outlineLevel="1">
      <c r="A254" s="416" t="s">
        <v>258</v>
      </c>
      <c r="B254" s="426">
        <v>0</v>
      </c>
      <c r="C254" s="426">
        <v>-29.85</v>
      </c>
      <c r="D254" s="426">
        <v>0</v>
      </c>
      <c r="E254" s="108"/>
      <c r="G254" s="152"/>
      <c r="H254" s="108"/>
    </row>
    <row r="255" spans="1:8" ht="14.25" hidden="1" customHeight="1" outlineLevel="1">
      <c r="A255" s="416" t="s">
        <v>274</v>
      </c>
      <c r="B255" s="426">
        <v>0</v>
      </c>
      <c r="C255" s="426">
        <v>0</v>
      </c>
      <c r="D255" s="426">
        <v>0</v>
      </c>
      <c r="E255" s="108"/>
      <c r="G255" s="152"/>
      <c r="H255" s="108"/>
    </row>
    <row r="256" spans="1:8" ht="14.25" hidden="1" customHeight="1" outlineLevel="1">
      <c r="A256" s="416" t="s">
        <v>257</v>
      </c>
      <c r="B256" s="426">
        <v>0</v>
      </c>
      <c r="C256" s="426">
        <v>-923.69</v>
      </c>
      <c r="D256" s="426">
        <v>0</v>
      </c>
      <c r="E256" s="108"/>
      <c r="G256" s="152"/>
      <c r="H256" s="108"/>
    </row>
    <row r="257" spans="1:8" ht="14.25" hidden="1" customHeight="1" outlineLevel="1">
      <c r="A257" s="416" t="s">
        <v>275</v>
      </c>
      <c r="B257" s="426">
        <v>0</v>
      </c>
      <c r="C257" s="426">
        <v>0</v>
      </c>
      <c r="D257" s="426">
        <v>0</v>
      </c>
      <c r="E257" s="108"/>
      <c r="G257" s="152"/>
      <c r="H257" s="108"/>
    </row>
    <row r="258" spans="1:8" ht="14.25" customHeight="1">
      <c r="A258" t="s">
        <v>103</v>
      </c>
      <c r="B258" t="s">
        <v>103</v>
      </c>
      <c r="C258" s="163" t="s">
        <v>103</v>
      </c>
      <c r="D258" s="108" t="s">
        <v>103</v>
      </c>
      <c r="E258" s="108"/>
      <c r="G258" s="152"/>
      <c r="H258" s="108"/>
    </row>
    <row r="259" spans="1:8" ht="14.25" customHeight="1">
      <c r="C259" s="163"/>
      <c r="D259" s="108"/>
      <c r="E259" s="108"/>
      <c r="G259" s="152"/>
      <c r="H259" s="108"/>
    </row>
    <row r="260" spans="1:8" ht="14.25" customHeight="1">
      <c r="C260" s="163"/>
      <c r="D260" s="108"/>
      <c r="E260" s="108"/>
      <c r="G260" s="152"/>
      <c r="H260" s="108"/>
    </row>
    <row r="261" spans="1:8" ht="14.25" customHeight="1">
      <c r="C261" s="163"/>
      <c r="D261" s="108"/>
      <c r="E261" s="108"/>
      <c r="G261" s="152"/>
      <c r="H261" s="108"/>
    </row>
    <row r="262" spans="1:8" ht="14.25" customHeight="1">
      <c r="C262" s="163"/>
      <c r="D262" s="108"/>
      <c r="E262" s="108"/>
      <c r="G262" s="152"/>
      <c r="H262" s="108"/>
    </row>
    <row r="263" spans="1:8" ht="14.25" customHeight="1">
      <c r="C263" s="163"/>
      <c r="D263" s="108"/>
      <c r="E263" s="108"/>
      <c r="G263" s="152"/>
      <c r="H263" s="108"/>
    </row>
    <row r="264" spans="1:8" ht="14.25" customHeight="1">
      <c r="C264" s="163"/>
      <c r="D264" s="108"/>
      <c r="E264" s="108"/>
      <c r="G264" s="152"/>
      <c r="H264" s="108"/>
    </row>
    <row r="265" spans="1:8" ht="14.25" customHeight="1">
      <c r="C265" s="163"/>
      <c r="D265" s="108"/>
      <c r="E265" s="108"/>
      <c r="G265" s="152"/>
      <c r="H265" s="108"/>
    </row>
    <row r="266" spans="1:8" ht="14.25" customHeight="1">
      <c r="C266" s="163"/>
      <c r="D266" s="108"/>
      <c r="E266" s="108"/>
      <c r="G266" s="152"/>
      <c r="H266" s="108"/>
    </row>
    <row r="267" spans="1:8" ht="14.25" customHeight="1">
      <c r="C267" s="163"/>
      <c r="D267" s="108"/>
      <c r="E267" s="108"/>
      <c r="G267" s="152"/>
      <c r="H267" s="108"/>
    </row>
    <row r="268" spans="1:8" ht="14.25" customHeight="1">
      <c r="C268" s="163"/>
      <c r="D268" s="108"/>
      <c r="E268" s="108"/>
      <c r="G268" s="152"/>
      <c r="H268" s="108"/>
    </row>
    <row r="269" spans="1:8" ht="14.25" customHeight="1">
      <c r="C269" s="163"/>
      <c r="D269" s="108"/>
      <c r="E269" s="108"/>
      <c r="G269" s="152"/>
      <c r="H269" s="108"/>
    </row>
    <row r="270" spans="1:8" ht="14.25" customHeight="1">
      <c r="C270" s="163"/>
      <c r="D270" s="108"/>
      <c r="E270" s="108"/>
      <c r="G270" s="152"/>
      <c r="H270" s="108"/>
    </row>
    <row r="271" spans="1:8" ht="14.25" customHeight="1">
      <c r="C271" s="163"/>
      <c r="D271" s="108"/>
      <c r="E271" s="108"/>
      <c r="G271" s="152"/>
      <c r="H271" s="108"/>
    </row>
    <row r="272" spans="1:8" ht="14.25" customHeight="1">
      <c r="C272" s="163"/>
      <c r="D272" s="108"/>
      <c r="E272" s="108"/>
      <c r="G272" s="152"/>
      <c r="H272" s="108"/>
    </row>
    <row r="273" spans="3:8" ht="14.25" customHeight="1">
      <c r="C273" s="163"/>
      <c r="D273" s="108"/>
      <c r="E273" s="108"/>
      <c r="G273" s="152"/>
      <c r="H273" s="108"/>
    </row>
    <row r="274" spans="3:8" ht="14.25" customHeight="1">
      <c r="C274" s="163"/>
      <c r="D274" s="108"/>
      <c r="E274" s="108"/>
      <c r="G274" s="152"/>
      <c r="H274" s="108"/>
    </row>
    <row r="275" spans="3:8" ht="14.25" customHeight="1">
      <c r="C275" s="163"/>
      <c r="D275" s="108"/>
      <c r="E275" s="108"/>
      <c r="G275" s="152"/>
      <c r="H275" s="108"/>
    </row>
    <row r="276" spans="3:8" ht="14.25" customHeight="1">
      <c r="C276" s="163"/>
      <c r="D276" s="108"/>
      <c r="E276" s="108"/>
      <c r="G276" s="152"/>
      <c r="H276" s="108"/>
    </row>
    <row r="277" spans="3:8" ht="14.25" customHeight="1">
      <c r="C277" s="163"/>
      <c r="D277" s="108"/>
      <c r="E277" s="108"/>
      <c r="G277" s="152"/>
      <c r="H277" s="108"/>
    </row>
    <row r="278" spans="3:8" ht="14.25" customHeight="1">
      <c r="C278" s="163"/>
      <c r="D278" s="108"/>
      <c r="E278" s="108"/>
      <c r="G278" s="152"/>
      <c r="H278" s="108"/>
    </row>
    <row r="279" spans="3:8" ht="14.25" customHeight="1">
      <c r="C279" s="163"/>
      <c r="D279" s="108"/>
      <c r="E279" s="108"/>
      <c r="G279" s="152"/>
      <c r="H279" s="108"/>
    </row>
    <row r="280" spans="3:8" ht="14.25" customHeight="1">
      <c r="C280" s="163"/>
      <c r="D280" s="108"/>
      <c r="E280" s="108"/>
      <c r="G280" s="152"/>
      <c r="H280" s="108"/>
    </row>
    <row r="281" spans="3:8" ht="14.25" customHeight="1">
      <c r="C281" s="163"/>
      <c r="D281" s="108"/>
      <c r="E281" s="108"/>
      <c r="G281" s="152"/>
      <c r="H281" s="108"/>
    </row>
    <row r="282" spans="3:8" ht="14.25" customHeight="1">
      <c r="C282" s="163"/>
      <c r="D282" s="108"/>
      <c r="E282" s="108"/>
      <c r="G282" s="152"/>
      <c r="H282" s="108"/>
    </row>
    <row r="283" spans="3:8" ht="14.25" customHeight="1">
      <c r="C283" s="163"/>
      <c r="D283" s="108"/>
      <c r="E283" s="108"/>
      <c r="G283" s="152"/>
      <c r="H283" s="108"/>
    </row>
    <row r="284" spans="3:8" ht="14.25" customHeight="1">
      <c r="C284" s="163"/>
      <c r="D284" s="108"/>
      <c r="E284" s="108"/>
      <c r="G284" s="152"/>
      <c r="H284" s="108"/>
    </row>
    <row r="285" spans="3:8" ht="14.25" customHeight="1">
      <c r="C285" s="163"/>
      <c r="D285" s="108"/>
      <c r="E285" s="108"/>
      <c r="G285" s="152"/>
      <c r="H285" s="108"/>
    </row>
    <row r="286" spans="3:8" ht="14.25" customHeight="1">
      <c r="C286" s="163"/>
      <c r="D286" s="108"/>
      <c r="E286" s="108"/>
      <c r="G286" s="152"/>
      <c r="H286" s="108"/>
    </row>
    <row r="287" spans="3:8" ht="14.25" customHeight="1">
      <c r="C287" s="163"/>
      <c r="D287" s="108"/>
      <c r="E287" s="108"/>
      <c r="G287" s="152"/>
      <c r="H287" s="108"/>
    </row>
    <row r="288" spans="3:8" ht="14.25" customHeight="1">
      <c r="C288" s="163"/>
      <c r="D288" s="108"/>
      <c r="E288" s="108"/>
      <c r="G288" s="152"/>
      <c r="H288" s="108"/>
    </row>
    <row r="289" spans="3:8" ht="14.25" customHeight="1">
      <c r="C289" s="163"/>
      <c r="D289" s="108"/>
      <c r="E289" s="108"/>
      <c r="G289" s="152"/>
      <c r="H289" s="108"/>
    </row>
    <row r="290" spans="3:8" ht="14.25" customHeight="1">
      <c r="C290" s="163"/>
      <c r="D290" s="108"/>
      <c r="E290" s="108"/>
      <c r="G290" s="152"/>
      <c r="H290" s="108"/>
    </row>
    <row r="291" spans="3:8" ht="14.25" customHeight="1">
      <c r="C291" s="163"/>
      <c r="D291" s="108"/>
      <c r="E291" s="108"/>
      <c r="G291" s="152"/>
      <c r="H291" s="108"/>
    </row>
    <row r="292" spans="3:8" ht="14.25" customHeight="1">
      <c r="C292" s="163"/>
      <c r="D292" s="108"/>
      <c r="E292" s="108"/>
      <c r="G292" s="152"/>
      <c r="H292" s="108"/>
    </row>
    <row r="293" spans="3:8" ht="14.25" customHeight="1">
      <c r="C293" s="163"/>
      <c r="D293" s="108"/>
      <c r="E293" s="108"/>
      <c r="G293" s="152"/>
      <c r="H293" s="108"/>
    </row>
    <row r="294" spans="3:8" ht="14.25" customHeight="1">
      <c r="C294" s="163"/>
      <c r="D294" s="108"/>
      <c r="E294" s="108"/>
      <c r="G294" s="152"/>
      <c r="H294" s="108"/>
    </row>
    <row r="295" spans="3:8" ht="14.25" customHeight="1">
      <c r="C295" s="163"/>
      <c r="D295" s="108"/>
      <c r="E295" s="108"/>
      <c r="G295" s="152"/>
      <c r="H295" s="108"/>
    </row>
    <row r="296" spans="3:8" ht="14.25" customHeight="1">
      <c r="C296" s="163"/>
      <c r="D296" s="108"/>
      <c r="E296" s="108"/>
      <c r="G296" s="152"/>
      <c r="H296" s="108"/>
    </row>
    <row r="297" spans="3:8" ht="14.25" customHeight="1">
      <c r="C297" s="163"/>
      <c r="D297" s="108"/>
      <c r="E297" s="108"/>
      <c r="G297" s="152"/>
      <c r="H297" s="108"/>
    </row>
    <row r="298" spans="3:8" ht="14.25" customHeight="1">
      <c r="C298" s="163"/>
      <c r="D298" s="108"/>
      <c r="E298" s="108"/>
      <c r="G298" s="152"/>
      <c r="H298" s="108"/>
    </row>
    <row r="299" spans="3:8" ht="14.25" customHeight="1">
      <c r="C299" s="163"/>
      <c r="D299" s="108"/>
      <c r="E299" s="108"/>
      <c r="G299" s="152"/>
      <c r="H299" s="108"/>
    </row>
    <row r="300" spans="3:8" ht="14.25" customHeight="1">
      <c r="C300" s="163"/>
      <c r="D300" s="108"/>
      <c r="E300" s="108"/>
      <c r="G300" s="152"/>
      <c r="H300" s="108"/>
    </row>
    <row r="301" spans="3:8" ht="14.25" customHeight="1">
      <c r="C301" s="163"/>
      <c r="D301" s="108"/>
      <c r="E301" s="108"/>
      <c r="G301" s="152"/>
      <c r="H301" s="108"/>
    </row>
    <row r="302" spans="3:8" ht="14.25" customHeight="1">
      <c r="C302" s="163"/>
      <c r="D302" s="108"/>
      <c r="E302" s="108"/>
      <c r="G302" s="152"/>
      <c r="H302" s="108"/>
    </row>
    <row r="303" spans="3:8" ht="14.25" customHeight="1">
      <c r="C303" s="163"/>
      <c r="D303" s="108"/>
      <c r="E303" s="108"/>
      <c r="G303" s="152"/>
      <c r="H303" s="108"/>
    </row>
    <row r="304" spans="3:8" ht="14.25" customHeight="1">
      <c r="C304" s="163"/>
      <c r="D304" s="108"/>
      <c r="E304" s="108"/>
      <c r="G304" s="152"/>
      <c r="H304" s="108"/>
    </row>
    <row r="305" spans="3:8" ht="14.25" customHeight="1">
      <c r="C305" s="163"/>
      <c r="D305" s="108"/>
      <c r="E305" s="108"/>
      <c r="G305" s="152"/>
      <c r="H305" s="108"/>
    </row>
    <row r="306" spans="3:8" ht="14.25" customHeight="1">
      <c r="C306" s="163"/>
      <c r="D306" s="108"/>
      <c r="E306" s="108"/>
      <c r="G306" s="152"/>
      <c r="H306" s="108"/>
    </row>
    <row r="307" spans="3:8" ht="14.25" customHeight="1">
      <c r="C307" s="163"/>
      <c r="D307" s="108"/>
      <c r="E307" s="108"/>
      <c r="G307" s="152"/>
      <c r="H307" s="108"/>
    </row>
    <row r="308" spans="3:8" ht="14.25" customHeight="1">
      <c r="C308" s="163"/>
      <c r="D308" s="108"/>
      <c r="E308" s="108"/>
      <c r="G308" s="152"/>
      <c r="H308" s="108"/>
    </row>
    <row r="309" spans="3:8" ht="14.25" customHeight="1">
      <c r="C309" s="163"/>
      <c r="D309" s="108"/>
      <c r="E309" s="108"/>
      <c r="G309" s="152"/>
      <c r="H309" s="108"/>
    </row>
    <row r="310" spans="3:8" ht="14.25" customHeight="1">
      <c r="C310" s="163"/>
      <c r="D310" s="108"/>
      <c r="E310" s="108"/>
      <c r="G310" s="152"/>
      <c r="H310" s="108"/>
    </row>
    <row r="311" spans="3:8" ht="14.25" customHeight="1">
      <c r="C311" s="163"/>
      <c r="D311" s="108"/>
      <c r="E311" s="108"/>
      <c r="G311" s="152"/>
      <c r="H311" s="108"/>
    </row>
    <row r="312" spans="3:8" ht="14.25" customHeight="1">
      <c r="C312" s="163"/>
      <c r="D312" s="108"/>
      <c r="E312" s="108"/>
      <c r="G312" s="152"/>
      <c r="H312" s="108"/>
    </row>
    <row r="313" spans="3:8" ht="14.25" customHeight="1">
      <c r="C313" s="163"/>
      <c r="D313" s="108"/>
      <c r="E313" s="108"/>
      <c r="G313" s="152"/>
      <c r="H313" s="108"/>
    </row>
    <row r="314" spans="3:8" ht="14.25" customHeight="1">
      <c r="C314" s="163"/>
      <c r="D314" s="108"/>
      <c r="E314" s="108"/>
      <c r="G314" s="152"/>
      <c r="H314" s="108"/>
    </row>
    <row r="315" spans="3:8" ht="14.25" customHeight="1">
      <c r="C315" s="163"/>
      <c r="D315" s="108"/>
      <c r="E315" s="108"/>
      <c r="G315" s="152"/>
      <c r="H315" s="108"/>
    </row>
    <row r="316" spans="3:8" ht="14.25" customHeight="1">
      <c r="C316" s="163"/>
      <c r="D316" s="108"/>
      <c r="E316" s="108"/>
      <c r="G316" s="152"/>
      <c r="H316" s="108"/>
    </row>
    <row r="317" spans="3:8" ht="14.25" customHeight="1">
      <c r="C317" s="163"/>
      <c r="D317" s="108"/>
      <c r="E317" s="108"/>
      <c r="G317" s="152"/>
      <c r="H317" s="108"/>
    </row>
    <row r="318" spans="3:8" ht="14.25" customHeight="1">
      <c r="C318" s="163"/>
      <c r="D318" s="108"/>
      <c r="E318" s="108"/>
      <c r="G318" s="152"/>
      <c r="H318" s="108"/>
    </row>
    <row r="319" spans="3:8" ht="14.25" customHeight="1">
      <c r="C319" s="163"/>
      <c r="D319" s="108"/>
      <c r="E319" s="108"/>
      <c r="G319" s="152"/>
      <c r="H319" s="108"/>
    </row>
    <row r="320" spans="3:8" ht="14.25" customHeight="1">
      <c r="C320" s="163"/>
      <c r="D320" s="108"/>
      <c r="E320" s="108"/>
      <c r="G320" s="152"/>
      <c r="H320" s="108"/>
    </row>
    <row r="321" spans="3:8" ht="14.25" customHeight="1">
      <c r="C321" s="163"/>
      <c r="D321" s="108"/>
      <c r="E321" s="108"/>
      <c r="G321" s="152"/>
      <c r="H321" s="108"/>
    </row>
    <row r="322" spans="3:8" ht="14.25" customHeight="1">
      <c r="C322" s="163"/>
      <c r="D322" s="108"/>
      <c r="E322" s="108"/>
      <c r="G322" s="152"/>
      <c r="H322" s="108"/>
    </row>
    <row r="323" spans="3:8" ht="14.25" customHeight="1">
      <c r="C323" s="163"/>
      <c r="D323" s="108"/>
      <c r="E323" s="108"/>
      <c r="G323" s="152"/>
      <c r="H323" s="108"/>
    </row>
    <row r="324" spans="3:8" ht="14.25" customHeight="1">
      <c r="C324" s="163"/>
      <c r="D324" s="108"/>
      <c r="E324" s="108"/>
      <c r="G324" s="152"/>
      <c r="H324" s="108"/>
    </row>
    <row r="325" spans="3:8" ht="14.25" customHeight="1">
      <c r="C325" s="163"/>
      <c r="D325" s="108"/>
      <c r="E325" s="108"/>
      <c r="G325" s="152"/>
      <c r="H325" s="108"/>
    </row>
    <row r="326" spans="3:8" ht="14.25" customHeight="1">
      <c r="C326" s="163"/>
      <c r="D326" s="108"/>
      <c r="E326" s="108"/>
      <c r="G326" s="152"/>
      <c r="H326" s="108"/>
    </row>
    <row r="327" spans="3:8" ht="14.25" customHeight="1">
      <c r="C327" s="163"/>
      <c r="D327" s="108"/>
      <c r="E327" s="108"/>
      <c r="G327" s="152"/>
      <c r="H327" s="108"/>
    </row>
    <row r="328" spans="3:8" ht="14.25" customHeight="1">
      <c r="C328" s="163"/>
      <c r="D328" s="108"/>
      <c r="E328" s="108"/>
      <c r="G328" s="152"/>
      <c r="H328" s="108"/>
    </row>
    <row r="329" spans="3:8" ht="14.25" customHeight="1">
      <c r="C329" s="163"/>
      <c r="D329" s="108"/>
      <c r="E329" s="108"/>
      <c r="G329" s="152"/>
      <c r="H329" s="108"/>
    </row>
    <row r="330" spans="3:8" ht="14.25" customHeight="1">
      <c r="C330" s="163"/>
      <c r="D330" s="108"/>
      <c r="E330" s="108"/>
      <c r="G330" s="152"/>
      <c r="H330" s="108"/>
    </row>
    <row r="331" spans="3:8" ht="14.25" customHeight="1">
      <c r="C331" s="163"/>
      <c r="D331" s="108"/>
      <c r="E331" s="108"/>
      <c r="G331" s="152"/>
      <c r="H331" s="108"/>
    </row>
    <row r="332" spans="3:8" ht="14.25" customHeight="1">
      <c r="C332" s="163"/>
      <c r="D332" s="108"/>
      <c r="E332" s="108"/>
      <c r="G332" s="152"/>
      <c r="H332" s="108"/>
    </row>
    <row r="333" spans="3:8" ht="14.25" customHeight="1">
      <c r="C333" s="163"/>
      <c r="D333" s="108"/>
      <c r="E333" s="108"/>
      <c r="G333" s="152"/>
      <c r="H333" s="108"/>
    </row>
    <row r="334" spans="3:8" ht="14.25" customHeight="1">
      <c r="C334" s="163"/>
      <c r="D334" s="108"/>
      <c r="E334" s="108"/>
      <c r="G334" s="152"/>
      <c r="H334" s="108"/>
    </row>
    <row r="335" spans="3:8" ht="14.25" customHeight="1">
      <c r="C335" s="163"/>
      <c r="D335" s="108"/>
      <c r="E335" s="108"/>
      <c r="G335" s="152"/>
      <c r="H335" s="108"/>
    </row>
    <row r="336" spans="3:8" ht="14.25" customHeight="1">
      <c r="C336" s="163"/>
      <c r="D336" s="108"/>
      <c r="E336" s="108"/>
      <c r="G336" s="152"/>
      <c r="H336" s="108"/>
    </row>
    <row r="337" spans="3:8" ht="14.25" customHeight="1">
      <c r="C337" s="163"/>
      <c r="D337" s="108"/>
      <c r="E337" s="108"/>
      <c r="G337" s="152"/>
      <c r="H337" s="108"/>
    </row>
    <row r="338" spans="3:8" ht="14.25" customHeight="1">
      <c r="C338" s="163"/>
      <c r="D338" s="108"/>
      <c r="E338" s="108"/>
      <c r="G338" s="152"/>
      <c r="H338" s="108"/>
    </row>
    <row r="339" spans="3:8" ht="14.25" customHeight="1">
      <c r="C339" s="163"/>
      <c r="D339" s="108"/>
      <c r="E339" s="108"/>
      <c r="G339" s="152"/>
      <c r="H339" s="108"/>
    </row>
    <row r="340" spans="3:8" ht="14.25" customHeight="1">
      <c r="C340" s="163"/>
      <c r="D340" s="108"/>
      <c r="E340" s="108"/>
      <c r="G340" s="152"/>
      <c r="H340" s="108"/>
    </row>
    <row r="341" spans="3:8" ht="14.25" customHeight="1">
      <c r="C341" s="163"/>
      <c r="D341" s="108"/>
      <c r="E341" s="108"/>
      <c r="G341" s="152"/>
      <c r="H341" s="108"/>
    </row>
    <row r="342" spans="3:8" ht="14.25" customHeight="1">
      <c r="C342" s="163"/>
      <c r="D342" s="108"/>
      <c r="E342" s="108"/>
      <c r="G342" s="152"/>
      <c r="H342" s="108"/>
    </row>
    <row r="343" spans="3:8" ht="14.25" customHeight="1">
      <c r="C343" s="163"/>
      <c r="D343" s="108"/>
      <c r="E343" s="108"/>
      <c r="G343" s="152"/>
      <c r="H343" s="108"/>
    </row>
    <row r="344" spans="3:8" ht="14.25" customHeight="1">
      <c r="C344" s="163"/>
      <c r="D344" s="108"/>
      <c r="E344" s="108"/>
      <c r="G344" s="152"/>
      <c r="H344" s="108"/>
    </row>
    <row r="345" spans="3:8" ht="14.25" customHeight="1">
      <c r="C345" s="163"/>
      <c r="D345" s="108"/>
      <c r="E345" s="108"/>
      <c r="G345" s="152"/>
      <c r="H345" s="108"/>
    </row>
    <row r="346" spans="3:8" ht="14.25" customHeight="1">
      <c r="C346" s="163"/>
      <c r="D346" s="108"/>
      <c r="E346" s="108"/>
      <c r="G346" s="152"/>
      <c r="H346" s="108"/>
    </row>
    <row r="347" spans="3:8" ht="14.25" customHeight="1">
      <c r="C347" s="163"/>
      <c r="D347" s="108"/>
      <c r="E347" s="108"/>
      <c r="G347" s="152"/>
      <c r="H347" s="108"/>
    </row>
    <row r="348" spans="3:8" ht="14.25" customHeight="1">
      <c r="C348" s="163"/>
      <c r="D348" s="108"/>
      <c r="E348" s="108"/>
      <c r="G348" s="152"/>
      <c r="H348" s="108"/>
    </row>
    <row r="349" spans="3:8" ht="14.25" customHeight="1">
      <c r="C349" s="163"/>
      <c r="D349" s="108"/>
      <c r="E349" s="108"/>
      <c r="G349" s="152"/>
      <c r="H349" s="108"/>
    </row>
    <row r="350" spans="3:8" ht="14.25" customHeight="1">
      <c r="C350" s="163"/>
      <c r="D350" s="108"/>
      <c r="E350" s="108"/>
      <c r="G350" s="152"/>
      <c r="H350" s="108"/>
    </row>
    <row r="351" spans="3:8" ht="14.25" customHeight="1">
      <c r="C351" s="163"/>
      <c r="D351" s="108"/>
      <c r="E351" s="108"/>
      <c r="G351" s="152"/>
      <c r="H351" s="108"/>
    </row>
    <row r="352" spans="3:8" ht="14.25" customHeight="1">
      <c r="C352" s="163"/>
      <c r="D352" s="108"/>
      <c r="E352" s="108"/>
      <c r="G352" s="152"/>
      <c r="H352" s="108"/>
    </row>
    <row r="353" spans="3:8" ht="14.25" customHeight="1">
      <c r="C353" s="163"/>
      <c r="D353" s="108"/>
      <c r="E353" s="108"/>
      <c r="G353" s="152"/>
      <c r="H353" s="108"/>
    </row>
    <row r="354" spans="3:8" ht="14.25" customHeight="1">
      <c r="C354" s="163"/>
      <c r="D354" s="108"/>
      <c r="E354" s="108"/>
      <c r="G354" s="152"/>
      <c r="H354" s="108"/>
    </row>
    <row r="355" spans="3:8" ht="14.25" customHeight="1">
      <c r="C355" s="163"/>
      <c r="D355" s="108"/>
      <c r="E355" s="108"/>
      <c r="G355" s="152"/>
      <c r="H355" s="108"/>
    </row>
    <row r="356" spans="3:8" ht="14.25" customHeight="1">
      <c r="C356" s="163"/>
      <c r="D356" s="108"/>
      <c r="E356" s="108"/>
      <c r="G356" s="152"/>
      <c r="H356" s="108"/>
    </row>
    <row r="357" spans="3:8" ht="14.25" customHeight="1">
      <c r="C357" s="163"/>
      <c r="D357" s="108"/>
      <c r="E357" s="108"/>
      <c r="G357" s="152"/>
      <c r="H357" s="108"/>
    </row>
    <row r="358" spans="3:8" ht="14.25" customHeight="1">
      <c r="C358" s="163"/>
      <c r="D358" s="108"/>
      <c r="E358" s="108"/>
      <c r="G358" s="152"/>
      <c r="H358" s="108"/>
    </row>
    <row r="359" spans="3:8" ht="14.25" customHeight="1">
      <c r="C359" s="163"/>
      <c r="D359" s="108"/>
      <c r="E359" s="108"/>
      <c r="G359" s="152"/>
      <c r="H359" s="108"/>
    </row>
    <row r="360" spans="3:8" ht="14.25" customHeight="1">
      <c r="C360" s="163"/>
      <c r="D360" s="108"/>
      <c r="E360" s="108"/>
      <c r="G360" s="152"/>
      <c r="H360" s="108"/>
    </row>
    <row r="361" spans="3:8" ht="14.25" customHeight="1">
      <c r="C361" s="163"/>
      <c r="D361" s="108"/>
      <c r="E361" s="108"/>
      <c r="G361" s="152"/>
      <c r="H361" s="108"/>
    </row>
    <row r="362" spans="3:8" ht="14.25" customHeight="1">
      <c r="C362" s="163"/>
      <c r="D362" s="108"/>
      <c r="E362" s="108"/>
      <c r="G362" s="152"/>
      <c r="H362" s="108"/>
    </row>
    <row r="363" spans="3:8" ht="14.25" customHeight="1">
      <c r="C363" s="163"/>
      <c r="D363" s="108"/>
      <c r="E363" s="108"/>
      <c r="G363" s="152"/>
      <c r="H363" s="108"/>
    </row>
    <row r="364" spans="3:8" ht="14.25" customHeight="1">
      <c r="C364" s="163"/>
      <c r="D364" s="108"/>
      <c r="E364" s="108"/>
      <c r="G364" s="152"/>
      <c r="H364" s="108"/>
    </row>
    <row r="365" spans="3:8" ht="14.25" customHeight="1">
      <c r="C365" s="163"/>
      <c r="D365" s="108"/>
      <c r="E365" s="108"/>
      <c r="G365" s="152"/>
      <c r="H365" s="108"/>
    </row>
    <row r="366" spans="3:8" ht="14.25" customHeight="1">
      <c r="C366" s="163"/>
      <c r="D366" s="108"/>
      <c r="E366" s="108"/>
      <c r="G366" s="152"/>
      <c r="H366" s="108"/>
    </row>
    <row r="367" spans="3:8" ht="14.25" customHeight="1">
      <c r="C367" s="163"/>
      <c r="D367" s="108"/>
      <c r="E367" s="108"/>
      <c r="G367" s="152"/>
      <c r="H367" s="108"/>
    </row>
    <row r="368" spans="3:8" ht="14.25" customHeight="1">
      <c r="C368" s="163"/>
      <c r="D368" s="108"/>
      <c r="E368" s="108"/>
      <c r="G368" s="152"/>
      <c r="H368" s="108"/>
    </row>
    <row r="369" spans="3:8" ht="14.25" customHeight="1">
      <c r="C369" s="163"/>
      <c r="D369" s="108"/>
      <c r="E369" s="108"/>
      <c r="G369" s="152"/>
      <c r="H369" s="108"/>
    </row>
    <row r="370" spans="3:8" ht="14.25" customHeight="1">
      <c r="C370" s="163"/>
      <c r="D370" s="108"/>
      <c r="E370" s="108"/>
      <c r="G370" s="152"/>
      <c r="H370" s="108"/>
    </row>
    <row r="371" spans="3:8" ht="14.25" customHeight="1">
      <c r="C371" s="163"/>
      <c r="D371" s="108"/>
      <c r="E371" s="108"/>
      <c r="G371" s="152"/>
      <c r="H371" s="108"/>
    </row>
    <row r="372" spans="3:8" ht="14.25" customHeight="1">
      <c r="C372" s="163"/>
      <c r="D372" s="108"/>
      <c r="E372" s="108"/>
      <c r="G372" s="152"/>
      <c r="H372" s="108"/>
    </row>
    <row r="373" spans="3:8" ht="14.25" customHeight="1">
      <c r="C373" s="163"/>
      <c r="D373" s="108"/>
      <c r="E373" s="108"/>
      <c r="G373" s="152"/>
      <c r="H373" s="108"/>
    </row>
    <row r="374" spans="3:8" ht="14.25" customHeight="1">
      <c r="C374" s="163"/>
      <c r="D374" s="108"/>
      <c r="E374" s="108"/>
      <c r="G374" s="152"/>
      <c r="H374" s="108"/>
    </row>
    <row r="375" spans="3:8" ht="14.25" customHeight="1">
      <c r="C375" s="163"/>
      <c r="D375" s="108"/>
      <c r="E375" s="108"/>
      <c r="G375" s="152"/>
      <c r="H375" s="108"/>
    </row>
    <row r="376" spans="3:8" ht="14.25" customHeight="1">
      <c r="C376" s="163"/>
      <c r="D376" s="108"/>
      <c r="E376" s="108"/>
      <c r="G376" s="152"/>
      <c r="H376" s="108"/>
    </row>
    <row r="377" spans="3:8" ht="14.25" customHeight="1">
      <c r="C377" s="163"/>
      <c r="D377" s="108"/>
      <c r="E377" s="108"/>
      <c r="G377" s="152"/>
      <c r="H377" s="108"/>
    </row>
    <row r="378" spans="3:8" ht="14.25" customHeight="1">
      <c r="C378" s="163"/>
      <c r="D378" s="108"/>
      <c r="E378" s="108"/>
      <c r="G378" s="152"/>
      <c r="H378" s="108"/>
    </row>
    <row r="379" spans="3:8" ht="14.25" customHeight="1">
      <c r="C379" s="163"/>
      <c r="D379" s="108"/>
      <c r="E379" s="108"/>
      <c r="G379" s="152"/>
      <c r="H379" s="108"/>
    </row>
    <row r="380" spans="3:8" ht="14.25" customHeight="1">
      <c r="C380" s="163"/>
      <c r="D380" s="108"/>
      <c r="E380" s="108"/>
      <c r="G380" s="152"/>
      <c r="H380" s="108"/>
    </row>
    <row r="381" spans="3:8" ht="14.25" customHeight="1">
      <c r="C381" s="163"/>
      <c r="D381" s="108"/>
      <c r="E381" s="108"/>
      <c r="G381" s="152"/>
      <c r="H381" s="108"/>
    </row>
    <row r="382" spans="3:8" ht="14.25" customHeight="1">
      <c r="C382" s="163"/>
      <c r="D382" s="108"/>
      <c r="E382" s="108"/>
      <c r="G382" s="152"/>
      <c r="H382" s="108"/>
    </row>
    <row r="383" spans="3:8" ht="14.25" customHeight="1">
      <c r="C383" s="163"/>
      <c r="D383" s="108"/>
      <c r="E383" s="108"/>
      <c r="G383" s="152"/>
      <c r="H383" s="108"/>
    </row>
    <row r="384" spans="3:8" ht="14.25" customHeight="1">
      <c r="C384" s="163"/>
      <c r="D384" s="108"/>
      <c r="E384" s="108"/>
      <c r="G384" s="152"/>
      <c r="H384" s="108"/>
    </row>
    <row r="385" spans="3:8" ht="14.25" customHeight="1">
      <c r="C385" s="163"/>
      <c r="D385" s="108"/>
      <c r="E385" s="108"/>
      <c r="G385" s="152"/>
      <c r="H385" s="108"/>
    </row>
    <row r="386" spans="3:8" ht="14.25" customHeight="1">
      <c r="C386" s="163"/>
      <c r="D386" s="108"/>
      <c r="E386" s="108"/>
      <c r="G386" s="152"/>
      <c r="H386" s="108"/>
    </row>
    <row r="387" spans="3:8" ht="14.25" customHeight="1">
      <c r="C387" s="163"/>
      <c r="D387" s="108"/>
      <c r="E387" s="108"/>
      <c r="G387" s="152"/>
      <c r="H387" s="108"/>
    </row>
    <row r="388" spans="3:8" ht="14.25" customHeight="1">
      <c r="C388" s="163"/>
      <c r="D388" s="108"/>
      <c r="E388" s="108"/>
      <c r="G388" s="152"/>
      <c r="H388" s="108"/>
    </row>
    <row r="389" spans="3:8" ht="14.25" customHeight="1">
      <c r="C389" s="163"/>
      <c r="D389" s="108"/>
      <c r="E389" s="108"/>
      <c r="G389" s="152"/>
      <c r="H389" s="108"/>
    </row>
    <row r="390" spans="3:8" ht="14.25" customHeight="1">
      <c r="C390" s="163"/>
      <c r="D390" s="108"/>
      <c r="E390" s="108"/>
      <c r="G390" s="152"/>
      <c r="H390" s="108"/>
    </row>
    <row r="391" spans="3:8" ht="14.25" customHeight="1">
      <c r="C391" s="163"/>
      <c r="D391" s="108"/>
      <c r="E391" s="108"/>
      <c r="G391" s="152"/>
      <c r="H391" s="108"/>
    </row>
    <row r="392" spans="3:8" ht="14.25" customHeight="1">
      <c r="C392" s="163"/>
      <c r="D392" s="108"/>
      <c r="E392" s="108"/>
      <c r="G392" s="152"/>
      <c r="H392" s="108"/>
    </row>
    <row r="393" spans="3:8" ht="14.25" customHeight="1">
      <c r="C393" s="163"/>
      <c r="D393" s="108"/>
      <c r="E393" s="108"/>
      <c r="G393" s="152"/>
      <c r="H393" s="108"/>
    </row>
    <row r="394" spans="3:8" ht="14.25" customHeight="1">
      <c r="C394" s="163"/>
      <c r="D394" s="108"/>
      <c r="E394" s="108"/>
      <c r="G394" s="152"/>
      <c r="H394" s="108"/>
    </row>
    <row r="395" spans="3:8" ht="14.25" customHeight="1">
      <c r="C395" s="163"/>
      <c r="D395" s="108"/>
      <c r="E395" s="108"/>
      <c r="G395" s="152"/>
      <c r="H395" s="108"/>
    </row>
    <row r="396" spans="3:8" ht="14.25" customHeight="1">
      <c r="C396" s="163"/>
      <c r="D396" s="108"/>
      <c r="E396" s="108"/>
      <c r="G396" s="152"/>
      <c r="H396" s="108"/>
    </row>
    <row r="397" spans="3:8" ht="14.25" customHeight="1">
      <c r="C397" s="163"/>
      <c r="D397" s="108"/>
      <c r="E397" s="108"/>
      <c r="G397" s="152"/>
      <c r="H397" s="108"/>
    </row>
    <row r="398" spans="3:8" ht="14.25" customHeight="1">
      <c r="C398" s="163"/>
      <c r="D398" s="108"/>
      <c r="E398" s="108"/>
      <c r="G398" s="152"/>
      <c r="H398" s="108"/>
    </row>
    <row r="399" spans="3:8" ht="14.25" customHeight="1">
      <c r="C399" s="163"/>
      <c r="D399" s="108"/>
      <c r="E399" s="108"/>
      <c r="G399" s="152"/>
      <c r="H399" s="108"/>
    </row>
    <row r="400" spans="3:8" ht="14.25" customHeight="1">
      <c r="C400" s="163"/>
      <c r="D400" s="108"/>
      <c r="E400" s="108"/>
      <c r="G400" s="152"/>
      <c r="H400" s="108"/>
    </row>
    <row r="401" spans="3:8" ht="14.25" customHeight="1">
      <c r="C401" s="163"/>
      <c r="D401" s="108"/>
      <c r="E401" s="108"/>
      <c r="G401" s="152"/>
      <c r="H401" s="108"/>
    </row>
    <row r="402" spans="3:8" ht="14.25" customHeight="1">
      <c r="C402" s="163"/>
      <c r="D402" s="108"/>
      <c r="E402" s="108"/>
      <c r="G402" s="152"/>
      <c r="H402" s="108"/>
    </row>
    <row r="403" spans="3:8" ht="14.25" customHeight="1">
      <c r="C403" s="163"/>
      <c r="D403" s="108"/>
      <c r="E403" s="108"/>
      <c r="G403" s="152"/>
      <c r="H403" s="108"/>
    </row>
    <row r="404" spans="3:8" ht="14.25" customHeight="1">
      <c r="C404" s="163"/>
      <c r="D404" s="108"/>
      <c r="E404" s="108"/>
      <c r="G404" s="152"/>
      <c r="H404" s="108"/>
    </row>
    <row r="405" spans="3:8" ht="14.25" customHeight="1">
      <c r="C405" s="163"/>
      <c r="D405" s="108"/>
      <c r="E405" s="108"/>
      <c r="G405" s="152"/>
      <c r="H405" s="108"/>
    </row>
    <row r="406" spans="3:8" ht="14.25" customHeight="1">
      <c r="C406" s="163"/>
      <c r="D406" s="108"/>
      <c r="E406" s="108"/>
      <c r="G406" s="152"/>
      <c r="H406" s="108"/>
    </row>
    <row r="407" spans="3:8" ht="14.25" customHeight="1">
      <c r="C407" s="163"/>
      <c r="D407" s="108"/>
      <c r="E407" s="108"/>
      <c r="G407" s="152"/>
      <c r="H407" s="108"/>
    </row>
    <row r="408" spans="3:8" ht="14.25" customHeight="1">
      <c r="C408" s="163"/>
      <c r="D408" s="108"/>
      <c r="E408" s="108"/>
      <c r="G408" s="152"/>
      <c r="H408" s="108"/>
    </row>
    <row r="409" spans="3:8" ht="14.25" customHeight="1">
      <c r="C409" s="163"/>
      <c r="D409" s="108"/>
      <c r="E409" s="108"/>
      <c r="G409" s="152"/>
      <c r="H409" s="108"/>
    </row>
    <row r="410" spans="3:8" ht="14.25" customHeight="1">
      <c r="C410" s="163"/>
      <c r="D410" s="108"/>
      <c r="E410" s="108"/>
      <c r="G410" s="152"/>
      <c r="H410" s="108"/>
    </row>
    <row r="411" spans="3:8" ht="14.25" customHeight="1">
      <c r="C411" s="163"/>
      <c r="D411" s="108"/>
      <c r="E411" s="108"/>
      <c r="G411" s="152"/>
      <c r="H411" s="108"/>
    </row>
    <row r="412" spans="3:8" ht="14.25" customHeight="1">
      <c r="C412" s="163"/>
      <c r="D412" s="108"/>
      <c r="E412" s="108"/>
      <c r="G412" s="152"/>
      <c r="H412" s="108"/>
    </row>
    <row r="413" spans="3:8" ht="14.25" customHeight="1">
      <c r="C413" s="163"/>
      <c r="D413" s="108"/>
      <c r="E413" s="108"/>
      <c r="G413" s="152"/>
      <c r="H413" s="108"/>
    </row>
    <row r="414" spans="3:8" ht="14.25" customHeight="1">
      <c r="C414" s="163"/>
      <c r="D414" s="108"/>
      <c r="E414" s="108"/>
      <c r="G414" s="152"/>
      <c r="H414" s="108"/>
    </row>
    <row r="415" spans="3:8" ht="14.25" customHeight="1">
      <c r="C415" s="163"/>
      <c r="D415" s="108"/>
      <c r="E415" s="108"/>
      <c r="G415" s="152"/>
      <c r="H415" s="108"/>
    </row>
    <row r="416" spans="3:8" ht="14.25" customHeight="1">
      <c r="C416" s="163"/>
      <c r="D416" s="108"/>
      <c r="E416" s="108"/>
      <c r="G416" s="152"/>
      <c r="H416" s="108"/>
    </row>
    <row r="417" spans="3:8" ht="14.25" customHeight="1">
      <c r="C417" s="163"/>
      <c r="D417" s="108"/>
      <c r="E417" s="108"/>
      <c r="G417" s="152"/>
      <c r="H417" s="108"/>
    </row>
    <row r="418" spans="3:8" ht="14.25" customHeight="1">
      <c r="C418" s="163"/>
      <c r="D418" s="108"/>
      <c r="E418" s="108"/>
      <c r="G418" s="152"/>
      <c r="H418" s="108"/>
    </row>
    <row r="419" spans="3:8" ht="14.25" customHeight="1">
      <c r="C419" s="163"/>
      <c r="D419" s="108"/>
      <c r="E419" s="108"/>
      <c r="G419" s="152"/>
      <c r="H419" s="108"/>
    </row>
    <row r="420" spans="3:8" ht="14.25" customHeight="1">
      <c r="C420" s="163"/>
      <c r="D420" s="108"/>
      <c r="E420" s="108"/>
      <c r="G420" s="152"/>
      <c r="H420" s="108"/>
    </row>
    <row r="421" spans="3:8" ht="14.25" customHeight="1">
      <c r="C421" s="163"/>
      <c r="D421" s="108"/>
      <c r="E421" s="108"/>
      <c r="G421" s="152"/>
      <c r="H421" s="108"/>
    </row>
    <row r="422" spans="3:8" ht="14.25" customHeight="1">
      <c r="C422" s="163"/>
      <c r="D422" s="108"/>
      <c r="E422" s="108"/>
      <c r="G422" s="152"/>
      <c r="H422" s="108"/>
    </row>
    <row r="423" spans="3:8" ht="14.25" customHeight="1">
      <c r="C423" s="163"/>
      <c r="D423" s="108"/>
      <c r="E423" s="108"/>
      <c r="G423" s="152"/>
      <c r="H423" s="108"/>
    </row>
    <row r="424" spans="3:8" ht="14.25" customHeight="1">
      <c r="C424" s="163"/>
      <c r="D424" s="108"/>
      <c r="E424" s="108"/>
      <c r="G424" s="152"/>
      <c r="H424" s="108"/>
    </row>
    <row r="425" spans="3:8" ht="14.25" customHeight="1">
      <c r="C425" s="163"/>
      <c r="D425" s="108"/>
      <c r="E425" s="108"/>
      <c r="G425" s="152"/>
      <c r="H425" s="108"/>
    </row>
    <row r="426" spans="3:8" ht="14.25" customHeight="1">
      <c r="C426" s="163"/>
      <c r="D426" s="108"/>
      <c r="E426" s="108"/>
      <c r="G426" s="152"/>
      <c r="H426" s="108"/>
    </row>
    <row r="427" spans="3:8" ht="14.25" customHeight="1">
      <c r="C427" s="163"/>
      <c r="D427" s="108"/>
      <c r="E427" s="108"/>
      <c r="G427" s="152"/>
      <c r="H427" s="108"/>
    </row>
    <row r="428" spans="3:8" ht="14.25" customHeight="1">
      <c r="C428" s="163"/>
      <c r="D428" s="108"/>
      <c r="E428" s="108"/>
      <c r="G428" s="152"/>
      <c r="H428" s="108"/>
    </row>
    <row r="429" spans="3:8" ht="14.25" customHeight="1">
      <c r="C429" s="163"/>
      <c r="D429" s="108"/>
      <c r="E429" s="108"/>
      <c r="G429" s="152"/>
      <c r="H429" s="108"/>
    </row>
    <row r="430" spans="3:8" ht="14.25" customHeight="1">
      <c r="C430" s="163"/>
      <c r="D430" s="108"/>
      <c r="E430" s="108"/>
      <c r="G430" s="152"/>
      <c r="H430" s="108"/>
    </row>
    <row r="431" spans="3:8" ht="14.25" customHeight="1">
      <c r="C431" s="163"/>
      <c r="D431" s="108"/>
      <c r="E431" s="108"/>
      <c r="G431" s="152"/>
      <c r="H431" s="108"/>
    </row>
    <row r="432" spans="3:8" ht="14.25" customHeight="1">
      <c r="C432" s="163"/>
      <c r="D432" s="108"/>
      <c r="E432" s="108"/>
      <c r="G432" s="152"/>
      <c r="H432" s="108"/>
    </row>
    <row r="433" spans="3:8" ht="14.25" customHeight="1">
      <c r="C433" s="163"/>
      <c r="D433" s="108"/>
      <c r="E433" s="108"/>
      <c r="G433" s="152"/>
      <c r="H433" s="108"/>
    </row>
    <row r="434" spans="3:8" ht="14.25" customHeight="1">
      <c r="C434" s="163"/>
      <c r="D434" s="108"/>
      <c r="E434" s="108"/>
      <c r="G434" s="152"/>
      <c r="H434" s="108"/>
    </row>
    <row r="435" spans="3:8" ht="14.25" customHeight="1">
      <c r="C435" s="163"/>
      <c r="D435" s="108"/>
      <c r="E435" s="108"/>
      <c r="G435" s="152"/>
      <c r="H435" s="108"/>
    </row>
    <row r="436" spans="3:8" ht="14.25" customHeight="1">
      <c r="C436" s="163"/>
      <c r="D436" s="108"/>
      <c r="E436" s="108"/>
      <c r="G436" s="152"/>
      <c r="H436" s="108"/>
    </row>
    <row r="437" spans="3:8" ht="14.25" customHeight="1">
      <c r="C437" s="163"/>
      <c r="D437" s="108"/>
      <c r="E437" s="108"/>
      <c r="G437" s="152"/>
      <c r="H437" s="108"/>
    </row>
    <row r="438" spans="3:8" ht="14.25" customHeight="1">
      <c r="C438" s="163"/>
      <c r="D438" s="108"/>
      <c r="E438" s="108"/>
      <c r="G438" s="152"/>
      <c r="H438" s="108"/>
    </row>
    <row r="439" spans="3:8" ht="14.25" customHeight="1">
      <c r="C439" s="163"/>
      <c r="D439" s="108"/>
      <c r="E439" s="108"/>
      <c r="G439" s="152"/>
      <c r="H439" s="108"/>
    </row>
    <row r="440" spans="3:8" ht="14.25" customHeight="1">
      <c r="C440" s="163"/>
      <c r="D440" s="108"/>
      <c r="E440" s="108"/>
      <c r="G440" s="152"/>
      <c r="H440" s="108"/>
    </row>
    <row r="441" spans="3:8" ht="14.25" customHeight="1">
      <c r="C441" s="163"/>
      <c r="D441" s="108"/>
      <c r="E441" s="108"/>
      <c r="G441" s="152"/>
      <c r="H441" s="108"/>
    </row>
    <row r="442" spans="3:8" ht="14.25" customHeight="1">
      <c r="C442" s="163"/>
      <c r="D442" s="108"/>
      <c r="E442" s="108"/>
      <c r="G442" s="152"/>
      <c r="H442" s="108"/>
    </row>
    <row r="443" spans="3:8" ht="14.25" customHeight="1">
      <c r="C443" s="163"/>
      <c r="D443" s="108"/>
      <c r="E443" s="108"/>
      <c r="G443" s="152"/>
      <c r="H443" s="108"/>
    </row>
    <row r="444" spans="3:8" ht="14.25" customHeight="1">
      <c r="C444" s="163"/>
      <c r="D444" s="108"/>
      <c r="E444" s="108"/>
      <c r="G444" s="152"/>
      <c r="H444" s="108"/>
    </row>
    <row r="445" spans="3:8" ht="14.25" customHeight="1">
      <c r="C445" s="163"/>
      <c r="D445" s="108"/>
      <c r="E445" s="108"/>
      <c r="G445" s="152"/>
      <c r="H445" s="108"/>
    </row>
    <row r="446" spans="3:8" ht="14.25" customHeight="1">
      <c r="C446" s="163"/>
      <c r="D446" s="108"/>
      <c r="E446" s="108"/>
      <c r="G446" s="152"/>
      <c r="H446" s="108"/>
    </row>
    <row r="447" spans="3:8" ht="14.25" customHeight="1">
      <c r="C447" s="163"/>
      <c r="D447" s="108"/>
      <c r="E447" s="108"/>
      <c r="G447" s="152"/>
      <c r="H447" s="108"/>
    </row>
    <row r="448" spans="3:8" ht="14.25" customHeight="1">
      <c r="C448" s="163"/>
      <c r="D448" s="108"/>
      <c r="E448" s="108"/>
      <c r="G448" s="152"/>
      <c r="H448" s="108"/>
    </row>
    <row r="449" spans="3:8" ht="14.25" customHeight="1">
      <c r="C449" s="163"/>
      <c r="D449" s="108"/>
      <c r="E449" s="108"/>
      <c r="G449" s="152"/>
      <c r="H449" s="108"/>
    </row>
    <row r="450" spans="3:8" ht="14.25" customHeight="1">
      <c r="C450" s="163"/>
      <c r="D450" s="108"/>
      <c r="E450" s="108"/>
      <c r="G450" s="152"/>
      <c r="H450" s="108"/>
    </row>
    <row r="451" spans="3:8" ht="14.25" customHeight="1">
      <c r="C451" s="163"/>
      <c r="D451" s="108"/>
      <c r="E451" s="108"/>
      <c r="G451" s="152"/>
      <c r="H451" s="108"/>
    </row>
    <row r="452" spans="3:8" ht="14.25" customHeight="1">
      <c r="C452" s="163"/>
      <c r="D452" s="108"/>
      <c r="E452" s="108"/>
      <c r="G452" s="152"/>
      <c r="H452" s="108"/>
    </row>
    <row r="453" spans="3:8" ht="14.25" customHeight="1">
      <c r="C453" s="163"/>
      <c r="D453" s="108"/>
      <c r="E453" s="108"/>
      <c r="G453" s="152"/>
      <c r="H453" s="108"/>
    </row>
    <row r="454" spans="3:8" ht="14.25" customHeight="1">
      <c r="C454" s="163"/>
      <c r="D454" s="108"/>
      <c r="E454" s="108"/>
      <c r="G454" s="152"/>
      <c r="H454" s="108"/>
    </row>
    <row r="455" spans="3:8" ht="14.25" customHeight="1">
      <c r="C455" s="163"/>
      <c r="D455" s="108"/>
      <c r="E455" s="108"/>
      <c r="G455" s="152"/>
      <c r="H455" s="108"/>
    </row>
    <row r="456" spans="3:8" ht="14.25" customHeight="1">
      <c r="C456" s="163"/>
      <c r="D456" s="108"/>
      <c r="E456" s="108"/>
      <c r="G456" s="152"/>
      <c r="H456" s="108"/>
    </row>
    <row r="457" spans="3:8" ht="14.25" customHeight="1">
      <c r="C457" s="163"/>
      <c r="D457" s="108"/>
      <c r="E457" s="108"/>
      <c r="G457" s="152"/>
      <c r="H457" s="108"/>
    </row>
    <row r="458" spans="3:8" ht="14.25" customHeight="1">
      <c r="C458" s="163"/>
      <c r="D458" s="108"/>
      <c r="E458" s="108"/>
      <c r="G458" s="152"/>
      <c r="H458" s="108"/>
    </row>
    <row r="459" spans="3:8" ht="14.25" customHeight="1">
      <c r="C459" s="163"/>
      <c r="D459" s="108"/>
      <c r="E459" s="108"/>
      <c r="G459" s="152"/>
      <c r="H459" s="108"/>
    </row>
    <row r="460" spans="3:8" ht="14.25" customHeight="1">
      <c r="C460" s="163"/>
      <c r="D460" s="108"/>
      <c r="E460" s="108"/>
      <c r="G460" s="152"/>
      <c r="H460" s="108"/>
    </row>
    <row r="461" spans="3:8" ht="14.25" customHeight="1">
      <c r="C461" s="163"/>
      <c r="D461" s="108"/>
      <c r="E461" s="108"/>
      <c r="G461" s="152"/>
      <c r="H461" s="108"/>
    </row>
    <row r="462" spans="3:8" ht="14.25" customHeight="1">
      <c r="C462" s="163"/>
      <c r="D462" s="108"/>
      <c r="E462" s="108"/>
      <c r="G462" s="152"/>
      <c r="H462" s="108"/>
    </row>
    <row r="463" spans="3:8" ht="14.25" customHeight="1">
      <c r="C463" s="163"/>
      <c r="D463" s="108"/>
      <c r="E463" s="108"/>
      <c r="G463" s="152"/>
      <c r="H463" s="108"/>
    </row>
    <row r="464" spans="3:8" ht="14.25" customHeight="1">
      <c r="C464" s="163"/>
      <c r="D464" s="108"/>
      <c r="E464" s="108"/>
      <c r="G464" s="152"/>
      <c r="H464" s="108"/>
    </row>
    <row r="465" spans="3:8" ht="14.25" customHeight="1">
      <c r="C465" s="163"/>
      <c r="D465" s="108"/>
      <c r="E465" s="108"/>
      <c r="G465" s="152"/>
      <c r="H465" s="108"/>
    </row>
    <row r="466" spans="3:8" ht="14.25" customHeight="1">
      <c r="C466" s="163"/>
      <c r="D466" s="108"/>
      <c r="E466" s="108"/>
      <c r="G466" s="152"/>
      <c r="H466" s="108"/>
    </row>
    <row r="467" spans="3:8" ht="14.25" customHeight="1">
      <c r="C467" s="163"/>
      <c r="D467" s="108"/>
      <c r="E467" s="108"/>
      <c r="G467" s="152"/>
      <c r="H467" s="108"/>
    </row>
    <row r="468" spans="3:8" ht="14.25" customHeight="1">
      <c r="C468" s="163"/>
      <c r="D468" s="108"/>
      <c r="E468" s="108"/>
      <c r="G468" s="152"/>
      <c r="H468" s="108"/>
    </row>
    <row r="469" spans="3:8" ht="14.25" customHeight="1">
      <c r="C469" s="163"/>
      <c r="D469" s="108"/>
      <c r="E469" s="108"/>
      <c r="G469" s="152"/>
      <c r="H469" s="108"/>
    </row>
    <row r="470" spans="3:8" ht="14.25" customHeight="1">
      <c r="C470" s="163"/>
      <c r="D470" s="108"/>
      <c r="E470" s="108"/>
      <c r="G470" s="152"/>
      <c r="H470" s="108"/>
    </row>
    <row r="471" spans="3:8" ht="14.25" customHeight="1">
      <c r="C471" s="163"/>
      <c r="D471" s="108"/>
      <c r="E471" s="108"/>
      <c r="G471" s="152"/>
      <c r="H471" s="108"/>
    </row>
    <row r="472" spans="3:8" ht="14.25" customHeight="1">
      <c r="C472" s="163"/>
      <c r="D472" s="108"/>
      <c r="E472" s="108"/>
      <c r="G472" s="152"/>
      <c r="H472" s="108"/>
    </row>
    <row r="473" spans="3:8" ht="14.25" customHeight="1">
      <c r="C473" s="163"/>
      <c r="D473" s="108"/>
      <c r="E473" s="108"/>
      <c r="G473" s="152"/>
      <c r="H473" s="108"/>
    </row>
    <row r="474" spans="3:8" ht="14.25" customHeight="1">
      <c r="C474" s="163"/>
      <c r="D474" s="108"/>
      <c r="E474" s="108"/>
      <c r="G474" s="152"/>
      <c r="H474" s="108"/>
    </row>
    <row r="475" spans="3:8" ht="14.25" customHeight="1">
      <c r="C475" s="163"/>
      <c r="D475" s="108"/>
      <c r="E475" s="108"/>
      <c r="G475" s="152"/>
      <c r="H475" s="108"/>
    </row>
    <row r="476" spans="3:8" ht="14.25" customHeight="1">
      <c r="C476" s="163"/>
      <c r="D476" s="108"/>
      <c r="E476" s="108"/>
      <c r="G476" s="152"/>
      <c r="H476" s="108"/>
    </row>
    <row r="477" spans="3:8" ht="14.25" customHeight="1">
      <c r="C477" s="163"/>
      <c r="D477" s="108"/>
      <c r="E477" s="108"/>
      <c r="G477" s="152"/>
      <c r="H477" s="108"/>
    </row>
    <row r="478" spans="3:8" ht="14.25" customHeight="1">
      <c r="C478" s="163"/>
      <c r="D478" s="108"/>
      <c r="E478" s="108"/>
      <c r="G478" s="152"/>
      <c r="H478" s="108"/>
    </row>
    <row r="479" spans="3:8" ht="14.25" customHeight="1">
      <c r="C479" s="163"/>
      <c r="D479" s="108"/>
      <c r="E479" s="108"/>
      <c r="G479" s="152"/>
      <c r="H479" s="108"/>
    </row>
    <row r="480" spans="3:8" ht="14.25" customHeight="1">
      <c r="C480" s="163"/>
      <c r="D480" s="108"/>
      <c r="E480" s="108"/>
      <c r="G480" s="152"/>
      <c r="H480" s="108"/>
    </row>
    <row r="481" spans="3:8" ht="14.25" customHeight="1">
      <c r="C481" s="163"/>
      <c r="D481" s="108"/>
      <c r="E481" s="108"/>
      <c r="G481" s="152"/>
      <c r="H481" s="108"/>
    </row>
    <row r="482" spans="3:8" ht="14.25" customHeight="1">
      <c r="C482" s="163"/>
      <c r="D482" s="108"/>
      <c r="E482" s="108"/>
      <c r="G482" s="152"/>
      <c r="H482" s="108"/>
    </row>
    <row r="483" spans="3:8" ht="14.25" customHeight="1">
      <c r="C483" s="163"/>
      <c r="D483" s="108"/>
      <c r="E483" s="108"/>
      <c r="G483" s="152"/>
      <c r="H483" s="108"/>
    </row>
    <row r="484" spans="3:8" ht="14.25" customHeight="1">
      <c r="C484" s="163"/>
      <c r="D484" s="108"/>
      <c r="E484" s="108"/>
      <c r="G484" s="152"/>
      <c r="H484" s="108"/>
    </row>
    <row r="485" spans="3:8" ht="14.25" customHeight="1">
      <c r="C485" s="163"/>
      <c r="D485" s="108"/>
      <c r="E485" s="108"/>
      <c r="G485" s="152"/>
      <c r="H485" s="108"/>
    </row>
    <row r="486" spans="3:8" ht="14.25" customHeight="1">
      <c r="C486" s="163"/>
      <c r="D486" s="108"/>
      <c r="E486" s="108"/>
      <c r="G486" s="152"/>
      <c r="H486" s="108"/>
    </row>
    <row r="487" spans="3:8" ht="14.25" customHeight="1">
      <c r="C487" s="163"/>
      <c r="D487" s="108"/>
      <c r="E487" s="108"/>
      <c r="G487" s="152"/>
      <c r="H487" s="108"/>
    </row>
    <row r="488" spans="3:8" ht="14.25" customHeight="1">
      <c r="C488" s="163"/>
      <c r="D488" s="108"/>
      <c r="E488" s="108"/>
      <c r="G488" s="152"/>
      <c r="H488" s="108"/>
    </row>
    <row r="489" spans="3:8" ht="14.25" customHeight="1">
      <c r="C489" s="163"/>
      <c r="D489" s="108"/>
      <c r="E489" s="108"/>
      <c r="G489" s="152"/>
      <c r="H489" s="108"/>
    </row>
    <row r="490" spans="3:8" ht="14.25" customHeight="1">
      <c r="C490" s="163"/>
      <c r="D490" s="108"/>
      <c r="E490" s="108"/>
      <c r="G490" s="152"/>
      <c r="H490" s="108"/>
    </row>
    <row r="491" spans="3:8" ht="14.25" customHeight="1">
      <c r="C491" s="163"/>
      <c r="D491" s="108"/>
      <c r="E491" s="108"/>
      <c r="G491" s="152"/>
      <c r="H491" s="108"/>
    </row>
    <row r="492" spans="3:8" ht="14.25" customHeight="1">
      <c r="C492" s="163"/>
      <c r="D492" s="108"/>
      <c r="E492" s="108"/>
      <c r="G492" s="152"/>
      <c r="H492" s="108"/>
    </row>
    <row r="493" spans="3:8" ht="14.25" customHeight="1">
      <c r="C493" s="163"/>
      <c r="D493" s="108"/>
      <c r="E493" s="108"/>
      <c r="G493" s="152"/>
      <c r="H493" s="108"/>
    </row>
    <row r="494" spans="3:8" ht="14.25" customHeight="1">
      <c r="C494" s="163"/>
      <c r="D494" s="108"/>
      <c r="E494" s="108"/>
      <c r="G494" s="152"/>
      <c r="H494" s="108"/>
    </row>
    <row r="495" spans="3:8" ht="14.25" customHeight="1">
      <c r="C495" s="163"/>
      <c r="D495" s="108"/>
      <c r="E495" s="108"/>
      <c r="G495" s="152"/>
      <c r="H495" s="108"/>
    </row>
    <row r="496" spans="3:8" ht="14.25" customHeight="1">
      <c r="C496" s="163"/>
      <c r="D496" s="108"/>
      <c r="E496" s="108"/>
      <c r="G496" s="152"/>
      <c r="H496" s="108"/>
    </row>
    <row r="497" spans="3:8" ht="14.25" customHeight="1">
      <c r="C497" s="163"/>
      <c r="D497" s="108"/>
      <c r="E497" s="108"/>
      <c r="G497" s="152"/>
      <c r="H497" s="108"/>
    </row>
    <row r="498" spans="3:8" ht="14.25" customHeight="1">
      <c r="C498" s="163"/>
      <c r="D498" s="108"/>
      <c r="E498" s="108"/>
      <c r="G498" s="152"/>
      <c r="H498" s="108"/>
    </row>
    <row r="499" spans="3:8" ht="14.25" customHeight="1">
      <c r="C499" s="163"/>
      <c r="D499" s="108"/>
      <c r="E499" s="108"/>
      <c r="G499" s="152"/>
      <c r="H499" s="108"/>
    </row>
    <row r="500" spans="3:8" ht="14.25" customHeight="1">
      <c r="C500" s="163"/>
      <c r="D500" s="108"/>
      <c r="E500" s="108"/>
      <c r="G500" s="152"/>
      <c r="H500" s="108"/>
    </row>
    <row r="501" spans="3:8" ht="14.25" customHeight="1">
      <c r="C501" s="163"/>
      <c r="D501" s="108"/>
      <c r="E501" s="108"/>
      <c r="G501" s="152"/>
      <c r="H501" s="108"/>
    </row>
    <row r="502" spans="3:8" ht="14.25" customHeight="1">
      <c r="C502" s="163"/>
      <c r="D502" s="108"/>
      <c r="E502" s="108"/>
      <c r="G502" s="152"/>
      <c r="H502" s="108"/>
    </row>
    <row r="503" spans="3:8" ht="14.25" customHeight="1">
      <c r="C503" s="163"/>
      <c r="D503" s="108"/>
      <c r="E503" s="108"/>
      <c r="G503" s="152"/>
      <c r="H503" s="108"/>
    </row>
    <row r="504" spans="3:8" ht="14.25" customHeight="1">
      <c r="C504" s="163"/>
      <c r="D504" s="108"/>
      <c r="E504" s="108"/>
      <c r="G504" s="152"/>
      <c r="H504" s="108"/>
    </row>
    <row r="505" spans="3:8" ht="14.25" customHeight="1">
      <c r="C505" s="163"/>
      <c r="D505" s="108"/>
      <c r="E505" s="108"/>
      <c r="G505" s="152"/>
      <c r="H505" s="108"/>
    </row>
    <row r="506" spans="3:8" ht="14.25" customHeight="1">
      <c r="C506" s="163"/>
      <c r="D506" s="108"/>
      <c r="E506" s="108"/>
      <c r="G506" s="152"/>
      <c r="H506" s="108"/>
    </row>
    <row r="507" spans="3:8" ht="14.25" customHeight="1">
      <c r="C507" s="163"/>
      <c r="D507" s="108"/>
      <c r="E507" s="108"/>
      <c r="G507" s="152"/>
      <c r="H507" s="108"/>
    </row>
    <row r="508" spans="3:8" ht="14.25" customHeight="1">
      <c r="C508" s="163"/>
      <c r="D508" s="108"/>
      <c r="E508" s="108"/>
      <c r="G508" s="152"/>
      <c r="H508" s="108"/>
    </row>
    <row r="509" spans="3:8" ht="14.25" customHeight="1">
      <c r="C509" s="163"/>
      <c r="D509" s="108"/>
      <c r="E509" s="108"/>
      <c r="G509" s="152"/>
      <c r="H509" s="108"/>
    </row>
    <row r="510" spans="3:8" ht="14.25" customHeight="1">
      <c r="C510" s="163"/>
      <c r="D510" s="108"/>
      <c r="E510" s="108"/>
      <c r="G510" s="152"/>
      <c r="H510" s="108"/>
    </row>
    <row r="511" spans="3:8" ht="14.25" customHeight="1">
      <c r="C511" s="163"/>
      <c r="D511" s="108"/>
      <c r="E511" s="108"/>
      <c r="G511" s="152"/>
      <c r="H511" s="108"/>
    </row>
    <row r="512" spans="3:8" ht="14.25" customHeight="1">
      <c r="C512" s="163"/>
      <c r="D512" s="108"/>
      <c r="E512" s="108"/>
      <c r="G512" s="152"/>
      <c r="H512" s="108"/>
    </row>
    <row r="513" spans="3:8" ht="14.25" customHeight="1">
      <c r="C513" s="163"/>
      <c r="D513" s="108"/>
      <c r="E513" s="108"/>
      <c r="G513" s="152"/>
      <c r="H513" s="108"/>
    </row>
    <row r="514" spans="3:8" ht="14.25" customHeight="1">
      <c r="C514" s="163"/>
      <c r="D514" s="108"/>
      <c r="E514" s="108"/>
      <c r="G514" s="152"/>
      <c r="H514" s="108"/>
    </row>
    <row r="515" spans="3:8" ht="14.25" customHeight="1">
      <c r="C515" s="163"/>
      <c r="D515" s="108"/>
      <c r="E515" s="108"/>
      <c r="G515" s="152"/>
      <c r="H515" s="108"/>
    </row>
    <row r="516" spans="3:8" ht="14.25" customHeight="1">
      <c r="C516" s="163"/>
      <c r="D516" s="108"/>
      <c r="E516" s="108"/>
      <c r="G516" s="152"/>
      <c r="H516" s="108"/>
    </row>
    <row r="517" spans="3:8" ht="14.25" customHeight="1">
      <c r="C517" s="163"/>
      <c r="D517" s="108"/>
      <c r="E517" s="108"/>
      <c r="G517" s="152"/>
      <c r="H517" s="108"/>
    </row>
    <row r="518" spans="3:8" ht="14.25" customHeight="1">
      <c r="C518" s="163"/>
      <c r="D518" s="108"/>
      <c r="E518" s="108"/>
      <c r="G518" s="152"/>
      <c r="H518" s="108"/>
    </row>
    <row r="519" spans="3:8" ht="14.25" customHeight="1">
      <c r="C519" s="163"/>
      <c r="D519" s="108"/>
      <c r="E519" s="108"/>
      <c r="G519" s="152"/>
      <c r="H519" s="108"/>
    </row>
    <row r="520" spans="3:8" ht="14.25" customHeight="1">
      <c r="C520" s="163"/>
      <c r="D520" s="108"/>
      <c r="E520" s="108"/>
      <c r="G520" s="152"/>
      <c r="H520" s="108"/>
    </row>
    <row r="521" spans="3:8" ht="14.25" customHeight="1">
      <c r="C521" s="163"/>
      <c r="D521" s="108"/>
      <c r="E521" s="108"/>
      <c r="G521" s="152"/>
      <c r="H521" s="108"/>
    </row>
    <row r="522" spans="3:8" ht="14.25" customHeight="1">
      <c r="C522" s="163"/>
      <c r="D522" s="108"/>
      <c r="E522" s="108"/>
      <c r="G522" s="152"/>
      <c r="H522" s="108"/>
    </row>
    <row r="523" spans="3:8" ht="14.25" customHeight="1">
      <c r="C523" s="163"/>
      <c r="D523" s="108"/>
      <c r="E523" s="108"/>
      <c r="G523" s="152"/>
      <c r="H523" s="108"/>
    </row>
    <row r="524" spans="3:8" ht="14.25" customHeight="1">
      <c r="C524" s="163"/>
      <c r="D524" s="108"/>
      <c r="E524" s="108"/>
      <c r="G524" s="152"/>
      <c r="H524" s="108"/>
    </row>
    <row r="525" spans="3:8" ht="14.25" customHeight="1">
      <c r="C525" s="163"/>
      <c r="D525" s="108"/>
      <c r="E525" s="108"/>
      <c r="G525" s="152"/>
      <c r="H525" s="108"/>
    </row>
    <row r="526" spans="3:8" ht="14.25" customHeight="1">
      <c r="C526" s="163"/>
      <c r="D526" s="108"/>
      <c r="E526" s="108"/>
      <c r="G526" s="152"/>
      <c r="H526" s="108"/>
    </row>
    <row r="527" spans="3:8" ht="14.25" customHeight="1">
      <c r="C527" s="163"/>
      <c r="D527" s="108"/>
      <c r="E527" s="108"/>
      <c r="G527" s="152"/>
      <c r="H527" s="108"/>
    </row>
    <row r="528" spans="3:8" ht="14.25" customHeight="1">
      <c r="C528" s="163"/>
      <c r="D528" s="108"/>
      <c r="E528" s="108"/>
      <c r="G528" s="152"/>
      <c r="H528" s="108"/>
    </row>
    <row r="529" spans="3:8" ht="14.25" customHeight="1">
      <c r="C529" s="163"/>
      <c r="D529" s="108"/>
      <c r="E529" s="108"/>
      <c r="G529" s="152"/>
      <c r="H529" s="108"/>
    </row>
    <row r="530" spans="3:8" ht="14.25" customHeight="1">
      <c r="C530" s="163"/>
      <c r="D530" s="108"/>
      <c r="E530" s="108"/>
      <c r="G530" s="152"/>
      <c r="H530" s="108"/>
    </row>
    <row r="531" spans="3:8" ht="14.25" customHeight="1">
      <c r="C531" s="163"/>
      <c r="D531" s="108"/>
      <c r="E531" s="108"/>
      <c r="G531" s="152"/>
      <c r="H531" s="108"/>
    </row>
    <row r="532" spans="3:8" ht="14.25" customHeight="1">
      <c r="C532" s="163"/>
      <c r="D532" s="108"/>
      <c r="E532" s="108"/>
      <c r="G532" s="152"/>
      <c r="H532" s="108"/>
    </row>
    <row r="533" spans="3:8" ht="14.25" customHeight="1">
      <c r="C533" s="163"/>
      <c r="D533" s="108"/>
      <c r="E533" s="108"/>
      <c r="G533" s="152"/>
      <c r="H533" s="108"/>
    </row>
    <row r="534" spans="3:8" ht="14.25" customHeight="1">
      <c r="C534" s="163"/>
      <c r="D534" s="108"/>
      <c r="E534" s="108"/>
      <c r="G534" s="152"/>
      <c r="H534" s="108"/>
    </row>
    <row r="535" spans="3:8" ht="14.25" customHeight="1">
      <c r="C535" s="163"/>
      <c r="D535" s="108"/>
      <c r="E535" s="108"/>
      <c r="G535" s="152"/>
      <c r="H535" s="108"/>
    </row>
    <row r="536" spans="3:8" ht="14.25" customHeight="1">
      <c r="C536" s="163"/>
      <c r="D536" s="108"/>
      <c r="E536" s="108"/>
      <c r="G536" s="152"/>
      <c r="H536" s="108"/>
    </row>
    <row r="537" spans="3:8" ht="14.25" customHeight="1">
      <c r="C537" s="163"/>
      <c r="D537" s="108"/>
      <c r="E537" s="108"/>
      <c r="G537" s="152"/>
      <c r="H537" s="108"/>
    </row>
    <row r="538" spans="3:8" ht="14.25" customHeight="1">
      <c r="C538" s="163"/>
      <c r="D538" s="108"/>
      <c r="E538" s="108"/>
      <c r="G538" s="152"/>
      <c r="H538" s="108"/>
    </row>
    <row r="539" spans="3:8" ht="14.25" customHeight="1">
      <c r="C539" s="163"/>
      <c r="D539" s="108"/>
      <c r="E539" s="108"/>
      <c r="G539" s="152"/>
      <c r="H539" s="108"/>
    </row>
    <row r="540" spans="3:8" ht="14.25" customHeight="1">
      <c r="C540" s="163"/>
      <c r="D540" s="108"/>
      <c r="E540" s="108"/>
      <c r="G540" s="152"/>
      <c r="H540" s="108"/>
    </row>
    <row r="541" spans="3:8" ht="14.25" customHeight="1">
      <c r="C541" s="163"/>
      <c r="D541" s="108"/>
      <c r="E541" s="108"/>
      <c r="G541" s="152"/>
      <c r="H541" s="108"/>
    </row>
    <row r="542" spans="3:8" ht="14.25" customHeight="1">
      <c r="C542" s="163"/>
      <c r="D542" s="108"/>
      <c r="E542" s="108"/>
      <c r="G542" s="152"/>
      <c r="H542" s="108"/>
    </row>
    <row r="543" spans="3:8" ht="14.25" customHeight="1">
      <c r="C543" s="163"/>
      <c r="D543" s="108"/>
      <c r="E543" s="108"/>
      <c r="G543" s="152"/>
      <c r="H543" s="108"/>
    </row>
    <row r="544" spans="3:8" ht="14.25" customHeight="1">
      <c r="C544" s="163"/>
      <c r="D544" s="108"/>
      <c r="E544" s="108"/>
      <c r="G544" s="152"/>
      <c r="H544" s="108"/>
    </row>
    <row r="545" spans="3:8" ht="14.25" customHeight="1">
      <c r="C545" s="163"/>
      <c r="D545" s="108"/>
      <c r="E545" s="108"/>
      <c r="G545" s="152"/>
      <c r="H545" s="108"/>
    </row>
    <row r="546" spans="3:8" ht="14.25" customHeight="1">
      <c r="C546" s="163"/>
      <c r="D546" s="108"/>
      <c r="E546" s="108"/>
      <c r="G546" s="152"/>
      <c r="H546" s="108"/>
    </row>
    <row r="547" spans="3:8" ht="14.25" customHeight="1">
      <c r="C547" s="163"/>
      <c r="D547" s="108"/>
      <c r="E547" s="108"/>
      <c r="G547" s="152"/>
      <c r="H547" s="108"/>
    </row>
    <row r="548" spans="3:8" ht="14.25" customHeight="1">
      <c r="C548" s="163"/>
      <c r="D548" s="108"/>
      <c r="E548" s="108"/>
      <c r="G548" s="152"/>
      <c r="H548" s="108"/>
    </row>
    <row r="549" spans="3:8" ht="14.25" customHeight="1">
      <c r="C549" s="163"/>
      <c r="D549" s="108"/>
      <c r="E549" s="108"/>
      <c r="G549" s="152"/>
      <c r="H549" s="108"/>
    </row>
    <row r="550" spans="3:8" ht="14.25" customHeight="1">
      <c r="C550" s="163"/>
      <c r="D550" s="108"/>
      <c r="E550" s="108"/>
      <c r="G550" s="152"/>
      <c r="H550" s="108"/>
    </row>
    <row r="551" spans="3:8" ht="14.25" customHeight="1">
      <c r="C551" s="163"/>
      <c r="D551" s="108"/>
      <c r="E551" s="108"/>
      <c r="G551" s="152"/>
      <c r="H551" s="108"/>
    </row>
    <row r="552" spans="3:8" ht="14.25" customHeight="1">
      <c r="C552" s="163"/>
      <c r="D552" s="108"/>
      <c r="E552" s="108"/>
      <c r="G552" s="152"/>
      <c r="H552" s="108"/>
    </row>
    <row r="553" spans="3:8" ht="14.25" customHeight="1">
      <c r="C553" s="163"/>
      <c r="D553" s="108"/>
      <c r="E553" s="108"/>
      <c r="G553" s="152"/>
      <c r="H553" s="108"/>
    </row>
    <row r="554" spans="3:8" ht="14.25" customHeight="1">
      <c r="C554" s="163"/>
      <c r="D554" s="108"/>
      <c r="E554" s="108"/>
      <c r="G554" s="152"/>
      <c r="H554" s="108"/>
    </row>
    <row r="555" spans="3:8" ht="14.25" customHeight="1">
      <c r="C555" s="163"/>
      <c r="D555" s="108"/>
      <c r="E555" s="108"/>
      <c r="G555" s="152"/>
      <c r="H555" s="108"/>
    </row>
    <row r="556" spans="3:8" ht="14.25" customHeight="1">
      <c r="C556" s="163"/>
      <c r="D556" s="108"/>
      <c r="E556" s="108"/>
      <c r="G556" s="152"/>
      <c r="H556" s="108"/>
    </row>
    <row r="557" spans="3:8" ht="14.25" customHeight="1">
      <c r="C557" s="163"/>
      <c r="D557" s="108"/>
      <c r="E557" s="108"/>
      <c r="G557" s="152"/>
      <c r="H557" s="108"/>
    </row>
    <row r="558" spans="3:8" ht="14.25" customHeight="1">
      <c r="C558" s="163"/>
      <c r="D558" s="108"/>
      <c r="E558" s="108"/>
      <c r="G558" s="152"/>
      <c r="H558" s="108"/>
    </row>
    <row r="559" spans="3:8" ht="14.25" customHeight="1">
      <c r="C559" s="163"/>
      <c r="D559" s="108"/>
      <c r="E559" s="108"/>
      <c r="G559" s="152"/>
      <c r="H559" s="108"/>
    </row>
    <row r="560" spans="3:8" ht="14.25" customHeight="1">
      <c r="C560" s="163"/>
      <c r="D560" s="108"/>
      <c r="E560" s="108"/>
      <c r="G560" s="152"/>
      <c r="H560" s="108"/>
    </row>
    <row r="561" spans="3:8" ht="14.25" customHeight="1">
      <c r="C561" s="163"/>
      <c r="D561" s="108"/>
      <c r="E561" s="108"/>
      <c r="G561" s="152"/>
      <c r="H561" s="108"/>
    </row>
    <row r="562" spans="3:8" ht="14.25" customHeight="1">
      <c r="C562" s="163"/>
      <c r="D562" s="108"/>
      <c r="E562" s="108"/>
      <c r="G562" s="152"/>
      <c r="H562" s="108"/>
    </row>
    <row r="563" spans="3:8" ht="14.25" customHeight="1">
      <c r="C563" s="163"/>
      <c r="D563" s="108"/>
      <c r="E563" s="108"/>
      <c r="G563" s="152"/>
      <c r="H563" s="108"/>
    </row>
    <row r="564" spans="3:8" ht="14.25" customHeight="1">
      <c r="C564" s="163"/>
      <c r="D564" s="108"/>
      <c r="E564" s="108"/>
      <c r="G564" s="152"/>
      <c r="H564" s="108"/>
    </row>
    <row r="565" spans="3:8" ht="14.25" customHeight="1">
      <c r="C565" s="163"/>
      <c r="D565" s="108"/>
      <c r="E565" s="108"/>
      <c r="G565" s="152"/>
      <c r="H565" s="108"/>
    </row>
    <row r="566" spans="3:8" ht="14.25" customHeight="1">
      <c r="C566" s="163"/>
      <c r="D566" s="108"/>
      <c r="E566" s="108"/>
      <c r="G566" s="152"/>
      <c r="H566" s="108"/>
    </row>
    <row r="567" spans="3:8" ht="14.25" customHeight="1">
      <c r="C567" s="163"/>
      <c r="D567" s="108"/>
      <c r="E567" s="108"/>
      <c r="G567" s="152"/>
      <c r="H567" s="108"/>
    </row>
    <row r="568" spans="3:8" ht="14.25" customHeight="1">
      <c r="C568" s="163"/>
      <c r="D568" s="108"/>
      <c r="E568" s="108"/>
      <c r="G568" s="152"/>
      <c r="H568" s="108"/>
    </row>
    <row r="569" spans="3:8" ht="14.25" customHeight="1">
      <c r="C569" s="163"/>
      <c r="D569" s="108"/>
      <c r="E569" s="108"/>
      <c r="G569" s="152"/>
      <c r="H569" s="108"/>
    </row>
    <row r="570" spans="3:8" ht="14.25" customHeight="1">
      <c r="C570" s="163"/>
      <c r="D570" s="108"/>
      <c r="E570" s="108"/>
      <c r="G570" s="152"/>
      <c r="H570" s="108"/>
    </row>
    <row r="571" spans="3:8" ht="14.25" customHeight="1">
      <c r="C571" s="163"/>
      <c r="D571" s="108"/>
      <c r="E571" s="108"/>
      <c r="G571" s="152"/>
      <c r="H571" s="108"/>
    </row>
    <row r="572" spans="3:8" ht="14.25" customHeight="1">
      <c r="C572" s="163"/>
      <c r="D572" s="108"/>
      <c r="E572" s="108"/>
      <c r="G572" s="152"/>
      <c r="H572" s="108"/>
    </row>
    <row r="573" spans="3:8" ht="14.25" customHeight="1">
      <c r="C573" s="163"/>
      <c r="D573" s="108"/>
      <c r="E573" s="108"/>
      <c r="G573" s="152"/>
      <c r="H573" s="108"/>
    </row>
    <row r="574" spans="3:8" ht="14.25" customHeight="1">
      <c r="C574" s="163"/>
      <c r="D574" s="108"/>
      <c r="E574" s="108"/>
      <c r="G574" s="152"/>
      <c r="H574" s="108"/>
    </row>
    <row r="575" spans="3:8" ht="14.25" customHeight="1">
      <c r="C575" s="163"/>
      <c r="D575" s="108"/>
      <c r="E575" s="108"/>
      <c r="G575" s="152"/>
      <c r="H575" s="108"/>
    </row>
    <row r="576" spans="3:8" ht="14.25" customHeight="1">
      <c r="C576" s="163"/>
      <c r="D576" s="108"/>
      <c r="E576" s="108"/>
      <c r="G576" s="152"/>
      <c r="H576" s="108"/>
    </row>
    <row r="577" spans="3:8" ht="14.25" customHeight="1">
      <c r="C577" s="163"/>
      <c r="D577" s="108"/>
      <c r="E577" s="108"/>
      <c r="G577" s="152"/>
      <c r="H577" s="108"/>
    </row>
    <row r="578" spans="3:8" ht="14.25" customHeight="1">
      <c r="C578" s="163"/>
      <c r="D578" s="108"/>
      <c r="E578" s="108"/>
      <c r="G578" s="152"/>
      <c r="H578" s="108"/>
    </row>
    <row r="579" spans="3:8" ht="14.25" customHeight="1">
      <c r="C579" s="163"/>
      <c r="D579" s="108"/>
      <c r="E579" s="108"/>
      <c r="G579" s="152"/>
      <c r="H579" s="108"/>
    </row>
    <row r="580" spans="3:8" ht="14.25" customHeight="1">
      <c r="C580" s="163"/>
      <c r="D580" s="108"/>
      <c r="E580" s="108"/>
      <c r="G580" s="152"/>
      <c r="H580" s="108"/>
    </row>
    <row r="581" spans="3:8" ht="14.25" customHeight="1">
      <c r="C581" s="163"/>
      <c r="D581" s="108"/>
      <c r="E581" s="108"/>
      <c r="G581" s="152"/>
      <c r="H581" s="108"/>
    </row>
    <row r="582" spans="3:8" ht="14.25" customHeight="1">
      <c r="C582" s="163"/>
      <c r="D582" s="108"/>
      <c r="E582" s="108"/>
      <c r="G582" s="152"/>
      <c r="H582" s="108"/>
    </row>
    <row r="583" spans="3:8" ht="14.25" customHeight="1">
      <c r="C583" s="163"/>
      <c r="D583" s="108"/>
      <c r="E583" s="108"/>
      <c r="G583" s="152"/>
      <c r="H583" s="108"/>
    </row>
    <row r="584" spans="3:8" ht="14.25" customHeight="1">
      <c r="C584" s="163"/>
      <c r="D584" s="108"/>
      <c r="E584" s="108"/>
      <c r="G584" s="152"/>
      <c r="H584" s="108"/>
    </row>
    <row r="585" spans="3:8" ht="14.25" customHeight="1">
      <c r="C585" s="163"/>
      <c r="D585" s="108"/>
      <c r="E585" s="108"/>
      <c r="G585" s="152"/>
      <c r="H585" s="108"/>
    </row>
    <row r="586" spans="3:8" ht="14.25" customHeight="1">
      <c r="C586" s="163"/>
      <c r="D586" s="108"/>
      <c r="E586" s="108"/>
      <c r="G586" s="152"/>
      <c r="H586" s="108"/>
    </row>
    <row r="587" spans="3:8" ht="14.25" customHeight="1">
      <c r="C587" s="163"/>
      <c r="D587" s="108"/>
      <c r="E587" s="108"/>
      <c r="G587" s="152"/>
      <c r="H587" s="108"/>
    </row>
    <row r="588" spans="3:8" ht="14.25" customHeight="1">
      <c r="C588" s="163"/>
      <c r="D588" s="108"/>
      <c r="E588" s="108"/>
      <c r="G588" s="152"/>
      <c r="H588" s="108"/>
    </row>
    <row r="589" spans="3:8" ht="14.25" customHeight="1">
      <c r="C589" s="163"/>
      <c r="D589" s="108"/>
      <c r="E589" s="108"/>
      <c r="G589" s="152"/>
      <c r="H589" s="108"/>
    </row>
    <row r="590" spans="3:8" ht="14.25" customHeight="1">
      <c r="C590" s="163"/>
      <c r="D590" s="108"/>
      <c r="E590" s="108"/>
      <c r="G590" s="152"/>
      <c r="H590" s="108"/>
    </row>
    <row r="591" spans="3:8" ht="14.25" customHeight="1">
      <c r="C591" s="163"/>
      <c r="D591" s="108"/>
      <c r="E591" s="108"/>
      <c r="G591" s="152"/>
      <c r="H591" s="108"/>
    </row>
    <row r="592" spans="3:8" ht="14.25" customHeight="1">
      <c r="C592" s="163"/>
      <c r="D592" s="108"/>
      <c r="E592" s="108"/>
      <c r="G592" s="152"/>
      <c r="H592" s="108"/>
    </row>
    <row r="593" spans="3:8" ht="14.25" customHeight="1">
      <c r="C593" s="163"/>
      <c r="D593" s="108"/>
      <c r="E593" s="108"/>
      <c r="G593" s="152"/>
      <c r="H593" s="108"/>
    </row>
    <row r="594" spans="3:8" ht="14.25" customHeight="1">
      <c r="C594" s="163"/>
      <c r="D594" s="108"/>
      <c r="E594" s="108"/>
      <c r="G594" s="152"/>
      <c r="H594" s="108"/>
    </row>
    <row r="595" spans="3:8" ht="14.25" customHeight="1">
      <c r="C595" s="163"/>
      <c r="D595" s="108"/>
      <c r="E595" s="108"/>
      <c r="G595" s="152"/>
      <c r="H595" s="108"/>
    </row>
    <row r="596" spans="3:8" ht="14.25" customHeight="1">
      <c r="C596" s="163"/>
      <c r="D596" s="108"/>
      <c r="E596" s="108"/>
      <c r="G596" s="152"/>
      <c r="H596" s="108"/>
    </row>
    <row r="597" spans="3:8" ht="14.25" customHeight="1">
      <c r="C597" s="163"/>
      <c r="D597" s="108"/>
      <c r="E597" s="108"/>
      <c r="G597" s="152"/>
      <c r="H597" s="108"/>
    </row>
    <row r="598" spans="3:8" ht="14.25" customHeight="1">
      <c r="C598" s="163"/>
      <c r="D598" s="108"/>
      <c r="E598" s="108"/>
      <c r="G598" s="152"/>
      <c r="H598" s="108"/>
    </row>
    <row r="599" spans="3:8" ht="14.25" customHeight="1">
      <c r="C599" s="163"/>
      <c r="D599" s="108"/>
      <c r="E599" s="108"/>
      <c r="G599" s="152"/>
      <c r="H599" s="108"/>
    </row>
    <row r="600" spans="3:8" ht="14.25" customHeight="1">
      <c r="C600" s="163"/>
      <c r="D600" s="108"/>
      <c r="E600" s="108"/>
      <c r="G600" s="152"/>
      <c r="H600" s="108"/>
    </row>
    <row r="601" spans="3:8" ht="14.25" customHeight="1">
      <c r="C601" s="163"/>
      <c r="D601" s="108"/>
      <c r="E601" s="108"/>
      <c r="G601" s="152"/>
      <c r="H601" s="108"/>
    </row>
    <row r="602" spans="3:8" ht="14.25" customHeight="1">
      <c r="C602" s="163"/>
      <c r="D602" s="108"/>
      <c r="E602" s="108"/>
      <c r="G602" s="152"/>
      <c r="H602" s="108"/>
    </row>
    <row r="603" spans="3:8" ht="14.25" customHeight="1">
      <c r="C603" s="163"/>
      <c r="D603" s="108"/>
      <c r="E603" s="108"/>
      <c r="G603" s="152"/>
      <c r="H603" s="108"/>
    </row>
    <row r="604" spans="3:8" ht="14.25" customHeight="1">
      <c r="C604" s="163"/>
      <c r="D604" s="108"/>
      <c r="E604" s="108"/>
      <c r="G604" s="152"/>
      <c r="H604" s="108"/>
    </row>
    <row r="605" spans="3:8" ht="14.25" customHeight="1">
      <c r="C605" s="163"/>
      <c r="D605" s="108"/>
      <c r="E605" s="108"/>
      <c r="G605" s="152"/>
      <c r="H605" s="108"/>
    </row>
    <row r="606" spans="3:8" ht="14.25" customHeight="1">
      <c r="C606" s="163"/>
      <c r="D606" s="108"/>
      <c r="E606" s="108"/>
      <c r="G606" s="152"/>
      <c r="H606" s="108"/>
    </row>
    <row r="607" spans="3:8" ht="14.25" customHeight="1">
      <c r="C607" s="163"/>
      <c r="D607" s="108"/>
      <c r="E607" s="108"/>
      <c r="G607" s="152"/>
      <c r="H607" s="108"/>
    </row>
    <row r="608" spans="3:8" ht="14.25" customHeight="1">
      <c r="C608" s="163"/>
      <c r="D608" s="108"/>
      <c r="E608" s="108"/>
      <c r="G608" s="152"/>
      <c r="H608" s="108"/>
    </row>
    <row r="609" spans="3:8" ht="14.25" customHeight="1">
      <c r="C609" s="163"/>
      <c r="D609" s="108"/>
      <c r="E609" s="108"/>
      <c r="G609" s="152"/>
      <c r="H609" s="108"/>
    </row>
    <row r="610" spans="3:8" ht="14.25" customHeight="1">
      <c r="C610" s="163"/>
      <c r="D610" s="108"/>
      <c r="E610" s="108"/>
      <c r="G610" s="152"/>
      <c r="H610" s="108"/>
    </row>
    <row r="611" spans="3:8" ht="14.25" customHeight="1">
      <c r="C611" s="163"/>
      <c r="D611" s="108"/>
      <c r="E611" s="108"/>
      <c r="G611" s="152"/>
      <c r="H611" s="108"/>
    </row>
    <row r="612" spans="3:8" ht="14.25" customHeight="1">
      <c r="C612" s="163"/>
      <c r="D612" s="108"/>
      <c r="E612" s="108"/>
      <c r="G612" s="152"/>
      <c r="H612" s="108"/>
    </row>
    <row r="613" spans="3:8" ht="14.25" customHeight="1">
      <c r="C613" s="163"/>
      <c r="D613" s="108"/>
      <c r="E613" s="108"/>
      <c r="G613" s="152"/>
      <c r="H613" s="108"/>
    </row>
    <row r="614" spans="3:8" ht="14.25" customHeight="1">
      <c r="C614" s="163"/>
      <c r="D614" s="108"/>
      <c r="E614" s="108"/>
      <c r="G614" s="152"/>
      <c r="H614" s="108"/>
    </row>
    <row r="615" spans="3:8" ht="14.25" customHeight="1">
      <c r="C615" s="163"/>
      <c r="D615" s="108"/>
      <c r="E615" s="108"/>
      <c r="G615" s="152"/>
      <c r="H615" s="108"/>
    </row>
    <row r="616" spans="3:8" ht="14.25" customHeight="1">
      <c r="C616" s="163"/>
      <c r="D616" s="108"/>
      <c r="E616" s="108"/>
      <c r="G616" s="152"/>
      <c r="H616" s="108"/>
    </row>
    <row r="617" spans="3:8" ht="14.25" customHeight="1">
      <c r="C617" s="163"/>
      <c r="D617" s="108"/>
      <c r="E617" s="108"/>
      <c r="G617" s="152"/>
      <c r="H617" s="108"/>
    </row>
    <row r="618" spans="3:8" ht="14.25" customHeight="1">
      <c r="C618" s="163"/>
      <c r="D618" s="108"/>
      <c r="E618" s="108"/>
      <c r="G618" s="152"/>
      <c r="H618" s="108"/>
    </row>
    <row r="619" spans="3:8" ht="14.25" customHeight="1">
      <c r="C619" s="163"/>
      <c r="D619" s="108"/>
      <c r="E619" s="108"/>
      <c r="G619" s="152"/>
      <c r="H619" s="108"/>
    </row>
    <row r="620" spans="3:8" ht="14.25" customHeight="1">
      <c r="C620" s="163"/>
      <c r="D620" s="108"/>
      <c r="E620" s="108"/>
      <c r="G620" s="152"/>
      <c r="H620" s="108"/>
    </row>
    <row r="621" spans="3:8" ht="14.25" customHeight="1">
      <c r="C621" s="163"/>
      <c r="D621" s="108"/>
      <c r="E621" s="108"/>
      <c r="G621" s="152"/>
      <c r="H621" s="108"/>
    </row>
    <row r="622" spans="3:8" ht="14.25" customHeight="1">
      <c r="C622" s="163"/>
      <c r="D622" s="108"/>
      <c r="E622" s="108"/>
      <c r="G622" s="152"/>
      <c r="H622" s="108"/>
    </row>
    <row r="623" spans="3:8" ht="14.25" customHeight="1">
      <c r="C623" s="163"/>
      <c r="D623" s="108"/>
      <c r="E623" s="108"/>
      <c r="G623" s="152"/>
      <c r="H623" s="108"/>
    </row>
    <row r="624" spans="3:8" ht="14.25" customHeight="1">
      <c r="C624" s="163"/>
      <c r="D624" s="108"/>
      <c r="E624" s="108"/>
      <c r="G624" s="152"/>
      <c r="H624" s="108"/>
    </row>
    <row r="625" spans="3:8" ht="14.25" customHeight="1">
      <c r="C625" s="163"/>
      <c r="D625" s="108"/>
      <c r="E625" s="108"/>
      <c r="G625" s="152"/>
      <c r="H625" s="108"/>
    </row>
    <row r="626" spans="3:8" ht="14.25" customHeight="1">
      <c r="C626" s="163"/>
      <c r="D626" s="108"/>
      <c r="E626" s="108"/>
      <c r="G626" s="152"/>
      <c r="H626" s="108"/>
    </row>
    <row r="627" spans="3:8" ht="14.25" customHeight="1">
      <c r="C627" s="163"/>
      <c r="D627" s="108"/>
      <c r="E627" s="108"/>
      <c r="G627" s="152"/>
      <c r="H627" s="108"/>
    </row>
    <row r="628" spans="3:8" ht="14.25" customHeight="1">
      <c r="C628" s="163"/>
      <c r="D628" s="108"/>
      <c r="E628" s="108"/>
      <c r="G628" s="152"/>
      <c r="H628" s="108"/>
    </row>
    <row r="629" spans="3:8" ht="14.25" customHeight="1">
      <c r="C629" s="163"/>
      <c r="D629" s="108"/>
      <c r="E629" s="108"/>
      <c r="G629" s="152"/>
      <c r="H629" s="108"/>
    </row>
    <row r="630" spans="3:8" ht="14.25" customHeight="1">
      <c r="C630" s="163"/>
      <c r="D630" s="108"/>
      <c r="E630" s="108"/>
      <c r="G630" s="152"/>
      <c r="H630" s="108"/>
    </row>
    <row r="631" spans="3:8" ht="14.25" customHeight="1">
      <c r="C631" s="163"/>
      <c r="D631" s="108"/>
      <c r="E631" s="108"/>
      <c r="G631" s="152"/>
      <c r="H631" s="108"/>
    </row>
    <row r="632" spans="3:8" ht="14.25" customHeight="1">
      <c r="C632" s="163"/>
      <c r="D632" s="108"/>
      <c r="E632" s="108"/>
      <c r="G632" s="152"/>
      <c r="H632" s="108"/>
    </row>
    <row r="633" spans="3:8" ht="14.25" customHeight="1">
      <c r="C633" s="163"/>
      <c r="D633" s="108"/>
      <c r="E633" s="108"/>
      <c r="G633" s="152"/>
      <c r="H633" s="108"/>
    </row>
    <row r="634" spans="3:8" ht="14.25" customHeight="1">
      <c r="C634" s="163"/>
      <c r="D634" s="108"/>
      <c r="E634" s="108"/>
      <c r="G634" s="152"/>
      <c r="H634" s="108"/>
    </row>
    <row r="635" spans="3:8" ht="14.25" customHeight="1">
      <c r="C635" s="163"/>
      <c r="D635" s="108"/>
      <c r="E635" s="108"/>
      <c r="G635" s="152"/>
      <c r="H635" s="108"/>
    </row>
    <row r="636" spans="3:8" ht="14.25" customHeight="1">
      <c r="C636" s="163"/>
      <c r="D636" s="108"/>
      <c r="E636" s="108"/>
      <c r="G636" s="152"/>
      <c r="H636" s="108"/>
    </row>
    <row r="637" spans="3:8" ht="14.25" customHeight="1">
      <c r="C637" s="163"/>
      <c r="D637" s="108"/>
      <c r="E637" s="108"/>
      <c r="G637" s="152"/>
      <c r="H637" s="108"/>
    </row>
    <row r="638" spans="3:8" ht="14.25" customHeight="1">
      <c r="C638" s="163"/>
      <c r="D638" s="108"/>
      <c r="E638" s="108"/>
      <c r="G638" s="152"/>
      <c r="H638" s="108"/>
    </row>
    <row r="639" spans="3:8" ht="14.25" customHeight="1">
      <c r="C639" s="163"/>
      <c r="D639" s="108"/>
      <c r="E639" s="108"/>
      <c r="G639" s="152"/>
      <c r="H639" s="108"/>
    </row>
    <row r="640" spans="3:8" ht="14.25" customHeight="1">
      <c r="C640" s="163"/>
      <c r="D640" s="108"/>
      <c r="E640" s="108"/>
      <c r="G640" s="152"/>
      <c r="H640" s="108"/>
    </row>
    <row r="641" spans="3:8" ht="14.25" customHeight="1">
      <c r="C641" s="163"/>
      <c r="D641" s="108"/>
      <c r="E641" s="108"/>
      <c r="G641" s="152"/>
      <c r="H641" s="108"/>
    </row>
    <row r="642" spans="3:8" ht="14.25" customHeight="1">
      <c r="C642" s="163"/>
      <c r="D642" s="108"/>
      <c r="E642" s="108"/>
      <c r="G642" s="152"/>
      <c r="H642" s="108"/>
    </row>
    <row r="643" spans="3:8" ht="14.25" customHeight="1">
      <c r="C643" s="163"/>
      <c r="D643" s="108"/>
      <c r="E643" s="108"/>
      <c r="G643" s="152"/>
      <c r="H643" s="108"/>
    </row>
    <row r="644" spans="3:8" ht="14.25" customHeight="1">
      <c r="C644" s="163"/>
      <c r="D644" s="108"/>
      <c r="E644" s="108"/>
      <c r="G644" s="152"/>
      <c r="H644" s="108"/>
    </row>
    <row r="645" spans="3:8" ht="14.25" customHeight="1">
      <c r="C645" s="163"/>
      <c r="D645" s="108"/>
      <c r="E645" s="108"/>
      <c r="G645" s="152"/>
      <c r="H645" s="108"/>
    </row>
    <row r="646" spans="3:8" ht="14.25" customHeight="1">
      <c r="C646" s="163"/>
      <c r="D646" s="108"/>
      <c r="E646" s="108"/>
      <c r="G646" s="152"/>
      <c r="H646" s="108"/>
    </row>
    <row r="647" spans="3:8" ht="14.25" customHeight="1">
      <c r="C647" s="163"/>
      <c r="D647" s="108"/>
      <c r="E647" s="108"/>
      <c r="G647" s="152"/>
      <c r="H647" s="108"/>
    </row>
    <row r="648" spans="3:8" ht="14.25" customHeight="1">
      <c r="C648" s="163"/>
      <c r="D648" s="108"/>
      <c r="E648" s="108"/>
      <c r="G648" s="152"/>
      <c r="H648" s="108"/>
    </row>
    <row r="649" spans="3:8" ht="14.25" customHeight="1">
      <c r="C649" s="163"/>
      <c r="D649" s="108"/>
      <c r="E649" s="108"/>
      <c r="G649" s="152"/>
      <c r="H649" s="108"/>
    </row>
    <row r="650" spans="3:8" ht="14.25" customHeight="1">
      <c r="C650" s="163"/>
      <c r="D650" s="108"/>
      <c r="E650" s="108"/>
      <c r="G650" s="152"/>
      <c r="H650" s="108"/>
    </row>
    <row r="651" spans="3:8" ht="14.25" customHeight="1">
      <c r="C651" s="163"/>
      <c r="D651" s="108"/>
      <c r="E651" s="108"/>
      <c r="G651" s="152"/>
      <c r="H651" s="108"/>
    </row>
    <row r="652" spans="3:8" ht="14.25" customHeight="1">
      <c r="C652" s="163"/>
      <c r="D652" s="108"/>
      <c r="E652" s="108"/>
      <c r="G652" s="152"/>
      <c r="H652" s="108"/>
    </row>
    <row r="653" spans="3:8" ht="14.25" customHeight="1">
      <c r="C653" s="163"/>
      <c r="D653" s="108"/>
      <c r="E653" s="108"/>
      <c r="G653" s="152"/>
      <c r="H653" s="108"/>
    </row>
    <row r="654" spans="3:8" ht="14.25" customHeight="1">
      <c r="C654" s="163"/>
      <c r="D654" s="108"/>
      <c r="E654" s="108"/>
      <c r="G654" s="152"/>
      <c r="H654" s="108"/>
    </row>
    <row r="655" spans="3:8" ht="14.25" customHeight="1">
      <c r="C655" s="163"/>
      <c r="D655" s="108"/>
      <c r="E655" s="108"/>
      <c r="G655" s="152"/>
      <c r="H655" s="108"/>
    </row>
    <row r="656" spans="3:8" ht="14.25" customHeight="1">
      <c r="C656" s="163"/>
      <c r="D656" s="108"/>
      <c r="E656" s="108"/>
      <c r="G656" s="152"/>
      <c r="H656" s="108"/>
    </row>
    <row r="657" spans="3:8" ht="14.25" customHeight="1">
      <c r="C657" s="163"/>
      <c r="D657" s="108"/>
      <c r="E657" s="108"/>
      <c r="G657" s="152"/>
      <c r="H657" s="108"/>
    </row>
    <row r="658" spans="3:8" ht="14.25" customHeight="1">
      <c r="C658" s="163"/>
      <c r="D658" s="108"/>
      <c r="E658" s="108"/>
      <c r="G658" s="152"/>
      <c r="H658" s="108"/>
    </row>
    <row r="659" spans="3:8" ht="14.25" customHeight="1">
      <c r="C659" s="163"/>
      <c r="D659" s="108"/>
      <c r="E659" s="108"/>
      <c r="G659" s="152"/>
      <c r="H659" s="108"/>
    </row>
    <row r="660" spans="3:8" ht="14.25" customHeight="1">
      <c r="C660" s="163"/>
      <c r="D660" s="108"/>
      <c r="E660" s="108"/>
      <c r="G660" s="152"/>
      <c r="H660" s="108"/>
    </row>
    <row r="661" spans="3:8" ht="14.25" customHeight="1">
      <c r="C661" s="163"/>
      <c r="D661" s="108"/>
      <c r="E661" s="108"/>
      <c r="G661" s="152"/>
      <c r="H661" s="108"/>
    </row>
    <row r="662" spans="3:8" ht="14.25" customHeight="1">
      <c r="C662" s="163"/>
      <c r="D662" s="108"/>
      <c r="E662" s="108"/>
      <c r="G662" s="152"/>
      <c r="H662" s="108"/>
    </row>
    <row r="663" spans="3:8" ht="14.25" customHeight="1">
      <c r="C663" s="163"/>
      <c r="D663" s="108"/>
      <c r="E663" s="108"/>
      <c r="G663" s="152"/>
      <c r="H663" s="108"/>
    </row>
    <row r="664" spans="3:8" ht="14.25" customHeight="1">
      <c r="C664" s="163"/>
      <c r="D664" s="108"/>
      <c r="E664" s="108"/>
      <c r="G664" s="152"/>
      <c r="H664" s="108"/>
    </row>
    <row r="665" spans="3:8" ht="14.25" customHeight="1">
      <c r="C665" s="163"/>
      <c r="D665" s="108"/>
      <c r="E665" s="108"/>
      <c r="G665" s="152"/>
      <c r="H665" s="108"/>
    </row>
    <row r="666" spans="3:8" ht="14.25" customHeight="1">
      <c r="C666" s="163"/>
      <c r="D666" s="108"/>
      <c r="E666" s="108"/>
      <c r="G666" s="152"/>
      <c r="H666" s="108"/>
    </row>
    <row r="667" spans="3:8" ht="14.25" customHeight="1">
      <c r="C667" s="163"/>
      <c r="D667" s="108"/>
      <c r="E667" s="108"/>
      <c r="G667" s="152"/>
      <c r="H667" s="108"/>
    </row>
    <row r="668" spans="3:8" ht="14.25" customHeight="1">
      <c r="C668" s="163"/>
      <c r="D668" s="108"/>
      <c r="E668" s="108"/>
      <c r="G668" s="152"/>
      <c r="H668" s="108"/>
    </row>
    <row r="669" spans="3:8" ht="14.25" customHeight="1">
      <c r="C669" s="163"/>
      <c r="D669" s="108"/>
      <c r="E669" s="108"/>
      <c r="G669" s="152"/>
      <c r="H669" s="108"/>
    </row>
    <row r="670" spans="3:8" ht="14.25" customHeight="1">
      <c r="C670" s="163"/>
      <c r="D670" s="108"/>
      <c r="E670" s="108"/>
      <c r="G670" s="152"/>
      <c r="H670" s="108"/>
    </row>
    <row r="671" spans="3:8" ht="14.25" customHeight="1">
      <c r="C671" s="163"/>
      <c r="D671" s="108"/>
      <c r="E671" s="108"/>
      <c r="G671" s="152"/>
      <c r="H671" s="108"/>
    </row>
    <row r="672" spans="3:8" ht="14.25" customHeight="1">
      <c r="C672" s="163"/>
      <c r="D672" s="108"/>
      <c r="E672" s="108"/>
      <c r="G672" s="152"/>
      <c r="H672" s="108"/>
    </row>
    <row r="673" spans="3:8" ht="14.25" customHeight="1">
      <c r="C673" s="163"/>
      <c r="D673" s="108"/>
      <c r="E673" s="108"/>
      <c r="G673" s="152"/>
      <c r="H673" s="108"/>
    </row>
    <row r="674" spans="3:8" ht="14.25" customHeight="1">
      <c r="C674" s="163"/>
      <c r="D674" s="108"/>
      <c r="E674" s="108"/>
      <c r="G674" s="152"/>
      <c r="H674" s="108"/>
    </row>
    <row r="675" spans="3:8" ht="14.25" customHeight="1">
      <c r="C675" s="163"/>
      <c r="D675" s="108"/>
      <c r="E675" s="108"/>
      <c r="G675" s="152"/>
      <c r="H675" s="108"/>
    </row>
    <row r="676" spans="3:8" ht="14.25" customHeight="1">
      <c r="C676" s="163"/>
      <c r="D676" s="108"/>
      <c r="E676" s="108"/>
      <c r="G676" s="152"/>
      <c r="H676" s="108"/>
    </row>
    <row r="677" spans="3:8" ht="14.25" customHeight="1">
      <c r="C677" s="163"/>
      <c r="D677" s="108"/>
      <c r="E677" s="108"/>
      <c r="G677" s="152"/>
      <c r="H677" s="108"/>
    </row>
    <row r="678" spans="3:8" ht="14.25" customHeight="1">
      <c r="C678" s="163"/>
      <c r="D678" s="108"/>
      <c r="E678" s="108"/>
      <c r="G678" s="152"/>
      <c r="H678" s="108"/>
    </row>
    <row r="679" spans="3:8" ht="14.25" customHeight="1">
      <c r="C679" s="163"/>
      <c r="D679" s="108"/>
      <c r="E679" s="108"/>
      <c r="G679" s="152"/>
      <c r="H679" s="108"/>
    </row>
    <row r="680" spans="3:8" ht="14.25" customHeight="1">
      <c r="C680" s="163"/>
      <c r="D680" s="108"/>
      <c r="E680" s="108"/>
      <c r="G680" s="152"/>
      <c r="H680" s="108"/>
    </row>
    <row r="681" spans="3:8" ht="14.25" customHeight="1">
      <c r="C681" s="163"/>
      <c r="D681" s="108"/>
      <c r="E681" s="108"/>
      <c r="G681" s="152"/>
      <c r="H681" s="108"/>
    </row>
    <row r="682" spans="3:8" ht="14.25" customHeight="1">
      <c r="C682" s="163"/>
      <c r="D682" s="108"/>
      <c r="E682" s="108"/>
      <c r="G682" s="152"/>
      <c r="H682" s="108"/>
    </row>
    <row r="683" spans="3:8" ht="14.25" customHeight="1">
      <c r="C683" s="163"/>
      <c r="D683" s="108"/>
      <c r="E683" s="108"/>
      <c r="G683" s="152"/>
      <c r="H683" s="108"/>
    </row>
    <row r="684" spans="3:8" ht="14.25" customHeight="1">
      <c r="C684" s="163"/>
      <c r="D684" s="108"/>
      <c r="E684" s="108"/>
      <c r="G684" s="152"/>
      <c r="H684" s="108"/>
    </row>
    <row r="685" spans="3:8" ht="14.25" customHeight="1">
      <c r="C685" s="163"/>
      <c r="D685" s="108"/>
      <c r="E685" s="108"/>
      <c r="G685" s="152"/>
      <c r="H685" s="108"/>
    </row>
    <row r="686" spans="3:8" ht="14.25" customHeight="1">
      <c r="C686" s="163"/>
      <c r="D686" s="108"/>
      <c r="E686" s="108"/>
      <c r="G686" s="152"/>
      <c r="H686" s="108"/>
    </row>
    <row r="687" spans="3:8" ht="14.25" customHeight="1">
      <c r="C687" s="163"/>
      <c r="D687" s="108"/>
      <c r="E687" s="108"/>
      <c r="G687" s="152"/>
      <c r="H687" s="108"/>
    </row>
    <row r="688" spans="3:8" ht="14.25" customHeight="1">
      <c r="C688" s="163"/>
      <c r="D688" s="108"/>
      <c r="E688" s="108"/>
      <c r="G688" s="152"/>
      <c r="H688" s="108"/>
    </row>
    <row r="689" spans="3:8" ht="14.25" customHeight="1">
      <c r="C689" s="163"/>
      <c r="D689" s="108"/>
      <c r="E689" s="108"/>
      <c r="G689" s="152"/>
      <c r="H689" s="108"/>
    </row>
    <row r="690" spans="3:8" ht="14.25" customHeight="1">
      <c r="C690" s="163"/>
      <c r="D690" s="108"/>
      <c r="E690" s="108"/>
      <c r="G690" s="152"/>
      <c r="H690" s="108"/>
    </row>
    <row r="691" spans="3:8" ht="14.25" customHeight="1">
      <c r="C691" s="163"/>
      <c r="D691" s="108"/>
      <c r="E691" s="108"/>
      <c r="G691" s="152"/>
      <c r="H691" s="108"/>
    </row>
    <row r="692" spans="3:8" ht="14.25" customHeight="1">
      <c r="C692" s="163"/>
      <c r="D692" s="108"/>
      <c r="E692" s="108"/>
      <c r="G692" s="152"/>
      <c r="H692" s="108"/>
    </row>
    <row r="693" spans="3:8" ht="14.25" customHeight="1">
      <c r="C693" s="163"/>
      <c r="D693" s="108"/>
      <c r="E693" s="108"/>
      <c r="G693" s="152"/>
      <c r="H693" s="108"/>
    </row>
    <row r="694" spans="3:8" ht="14.25" customHeight="1">
      <c r="C694" s="163"/>
      <c r="D694" s="108"/>
      <c r="E694" s="108"/>
      <c r="G694" s="152"/>
      <c r="H694" s="108"/>
    </row>
    <row r="695" spans="3:8" ht="14.25" customHeight="1">
      <c r="C695" s="163"/>
      <c r="D695" s="108"/>
      <c r="E695" s="108"/>
      <c r="G695" s="152"/>
      <c r="H695" s="108"/>
    </row>
    <row r="696" spans="3:8" ht="14.25" customHeight="1">
      <c r="C696" s="163"/>
      <c r="D696" s="108"/>
      <c r="E696" s="108"/>
      <c r="G696" s="152"/>
      <c r="H696" s="108"/>
    </row>
    <row r="697" spans="3:8" ht="14.25" customHeight="1">
      <c r="C697" s="163"/>
      <c r="D697" s="108"/>
      <c r="E697" s="108"/>
      <c r="G697" s="152"/>
      <c r="H697" s="108"/>
    </row>
    <row r="698" spans="3:8" ht="14.25" customHeight="1">
      <c r="C698" s="163"/>
      <c r="D698" s="108"/>
      <c r="E698" s="108"/>
      <c r="G698" s="152"/>
      <c r="H698" s="108"/>
    </row>
    <row r="699" spans="3:8" ht="14.25" customHeight="1">
      <c r="C699" s="163"/>
      <c r="D699" s="108"/>
      <c r="E699" s="108"/>
      <c r="G699" s="152"/>
      <c r="H699" s="108"/>
    </row>
    <row r="700" spans="3:8" ht="14.25" customHeight="1">
      <c r="C700" s="163"/>
      <c r="D700" s="108"/>
      <c r="E700" s="108"/>
      <c r="G700" s="152"/>
      <c r="H700" s="108"/>
    </row>
    <row r="701" spans="3:8" ht="14.25" customHeight="1">
      <c r="C701" s="163"/>
      <c r="D701" s="108"/>
      <c r="E701" s="108"/>
      <c r="G701" s="152"/>
      <c r="H701" s="108"/>
    </row>
    <row r="702" spans="3:8" ht="14.25" customHeight="1">
      <c r="C702" s="163"/>
      <c r="D702" s="108"/>
      <c r="E702" s="108"/>
      <c r="G702" s="152"/>
      <c r="H702" s="108"/>
    </row>
    <row r="703" spans="3:8" ht="14.25" customHeight="1">
      <c r="C703" s="163"/>
      <c r="D703" s="108"/>
      <c r="E703" s="108"/>
      <c r="G703" s="152"/>
      <c r="H703" s="108"/>
    </row>
    <row r="704" spans="3:8" ht="14.25" customHeight="1">
      <c r="C704" s="163"/>
      <c r="D704" s="108"/>
      <c r="E704" s="108"/>
      <c r="G704" s="152"/>
      <c r="H704" s="108"/>
    </row>
    <row r="705" spans="3:8" ht="14.25" customHeight="1">
      <c r="C705" s="163"/>
      <c r="D705" s="108"/>
      <c r="E705" s="108"/>
      <c r="G705" s="152"/>
      <c r="H705" s="108"/>
    </row>
    <row r="706" spans="3:8" ht="14.25" customHeight="1">
      <c r="C706" s="163"/>
      <c r="D706" s="108"/>
      <c r="E706" s="108"/>
      <c r="G706" s="152"/>
      <c r="H706" s="108"/>
    </row>
    <row r="707" spans="3:8" ht="14.25" customHeight="1">
      <c r="C707" s="163"/>
      <c r="D707" s="108"/>
      <c r="E707" s="108"/>
      <c r="G707" s="152"/>
      <c r="H707" s="108"/>
    </row>
    <row r="708" spans="3:8" ht="14.25" customHeight="1">
      <c r="C708" s="163"/>
      <c r="D708" s="108"/>
      <c r="E708" s="108"/>
      <c r="G708" s="152"/>
      <c r="H708" s="108"/>
    </row>
    <row r="709" spans="3:8" ht="14.25" customHeight="1">
      <c r="C709" s="163"/>
      <c r="D709" s="108"/>
      <c r="E709" s="108"/>
      <c r="G709" s="152"/>
      <c r="H709" s="108"/>
    </row>
    <row r="710" spans="3:8" ht="14.25" customHeight="1">
      <c r="C710" s="163"/>
      <c r="D710" s="108"/>
      <c r="E710" s="108"/>
      <c r="G710" s="152"/>
      <c r="H710" s="108"/>
    </row>
    <row r="711" spans="3:8" ht="14.25" customHeight="1">
      <c r="C711" s="163"/>
      <c r="D711" s="108"/>
      <c r="E711" s="108"/>
      <c r="G711" s="152"/>
      <c r="H711" s="108"/>
    </row>
    <row r="712" spans="3:8" ht="14.25" customHeight="1">
      <c r="C712" s="163"/>
      <c r="D712" s="108"/>
      <c r="E712" s="108"/>
      <c r="G712" s="152"/>
      <c r="H712" s="108"/>
    </row>
    <row r="713" spans="3:8" ht="14.25" customHeight="1">
      <c r="C713" s="163"/>
      <c r="D713" s="108"/>
      <c r="E713" s="108"/>
      <c r="G713" s="152"/>
      <c r="H713" s="108"/>
    </row>
    <row r="714" spans="3:8" ht="14.25" customHeight="1">
      <c r="C714" s="163"/>
      <c r="D714" s="108"/>
      <c r="E714" s="108"/>
      <c r="G714" s="152"/>
      <c r="H714" s="108"/>
    </row>
    <row r="715" spans="3:8" ht="14.25" customHeight="1">
      <c r="C715" s="163"/>
      <c r="D715" s="108"/>
      <c r="E715" s="108"/>
      <c r="G715" s="152"/>
      <c r="H715" s="108"/>
    </row>
    <row r="716" spans="3:8" ht="14.25" customHeight="1">
      <c r="C716" s="163"/>
      <c r="D716" s="108"/>
      <c r="E716" s="108"/>
      <c r="G716" s="152"/>
      <c r="H716" s="108"/>
    </row>
    <row r="717" spans="3:8" ht="14.25" customHeight="1">
      <c r="C717" s="163"/>
      <c r="D717" s="108"/>
      <c r="E717" s="108"/>
      <c r="G717" s="152"/>
      <c r="H717" s="108"/>
    </row>
    <row r="718" spans="3:8" ht="14.25" customHeight="1">
      <c r="C718" s="163"/>
      <c r="D718" s="108"/>
      <c r="E718" s="108"/>
      <c r="G718" s="152"/>
      <c r="H718" s="108"/>
    </row>
    <row r="719" spans="3:8" ht="14.25" customHeight="1">
      <c r="C719" s="163"/>
      <c r="D719" s="108"/>
      <c r="E719" s="108"/>
      <c r="G719" s="152"/>
      <c r="H719" s="108"/>
    </row>
    <row r="720" spans="3:8" ht="14.25" customHeight="1">
      <c r="C720" s="163"/>
      <c r="D720" s="108"/>
      <c r="E720" s="108"/>
      <c r="G720" s="152"/>
      <c r="H720" s="108"/>
    </row>
    <row r="721" spans="3:8" ht="14.25" customHeight="1">
      <c r="C721" s="163"/>
      <c r="D721" s="108"/>
      <c r="E721" s="108"/>
      <c r="G721" s="152"/>
      <c r="H721" s="108"/>
    </row>
    <row r="722" spans="3:8" ht="14.25" customHeight="1">
      <c r="C722" s="163"/>
      <c r="D722" s="108"/>
      <c r="E722" s="108"/>
      <c r="G722" s="152"/>
      <c r="H722" s="108"/>
    </row>
    <row r="723" spans="3:8" ht="14.25" customHeight="1">
      <c r="C723" s="163"/>
      <c r="D723" s="108"/>
      <c r="E723" s="108"/>
      <c r="G723" s="152"/>
      <c r="H723" s="108"/>
    </row>
    <row r="724" spans="3:8" ht="14.25" customHeight="1">
      <c r="C724" s="163"/>
      <c r="D724" s="108"/>
      <c r="E724" s="108"/>
      <c r="G724" s="152"/>
      <c r="H724" s="108"/>
    </row>
    <row r="725" spans="3:8" ht="14.25" customHeight="1">
      <c r="C725" s="163"/>
      <c r="D725" s="108"/>
      <c r="E725" s="108"/>
      <c r="G725" s="152"/>
      <c r="H725" s="108"/>
    </row>
    <row r="726" spans="3:8" ht="14.25" customHeight="1">
      <c r="C726" s="163"/>
      <c r="D726" s="108"/>
      <c r="E726" s="108"/>
      <c r="G726" s="152"/>
      <c r="H726" s="108"/>
    </row>
    <row r="727" spans="3:8" ht="14.25" customHeight="1">
      <c r="C727" s="163"/>
      <c r="D727" s="108"/>
      <c r="E727" s="108"/>
      <c r="G727" s="152"/>
      <c r="H727" s="108"/>
    </row>
    <row r="728" spans="3:8" ht="14.25" customHeight="1">
      <c r="C728" s="163"/>
      <c r="D728" s="108"/>
      <c r="E728" s="108"/>
      <c r="G728" s="152"/>
      <c r="H728" s="108"/>
    </row>
    <row r="729" spans="3:8" ht="14.25" customHeight="1">
      <c r="C729" s="163"/>
      <c r="D729" s="108"/>
      <c r="E729" s="108"/>
      <c r="G729" s="152"/>
      <c r="H729" s="108"/>
    </row>
    <row r="730" spans="3:8" ht="14.25" customHeight="1">
      <c r="C730" s="163"/>
      <c r="D730" s="108"/>
      <c r="E730" s="108"/>
      <c r="G730" s="152"/>
      <c r="H730" s="108"/>
    </row>
    <row r="731" spans="3:8" ht="14.25" customHeight="1">
      <c r="C731" s="163"/>
      <c r="D731" s="108"/>
      <c r="E731" s="108"/>
      <c r="G731" s="152"/>
      <c r="H731" s="108"/>
    </row>
    <row r="732" spans="3:8" ht="14.25" customHeight="1">
      <c r="C732" s="163"/>
      <c r="D732" s="108"/>
      <c r="E732" s="108"/>
      <c r="G732" s="152"/>
      <c r="H732" s="108"/>
    </row>
    <row r="733" spans="3:8" ht="14.25" customHeight="1">
      <c r="C733" s="163"/>
      <c r="D733" s="108"/>
      <c r="E733" s="108"/>
      <c r="G733" s="152"/>
      <c r="H733" s="108"/>
    </row>
    <row r="734" spans="3:8" ht="14.25" customHeight="1">
      <c r="C734" s="163"/>
      <c r="D734" s="108"/>
      <c r="E734" s="108"/>
      <c r="G734" s="152"/>
      <c r="H734" s="108"/>
    </row>
    <row r="735" spans="3:8" ht="14.25" customHeight="1">
      <c r="C735" s="163"/>
      <c r="D735" s="108"/>
      <c r="E735" s="108"/>
      <c r="G735" s="152"/>
      <c r="H735" s="108"/>
    </row>
    <row r="736" spans="3:8" ht="14.25" customHeight="1">
      <c r="C736" s="163"/>
      <c r="D736" s="108"/>
      <c r="E736" s="108"/>
      <c r="G736" s="152"/>
      <c r="H736" s="108"/>
    </row>
    <row r="737" spans="3:8" ht="14.25" customHeight="1">
      <c r="C737" s="163"/>
      <c r="D737" s="108"/>
      <c r="E737" s="108"/>
      <c r="G737" s="152"/>
      <c r="H737" s="108"/>
    </row>
    <row r="738" spans="3:8" ht="14.25" customHeight="1">
      <c r="C738" s="163"/>
      <c r="D738" s="108"/>
      <c r="E738" s="108"/>
      <c r="G738" s="152"/>
      <c r="H738" s="108"/>
    </row>
    <row r="739" spans="3:8" ht="14.25" customHeight="1">
      <c r="C739" s="163"/>
      <c r="D739" s="108"/>
      <c r="E739" s="108"/>
      <c r="G739" s="152"/>
      <c r="H739" s="108"/>
    </row>
    <row r="740" spans="3:8" ht="14.25" customHeight="1">
      <c r="C740" s="163"/>
      <c r="D740" s="108"/>
      <c r="E740" s="108"/>
      <c r="G740" s="152"/>
      <c r="H740" s="108"/>
    </row>
    <row r="741" spans="3:8" ht="14.25" customHeight="1">
      <c r="C741" s="163"/>
      <c r="D741" s="108"/>
      <c r="E741" s="108"/>
      <c r="G741" s="152"/>
      <c r="H741" s="108"/>
    </row>
    <row r="742" spans="3:8" ht="14.25" customHeight="1">
      <c r="C742" s="163"/>
      <c r="D742" s="108"/>
      <c r="E742" s="108"/>
      <c r="G742" s="152"/>
      <c r="H742" s="108"/>
    </row>
    <row r="743" spans="3:8" ht="14.25" customHeight="1">
      <c r="C743" s="163"/>
      <c r="D743" s="108"/>
      <c r="E743" s="108"/>
      <c r="G743" s="152"/>
      <c r="H743" s="108"/>
    </row>
    <row r="744" spans="3:8" ht="14.25" customHeight="1">
      <c r="C744" s="163"/>
      <c r="D744" s="108"/>
      <c r="E744" s="108"/>
      <c r="G744" s="152"/>
      <c r="H744" s="108"/>
    </row>
    <row r="745" spans="3:8" ht="14.25" customHeight="1">
      <c r="C745" s="163"/>
      <c r="D745" s="108"/>
      <c r="E745" s="108"/>
      <c r="G745" s="152"/>
      <c r="H745" s="108"/>
    </row>
    <row r="746" spans="3:8" ht="14.25" customHeight="1">
      <c r="C746" s="163"/>
      <c r="D746" s="108"/>
      <c r="E746" s="108"/>
      <c r="G746" s="152"/>
      <c r="H746" s="108"/>
    </row>
    <row r="747" spans="3:8" ht="14.25" customHeight="1">
      <c r="C747" s="163"/>
      <c r="D747" s="108"/>
      <c r="E747" s="108"/>
      <c r="G747" s="152"/>
      <c r="H747" s="108"/>
    </row>
    <row r="748" spans="3:8" ht="14.25" customHeight="1">
      <c r="C748" s="163"/>
      <c r="D748" s="108"/>
      <c r="E748" s="108"/>
      <c r="G748" s="152"/>
      <c r="H748" s="108"/>
    </row>
    <row r="749" spans="3:8" ht="14.25" customHeight="1">
      <c r="C749" s="163"/>
      <c r="D749" s="108"/>
      <c r="E749" s="108"/>
      <c r="G749" s="152"/>
      <c r="H749" s="108"/>
    </row>
    <row r="750" spans="3:8" ht="14.25" customHeight="1">
      <c r="C750" s="163"/>
      <c r="D750" s="108"/>
      <c r="E750" s="108"/>
      <c r="G750" s="152"/>
      <c r="H750" s="108"/>
    </row>
    <row r="751" spans="3:8" ht="14.25" customHeight="1">
      <c r="C751" s="163"/>
      <c r="D751" s="108"/>
      <c r="E751" s="108"/>
      <c r="G751" s="152"/>
      <c r="H751" s="108"/>
    </row>
    <row r="752" spans="3:8" ht="14.25" customHeight="1">
      <c r="C752" s="163"/>
      <c r="D752" s="108"/>
      <c r="E752" s="108"/>
      <c r="G752" s="152"/>
      <c r="H752" s="108"/>
    </row>
    <row r="753" spans="3:8" ht="14.25" customHeight="1">
      <c r="C753" s="163"/>
      <c r="D753" s="108"/>
      <c r="E753" s="108"/>
      <c r="G753" s="152"/>
      <c r="H753" s="108"/>
    </row>
    <row r="754" spans="3:8" ht="14.25" customHeight="1">
      <c r="C754" s="163"/>
      <c r="D754" s="108"/>
      <c r="E754" s="108"/>
      <c r="G754" s="152"/>
      <c r="H754" s="108"/>
    </row>
    <row r="755" spans="3:8" ht="14.25" customHeight="1">
      <c r="C755" s="163"/>
      <c r="D755" s="108"/>
      <c r="E755" s="108"/>
      <c r="G755" s="152"/>
      <c r="H755" s="108"/>
    </row>
    <row r="756" spans="3:8" ht="14.25" customHeight="1">
      <c r="C756" s="163"/>
      <c r="D756" s="108"/>
      <c r="E756" s="108"/>
      <c r="G756" s="152"/>
      <c r="H756" s="108"/>
    </row>
    <row r="757" spans="3:8" ht="14.25" customHeight="1">
      <c r="C757" s="163"/>
      <c r="D757" s="108"/>
      <c r="E757" s="108"/>
      <c r="G757" s="152"/>
      <c r="H757" s="108"/>
    </row>
    <row r="758" spans="3:8" ht="14.25" customHeight="1">
      <c r="C758" s="163"/>
      <c r="D758" s="108"/>
      <c r="E758" s="108"/>
      <c r="G758" s="152"/>
      <c r="H758" s="108"/>
    </row>
    <row r="759" spans="3:8" ht="14.25" customHeight="1">
      <c r="C759" s="163"/>
      <c r="D759" s="108"/>
      <c r="E759" s="108"/>
      <c r="G759" s="152"/>
      <c r="H759" s="108"/>
    </row>
    <row r="760" spans="3:8" ht="14.25" customHeight="1">
      <c r="C760" s="163"/>
      <c r="D760" s="108"/>
      <c r="E760" s="108"/>
      <c r="G760" s="152"/>
      <c r="H760" s="108"/>
    </row>
    <row r="761" spans="3:8" ht="14.25" customHeight="1">
      <c r="C761" s="163"/>
      <c r="D761" s="108"/>
      <c r="E761" s="108"/>
      <c r="G761" s="152"/>
      <c r="H761" s="108"/>
    </row>
    <row r="762" spans="3:8" ht="14.25" customHeight="1">
      <c r="C762" s="163"/>
      <c r="D762" s="108"/>
      <c r="E762" s="108"/>
      <c r="G762" s="152"/>
      <c r="H762" s="108"/>
    </row>
    <row r="763" spans="3:8" ht="14.25" customHeight="1">
      <c r="C763" s="163"/>
      <c r="D763" s="108"/>
      <c r="E763" s="108"/>
      <c r="G763" s="152"/>
      <c r="H763" s="108"/>
    </row>
    <row r="764" spans="3:8" ht="14.25" customHeight="1">
      <c r="C764" s="163"/>
      <c r="D764" s="108"/>
      <c r="E764" s="108"/>
      <c r="G764" s="152"/>
      <c r="H764" s="108"/>
    </row>
    <row r="765" spans="3:8" ht="14.25" customHeight="1">
      <c r="C765" s="163"/>
      <c r="D765" s="108"/>
      <c r="E765" s="108"/>
      <c r="G765" s="152"/>
      <c r="H765" s="108"/>
    </row>
    <row r="766" spans="3:8" ht="14.25" customHeight="1">
      <c r="C766" s="163"/>
      <c r="D766" s="108"/>
      <c r="E766" s="108"/>
      <c r="G766" s="152"/>
      <c r="H766" s="108"/>
    </row>
    <row r="767" spans="3:8" ht="14.25" customHeight="1">
      <c r="C767" s="163"/>
      <c r="D767" s="108"/>
      <c r="E767" s="108"/>
      <c r="G767" s="152"/>
      <c r="H767" s="108"/>
    </row>
    <row r="768" spans="3:8" ht="14.25" customHeight="1">
      <c r="C768" s="163"/>
      <c r="D768" s="108"/>
      <c r="E768" s="108"/>
      <c r="G768" s="152"/>
      <c r="H768" s="108"/>
    </row>
    <row r="769" spans="3:8" ht="14.25" customHeight="1">
      <c r="C769" s="163"/>
      <c r="D769" s="108"/>
      <c r="E769" s="108"/>
      <c r="G769" s="152"/>
      <c r="H769" s="108"/>
    </row>
    <row r="770" spans="3:8" ht="14.25" customHeight="1">
      <c r="C770" s="163"/>
      <c r="D770" s="108"/>
      <c r="E770" s="108"/>
      <c r="G770" s="152"/>
      <c r="H770" s="108"/>
    </row>
    <row r="771" spans="3:8" ht="14.25" customHeight="1">
      <c r="C771" s="163"/>
      <c r="D771" s="108"/>
      <c r="E771" s="108"/>
      <c r="G771" s="152"/>
      <c r="H771" s="108"/>
    </row>
    <row r="772" spans="3:8" ht="14.25" customHeight="1">
      <c r="C772" s="163"/>
      <c r="D772" s="108"/>
      <c r="E772" s="108"/>
      <c r="G772" s="152"/>
      <c r="H772" s="108"/>
    </row>
    <row r="773" spans="3:8" ht="14.25" customHeight="1">
      <c r="C773" s="163"/>
      <c r="D773" s="108"/>
      <c r="E773" s="108"/>
      <c r="G773" s="152"/>
      <c r="H773" s="108"/>
    </row>
    <row r="774" spans="3:8" ht="14.25" customHeight="1">
      <c r="C774" s="163"/>
      <c r="D774" s="108"/>
      <c r="E774" s="108"/>
      <c r="G774" s="152"/>
      <c r="H774" s="108"/>
    </row>
    <row r="775" spans="3:8" ht="14.25" customHeight="1">
      <c r="C775" s="163"/>
      <c r="D775" s="108"/>
      <c r="E775" s="108"/>
      <c r="G775" s="152"/>
      <c r="H775" s="108"/>
    </row>
    <row r="776" spans="3:8" ht="14.25" customHeight="1">
      <c r="C776" s="163"/>
      <c r="D776" s="108"/>
      <c r="E776" s="108"/>
      <c r="G776" s="152"/>
      <c r="H776" s="108"/>
    </row>
    <row r="777" spans="3:8" ht="14.25" customHeight="1">
      <c r="C777" s="163"/>
      <c r="D777" s="108"/>
      <c r="E777" s="108"/>
      <c r="G777" s="152"/>
      <c r="H777" s="108"/>
    </row>
    <row r="778" spans="3:8" ht="14.25" customHeight="1">
      <c r="C778" s="163"/>
      <c r="D778" s="108"/>
      <c r="E778" s="108"/>
      <c r="G778" s="152"/>
      <c r="H778" s="108"/>
    </row>
    <row r="779" spans="3:8" ht="14.25" customHeight="1">
      <c r="C779" s="163"/>
      <c r="D779" s="108"/>
      <c r="E779" s="108"/>
      <c r="G779" s="152"/>
      <c r="H779" s="108"/>
    </row>
    <row r="780" spans="3:8" ht="14.25" customHeight="1">
      <c r="C780" s="163"/>
      <c r="D780" s="108"/>
      <c r="E780" s="108"/>
      <c r="G780" s="152"/>
      <c r="H780" s="108"/>
    </row>
    <row r="781" spans="3:8" ht="14.25" customHeight="1">
      <c r="C781" s="163"/>
      <c r="D781" s="108"/>
      <c r="E781" s="108"/>
      <c r="G781" s="152"/>
      <c r="H781" s="108"/>
    </row>
    <row r="782" spans="3:8" ht="14.25" customHeight="1">
      <c r="C782" s="163"/>
      <c r="D782" s="108"/>
      <c r="E782" s="108"/>
      <c r="G782" s="152"/>
      <c r="H782" s="108"/>
    </row>
    <row r="783" spans="3:8" ht="14.25" customHeight="1">
      <c r="C783" s="163"/>
      <c r="D783" s="108"/>
      <c r="E783" s="108"/>
      <c r="G783" s="152"/>
      <c r="H783" s="108"/>
    </row>
    <row r="784" spans="3:8" ht="14.25" customHeight="1">
      <c r="C784" s="163"/>
      <c r="D784" s="108"/>
      <c r="E784" s="108"/>
      <c r="G784" s="152"/>
      <c r="H784" s="108"/>
    </row>
    <row r="785" spans="3:8" ht="14.25" customHeight="1">
      <c r="C785" s="163"/>
      <c r="D785" s="108"/>
      <c r="E785" s="108"/>
      <c r="G785" s="152"/>
      <c r="H785" s="108"/>
    </row>
    <row r="786" spans="3:8" ht="14.25" customHeight="1">
      <c r="C786" s="163"/>
      <c r="D786" s="108"/>
      <c r="E786" s="108"/>
      <c r="G786" s="152"/>
      <c r="H786" s="108"/>
    </row>
    <row r="787" spans="3:8" ht="14.25" customHeight="1">
      <c r="C787" s="163"/>
      <c r="D787" s="108"/>
      <c r="E787" s="108"/>
      <c r="G787" s="152"/>
      <c r="H787" s="108"/>
    </row>
    <row r="788" spans="3:8" ht="14.25" customHeight="1">
      <c r="C788" s="163"/>
      <c r="D788" s="108"/>
      <c r="E788" s="108"/>
      <c r="G788" s="152"/>
      <c r="H788" s="108"/>
    </row>
    <row r="789" spans="3:8" ht="14.25" customHeight="1">
      <c r="C789" s="163"/>
      <c r="D789" s="108"/>
      <c r="E789" s="108"/>
      <c r="G789" s="152"/>
      <c r="H789" s="108"/>
    </row>
    <row r="790" spans="3:8" ht="14.25" customHeight="1">
      <c r="C790" s="163"/>
      <c r="D790" s="108"/>
      <c r="E790" s="108"/>
      <c r="G790" s="152"/>
      <c r="H790" s="108"/>
    </row>
    <row r="791" spans="3:8" ht="14.25" customHeight="1">
      <c r="C791" s="163"/>
      <c r="D791" s="108"/>
      <c r="E791" s="108"/>
      <c r="G791" s="152"/>
      <c r="H791" s="108"/>
    </row>
    <row r="792" spans="3:8" ht="14.25" customHeight="1">
      <c r="C792" s="163"/>
      <c r="D792" s="108"/>
      <c r="E792" s="108"/>
      <c r="G792" s="152"/>
      <c r="H792" s="108"/>
    </row>
    <row r="793" spans="3:8" ht="14.25" customHeight="1">
      <c r="C793" s="163"/>
      <c r="D793" s="108"/>
      <c r="E793" s="108"/>
      <c r="G793" s="152"/>
      <c r="H793" s="108"/>
    </row>
    <row r="794" spans="3:8" ht="14.25" customHeight="1">
      <c r="C794" s="163"/>
      <c r="D794" s="108"/>
      <c r="E794" s="108"/>
      <c r="G794" s="152"/>
      <c r="H794" s="108"/>
    </row>
    <row r="795" spans="3:8" ht="14.25" customHeight="1">
      <c r="C795" s="163"/>
      <c r="D795" s="108"/>
      <c r="E795" s="108"/>
      <c r="G795" s="152"/>
      <c r="H795" s="108"/>
    </row>
    <row r="796" spans="3:8" ht="14.25" customHeight="1">
      <c r="C796" s="163"/>
      <c r="D796" s="108"/>
      <c r="E796" s="108"/>
      <c r="G796" s="152"/>
      <c r="H796" s="108"/>
    </row>
    <row r="797" spans="3:8" ht="14.25" customHeight="1">
      <c r="C797" s="163"/>
      <c r="D797" s="108"/>
      <c r="E797" s="108"/>
      <c r="G797" s="152"/>
      <c r="H797" s="108"/>
    </row>
    <row r="798" spans="3:8" ht="14.25" customHeight="1">
      <c r="C798" s="163"/>
      <c r="D798" s="108"/>
      <c r="E798" s="108"/>
      <c r="G798" s="152"/>
      <c r="H798" s="108"/>
    </row>
    <row r="799" spans="3:8" ht="14.25" customHeight="1">
      <c r="C799" s="163"/>
      <c r="D799" s="108"/>
      <c r="E799" s="108"/>
      <c r="G799" s="152"/>
      <c r="H799" s="108"/>
    </row>
    <row r="800" spans="3:8" ht="14.25" customHeight="1">
      <c r="C800" s="163"/>
      <c r="D800" s="108"/>
      <c r="E800" s="108"/>
      <c r="G800" s="152"/>
      <c r="H800" s="108"/>
    </row>
    <row r="801" spans="3:8" ht="14.25" customHeight="1">
      <c r="C801" s="163"/>
      <c r="D801" s="108"/>
      <c r="E801" s="108"/>
      <c r="G801" s="152"/>
      <c r="H801" s="108"/>
    </row>
    <row r="802" spans="3:8" ht="14.25" customHeight="1">
      <c r="C802" s="163"/>
      <c r="D802" s="108"/>
      <c r="E802" s="108"/>
      <c r="G802" s="152"/>
      <c r="H802" s="108"/>
    </row>
    <row r="803" spans="3:8" ht="14.25" customHeight="1">
      <c r="C803" s="163"/>
      <c r="D803" s="108"/>
      <c r="E803" s="108"/>
      <c r="G803" s="152"/>
      <c r="H803" s="108"/>
    </row>
    <row r="804" spans="3:8" ht="14.25" customHeight="1">
      <c r="C804" s="163"/>
      <c r="D804" s="108"/>
      <c r="E804" s="108"/>
      <c r="G804" s="152"/>
      <c r="H804" s="108"/>
    </row>
    <row r="805" spans="3:8" ht="14.25" customHeight="1">
      <c r="C805" s="163"/>
      <c r="D805" s="108"/>
      <c r="E805" s="108"/>
      <c r="G805" s="152"/>
      <c r="H805" s="108"/>
    </row>
    <row r="806" spans="3:8" ht="14.25" customHeight="1">
      <c r="C806" s="163"/>
      <c r="D806" s="108"/>
      <c r="E806" s="108"/>
      <c r="G806" s="152"/>
      <c r="H806" s="108"/>
    </row>
    <row r="807" spans="3:8" ht="14.25" customHeight="1">
      <c r="C807" s="163"/>
      <c r="D807" s="108"/>
      <c r="E807" s="108"/>
      <c r="G807" s="152"/>
      <c r="H807" s="108"/>
    </row>
    <row r="808" spans="3:8" ht="14.25" customHeight="1">
      <c r="C808" s="163"/>
      <c r="D808" s="108"/>
      <c r="E808" s="108"/>
      <c r="G808" s="152"/>
      <c r="H808" s="108"/>
    </row>
    <row r="809" spans="3:8" ht="14.25" customHeight="1">
      <c r="C809" s="163"/>
      <c r="D809" s="108"/>
      <c r="E809" s="108"/>
      <c r="G809" s="152"/>
      <c r="H809" s="108"/>
    </row>
    <row r="810" spans="3:8" ht="14.25" customHeight="1">
      <c r="C810" s="163"/>
      <c r="D810" s="108"/>
      <c r="E810" s="108"/>
      <c r="G810" s="152"/>
      <c r="H810" s="108"/>
    </row>
    <row r="811" spans="3:8" ht="14.25" customHeight="1">
      <c r="C811" s="163"/>
      <c r="D811" s="108"/>
      <c r="E811" s="108"/>
      <c r="G811" s="152"/>
      <c r="H811" s="108"/>
    </row>
    <row r="812" spans="3:8" ht="14.25" customHeight="1">
      <c r="C812" s="163"/>
      <c r="D812" s="108"/>
      <c r="E812" s="108"/>
      <c r="G812" s="152"/>
      <c r="H812" s="108"/>
    </row>
    <row r="813" spans="3:8" ht="14.25" customHeight="1">
      <c r="C813" s="163"/>
      <c r="D813" s="108"/>
      <c r="E813" s="108"/>
      <c r="G813" s="152"/>
      <c r="H813" s="108"/>
    </row>
    <row r="814" spans="3:8" ht="14.25" customHeight="1">
      <c r="C814" s="163"/>
      <c r="D814" s="108"/>
      <c r="E814" s="108"/>
      <c r="G814" s="152"/>
      <c r="H814" s="108"/>
    </row>
    <row r="815" spans="3:8" ht="14.25" customHeight="1">
      <c r="C815" s="163"/>
      <c r="D815" s="108"/>
      <c r="E815" s="108"/>
      <c r="G815" s="152"/>
      <c r="H815" s="108"/>
    </row>
    <row r="816" spans="3:8" ht="14.25" customHeight="1">
      <c r="C816" s="163"/>
      <c r="D816" s="108"/>
      <c r="E816" s="108"/>
      <c r="G816" s="152"/>
      <c r="H816" s="108"/>
    </row>
    <row r="817" spans="3:8" ht="14.25" customHeight="1">
      <c r="C817" s="163"/>
      <c r="D817" s="108"/>
      <c r="E817" s="108"/>
      <c r="G817" s="152"/>
      <c r="H817" s="108"/>
    </row>
    <row r="818" spans="3:8" ht="14.25" customHeight="1">
      <c r="C818" s="163"/>
      <c r="D818" s="108"/>
      <c r="E818" s="108"/>
      <c r="G818" s="152"/>
      <c r="H818" s="108"/>
    </row>
    <row r="819" spans="3:8" ht="14.25" customHeight="1">
      <c r="C819" s="163"/>
      <c r="D819" s="108"/>
      <c r="E819" s="108"/>
      <c r="G819" s="152"/>
      <c r="H819" s="108"/>
    </row>
    <row r="820" spans="3:8" ht="14.25" customHeight="1">
      <c r="C820" s="163"/>
      <c r="D820" s="108"/>
      <c r="E820" s="108"/>
      <c r="G820" s="152"/>
      <c r="H820" s="108"/>
    </row>
    <row r="821" spans="3:8" ht="14.25" customHeight="1">
      <c r="C821" s="163"/>
      <c r="D821" s="108"/>
      <c r="E821" s="108"/>
      <c r="G821" s="152"/>
      <c r="H821" s="108"/>
    </row>
    <row r="822" spans="3:8" ht="14.25" customHeight="1">
      <c r="C822" s="163"/>
      <c r="D822" s="108"/>
      <c r="E822" s="108"/>
      <c r="G822" s="152"/>
      <c r="H822" s="108"/>
    </row>
    <row r="823" spans="3:8" ht="14.25" customHeight="1">
      <c r="C823" s="163"/>
      <c r="D823" s="108"/>
      <c r="E823" s="108"/>
      <c r="G823" s="152"/>
      <c r="H823" s="108"/>
    </row>
    <row r="824" spans="3:8" ht="14.25" customHeight="1">
      <c r="C824" s="163"/>
      <c r="D824" s="108"/>
      <c r="E824" s="108"/>
      <c r="G824" s="152"/>
      <c r="H824" s="108"/>
    </row>
    <row r="825" spans="3:8" ht="14.25" customHeight="1">
      <c r="C825" s="163"/>
      <c r="D825" s="108"/>
      <c r="E825" s="108"/>
      <c r="G825" s="152"/>
      <c r="H825" s="108"/>
    </row>
    <row r="826" spans="3:8" ht="14.25" customHeight="1">
      <c r="C826" s="163"/>
      <c r="D826" s="108"/>
      <c r="E826" s="108"/>
      <c r="G826" s="152"/>
      <c r="H826" s="108"/>
    </row>
    <row r="827" spans="3:8" ht="14.25" customHeight="1">
      <c r="C827" s="163"/>
      <c r="D827" s="108"/>
      <c r="E827" s="108"/>
      <c r="G827" s="152"/>
      <c r="H827" s="108"/>
    </row>
    <row r="828" spans="3:8" ht="14.25" customHeight="1">
      <c r="C828" s="163"/>
      <c r="D828" s="108"/>
      <c r="E828" s="108"/>
      <c r="G828" s="152"/>
      <c r="H828" s="108"/>
    </row>
    <row r="829" spans="3:8" ht="14.25" customHeight="1">
      <c r="C829" s="163"/>
      <c r="D829" s="108"/>
      <c r="E829" s="108"/>
      <c r="G829" s="152"/>
      <c r="H829" s="108"/>
    </row>
    <row r="830" spans="3:8" ht="14.25" customHeight="1">
      <c r="C830" s="163"/>
      <c r="D830" s="108"/>
      <c r="E830" s="108"/>
      <c r="G830" s="152"/>
      <c r="H830" s="108"/>
    </row>
    <row r="831" spans="3:8" ht="14.25" customHeight="1">
      <c r="C831" s="163"/>
      <c r="D831" s="108"/>
      <c r="E831" s="108"/>
      <c r="G831" s="152"/>
      <c r="H831" s="108"/>
    </row>
    <row r="832" spans="3:8" ht="14.25" customHeight="1">
      <c r="C832" s="163"/>
      <c r="D832" s="108"/>
      <c r="E832" s="108"/>
      <c r="G832" s="152"/>
      <c r="H832" s="108"/>
    </row>
    <row r="833" spans="3:8" ht="14.25" customHeight="1">
      <c r="C833" s="163"/>
      <c r="D833" s="108"/>
      <c r="E833" s="108"/>
      <c r="G833" s="152"/>
      <c r="H833" s="108"/>
    </row>
    <row r="834" spans="3:8" ht="14.25" customHeight="1">
      <c r="C834" s="163"/>
      <c r="D834" s="108"/>
      <c r="E834" s="108"/>
      <c r="G834" s="152"/>
      <c r="H834" s="108"/>
    </row>
    <row r="835" spans="3:8" ht="14.25" customHeight="1">
      <c r="C835" s="163"/>
      <c r="D835" s="108"/>
      <c r="E835" s="108"/>
      <c r="G835" s="152"/>
      <c r="H835" s="108"/>
    </row>
    <row r="836" spans="3:8" ht="14.25" customHeight="1">
      <c r="C836" s="163"/>
      <c r="D836" s="108"/>
      <c r="E836" s="108"/>
      <c r="G836" s="152"/>
      <c r="H836" s="108"/>
    </row>
    <row r="837" spans="3:8" ht="14.25" customHeight="1">
      <c r="C837" s="163"/>
      <c r="D837" s="108"/>
      <c r="E837" s="108"/>
      <c r="G837" s="152"/>
      <c r="H837" s="108"/>
    </row>
    <row r="838" spans="3:8" ht="14.25" customHeight="1">
      <c r="C838" s="163"/>
      <c r="D838" s="108"/>
      <c r="E838" s="108"/>
      <c r="G838" s="152"/>
      <c r="H838" s="108"/>
    </row>
    <row r="839" spans="3:8" ht="14.25" customHeight="1">
      <c r="C839" s="163"/>
      <c r="D839" s="108"/>
      <c r="E839" s="108"/>
      <c r="G839" s="152"/>
      <c r="H839" s="108"/>
    </row>
    <row r="840" spans="3:8" ht="14.25" customHeight="1">
      <c r="C840" s="163"/>
      <c r="D840" s="108"/>
      <c r="E840" s="108"/>
      <c r="G840" s="152"/>
      <c r="H840" s="108"/>
    </row>
    <row r="841" spans="3:8" ht="14.25" customHeight="1">
      <c r="C841" s="163"/>
      <c r="D841" s="108"/>
      <c r="E841" s="108"/>
      <c r="G841" s="152"/>
      <c r="H841" s="108"/>
    </row>
    <row r="842" spans="3:8" ht="14.25" customHeight="1">
      <c r="C842" s="163"/>
      <c r="D842" s="108"/>
      <c r="E842" s="108"/>
      <c r="G842" s="152"/>
      <c r="H842" s="108"/>
    </row>
    <row r="843" spans="3:8" ht="14.25" customHeight="1">
      <c r="C843" s="163"/>
      <c r="D843" s="108"/>
      <c r="E843" s="108"/>
      <c r="G843" s="152"/>
      <c r="H843" s="108"/>
    </row>
    <row r="844" spans="3:8" ht="14.25" customHeight="1">
      <c r="C844" s="163"/>
      <c r="D844" s="108"/>
      <c r="E844" s="108"/>
      <c r="G844" s="152"/>
      <c r="H844" s="108"/>
    </row>
    <row r="845" spans="3:8" ht="14.25" customHeight="1">
      <c r="C845" s="163"/>
      <c r="D845" s="108"/>
      <c r="E845" s="108"/>
      <c r="G845" s="152"/>
      <c r="H845" s="108"/>
    </row>
    <row r="846" spans="3:8" ht="14.25" customHeight="1">
      <c r="C846" s="163"/>
      <c r="D846" s="108"/>
      <c r="E846" s="108"/>
      <c r="G846" s="152"/>
      <c r="H846" s="108"/>
    </row>
    <row r="847" spans="3:8" ht="14.25" customHeight="1">
      <c r="C847" s="163"/>
      <c r="D847" s="108"/>
      <c r="E847" s="108"/>
      <c r="G847" s="152"/>
      <c r="H847" s="108"/>
    </row>
    <row r="848" spans="3:8" ht="14.25" customHeight="1">
      <c r="C848" s="163"/>
      <c r="D848" s="108"/>
      <c r="E848" s="108"/>
      <c r="G848" s="152"/>
      <c r="H848" s="108"/>
    </row>
    <row r="849" spans="3:8" ht="14.25" customHeight="1">
      <c r="C849" s="163"/>
      <c r="D849" s="108"/>
      <c r="E849" s="108"/>
      <c r="G849" s="152"/>
      <c r="H849" s="108"/>
    </row>
    <row r="850" spans="3:8" ht="14.25" customHeight="1">
      <c r="C850" s="163"/>
      <c r="D850" s="108"/>
      <c r="E850" s="108"/>
      <c r="G850" s="152"/>
      <c r="H850" s="108"/>
    </row>
    <row r="851" spans="3:8" ht="14.25" customHeight="1">
      <c r="C851" s="163"/>
      <c r="D851" s="108"/>
      <c r="E851" s="108"/>
      <c r="G851" s="152"/>
      <c r="H851" s="108"/>
    </row>
    <row r="852" spans="3:8" ht="14.25" customHeight="1">
      <c r="C852" s="163"/>
      <c r="D852" s="108"/>
      <c r="E852" s="108"/>
      <c r="G852" s="152"/>
      <c r="H852" s="108"/>
    </row>
    <row r="853" spans="3:8" ht="14.25" customHeight="1">
      <c r="C853" s="163"/>
      <c r="D853" s="108"/>
      <c r="E853" s="108"/>
      <c r="G853" s="152"/>
      <c r="H853" s="108"/>
    </row>
    <row r="854" spans="3:8" ht="14.25" customHeight="1">
      <c r="C854" s="163"/>
      <c r="D854" s="108"/>
      <c r="E854" s="108"/>
      <c r="G854" s="152"/>
      <c r="H854" s="108"/>
    </row>
    <row r="855" spans="3:8" ht="14.25" customHeight="1">
      <c r="C855" s="163"/>
      <c r="D855" s="108"/>
      <c r="E855" s="108"/>
      <c r="G855" s="152"/>
      <c r="H855" s="108"/>
    </row>
    <row r="856" spans="3:8" ht="14.25" customHeight="1">
      <c r="C856" s="163"/>
      <c r="D856" s="108"/>
      <c r="E856" s="108"/>
      <c r="G856" s="152"/>
      <c r="H856" s="108"/>
    </row>
    <row r="857" spans="3:8" ht="14.25" customHeight="1">
      <c r="C857" s="163"/>
      <c r="D857" s="108"/>
      <c r="E857" s="108"/>
      <c r="G857" s="152"/>
      <c r="H857" s="108"/>
    </row>
    <row r="858" spans="3:8" ht="14.25" customHeight="1">
      <c r="C858" s="163"/>
      <c r="D858" s="108"/>
      <c r="E858" s="108"/>
      <c r="G858" s="152"/>
      <c r="H858" s="108"/>
    </row>
    <row r="859" spans="3:8" ht="14.25" customHeight="1">
      <c r="C859" s="163"/>
      <c r="D859" s="108"/>
      <c r="E859" s="108"/>
      <c r="G859" s="152"/>
      <c r="H859" s="108"/>
    </row>
    <row r="860" spans="3:8" ht="14.25" customHeight="1">
      <c r="C860" s="163"/>
      <c r="D860" s="108"/>
      <c r="E860" s="108"/>
      <c r="G860" s="152"/>
      <c r="H860" s="108"/>
    </row>
    <row r="861" spans="3:8" ht="14.25" customHeight="1">
      <c r="C861" s="163"/>
      <c r="D861" s="108"/>
      <c r="E861" s="108"/>
      <c r="G861" s="152"/>
      <c r="H861" s="108"/>
    </row>
    <row r="862" spans="3:8" ht="14.25" customHeight="1">
      <c r="C862" s="163"/>
      <c r="D862" s="108"/>
      <c r="E862" s="108"/>
      <c r="G862" s="152"/>
      <c r="H862" s="108"/>
    </row>
    <row r="863" spans="3:8" ht="14.25" customHeight="1">
      <c r="C863" s="163"/>
      <c r="D863" s="108"/>
      <c r="E863" s="108"/>
      <c r="G863" s="152"/>
      <c r="H863" s="108"/>
    </row>
    <row r="864" spans="3:8" ht="14.25" customHeight="1">
      <c r="C864" s="163"/>
      <c r="D864" s="108"/>
      <c r="E864" s="108"/>
      <c r="G864" s="152"/>
      <c r="H864" s="108"/>
    </row>
    <row r="865" spans="3:8" ht="14.25" customHeight="1">
      <c r="C865" s="163"/>
      <c r="D865" s="108"/>
      <c r="E865" s="108"/>
      <c r="G865" s="152"/>
      <c r="H865" s="108"/>
    </row>
    <row r="866" spans="3:8" ht="14.25" customHeight="1">
      <c r="C866" s="163"/>
      <c r="D866" s="108"/>
      <c r="E866" s="108"/>
      <c r="G866" s="152"/>
      <c r="H866" s="108"/>
    </row>
    <row r="867" spans="3:8" ht="14.25" customHeight="1">
      <c r="C867" s="163"/>
      <c r="D867" s="108"/>
      <c r="E867" s="108"/>
      <c r="G867" s="152"/>
      <c r="H867" s="108"/>
    </row>
    <row r="868" spans="3:8" ht="14.25" customHeight="1">
      <c r="C868" s="163"/>
      <c r="D868" s="108"/>
      <c r="E868" s="108"/>
      <c r="G868" s="152"/>
      <c r="H868" s="108"/>
    </row>
    <row r="869" spans="3:8" ht="14.25" customHeight="1">
      <c r="C869" s="163"/>
      <c r="D869" s="108"/>
      <c r="E869" s="108"/>
      <c r="G869" s="152"/>
      <c r="H869" s="108"/>
    </row>
    <row r="870" spans="3:8" ht="14.25" customHeight="1">
      <c r="C870" s="163"/>
      <c r="D870" s="108"/>
      <c r="E870" s="108"/>
      <c r="G870" s="152"/>
      <c r="H870" s="108"/>
    </row>
    <row r="871" spans="3:8" ht="14.25" customHeight="1">
      <c r="C871" s="163"/>
      <c r="D871" s="108"/>
      <c r="E871" s="108"/>
      <c r="G871" s="152"/>
      <c r="H871" s="108"/>
    </row>
    <row r="872" spans="3:8" ht="14.25" customHeight="1">
      <c r="C872" s="163"/>
      <c r="D872" s="108"/>
      <c r="E872" s="108"/>
      <c r="G872" s="152"/>
      <c r="H872" s="108"/>
    </row>
    <row r="873" spans="3:8" ht="14.25" customHeight="1">
      <c r="C873" s="163"/>
      <c r="D873" s="108"/>
      <c r="E873" s="108"/>
      <c r="G873" s="152"/>
      <c r="H873" s="108"/>
    </row>
    <row r="874" spans="3:8" ht="14.25" customHeight="1">
      <c r="C874" s="163"/>
      <c r="D874" s="108"/>
      <c r="E874" s="108"/>
      <c r="G874" s="152"/>
      <c r="H874" s="108"/>
    </row>
    <row r="875" spans="3:8" ht="14.25" customHeight="1">
      <c r="C875" s="163"/>
      <c r="D875" s="108"/>
      <c r="E875" s="108"/>
      <c r="G875" s="152"/>
      <c r="H875" s="108"/>
    </row>
    <row r="876" spans="3:8" ht="14.25" customHeight="1">
      <c r="C876" s="163"/>
      <c r="D876" s="108"/>
      <c r="E876" s="108"/>
      <c r="G876" s="152"/>
      <c r="H876" s="108"/>
    </row>
    <row r="877" spans="3:8" ht="14.25" customHeight="1">
      <c r="C877" s="163"/>
      <c r="D877" s="108"/>
      <c r="E877" s="108"/>
      <c r="G877" s="152"/>
      <c r="H877" s="108"/>
    </row>
    <row r="878" spans="3:8" ht="14.25" customHeight="1">
      <c r="C878" s="163"/>
      <c r="D878" s="108"/>
      <c r="E878" s="108"/>
      <c r="G878" s="152"/>
      <c r="H878" s="108"/>
    </row>
    <row r="879" spans="3:8" ht="14.25" customHeight="1">
      <c r="C879" s="163"/>
      <c r="D879" s="108"/>
      <c r="E879" s="108"/>
      <c r="G879" s="152"/>
      <c r="H879" s="108"/>
    </row>
    <row r="880" spans="3:8" ht="14.25" customHeight="1">
      <c r="C880" s="163"/>
      <c r="D880" s="108"/>
      <c r="E880" s="108"/>
      <c r="G880" s="152"/>
      <c r="H880" s="108"/>
    </row>
    <row r="881" spans="3:8" ht="14.25" customHeight="1">
      <c r="C881" s="163"/>
      <c r="D881" s="108"/>
      <c r="E881" s="108"/>
      <c r="G881" s="152"/>
      <c r="H881" s="108"/>
    </row>
    <row r="882" spans="3:8" ht="14.25" customHeight="1">
      <c r="C882" s="163"/>
      <c r="D882" s="108"/>
      <c r="E882" s="108"/>
      <c r="G882" s="152"/>
      <c r="H882" s="108"/>
    </row>
    <row r="883" spans="3:8" ht="14.25" customHeight="1">
      <c r="C883" s="163"/>
      <c r="D883" s="108"/>
      <c r="E883" s="108"/>
      <c r="G883" s="152"/>
      <c r="H883" s="108"/>
    </row>
    <row r="884" spans="3:8" ht="14.25" customHeight="1">
      <c r="C884" s="163"/>
      <c r="D884" s="108"/>
      <c r="E884" s="108"/>
      <c r="G884" s="152"/>
      <c r="H884" s="108"/>
    </row>
    <row r="885" spans="3:8" ht="14.25" customHeight="1">
      <c r="C885" s="163"/>
      <c r="D885" s="108"/>
      <c r="E885" s="108"/>
      <c r="G885" s="152"/>
      <c r="H885" s="108"/>
    </row>
    <row r="886" spans="3:8" ht="14.25" customHeight="1">
      <c r="C886" s="163"/>
      <c r="D886" s="108"/>
      <c r="E886" s="108"/>
      <c r="G886" s="152"/>
      <c r="H886" s="108"/>
    </row>
    <row r="887" spans="3:8" ht="14.25" customHeight="1">
      <c r="C887" s="163"/>
      <c r="D887" s="108"/>
      <c r="E887" s="108"/>
      <c r="G887" s="152"/>
      <c r="H887" s="108"/>
    </row>
    <row r="888" spans="3:8" ht="14.25" customHeight="1">
      <c r="C888" s="163"/>
      <c r="D888" s="108"/>
      <c r="E888" s="108"/>
      <c r="G888" s="152"/>
      <c r="H888" s="108"/>
    </row>
    <row r="889" spans="3:8" ht="14.25" customHeight="1">
      <c r="C889" s="163"/>
      <c r="D889" s="108"/>
      <c r="E889" s="108"/>
      <c r="G889" s="152"/>
      <c r="H889" s="108"/>
    </row>
    <row r="890" spans="3:8" ht="14.25" customHeight="1">
      <c r="C890" s="163"/>
      <c r="D890" s="108"/>
      <c r="E890" s="108"/>
      <c r="G890" s="152"/>
      <c r="H890" s="108"/>
    </row>
    <row r="891" spans="3:8" ht="14.25" customHeight="1">
      <c r="C891" s="163"/>
      <c r="D891" s="108"/>
      <c r="E891" s="108"/>
      <c r="G891" s="152"/>
      <c r="H891" s="108"/>
    </row>
    <row r="892" spans="3:8" ht="14.25" customHeight="1">
      <c r="C892" s="163"/>
      <c r="D892" s="108"/>
      <c r="E892" s="108"/>
      <c r="G892" s="152"/>
      <c r="H892" s="108"/>
    </row>
    <row r="893" spans="3:8" ht="14.25" customHeight="1">
      <c r="C893" s="163"/>
      <c r="D893" s="108"/>
      <c r="E893" s="108"/>
      <c r="G893" s="152"/>
      <c r="H893" s="108"/>
    </row>
    <row r="894" spans="3:8" ht="14.25" customHeight="1">
      <c r="C894" s="163"/>
      <c r="D894" s="108"/>
      <c r="E894" s="108"/>
      <c r="G894" s="152"/>
      <c r="H894" s="108"/>
    </row>
    <row r="895" spans="3:8" ht="14.25" customHeight="1">
      <c r="C895" s="163"/>
      <c r="D895" s="108"/>
      <c r="E895" s="108"/>
      <c r="G895" s="152"/>
      <c r="H895" s="108"/>
    </row>
    <row r="896" spans="3:8" ht="14.25" customHeight="1">
      <c r="C896" s="163"/>
      <c r="D896" s="108"/>
      <c r="E896" s="108"/>
      <c r="G896" s="152"/>
      <c r="H896" s="108"/>
    </row>
    <row r="897" spans="3:8" ht="14.25" customHeight="1">
      <c r="C897" s="163"/>
      <c r="D897" s="108"/>
      <c r="E897" s="108"/>
      <c r="G897" s="152"/>
      <c r="H897" s="108"/>
    </row>
    <row r="898" spans="3:8" ht="14.25" customHeight="1">
      <c r="C898" s="163"/>
      <c r="D898" s="108"/>
      <c r="E898" s="108"/>
      <c r="G898" s="152"/>
      <c r="H898" s="108"/>
    </row>
    <row r="899" spans="3:8" ht="14.25" customHeight="1">
      <c r="C899" s="163"/>
      <c r="D899" s="108"/>
      <c r="E899" s="108"/>
      <c r="G899" s="152"/>
      <c r="H899" s="108"/>
    </row>
    <row r="900" spans="3:8" ht="14.25" customHeight="1">
      <c r="C900" s="163"/>
      <c r="D900" s="108"/>
      <c r="E900" s="108"/>
      <c r="G900" s="152"/>
      <c r="H900" s="108"/>
    </row>
    <row r="901" spans="3:8" ht="14.25" customHeight="1">
      <c r="C901" s="163"/>
      <c r="D901" s="108"/>
      <c r="E901" s="108"/>
      <c r="G901" s="152"/>
      <c r="H901" s="108"/>
    </row>
    <row r="902" spans="3:8" ht="14.25" customHeight="1">
      <c r="C902" s="163"/>
      <c r="D902" s="108"/>
      <c r="E902" s="108"/>
      <c r="G902" s="152"/>
      <c r="H902" s="108"/>
    </row>
    <row r="903" spans="3:8" ht="14.25" customHeight="1">
      <c r="C903" s="163"/>
      <c r="D903" s="108"/>
      <c r="E903" s="108"/>
      <c r="G903" s="152"/>
      <c r="H903" s="108"/>
    </row>
    <row r="904" spans="3:8" ht="14.25" customHeight="1">
      <c r="C904" s="163"/>
      <c r="D904" s="108"/>
      <c r="E904" s="108"/>
      <c r="G904" s="152"/>
      <c r="H904" s="108"/>
    </row>
    <row r="905" spans="3:8" ht="14.25" customHeight="1">
      <c r="C905" s="163"/>
      <c r="D905" s="108"/>
      <c r="E905" s="108"/>
      <c r="G905" s="152"/>
      <c r="H905" s="108"/>
    </row>
    <row r="906" spans="3:8" ht="14.25" customHeight="1">
      <c r="C906" s="163"/>
      <c r="D906" s="108"/>
      <c r="E906" s="108"/>
      <c r="G906" s="152"/>
      <c r="H906" s="108"/>
    </row>
    <row r="907" spans="3:8" ht="14.25" customHeight="1">
      <c r="C907" s="163"/>
      <c r="D907" s="108"/>
      <c r="E907" s="108"/>
      <c r="G907" s="152"/>
      <c r="H907" s="108"/>
    </row>
    <row r="908" spans="3:8" ht="14.25" customHeight="1">
      <c r="C908" s="163"/>
      <c r="D908" s="108"/>
      <c r="E908" s="108"/>
      <c r="G908" s="152"/>
      <c r="H908" s="108"/>
    </row>
    <row r="909" spans="3:8" ht="14.25" customHeight="1">
      <c r="C909" s="163"/>
      <c r="D909" s="108"/>
      <c r="E909" s="108"/>
      <c r="G909" s="152"/>
      <c r="H909" s="108"/>
    </row>
    <row r="910" spans="3:8" ht="14.25" customHeight="1">
      <c r="C910" s="163"/>
      <c r="D910" s="108"/>
      <c r="E910" s="108"/>
      <c r="G910" s="152"/>
      <c r="H910" s="108"/>
    </row>
    <row r="911" spans="3:8" ht="14.25" customHeight="1">
      <c r="C911" s="163"/>
      <c r="D911" s="108"/>
      <c r="E911" s="108"/>
      <c r="G911" s="152"/>
      <c r="H911" s="108"/>
    </row>
    <row r="912" spans="3:8" ht="14.25" customHeight="1">
      <c r="C912" s="163"/>
      <c r="D912" s="108"/>
      <c r="E912" s="108"/>
      <c r="G912" s="152"/>
      <c r="H912" s="108"/>
    </row>
    <row r="913" spans="3:8" ht="14.25" customHeight="1">
      <c r="C913" s="163"/>
      <c r="D913" s="108"/>
      <c r="E913" s="108"/>
      <c r="G913" s="152"/>
      <c r="H913" s="108"/>
    </row>
    <row r="914" spans="3:8" ht="14.25" customHeight="1">
      <c r="C914" s="163"/>
      <c r="D914" s="108"/>
      <c r="E914" s="108"/>
      <c r="G914" s="152"/>
      <c r="H914" s="108"/>
    </row>
    <row r="915" spans="3:8" ht="14.25" customHeight="1">
      <c r="C915" s="163"/>
      <c r="D915" s="108"/>
      <c r="E915" s="108"/>
      <c r="G915" s="152"/>
      <c r="H915" s="108"/>
    </row>
    <row r="916" spans="3:8" ht="14.25" customHeight="1">
      <c r="C916" s="163"/>
      <c r="D916" s="108"/>
      <c r="E916" s="108"/>
      <c r="G916" s="152"/>
      <c r="H916" s="108"/>
    </row>
    <row r="917" spans="3:8" ht="14.25" customHeight="1">
      <c r="C917" s="163"/>
      <c r="D917" s="108"/>
      <c r="E917" s="108"/>
      <c r="G917" s="152"/>
      <c r="H917" s="108"/>
    </row>
    <row r="918" spans="3:8" ht="14.25" customHeight="1">
      <c r="C918" s="163"/>
      <c r="D918" s="108"/>
      <c r="E918" s="108"/>
      <c r="G918" s="152"/>
      <c r="H918" s="108"/>
    </row>
    <row r="919" spans="3:8" ht="14.25" customHeight="1">
      <c r="C919" s="163"/>
      <c r="D919" s="108"/>
      <c r="E919" s="108"/>
      <c r="G919" s="152"/>
      <c r="H919" s="108"/>
    </row>
    <row r="920" spans="3:8" ht="14.25" customHeight="1">
      <c r="C920" s="163"/>
      <c r="D920" s="108"/>
      <c r="E920" s="108"/>
      <c r="G920" s="152"/>
      <c r="H920" s="108"/>
    </row>
    <row r="921" spans="3:8" ht="14.25" customHeight="1">
      <c r="C921" s="163"/>
      <c r="D921" s="108"/>
      <c r="E921" s="108"/>
      <c r="G921" s="152"/>
      <c r="H921" s="108"/>
    </row>
    <row r="922" spans="3:8" ht="14.25" customHeight="1">
      <c r="C922" s="163"/>
      <c r="D922" s="108"/>
      <c r="E922" s="108"/>
      <c r="G922" s="152"/>
      <c r="H922" s="108"/>
    </row>
    <row r="923" spans="3:8" ht="14.25" customHeight="1">
      <c r="C923" s="163"/>
      <c r="D923" s="108"/>
      <c r="E923" s="108"/>
      <c r="G923" s="152"/>
      <c r="H923" s="108"/>
    </row>
    <row r="924" spans="3:8" ht="14.25" customHeight="1">
      <c r="C924" s="163"/>
      <c r="D924" s="108"/>
      <c r="E924" s="108"/>
      <c r="G924" s="152"/>
      <c r="H924" s="108"/>
    </row>
    <row r="925" spans="3:8" ht="14.25" customHeight="1">
      <c r="C925" s="163"/>
      <c r="D925" s="108"/>
      <c r="E925" s="108"/>
      <c r="G925" s="152"/>
      <c r="H925" s="108"/>
    </row>
    <row r="926" spans="3:8" ht="14.25" customHeight="1">
      <c r="C926" s="163"/>
      <c r="D926" s="108"/>
      <c r="E926" s="108"/>
      <c r="G926" s="152"/>
      <c r="H926" s="108"/>
    </row>
    <row r="927" spans="3:8" ht="14.25" customHeight="1">
      <c r="C927" s="163"/>
      <c r="D927" s="108"/>
      <c r="E927" s="108"/>
      <c r="G927" s="152"/>
      <c r="H927" s="108"/>
    </row>
    <row r="928" spans="3:8" ht="14.25" customHeight="1">
      <c r="C928" s="163"/>
      <c r="D928" s="108"/>
      <c r="E928" s="108"/>
      <c r="G928" s="152"/>
      <c r="H928" s="108"/>
    </row>
    <row r="929" spans="3:8" ht="14.25" customHeight="1">
      <c r="C929" s="163"/>
      <c r="D929" s="108"/>
      <c r="E929" s="108"/>
      <c r="G929" s="152"/>
      <c r="H929" s="108"/>
    </row>
    <row r="930" spans="3:8" ht="14.25" customHeight="1">
      <c r="C930" s="163"/>
      <c r="D930" s="108"/>
      <c r="E930" s="108"/>
      <c r="G930" s="152"/>
      <c r="H930" s="108"/>
    </row>
    <row r="931" spans="3:8" ht="14.25" customHeight="1">
      <c r="C931" s="163"/>
      <c r="D931" s="108"/>
      <c r="E931" s="108"/>
      <c r="G931" s="152"/>
      <c r="H931" s="108"/>
    </row>
    <row r="932" spans="3:8" ht="14.25" customHeight="1">
      <c r="C932" s="163"/>
      <c r="D932" s="108"/>
      <c r="E932" s="108"/>
      <c r="G932" s="152"/>
      <c r="H932" s="108"/>
    </row>
    <row r="933" spans="3:8" ht="14.25" customHeight="1">
      <c r="C933" s="163"/>
      <c r="D933" s="108"/>
      <c r="E933" s="108"/>
      <c r="G933" s="152"/>
      <c r="H933" s="108"/>
    </row>
    <row r="934" spans="3:8" ht="14.25" customHeight="1">
      <c r="C934" s="163"/>
      <c r="D934" s="108"/>
      <c r="E934" s="108"/>
      <c r="G934" s="152"/>
      <c r="H934" s="108"/>
    </row>
    <row r="935" spans="3:8" ht="14.25" customHeight="1">
      <c r="C935" s="163"/>
      <c r="D935" s="108"/>
      <c r="E935" s="108"/>
      <c r="G935" s="152"/>
      <c r="H935" s="108"/>
    </row>
    <row r="936" spans="3:8" ht="14.25" customHeight="1">
      <c r="C936" s="163"/>
      <c r="D936" s="108"/>
      <c r="E936" s="108"/>
      <c r="G936" s="152"/>
      <c r="H936" s="108"/>
    </row>
    <row r="937" spans="3:8" ht="14.25" customHeight="1">
      <c r="C937" s="163"/>
      <c r="D937" s="108"/>
      <c r="E937" s="108"/>
      <c r="G937" s="152"/>
      <c r="H937" s="108"/>
    </row>
    <row r="938" spans="3:8" ht="14.25" customHeight="1">
      <c r="C938" s="163"/>
      <c r="D938" s="108"/>
      <c r="E938" s="108"/>
      <c r="G938" s="152"/>
      <c r="H938" s="108"/>
    </row>
    <row r="939" spans="3:8" ht="14.25" customHeight="1">
      <c r="C939" s="163"/>
      <c r="D939" s="108"/>
      <c r="E939" s="108"/>
      <c r="G939" s="152"/>
      <c r="H939" s="108"/>
    </row>
    <row r="940" spans="3:8" ht="14.25" customHeight="1">
      <c r="C940" s="163"/>
      <c r="D940" s="108"/>
      <c r="E940" s="108"/>
      <c r="G940" s="152"/>
      <c r="H940" s="108"/>
    </row>
    <row r="941" spans="3:8" ht="14.25" customHeight="1">
      <c r="C941" s="163"/>
      <c r="D941" s="108"/>
      <c r="E941" s="108"/>
      <c r="G941" s="152"/>
      <c r="H941" s="108"/>
    </row>
    <row r="942" spans="3:8" ht="14.25" customHeight="1">
      <c r="C942" s="163"/>
      <c r="D942" s="108"/>
      <c r="E942" s="108"/>
      <c r="G942" s="152"/>
      <c r="H942" s="108"/>
    </row>
    <row r="943" spans="3:8" ht="14.25" customHeight="1">
      <c r="C943" s="163"/>
      <c r="D943" s="108"/>
      <c r="E943" s="108"/>
      <c r="G943" s="152"/>
      <c r="H943" s="108"/>
    </row>
    <row r="944" spans="3:8" ht="14.25" customHeight="1">
      <c r="C944" s="163"/>
      <c r="D944" s="108"/>
      <c r="E944" s="108"/>
      <c r="G944" s="152"/>
      <c r="H944" s="108"/>
    </row>
    <row r="945" spans="3:8" ht="14.25" customHeight="1">
      <c r="C945" s="163"/>
      <c r="D945" s="108"/>
      <c r="E945" s="108"/>
      <c r="G945" s="152"/>
      <c r="H945" s="108"/>
    </row>
    <row r="946" spans="3:8" ht="14.25" customHeight="1">
      <c r="C946" s="163"/>
      <c r="D946" s="108"/>
      <c r="E946" s="108"/>
      <c r="G946" s="152"/>
      <c r="H946" s="108"/>
    </row>
    <row r="947" spans="3:8" ht="14.25" customHeight="1">
      <c r="C947" s="163"/>
      <c r="D947" s="108"/>
      <c r="E947" s="108"/>
      <c r="G947" s="152"/>
      <c r="H947" s="108"/>
    </row>
    <row r="948" spans="3:8" ht="14.25" customHeight="1">
      <c r="C948" s="163"/>
      <c r="D948" s="108"/>
      <c r="E948" s="108"/>
      <c r="G948" s="152"/>
      <c r="H948" s="108"/>
    </row>
    <row r="949" spans="3:8" ht="14.25" customHeight="1">
      <c r="C949" s="163"/>
      <c r="D949" s="108"/>
      <c r="E949" s="108"/>
      <c r="G949" s="152"/>
      <c r="H949" s="108"/>
    </row>
    <row r="950" spans="3:8" ht="14.25" customHeight="1">
      <c r="C950" s="163"/>
      <c r="D950" s="108"/>
      <c r="E950" s="108"/>
      <c r="G950" s="152"/>
      <c r="H950" s="108"/>
    </row>
    <row r="951" spans="3:8" ht="14.25" customHeight="1">
      <c r="C951" s="163"/>
      <c r="D951" s="108"/>
      <c r="E951" s="108"/>
      <c r="G951" s="152"/>
      <c r="H951" s="108"/>
    </row>
    <row r="952" spans="3:8" ht="14.25" customHeight="1">
      <c r="C952" s="163"/>
      <c r="D952" s="108"/>
      <c r="E952" s="108"/>
      <c r="G952" s="152"/>
      <c r="H952" s="108"/>
    </row>
    <row r="953" spans="3:8" ht="14.25" customHeight="1">
      <c r="C953" s="163"/>
      <c r="D953" s="108"/>
      <c r="E953" s="108"/>
      <c r="G953" s="152"/>
      <c r="H953" s="108"/>
    </row>
    <row r="954" spans="3:8" ht="14.25" customHeight="1">
      <c r="C954" s="163"/>
      <c r="D954" s="108"/>
      <c r="E954" s="108"/>
      <c r="G954" s="152"/>
      <c r="H954" s="108"/>
    </row>
    <row r="955" spans="3:8" ht="14.25" customHeight="1">
      <c r="C955" s="163"/>
      <c r="D955" s="108"/>
      <c r="E955" s="108"/>
      <c r="G955" s="152"/>
      <c r="H955" s="108"/>
    </row>
    <row r="956" spans="3:8" ht="14.25" customHeight="1">
      <c r="C956" s="163"/>
      <c r="D956" s="108"/>
      <c r="E956" s="108"/>
      <c r="G956" s="152"/>
      <c r="H956" s="108"/>
    </row>
    <row r="957" spans="3:8" ht="14.25" customHeight="1">
      <c r="C957" s="163"/>
      <c r="D957" s="108"/>
      <c r="E957" s="108"/>
      <c r="G957" s="152"/>
      <c r="H957" s="108"/>
    </row>
    <row r="958" spans="3:8" ht="14.25" customHeight="1">
      <c r="C958" s="163"/>
      <c r="D958" s="108"/>
      <c r="E958" s="108"/>
      <c r="G958" s="152"/>
      <c r="H958" s="108"/>
    </row>
    <row r="959" spans="3:8" ht="14.25" customHeight="1">
      <c r="C959" s="163"/>
      <c r="D959" s="108"/>
      <c r="E959" s="108"/>
      <c r="G959" s="152"/>
      <c r="H959" s="108"/>
    </row>
    <row r="960" spans="3:8" ht="14.25" customHeight="1">
      <c r="C960" s="163"/>
      <c r="D960" s="108"/>
      <c r="E960" s="108"/>
      <c r="G960" s="152"/>
      <c r="H960" s="108"/>
    </row>
    <row r="961" spans="3:8" ht="14.25" customHeight="1">
      <c r="C961" s="163"/>
      <c r="D961" s="108"/>
      <c r="E961" s="108"/>
      <c r="G961" s="152"/>
      <c r="H961" s="108"/>
    </row>
    <row r="962" spans="3:8" ht="14.25" customHeight="1">
      <c r="C962" s="163"/>
      <c r="D962" s="108"/>
      <c r="E962" s="108"/>
      <c r="G962" s="152"/>
      <c r="H962" s="108"/>
    </row>
    <row r="963" spans="3:8" ht="14.25" customHeight="1">
      <c r="C963" s="163"/>
      <c r="D963" s="108"/>
      <c r="E963" s="108"/>
      <c r="G963" s="152"/>
      <c r="H963" s="108"/>
    </row>
    <row r="964" spans="3:8" ht="14.25" customHeight="1">
      <c r="C964" s="163"/>
      <c r="D964" s="108"/>
      <c r="E964" s="108"/>
      <c r="G964" s="152"/>
      <c r="H964" s="108"/>
    </row>
    <row r="965" spans="3:8" ht="14.25" customHeight="1">
      <c r="C965" s="163"/>
      <c r="D965" s="108"/>
      <c r="E965" s="108"/>
      <c r="G965" s="152"/>
      <c r="H965" s="108"/>
    </row>
    <row r="966" spans="3:8" ht="14.25" customHeight="1">
      <c r="C966" s="163"/>
      <c r="D966" s="108"/>
      <c r="E966" s="108"/>
      <c r="G966" s="152"/>
      <c r="H966" s="108"/>
    </row>
    <row r="967" spans="3:8" ht="14.25" customHeight="1">
      <c r="C967" s="163"/>
      <c r="D967" s="108"/>
      <c r="E967" s="108"/>
      <c r="G967" s="152"/>
      <c r="H967" s="108"/>
    </row>
    <row r="968" spans="3:8" ht="14.25" customHeight="1">
      <c r="C968" s="163"/>
      <c r="D968" s="108"/>
      <c r="E968" s="108"/>
      <c r="G968" s="152"/>
      <c r="H968" s="108"/>
    </row>
    <row r="969" spans="3:8" ht="14.25" customHeight="1">
      <c r="C969" s="163"/>
      <c r="D969" s="108"/>
      <c r="E969" s="108"/>
      <c r="G969" s="152"/>
      <c r="H969" s="108"/>
    </row>
    <row r="970" spans="3:8" ht="14.25" customHeight="1">
      <c r="C970" s="163"/>
      <c r="D970" s="108"/>
      <c r="E970" s="108"/>
      <c r="G970" s="152"/>
      <c r="H970" s="108"/>
    </row>
    <row r="971" spans="3:8" ht="14.25" customHeight="1">
      <c r="C971" s="163"/>
      <c r="D971" s="108"/>
      <c r="E971" s="108"/>
      <c r="G971" s="152"/>
      <c r="H971" s="108"/>
    </row>
    <row r="972" spans="3:8" ht="14.25" customHeight="1">
      <c r="C972" s="163"/>
      <c r="D972" s="108"/>
      <c r="E972" s="108"/>
      <c r="G972" s="152"/>
      <c r="H972" s="108"/>
    </row>
    <row r="973" spans="3:8" ht="14.25" customHeight="1">
      <c r="C973" s="163"/>
      <c r="D973" s="108"/>
      <c r="E973" s="108"/>
      <c r="G973" s="152"/>
      <c r="H973" s="108"/>
    </row>
    <row r="974" spans="3:8" ht="14.25" customHeight="1">
      <c r="C974" s="163"/>
      <c r="D974" s="108"/>
      <c r="E974" s="108"/>
      <c r="G974" s="152"/>
      <c r="H974" s="108"/>
    </row>
    <row r="975" spans="3:8" ht="14.25" customHeight="1">
      <c r="C975" s="163"/>
      <c r="D975" s="108"/>
      <c r="E975" s="108"/>
      <c r="G975" s="152"/>
      <c r="H975" s="108"/>
    </row>
    <row r="976" spans="3:8" ht="14.25" customHeight="1">
      <c r="C976" s="163"/>
      <c r="D976" s="108"/>
      <c r="E976" s="108"/>
      <c r="G976" s="152"/>
      <c r="H976" s="108"/>
    </row>
    <row r="977" spans="3:8" ht="14.25" customHeight="1">
      <c r="C977" s="163"/>
      <c r="D977" s="108"/>
      <c r="E977" s="108"/>
      <c r="G977" s="152"/>
      <c r="H977" s="108"/>
    </row>
    <row r="978" spans="3:8" ht="14.25" customHeight="1">
      <c r="C978" s="163"/>
      <c r="D978" s="108"/>
      <c r="E978" s="108"/>
      <c r="G978" s="152"/>
      <c r="H978" s="108"/>
    </row>
    <row r="979" spans="3:8" ht="14.25" customHeight="1">
      <c r="C979" s="163"/>
      <c r="D979" s="108"/>
      <c r="E979" s="108"/>
      <c r="G979" s="152"/>
      <c r="H979" s="108"/>
    </row>
    <row r="980" spans="3:8" ht="14.25" customHeight="1">
      <c r="C980" s="163"/>
      <c r="D980" s="108"/>
      <c r="E980" s="108"/>
      <c r="G980" s="152"/>
      <c r="H980" s="108"/>
    </row>
    <row r="981" spans="3:8" ht="14.25" customHeight="1">
      <c r="C981" s="163"/>
      <c r="D981" s="108"/>
      <c r="E981" s="108"/>
      <c r="G981" s="152"/>
      <c r="H981" s="108"/>
    </row>
    <row r="982" spans="3:8" ht="14.25" customHeight="1">
      <c r="C982" s="163"/>
      <c r="D982" s="108"/>
      <c r="E982" s="108"/>
      <c r="G982" s="152"/>
      <c r="H982" s="108"/>
    </row>
    <row r="983" spans="3:8" ht="14.25" customHeight="1">
      <c r="C983" s="163"/>
      <c r="D983" s="108"/>
      <c r="E983" s="108"/>
      <c r="G983" s="152"/>
      <c r="H983" s="108"/>
    </row>
    <row r="984" spans="3:8" ht="14.25" customHeight="1">
      <c r="C984" s="163"/>
      <c r="D984" s="108"/>
      <c r="E984" s="108"/>
      <c r="G984" s="152"/>
      <c r="H984" s="108"/>
    </row>
    <row r="985" spans="3:8" ht="14.25" customHeight="1">
      <c r="C985" s="163"/>
      <c r="D985" s="108"/>
      <c r="E985" s="108"/>
      <c r="G985" s="152"/>
      <c r="H985" s="108"/>
    </row>
    <row r="986" spans="3:8" ht="14.25" customHeight="1">
      <c r="C986" s="163"/>
      <c r="D986" s="108"/>
      <c r="E986" s="108"/>
      <c r="G986" s="152"/>
      <c r="H986" s="108"/>
    </row>
    <row r="987" spans="3:8" ht="14.25" customHeight="1">
      <c r="C987" s="163"/>
      <c r="D987" s="108"/>
      <c r="E987" s="108"/>
      <c r="G987" s="152"/>
      <c r="H987" s="108"/>
    </row>
    <row r="988" spans="3:8" ht="14.25" customHeight="1">
      <c r="C988" s="163"/>
      <c r="D988" s="108"/>
      <c r="E988" s="108"/>
      <c r="G988" s="152"/>
      <c r="H988" s="108"/>
    </row>
    <row r="989" spans="3:8" ht="14.25" customHeight="1">
      <c r="C989" s="163"/>
      <c r="D989" s="108"/>
      <c r="E989" s="108"/>
      <c r="G989" s="152"/>
      <c r="H989" s="108"/>
    </row>
    <row r="990" spans="3:8" ht="14.25" customHeight="1">
      <c r="C990" s="163"/>
      <c r="D990" s="108"/>
      <c r="E990" s="108"/>
      <c r="G990" s="152"/>
      <c r="H990" s="108"/>
    </row>
    <row r="991" spans="3:8" ht="14.25" customHeight="1">
      <c r="C991" s="163"/>
      <c r="D991" s="108"/>
      <c r="E991" s="108"/>
      <c r="G991" s="152"/>
      <c r="H991" s="108"/>
    </row>
    <row r="992" spans="3:8" ht="14.25" customHeight="1">
      <c r="C992" s="163"/>
      <c r="D992" s="108"/>
      <c r="E992" s="108"/>
      <c r="G992" s="152"/>
      <c r="H992" s="108"/>
    </row>
    <row r="993" spans="3:8" ht="14.25" customHeight="1">
      <c r="C993" s="163"/>
      <c r="D993" s="108"/>
      <c r="E993" s="108"/>
      <c r="G993" s="152"/>
      <c r="H993" s="108"/>
    </row>
    <row r="994" spans="3:8" ht="14.25" customHeight="1">
      <c r="C994" s="163"/>
      <c r="D994" s="108"/>
      <c r="E994" s="108"/>
      <c r="G994" s="152"/>
      <c r="H994" s="108"/>
    </row>
    <row r="995" spans="3:8" ht="14.25" customHeight="1">
      <c r="C995" s="163"/>
      <c r="D995" s="108"/>
      <c r="E995" s="108"/>
      <c r="G995" s="152"/>
      <c r="H995" s="108"/>
    </row>
    <row r="996" spans="3:8" ht="14.25" customHeight="1">
      <c r="C996" s="163"/>
      <c r="D996" s="108"/>
      <c r="E996" s="108"/>
      <c r="G996" s="152"/>
      <c r="H996" s="108"/>
    </row>
    <row r="997" spans="3:8" ht="14.25" customHeight="1">
      <c r="C997" s="163"/>
      <c r="D997" s="108"/>
      <c r="E997" s="108"/>
      <c r="G997" s="152"/>
      <c r="H997" s="108"/>
    </row>
    <row r="998" spans="3:8" ht="14.25" customHeight="1">
      <c r="C998" s="163"/>
      <c r="D998" s="108"/>
      <c r="E998" s="108"/>
      <c r="G998" s="152"/>
      <c r="H998" s="108"/>
    </row>
    <row r="999" spans="3:8" ht="14.25" customHeight="1">
      <c r="C999" s="163"/>
      <c r="D999" s="108"/>
      <c r="E999" s="108"/>
      <c r="G999" s="152"/>
      <c r="H999" s="108"/>
    </row>
    <row r="1000" spans="3:8" ht="14.25" customHeight="1">
      <c r="C1000" s="163"/>
      <c r="D1000" s="108"/>
      <c r="E1000" s="108"/>
      <c r="G1000" s="152"/>
      <c r="H1000" s="108"/>
    </row>
    <row r="1001" spans="3:8" ht="14.25" customHeight="1">
      <c r="C1001" s="163"/>
      <c r="D1001" s="108"/>
      <c r="E1001" s="108"/>
      <c r="G1001" s="152"/>
      <c r="H1001" s="108"/>
    </row>
    <row r="1002" spans="3:8" ht="14.25" customHeight="1">
      <c r="C1002" s="163"/>
      <c r="D1002" s="108"/>
      <c r="E1002" s="108"/>
      <c r="G1002" s="152"/>
      <c r="H1002" s="108"/>
    </row>
    <row r="1003" spans="3:8" ht="14.25" customHeight="1">
      <c r="C1003" s="163"/>
      <c r="D1003" s="108"/>
      <c r="E1003" s="108"/>
      <c r="G1003" s="152"/>
      <c r="H1003" s="108"/>
    </row>
    <row r="1004" spans="3:8" ht="14.25" customHeight="1">
      <c r="C1004" s="163"/>
      <c r="D1004" s="108"/>
      <c r="E1004" s="108"/>
      <c r="G1004" s="152"/>
      <c r="H1004" s="108"/>
    </row>
    <row r="1005" spans="3:8" ht="14.25" customHeight="1">
      <c r="C1005" s="163"/>
      <c r="D1005" s="108"/>
      <c r="E1005" s="108"/>
      <c r="G1005" s="152"/>
      <c r="H1005" s="108"/>
    </row>
    <row r="1006" spans="3:8" ht="14.25" customHeight="1">
      <c r="C1006" s="163"/>
      <c r="D1006" s="108"/>
      <c r="E1006" s="108"/>
      <c r="G1006" s="152"/>
      <c r="H1006" s="108"/>
    </row>
    <row r="1007" spans="3:8" ht="14.25" customHeight="1">
      <c r="C1007" s="163"/>
      <c r="D1007" s="108"/>
      <c r="E1007" s="108"/>
      <c r="G1007" s="152"/>
      <c r="H1007" s="108"/>
    </row>
    <row r="1008" spans="3:8" ht="14.25" customHeight="1">
      <c r="C1008" s="163"/>
      <c r="D1008" s="108"/>
      <c r="E1008" s="108"/>
      <c r="G1008" s="152"/>
      <c r="H1008" s="108"/>
    </row>
    <row r="1009" spans="3:8" ht="14.25" customHeight="1">
      <c r="C1009" s="163"/>
      <c r="D1009" s="108"/>
      <c r="E1009" s="108"/>
      <c r="G1009" s="152"/>
      <c r="H1009" s="108"/>
    </row>
    <row r="1010" spans="3:8" ht="14.25" customHeight="1">
      <c r="C1010" s="163"/>
      <c r="D1010" s="108"/>
      <c r="E1010" s="108"/>
      <c r="G1010" s="152"/>
      <c r="H1010" s="108"/>
    </row>
    <row r="1011" spans="3:8" ht="14.25" customHeight="1">
      <c r="C1011" s="163"/>
      <c r="D1011" s="108"/>
      <c r="E1011" s="108"/>
      <c r="G1011" s="152"/>
      <c r="H1011" s="108"/>
    </row>
    <row r="1012" spans="3:8" ht="14.25" customHeight="1">
      <c r="C1012" s="163"/>
      <c r="D1012" s="108"/>
      <c r="E1012" s="108"/>
      <c r="G1012" s="152"/>
      <c r="H1012" s="108"/>
    </row>
    <row r="1013" spans="3:8" ht="14.25" customHeight="1">
      <c r="C1013" s="163"/>
      <c r="D1013" s="108"/>
      <c r="E1013" s="108"/>
      <c r="G1013" s="152"/>
      <c r="H1013" s="108"/>
    </row>
    <row r="1014" spans="3:8" ht="14.25" customHeight="1">
      <c r="C1014" s="163"/>
      <c r="D1014" s="108"/>
      <c r="E1014" s="108"/>
      <c r="G1014" s="152"/>
      <c r="H1014" s="108"/>
    </row>
    <row r="1015" spans="3:8" ht="14.25" customHeight="1">
      <c r="C1015" s="163"/>
      <c r="D1015" s="108"/>
      <c r="E1015" s="108"/>
      <c r="G1015" s="152"/>
      <c r="H1015" s="108"/>
    </row>
    <row r="1016" spans="3:8" ht="14.25" customHeight="1">
      <c r="C1016" s="163"/>
      <c r="D1016" s="108"/>
      <c r="E1016" s="108"/>
      <c r="G1016" s="152"/>
      <c r="H1016" s="108"/>
    </row>
    <row r="1017" spans="3:8" ht="14.25" customHeight="1">
      <c r="C1017" s="163"/>
      <c r="D1017" s="108"/>
      <c r="E1017" s="108"/>
      <c r="G1017" s="152"/>
      <c r="H1017" s="108"/>
    </row>
    <row r="1018" spans="3:8" ht="14.25" customHeight="1">
      <c r="C1018" s="163"/>
      <c r="D1018" s="108"/>
      <c r="E1018" s="108"/>
      <c r="G1018" s="152"/>
      <c r="H1018" s="108"/>
    </row>
    <row r="1019" spans="3:8" ht="14.25" customHeight="1">
      <c r="C1019" s="163"/>
      <c r="D1019" s="108"/>
      <c r="E1019" s="108"/>
      <c r="G1019" s="152"/>
      <c r="H1019" s="108"/>
    </row>
    <row r="1020" spans="3:8" ht="14.25" customHeight="1">
      <c r="C1020" s="163"/>
      <c r="D1020" s="108"/>
      <c r="E1020" s="108"/>
      <c r="G1020" s="152"/>
      <c r="H1020" s="108"/>
    </row>
    <row r="1021" spans="3:8" ht="14.25" customHeight="1">
      <c r="C1021" s="163"/>
      <c r="D1021" s="108"/>
      <c r="E1021" s="108"/>
      <c r="G1021" s="152"/>
      <c r="H1021" s="108"/>
    </row>
    <row r="1022" spans="3:8" ht="14.25" customHeight="1">
      <c r="C1022" s="163"/>
      <c r="D1022" s="108"/>
      <c r="E1022" s="108"/>
      <c r="G1022" s="152"/>
      <c r="H1022" s="108"/>
    </row>
    <row r="1023" spans="3:8" ht="14.25" customHeight="1">
      <c r="C1023" s="163"/>
      <c r="D1023" s="108"/>
      <c r="E1023" s="108"/>
      <c r="G1023" s="152"/>
      <c r="H1023" s="108"/>
    </row>
    <row r="1024" spans="3:8" ht="14.25" customHeight="1">
      <c r="C1024" s="163"/>
      <c r="D1024" s="108"/>
      <c r="E1024" s="108"/>
      <c r="G1024" s="152"/>
      <c r="H1024" s="108"/>
    </row>
    <row r="1025" spans="3:8" ht="14.25" customHeight="1">
      <c r="C1025" s="163"/>
      <c r="D1025" s="108"/>
      <c r="E1025" s="108"/>
      <c r="G1025" s="152"/>
      <c r="H1025" s="108"/>
    </row>
    <row r="1026" spans="3:8" ht="14.25" customHeight="1">
      <c r="C1026" s="163"/>
      <c r="D1026" s="108"/>
      <c r="E1026" s="108"/>
      <c r="G1026" s="152"/>
      <c r="H1026" s="108"/>
    </row>
    <row r="1027" spans="3:8" ht="14.25" customHeight="1">
      <c r="C1027" s="163"/>
      <c r="D1027" s="108"/>
      <c r="E1027" s="108"/>
      <c r="G1027" s="152"/>
      <c r="H1027" s="108"/>
    </row>
    <row r="1028" spans="3:8" ht="14.25" customHeight="1">
      <c r="C1028" s="163"/>
      <c r="D1028" s="108"/>
      <c r="E1028" s="108"/>
      <c r="G1028" s="152"/>
      <c r="H1028" s="108"/>
    </row>
    <row r="1029" spans="3:8" ht="14.25" customHeight="1">
      <c r="C1029" s="163"/>
      <c r="D1029" s="108"/>
      <c r="E1029" s="108"/>
      <c r="G1029" s="152"/>
      <c r="H1029" s="108"/>
    </row>
    <row r="1030" spans="3:8" ht="14.25" customHeight="1">
      <c r="C1030" s="163"/>
      <c r="D1030" s="108"/>
      <c r="E1030" s="108"/>
      <c r="G1030" s="152"/>
      <c r="H1030" s="108"/>
    </row>
    <row r="1031" spans="3:8" ht="14.25" customHeight="1">
      <c r="C1031" s="163"/>
      <c r="D1031" s="108"/>
      <c r="E1031" s="108"/>
      <c r="G1031" s="152"/>
      <c r="H1031" s="108"/>
    </row>
    <row r="1032" spans="3:8" ht="14.25" customHeight="1">
      <c r="C1032" s="163"/>
      <c r="D1032" s="108"/>
      <c r="E1032" s="108"/>
      <c r="G1032" s="152"/>
      <c r="H1032" s="108"/>
    </row>
    <row r="1033" spans="3:8" ht="14.25" customHeight="1">
      <c r="C1033" s="163"/>
      <c r="D1033" s="108"/>
      <c r="E1033" s="108"/>
      <c r="G1033" s="152"/>
      <c r="H1033" s="108"/>
    </row>
    <row r="1034" spans="3:8" ht="14.25" customHeight="1">
      <c r="C1034" s="163"/>
      <c r="D1034" s="108"/>
      <c r="E1034" s="108"/>
      <c r="G1034" s="152"/>
      <c r="H1034" s="108"/>
    </row>
    <row r="1035" spans="3:8" ht="14.25" customHeight="1">
      <c r="C1035" s="163"/>
      <c r="D1035" s="108"/>
      <c r="E1035" s="108"/>
      <c r="G1035" s="152"/>
      <c r="H1035" s="108"/>
    </row>
    <row r="1036" spans="3:8" ht="14.25" customHeight="1">
      <c r="C1036" s="163"/>
      <c r="D1036" s="108"/>
      <c r="E1036" s="108"/>
      <c r="G1036" s="152"/>
      <c r="H1036" s="108"/>
    </row>
    <row r="1037" spans="3:8" ht="14.25" customHeight="1">
      <c r="C1037" s="163"/>
      <c r="D1037" s="108"/>
      <c r="E1037" s="108"/>
      <c r="G1037" s="152"/>
      <c r="H1037" s="108"/>
    </row>
    <row r="1038" spans="3:8" ht="14.25" customHeight="1">
      <c r="C1038" s="163"/>
      <c r="D1038" s="108"/>
      <c r="E1038" s="108"/>
      <c r="G1038" s="152"/>
      <c r="H1038" s="108"/>
    </row>
    <row r="1039" spans="3:8" ht="14.25" customHeight="1">
      <c r="C1039" s="163"/>
      <c r="D1039" s="108"/>
      <c r="E1039" s="108"/>
      <c r="G1039" s="152"/>
      <c r="H1039" s="108"/>
    </row>
    <row r="1040" spans="3:8" ht="14.25" customHeight="1">
      <c r="C1040" s="163"/>
      <c r="D1040" s="108"/>
      <c r="E1040" s="108"/>
      <c r="G1040" s="152"/>
      <c r="H1040" s="108"/>
    </row>
    <row r="1041" spans="3:8" ht="14.25" customHeight="1">
      <c r="C1041" s="163"/>
      <c r="D1041" s="108"/>
      <c r="E1041" s="108"/>
      <c r="G1041" s="152"/>
      <c r="H1041" s="108"/>
    </row>
    <row r="1042" spans="3:8" ht="14.25" customHeight="1">
      <c r="C1042" s="163"/>
      <c r="D1042" s="108"/>
      <c r="E1042" s="108"/>
      <c r="G1042" s="152"/>
      <c r="H1042" s="108"/>
    </row>
    <row r="1043" spans="3:8" ht="14.25" customHeight="1">
      <c r="C1043" s="163"/>
      <c r="D1043" s="108"/>
      <c r="E1043" s="108"/>
      <c r="G1043" s="152"/>
      <c r="H1043" s="108"/>
    </row>
    <row r="1044" spans="3:8" ht="14.25" customHeight="1">
      <c r="C1044" s="163"/>
      <c r="D1044" s="108"/>
      <c r="E1044" s="108"/>
      <c r="G1044" s="152"/>
      <c r="H1044" s="108"/>
    </row>
    <row r="1045" spans="3:8" ht="14.25" customHeight="1">
      <c r="C1045" s="163"/>
      <c r="D1045" s="108"/>
      <c r="E1045" s="108"/>
      <c r="G1045" s="152"/>
      <c r="H1045" s="108"/>
    </row>
    <row r="1046" spans="3:8" ht="14.25" customHeight="1">
      <c r="C1046" s="163"/>
      <c r="D1046" s="108"/>
      <c r="E1046" s="108"/>
      <c r="G1046" s="152"/>
      <c r="H1046" s="108"/>
    </row>
    <row r="1047" spans="3:8" ht="14.25" customHeight="1">
      <c r="C1047" s="163"/>
      <c r="D1047" s="108"/>
      <c r="E1047" s="108"/>
      <c r="G1047" s="152"/>
      <c r="H1047" s="108"/>
    </row>
    <row r="1048" spans="3:8" ht="14.25" customHeight="1">
      <c r="C1048" s="163"/>
      <c r="D1048" s="108"/>
      <c r="E1048" s="108"/>
      <c r="G1048" s="152"/>
      <c r="H1048" s="108"/>
    </row>
    <row r="1049" spans="3:8" ht="14.25" customHeight="1">
      <c r="C1049" s="163"/>
      <c r="D1049" s="108"/>
      <c r="E1049" s="108"/>
      <c r="G1049" s="152"/>
      <c r="H1049" s="108"/>
    </row>
    <row r="1050" spans="3:8" ht="14.25" customHeight="1">
      <c r="C1050" s="163"/>
      <c r="D1050" s="108"/>
      <c r="E1050" s="108"/>
      <c r="G1050" s="152"/>
      <c r="H1050" s="108"/>
    </row>
    <row r="1051" spans="3:8" ht="14.25" customHeight="1">
      <c r="C1051" s="163"/>
      <c r="D1051" s="108"/>
      <c r="E1051" s="108"/>
      <c r="G1051" s="152"/>
      <c r="H1051" s="108"/>
    </row>
    <row r="1052" spans="3:8" ht="14.25" customHeight="1">
      <c r="C1052" s="163"/>
      <c r="D1052" s="108"/>
      <c r="E1052" s="108"/>
      <c r="G1052" s="152"/>
      <c r="H1052" s="108"/>
    </row>
    <row r="1053" spans="3:8" ht="14.25" customHeight="1">
      <c r="C1053" s="163"/>
      <c r="D1053" s="108"/>
      <c r="E1053" s="108"/>
      <c r="G1053" s="152"/>
      <c r="H1053" s="108"/>
    </row>
    <row r="1054" spans="3:8" ht="14.25" customHeight="1">
      <c r="C1054" s="163"/>
      <c r="D1054" s="108"/>
      <c r="E1054" s="108"/>
      <c r="G1054" s="152"/>
      <c r="H1054" s="108"/>
    </row>
    <row r="1055" spans="3:8" ht="14.25" customHeight="1">
      <c r="C1055" s="163"/>
      <c r="D1055" s="108"/>
      <c r="E1055" s="108"/>
      <c r="G1055" s="152"/>
      <c r="H1055" s="108"/>
    </row>
    <row r="1056" spans="3:8" ht="14.25" customHeight="1">
      <c r="C1056" s="163"/>
      <c r="D1056" s="108"/>
      <c r="E1056" s="108"/>
      <c r="G1056" s="152"/>
      <c r="H1056" s="108"/>
    </row>
    <row r="1057" spans="3:8" ht="14.25" customHeight="1">
      <c r="C1057" s="163"/>
      <c r="D1057" s="108"/>
      <c r="E1057" s="108"/>
      <c r="G1057" s="152"/>
      <c r="H1057" s="108"/>
    </row>
    <row r="1058" spans="3:8" ht="14.25" customHeight="1">
      <c r="C1058" s="163"/>
      <c r="D1058" s="108"/>
      <c r="E1058" s="108"/>
      <c r="G1058" s="152"/>
      <c r="H1058" s="108"/>
    </row>
    <row r="1059" spans="3:8" ht="14.25" customHeight="1">
      <c r="C1059" s="163"/>
      <c r="D1059" s="108"/>
      <c r="E1059" s="108"/>
      <c r="G1059" s="152"/>
      <c r="H1059" s="108"/>
    </row>
    <row r="1060" spans="3:8" ht="14.25" customHeight="1">
      <c r="C1060" s="163"/>
      <c r="D1060" s="108"/>
      <c r="E1060" s="108"/>
      <c r="G1060" s="152"/>
      <c r="H1060" s="108"/>
    </row>
    <row r="1061" spans="3:8" ht="14.25" customHeight="1">
      <c r="C1061" s="163"/>
      <c r="D1061" s="108"/>
      <c r="E1061" s="108"/>
      <c r="G1061" s="152"/>
      <c r="H1061" s="108"/>
    </row>
  </sheetData>
  <mergeCells count="3">
    <mergeCell ref="E63:E64"/>
    <mergeCell ref="D63:D64"/>
    <mergeCell ref="F63:I63"/>
  </mergeCells>
  <conditionalFormatting sqref="H64:H76 H78:H80 H83:H95 H97:H106 H108:H1048576">
    <cfRule type="cellIs" dxfId="123" priority="35" operator="lessThan">
      <formula>0</formula>
    </cfRule>
    <cfRule type="cellIs" dxfId="122" priority="36" operator="greaterThan">
      <formula>0</formula>
    </cfRule>
  </conditionalFormatting>
  <conditionalFormatting sqref="H81:H82">
    <cfRule type="cellIs" dxfId="121" priority="33" operator="lessThan">
      <formula>0</formula>
    </cfRule>
    <cfRule type="cellIs" dxfId="120" priority="34" operator="greaterThan">
      <formula>0</formula>
    </cfRule>
  </conditionalFormatting>
  <conditionalFormatting sqref="H77">
    <cfRule type="cellIs" dxfId="119" priority="31" operator="lessThan">
      <formula>0</formula>
    </cfRule>
    <cfRule type="cellIs" dxfId="118" priority="32" operator="greaterThan">
      <formula>0</formula>
    </cfRule>
  </conditionalFormatting>
  <conditionalFormatting sqref="H96">
    <cfRule type="cellIs" dxfId="117" priority="27" operator="lessThan">
      <formula>0</formula>
    </cfRule>
    <cfRule type="cellIs" dxfId="116" priority="28" operator="greaterThan">
      <formula>0</formula>
    </cfRule>
  </conditionalFormatting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outlinePr summaryBelow="0"/>
  </sheetPr>
  <dimension ref="A1:J1062"/>
  <sheetViews>
    <sheetView tabSelected="1" zoomScale="85" zoomScaleNormal="85" workbookViewId="0">
      <selection activeCell="B60" sqref="B60"/>
    </sheetView>
    <sheetView topLeftCell="A7" workbookViewId="1">
      <selection activeCell="F105" sqref="F105"/>
    </sheetView>
  </sheetViews>
  <sheetFormatPr defaultColWidth="12.59765625" defaultRowHeight="15" customHeight="1" outlineLevelRow="2"/>
  <cols>
    <col min="1" max="1" width="38.09765625" style="368" customWidth="1"/>
    <col min="2" max="2" width="9.09765625" style="39" customWidth="1"/>
    <col min="3" max="3" width="13.19921875" style="377" customWidth="1"/>
    <col min="4" max="4" width="13.796875" style="461" customWidth="1"/>
    <col min="5" max="5" width="10.8984375" style="453" customWidth="1"/>
    <col min="6" max="6" width="11" style="463" customWidth="1"/>
    <col min="7" max="7" width="9.69921875" style="463" customWidth="1"/>
    <col min="8" max="8" width="10.09765625" style="453" customWidth="1"/>
    <col min="9" max="9" width="39" style="453" customWidth="1"/>
    <col min="10" max="18" width="7.59765625" style="453" customWidth="1"/>
    <col min="19" max="23" width="12.59765625" style="453" customWidth="1"/>
    <col min="24" max="16384" width="12.59765625" style="453"/>
  </cols>
  <sheetData>
    <row r="1" spans="1:10" ht="15" customHeight="1">
      <c r="A1" s="431" t="s">
        <v>331</v>
      </c>
      <c r="G1" s="466" t="s">
        <v>332</v>
      </c>
      <c r="H1" s="466" t="s">
        <v>349</v>
      </c>
      <c r="I1" s="466" t="s">
        <v>333</v>
      </c>
      <c r="J1" s="431" t="s">
        <v>350</v>
      </c>
    </row>
    <row r="2" spans="1:10" ht="15" customHeight="1" collapsed="1">
      <c r="A2" s="467" t="s">
        <v>220</v>
      </c>
      <c r="G2" s="512">
        <v>28136.03</v>
      </c>
      <c r="H2" s="512">
        <v>0</v>
      </c>
      <c r="I2" s="512">
        <v>0</v>
      </c>
      <c r="J2" s="512">
        <v>14310.77</v>
      </c>
    </row>
    <row r="3" spans="1:10" ht="15" hidden="1" customHeight="1" outlineLevel="1" collapsed="1">
      <c r="A3" s="467" t="s">
        <v>221</v>
      </c>
      <c r="G3" s="512">
        <v>28136.03</v>
      </c>
      <c r="H3" s="512">
        <v>0</v>
      </c>
      <c r="I3" s="512">
        <v>0</v>
      </c>
      <c r="J3" s="512">
        <v>14310.77</v>
      </c>
    </row>
    <row r="4" spans="1:10" ht="15" hidden="1" customHeight="1" outlineLevel="2">
      <c r="A4" s="467" t="s">
        <v>222</v>
      </c>
      <c r="G4" s="512">
        <v>27936</v>
      </c>
      <c r="H4" s="512">
        <v>0</v>
      </c>
      <c r="I4" s="512">
        <v>0</v>
      </c>
      <c r="J4" s="512">
        <v>14310.77</v>
      </c>
    </row>
    <row r="5" spans="1:10" ht="15" hidden="1" customHeight="1" outlineLevel="2">
      <c r="A5" s="467" t="s">
        <v>223</v>
      </c>
      <c r="G5" s="512">
        <v>0.03</v>
      </c>
      <c r="H5" s="512">
        <v>0</v>
      </c>
      <c r="I5" s="512">
        <v>0</v>
      </c>
      <c r="J5" s="512">
        <v>0</v>
      </c>
    </row>
    <row r="6" spans="1:10" ht="15" hidden="1" customHeight="1" outlineLevel="2">
      <c r="A6" s="467" t="s">
        <v>224</v>
      </c>
      <c r="G6" s="512">
        <v>200</v>
      </c>
      <c r="H6" s="512">
        <v>0</v>
      </c>
      <c r="I6" s="512">
        <v>0</v>
      </c>
      <c r="J6" s="512">
        <v>0</v>
      </c>
    </row>
    <row r="7" spans="1:10" ht="15" customHeight="1">
      <c r="A7" s="467" t="s">
        <v>225</v>
      </c>
      <c r="G7" s="512">
        <v>0</v>
      </c>
      <c r="H7" s="512">
        <v>0</v>
      </c>
      <c r="I7" s="512">
        <v>-2614.0700000000002</v>
      </c>
      <c r="J7" s="512">
        <v>-950</v>
      </c>
    </row>
    <row r="8" spans="1:10" ht="15" customHeight="1" outlineLevel="1" collapsed="1">
      <c r="A8" s="467" t="s">
        <v>226</v>
      </c>
      <c r="G8" s="512">
        <v>0</v>
      </c>
      <c r="H8" s="512">
        <v>0</v>
      </c>
      <c r="I8" s="512">
        <v>-1161.6199999999999</v>
      </c>
      <c r="J8" s="512">
        <v>-500</v>
      </c>
    </row>
    <row r="9" spans="1:10" ht="15" hidden="1" customHeight="1" outlineLevel="2">
      <c r="A9" s="467" t="s">
        <v>227</v>
      </c>
      <c r="G9" s="512">
        <v>0</v>
      </c>
      <c r="H9" s="512">
        <v>0</v>
      </c>
      <c r="I9" s="512">
        <v>-773.28</v>
      </c>
      <c r="J9" s="512">
        <v>0</v>
      </c>
    </row>
    <row r="10" spans="1:10" ht="15" hidden="1" customHeight="1" outlineLevel="2">
      <c r="A10" s="467" t="s">
        <v>228</v>
      </c>
      <c r="G10" s="512">
        <v>0</v>
      </c>
      <c r="H10" s="512">
        <v>0</v>
      </c>
      <c r="I10" s="512">
        <v>-388.34</v>
      </c>
      <c r="J10" s="512">
        <v>-500</v>
      </c>
    </row>
    <row r="11" spans="1:10" ht="15" hidden="1" customHeight="1" outlineLevel="2">
      <c r="A11" s="467" t="s">
        <v>229</v>
      </c>
      <c r="G11" s="512">
        <v>0</v>
      </c>
      <c r="H11" s="512">
        <v>0</v>
      </c>
      <c r="I11" s="512">
        <v>0</v>
      </c>
      <c r="J11" s="512">
        <v>0</v>
      </c>
    </row>
    <row r="12" spans="1:10" ht="15" customHeight="1" outlineLevel="1" collapsed="1">
      <c r="A12" s="467" t="s">
        <v>230</v>
      </c>
      <c r="G12" s="512">
        <v>0</v>
      </c>
      <c r="H12" s="512">
        <v>0</v>
      </c>
      <c r="I12" s="512">
        <v>-1115.2</v>
      </c>
      <c r="J12" s="512">
        <v>0</v>
      </c>
    </row>
    <row r="13" spans="1:10" ht="15" hidden="1" customHeight="1" outlineLevel="2">
      <c r="A13" s="467" t="s">
        <v>231</v>
      </c>
      <c r="G13" s="512">
        <v>0</v>
      </c>
      <c r="H13" s="512">
        <v>0</v>
      </c>
      <c r="I13" s="512">
        <v>-387.72</v>
      </c>
      <c r="J13" s="512">
        <v>0</v>
      </c>
    </row>
    <row r="14" spans="1:10" ht="15" hidden="1" customHeight="1" outlineLevel="2">
      <c r="A14" s="467" t="s">
        <v>232</v>
      </c>
      <c r="G14" s="512">
        <v>0</v>
      </c>
      <c r="H14" s="512">
        <v>0</v>
      </c>
      <c r="I14" s="512">
        <v>-727.48</v>
      </c>
      <c r="J14" s="512">
        <v>0</v>
      </c>
    </row>
    <row r="15" spans="1:10" ht="15" customHeight="1" outlineLevel="1" collapsed="1">
      <c r="A15" s="467" t="s">
        <v>233</v>
      </c>
      <c r="G15" s="512">
        <v>0</v>
      </c>
      <c r="H15" s="512">
        <v>0</v>
      </c>
      <c r="I15" s="512">
        <v>-337.25</v>
      </c>
      <c r="J15" s="512">
        <v>-450</v>
      </c>
    </row>
    <row r="16" spans="1:10" ht="15" hidden="1" customHeight="1" outlineLevel="2">
      <c r="A16" s="467" t="s">
        <v>234</v>
      </c>
      <c r="G16" s="512">
        <v>0</v>
      </c>
      <c r="H16" s="512">
        <v>0</v>
      </c>
      <c r="I16" s="512">
        <v>-77.25</v>
      </c>
      <c r="J16" s="512">
        <v>-450</v>
      </c>
    </row>
    <row r="17" spans="1:10" ht="15" hidden="1" customHeight="1" outlineLevel="2" collapsed="1">
      <c r="A17" s="467" t="s">
        <v>235</v>
      </c>
      <c r="G17" s="512">
        <v>0</v>
      </c>
      <c r="H17" s="512">
        <v>0</v>
      </c>
      <c r="I17" s="512">
        <v>-260</v>
      </c>
      <c r="J17" s="512">
        <v>0</v>
      </c>
    </row>
    <row r="18" spans="1:10" ht="15" hidden="1" customHeight="1" collapsed="1">
      <c r="A18" s="467" t="s">
        <v>236</v>
      </c>
      <c r="G18" s="512">
        <v>0</v>
      </c>
      <c r="H18" s="512">
        <v>0</v>
      </c>
      <c r="I18" s="512">
        <v>-4784.5499999999993</v>
      </c>
      <c r="J18" s="512">
        <v>0</v>
      </c>
    </row>
    <row r="19" spans="1:10" ht="15" hidden="1" customHeight="1" outlineLevel="1" collapsed="1">
      <c r="A19" s="467" t="s">
        <v>237</v>
      </c>
      <c r="G19" s="512">
        <v>0</v>
      </c>
      <c r="H19" s="512">
        <v>0</v>
      </c>
      <c r="I19" s="512">
        <v>-2037.24</v>
      </c>
      <c r="J19" s="512">
        <v>0</v>
      </c>
    </row>
    <row r="20" spans="1:10" ht="15" hidden="1" customHeight="1" outlineLevel="2">
      <c r="A20" s="467" t="s">
        <v>238</v>
      </c>
      <c r="G20" s="512">
        <v>0</v>
      </c>
      <c r="H20" s="512">
        <v>0</v>
      </c>
      <c r="I20" s="512">
        <v>-341.36</v>
      </c>
      <c r="J20" s="512">
        <v>0</v>
      </c>
    </row>
    <row r="21" spans="1:10" ht="15" hidden="1" customHeight="1" outlineLevel="2">
      <c r="A21" s="467" t="s">
        <v>239</v>
      </c>
      <c r="G21" s="512">
        <v>0</v>
      </c>
      <c r="H21" s="512">
        <v>0</v>
      </c>
      <c r="I21" s="512">
        <v>-329.54</v>
      </c>
      <c r="J21" s="512">
        <v>0</v>
      </c>
    </row>
    <row r="22" spans="1:10" ht="15" hidden="1" customHeight="1" outlineLevel="2">
      <c r="A22" s="467" t="s">
        <v>240</v>
      </c>
      <c r="G22" s="512">
        <v>0</v>
      </c>
      <c r="H22" s="512">
        <v>0</v>
      </c>
      <c r="I22" s="512">
        <v>-1366.34</v>
      </c>
      <c r="J22" s="512">
        <v>0</v>
      </c>
    </row>
    <row r="23" spans="1:10" ht="15" hidden="1" customHeight="1" outlineLevel="1" collapsed="1">
      <c r="A23" s="467" t="s">
        <v>241</v>
      </c>
      <c r="G23" s="512">
        <v>0</v>
      </c>
      <c r="H23" s="512">
        <v>0</v>
      </c>
      <c r="I23" s="512">
        <v>-2532.0300000000002</v>
      </c>
      <c r="J23" s="512">
        <v>0</v>
      </c>
    </row>
    <row r="24" spans="1:10" ht="15" hidden="1" customHeight="1" outlineLevel="2">
      <c r="A24" s="467" t="s">
        <v>242</v>
      </c>
      <c r="G24" s="512">
        <v>0</v>
      </c>
      <c r="H24" s="512">
        <v>0</v>
      </c>
      <c r="I24" s="512">
        <v>-29.08</v>
      </c>
      <c r="J24" s="512">
        <v>0</v>
      </c>
    </row>
    <row r="25" spans="1:10" ht="15" hidden="1" customHeight="1" outlineLevel="2">
      <c r="A25" s="467" t="s">
        <v>243</v>
      </c>
      <c r="G25" s="512">
        <v>0</v>
      </c>
      <c r="H25" s="512">
        <v>0</v>
      </c>
      <c r="I25" s="512">
        <v>-1837.42</v>
      </c>
      <c r="J25" s="512">
        <v>0</v>
      </c>
    </row>
    <row r="26" spans="1:10" ht="15" hidden="1" customHeight="1" outlineLevel="2">
      <c r="A26" s="467" t="s">
        <v>244</v>
      </c>
      <c r="G26" s="512">
        <v>0</v>
      </c>
      <c r="H26" s="512">
        <v>0</v>
      </c>
      <c r="I26" s="512">
        <v>-665.53</v>
      </c>
      <c r="J26" s="512">
        <v>0</v>
      </c>
    </row>
    <row r="27" spans="1:10" ht="15" hidden="1" customHeight="1" outlineLevel="1" collapsed="1">
      <c r="A27" s="467" t="s">
        <v>245</v>
      </c>
      <c r="G27" s="512">
        <v>0</v>
      </c>
      <c r="H27" s="512">
        <v>0</v>
      </c>
      <c r="I27" s="512">
        <v>-215.28</v>
      </c>
      <c r="J27" s="512">
        <v>0</v>
      </c>
    </row>
    <row r="28" spans="1:10" ht="15" hidden="1" customHeight="1" outlineLevel="2">
      <c r="A28" s="467" t="s">
        <v>246</v>
      </c>
      <c r="G28" s="512">
        <v>0</v>
      </c>
      <c r="H28" s="512">
        <v>0</v>
      </c>
      <c r="I28" s="512">
        <v>-212.28</v>
      </c>
      <c r="J28" s="512">
        <v>0</v>
      </c>
    </row>
    <row r="29" spans="1:10" ht="15" hidden="1" customHeight="1" outlineLevel="2">
      <c r="A29" s="467" t="s">
        <v>247</v>
      </c>
      <c r="G29" s="512">
        <v>0</v>
      </c>
      <c r="H29" s="512">
        <v>0</v>
      </c>
      <c r="I29" s="512">
        <v>-3</v>
      </c>
      <c r="J29" s="512">
        <v>0</v>
      </c>
    </row>
    <row r="30" spans="1:10" ht="15" customHeight="1" collapsed="1">
      <c r="A30" s="467" t="s">
        <v>248</v>
      </c>
      <c r="G30" s="512">
        <v>0</v>
      </c>
      <c r="H30" s="512">
        <v>0</v>
      </c>
      <c r="I30" s="512">
        <v>-7558.15</v>
      </c>
      <c r="J30" s="512">
        <v>-446.18</v>
      </c>
    </row>
    <row r="31" spans="1:10" ht="15" hidden="1" customHeight="1" outlineLevel="1" collapsed="1">
      <c r="A31" s="467" t="s">
        <v>249</v>
      </c>
      <c r="G31" s="512">
        <v>0</v>
      </c>
      <c r="H31" s="512">
        <v>0</v>
      </c>
      <c r="I31" s="512">
        <v>-1252.3399999999999</v>
      </c>
      <c r="J31" s="512">
        <v>0</v>
      </c>
    </row>
    <row r="32" spans="1:10" ht="15" hidden="1" customHeight="1" outlineLevel="2">
      <c r="A32" s="467" t="s">
        <v>250</v>
      </c>
      <c r="G32" s="512">
        <v>0</v>
      </c>
      <c r="H32" s="512">
        <v>0</v>
      </c>
      <c r="I32" s="512">
        <v>-450.13</v>
      </c>
      <c r="J32" s="512">
        <v>0</v>
      </c>
    </row>
    <row r="33" spans="1:10" ht="15" hidden="1" customHeight="1" outlineLevel="2">
      <c r="A33" s="467" t="s">
        <v>251</v>
      </c>
      <c r="G33" s="512">
        <v>0</v>
      </c>
      <c r="H33" s="512">
        <v>0</v>
      </c>
      <c r="I33" s="512">
        <v>-667.71</v>
      </c>
      <c r="J33" s="512">
        <v>0</v>
      </c>
    </row>
    <row r="34" spans="1:10" ht="15" hidden="1" customHeight="1" outlineLevel="2">
      <c r="A34" s="467" t="s">
        <v>252</v>
      </c>
      <c r="G34" s="512">
        <v>0</v>
      </c>
      <c r="H34" s="512">
        <v>0</v>
      </c>
      <c r="I34" s="512">
        <v>-125</v>
      </c>
      <c r="J34" s="512">
        <v>0</v>
      </c>
    </row>
    <row r="35" spans="1:10" ht="15" hidden="1" customHeight="1" outlineLevel="2">
      <c r="A35" s="467" t="s">
        <v>253</v>
      </c>
      <c r="G35" s="512">
        <v>0</v>
      </c>
      <c r="H35" s="512">
        <v>0</v>
      </c>
      <c r="I35" s="512">
        <v>-9.5</v>
      </c>
      <c r="J35" s="512">
        <v>0</v>
      </c>
    </row>
    <row r="36" spans="1:10" ht="15" hidden="1" customHeight="1" outlineLevel="1" collapsed="1">
      <c r="A36" s="467" t="s">
        <v>254</v>
      </c>
      <c r="G36" s="512">
        <v>0</v>
      </c>
      <c r="H36" s="512">
        <v>0</v>
      </c>
      <c r="I36" s="512">
        <v>-3525.62</v>
      </c>
      <c r="J36" s="512">
        <v>-446.18</v>
      </c>
    </row>
    <row r="37" spans="1:10" ht="15" hidden="1" customHeight="1" outlineLevel="2">
      <c r="A37" s="467" t="s">
        <v>255</v>
      </c>
      <c r="G37" s="512">
        <v>0</v>
      </c>
      <c r="H37" s="512">
        <v>0</v>
      </c>
      <c r="I37" s="512">
        <v>-127.35</v>
      </c>
      <c r="J37" s="512">
        <v>0</v>
      </c>
    </row>
    <row r="38" spans="1:10" ht="15" hidden="1" customHeight="1" outlineLevel="2">
      <c r="A38" s="467" t="s">
        <v>203</v>
      </c>
      <c r="G38" s="512">
        <v>0</v>
      </c>
      <c r="H38" s="512">
        <v>0</v>
      </c>
      <c r="I38" s="512">
        <v>-2377.87</v>
      </c>
      <c r="J38" s="512">
        <v>0</v>
      </c>
    </row>
    <row r="39" spans="1:10" ht="15" hidden="1" customHeight="1" outlineLevel="2">
      <c r="A39" s="467" t="s">
        <v>256</v>
      </c>
      <c r="G39" s="512">
        <v>0</v>
      </c>
      <c r="H39" s="512">
        <v>0</v>
      </c>
      <c r="I39" s="512">
        <v>-320.2</v>
      </c>
      <c r="J39" s="512">
        <v>0</v>
      </c>
    </row>
    <row r="40" spans="1:10" ht="15" hidden="1" customHeight="1" outlineLevel="2">
      <c r="A40" s="467" t="s">
        <v>257</v>
      </c>
      <c r="G40" s="512">
        <v>0</v>
      </c>
      <c r="H40" s="512">
        <v>0</v>
      </c>
      <c r="I40" s="512">
        <v>-700.2</v>
      </c>
      <c r="J40" s="512">
        <v>0</v>
      </c>
    </row>
    <row r="41" spans="1:10" ht="15" hidden="1" customHeight="1" outlineLevel="2">
      <c r="A41" s="467" t="s">
        <v>258</v>
      </c>
      <c r="G41" s="512">
        <v>0</v>
      </c>
      <c r="H41" s="512">
        <v>0</v>
      </c>
      <c r="I41" s="512">
        <v>0</v>
      </c>
      <c r="J41" s="512">
        <v>-446.18</v>
      </c>
    </row>
    <row r="42" spans="1:10" ht="15" hidden="1" customHeight="1" outlineLevel="1" collapsed="1">
      <c r="A42" s="467" t="s">
        <v>259</v>
      </c>
      <c r="G42" s="512">
        <v>0</v>
      </c>
      <c r="H42" s="512">
        <v>0</v>
      </c>
      <c r="I42" s="512">
        <v>-2780.19</v>
      </c>
      <c r="J42" s="512">
        <v>0</v>
      </c>
    </row>
    <row r="43" spans="1:10" ht="15" hidden="1" customHeight="1" outlineLevel="2">
      <c r="A43" s="467" t="s">
        <v>260</v>
      </c>
      <c r="G43" s="512">
        <v>0</v>
      </c>
      <c r="H43" s="512">
        <v>0</v>
      </c>
      <c r="I43" s="512">
        <v>-150</v>
      </c>
      <c r="J43" s="512">
        <v>0</v>
      </c>
    </row>
    <row r="44" spans="1:10" ht="15" hidden="1" customHeight="1" outlineLevel="2">
      <c r="A44" s="467" t="s">
        <v>261</v>
      </c>
      <c r="G44" s="512">
        <v>0</v>
      </c>
      <c r="H44" s="512">
        <v>0</v>
      </c>
      <c r="I44" s="512">
        <v>-1754.14</v>
      </c>
      <c r="J44" s="512">
        <v>0</v>
      </c>
    </row>
    <row r="45" spans="1:10" ht="15" hidden="1" customHeight="1" outlineLevel="2">
      <c r="A45" s="467" t="s">
        <v>262</v>
      </c>
      <c r="G45" s="512">
        <v>0</v>
      </c>
      <c r="H45" s="512">
        <v>0</v>
      </c>
      <c r="I45" s="512">
        <v>-876.05</v>
      </c>
      <c r="J45" s="512">
        <v>0</v>
      </c>
    </row>
    <row r="46" spans="1:10" ht="15" customHeight="1" collapsed="1">
      <c r="A46" s="467" t="s">
        <v>263</v>
      </c>
      <c r="G46" s="512">
        <v>0</v>
      </c>
      <c r="H46" s="512">
        <v>0</v>
      </c>
      <c r="I46" s="512">
        <v>-1800</v>
      </c>
      <c r="J46" s="512">
        <v>-10750</v>
      </c>
    </row>
    <row r="47" spans="1:10" ht="15" hidden="1" customHeight="1" outlineLevel="1" collapsed="1">
      <c r="A47" s="467" t="s">
        <v>263</v>
      </c>
      <c r="G47" s="512">
        <v>0</v>
      </c>
      <c r="H47" s="512">
        <v>0</v>
      </c>
      <c r="I47" s="512">
        <v>-1800</v>
      </c>
      <c r="J47" s="512">
        <v>-10750</v>
      </c>
    </row>
    <row r="48" spans="1:10" ht="15" hidden="1" customHeight="1" outlineLevel="2">
      <c r="A48" s="467" t="s">
        <v>263</v>
      </c>
      <c r="G48" s="512">
        <v>0</v>
      </c>
      <c r="H48" s="512">
        <v>0</v>
      </c>
      <c r="I48" s="512">
        <v>-1800</v>
      </c>
      <c r="J48" s="512">
        <v>-10750</v>
      </c>
    </row>
    <row r="49" spans="1:10" ht="15" hidden="1" customHeight="1" outlineLevel="2">
      <c r="A49" s="467" t="s">
        <v>270</v>
      </c>
      <c r="G49" s="512">
        <v>0</v>
      </c>
      <c r="H49" s="512">
        <v>0</v>
      </c>
      <c r="I49" s="512">
        <v>0</v>
      </c>
      <c r="J49" s="512">
        <v>-10750</v>
      </c>
    </row>
    <row r="50" spans="1:10" ht="15" customHeight="1" collapsed="1">
      <c r="A50" s="467" t="s">
        <v>264</v>
      </c>
      <c r="G50" s="512">
        <v>0</v>
      </c>
      <c r="H50" s="512">
        <v>0</v>
      </c>
      <c r="I50" s="512">
        <v>0</v>
      </c>
      <c r="J50" s="512">
        <v>0</v>
      </c>
    </row>
    <row r="51" spans="1:10" ht="15" hidden="1" customHeight="1" outlineLevel="1" collapsed="1">
      <c r="A51" s="467" t="s">
        <v>264</v>
      </c>
      <c r="B51" s="468">
        <v>0</v>
      </c>
      <c r="C51" s="468">
        <v>0</v>
      </c>
      <c r="D51" s="468">
        <v>0</v>
      </c>
      <c r="E51" s="468">
        <v>0</v>
      </c>
    </row>
    <row r="52" spans="1:10" ht="15" hidden="1" customHeight="1" outlineLevel="2">
      <c r="A52" s="467" t="s">
        <v>265</v>
      </c>
      <c r="B52" s="468">
        <v>0</v>
      </c>
      <c r="C52" s="468">
        <v>0</v>
      </c>
      <c r="D52" s="468">
        <v>0</v>
      </c>
      <c r="E52" s="468">
        <v>0</v>
      </c>
    </row>
    <row r="53" spans="1:10" ht="15" hidden="1" customHeight="1" outlineLevel="2">
      <c r="A53" s="467" t="s">
        <v>266</v>
      </c>
      <c r="B53" s="468">
        <v>0</v>
      </c>
      <c r="C53" s="468">
        <v>0</v>
      </c>
      <c r="D53" s="468">
        <v>0</v>
      </c>
      <c r="E53" s="468">
        <v>0</v>
      </c>
    </row>
    <row r="54" spans="1:10" ht="15" hidden="1" customHeight="1" outlineLevel="2">
      <c r="A54" s="467" t="s">
        <v>267</v>
      </c>
      <c r="B54" s="468">
        <v>0</v>
      </c>
      <c r="C54" s="468">
        <v>0</v>
      </c>
      <c r="D54" s="468">
        <v>0</v>
      </c>
      <c r="E54" s="468">
        <v>0</v>
      </c>
    </row>
    <row r="55" spans="1:10" ht="15" hidden="1" customHeight="1" outlineLevel="2">
      <c r="A55" s="467" t="s">
        <v>268</v>
      </c>
      <c r="B55" s="468">
        <v>0</v>
      </c>
      <c r="C55" s="468">
        <v>0</v>
      </c>
      <c r="D55" s="468">
        <v>0</v>
      </c>
      <c r="E55" s="468">
        <v>0</v>
      </c>
    </row>
    <row r="56" spans="1:10" ht="15" hidden="1" customHeight="1" outlineLevel="2">
      <c r="A56" s="467" t="s">
        <v>269</v>
      </c>
      <c r="B56" s="468">
        <v>0</v>
      </c>
      <c r="C56" s="468">
        <v>0</v>
      </c>
      <c r="D56" s="468">
        <v>0</v>
      </c>
      <c r="E56" s="468">
        <v>0</v>
      </c>
    </row>
    <row r="57" spans="1:10" ht="15" hidden="1" customHeight="1" outlineLevel="2">
      <c r="A57" s="467" t="s">
        <v>271</v>
      </c>
      <c r="B57" s="468">
        <v>0</v>
      </c>
      <c r="C57" s="468">
        <v>0</v>
      </c>
      <c r="D57" s="468">
        <v>0</v>
      </c>
      <c r="E57" s="468">
        <v>0</v>
      </c>
    </row>
    <row r="58" spans="1:10" ht="15" hidden="1" customHeight="1" outlineLevel="2">
      <c r="A58" s="467" t="s">
        <v>272</v>
      </c>
      <c r="B58" s="468">
        <v>0</v>
      </c>
      <c r="C58" s="468">
        <v>0</v>
      </c>
      <c r="D58" s="468">
        <v>0</v>
      </c>
      <c r="E58" s="468">
        <v>0</v>
      </c>
    </row>
    <row r="59" spans="1:10" ht="15" hidden="1" customHeight="1" outlineLevel="2">
      <c r="A59" s="467" t="s">
        <v>273</v>
      </c>
      <c r="B59" s="468">
        <v>0</v>
      </c>
      <c r="C59" s="468">
        <v>0</v>
      </c>
      <c r="D59" s="468">
        <v>0</v>
      </c>
      <c r="E59" s="468">
        <v>0</v>
      </c>
    </row>
    <row r="60" spans="1:10" ht="15" hidden="1" customHeight="1" outlineLevel="2">
      <c r="A60" s="467" t="s">
        <v>274</v>
      </c>
      <c r="B60" s="468">
        <v>0</v>
      </c>
      <c r="C60" s="468">
        <v>0</v>
      </c>
      <c r="D60" s="468">
        <v>0</v>
      </c>
      <c r="E60" s="468">
        <v>0</v>
      </c>
    </row>
    <row r="61" spans="1:10" ht="15" hidden="1" customHeight="1" outlineLevel="2">
      <c r="A61" s="467" t="s">
        <v>275</v>
      </c>
      <c r="B61" s="468">
        <v>0</v>
      </c>
      <c r="C61" s="468">
        <v>0</v>
      </c>
      <c r="D61" s="468">
        <v>0</v>
      </c>
      <c r="E61" s="468">
        <v>0</v>
      </c>
    </row>
    <row r="62" spans="1:10" ht="15" customHeight="1">
      <c r="A62" s="407"/>
      <c r="B62" s="408"/>
      <c r="C62" s="409"/>
      <c r="D62" s="410"/>
      <c r="E62" s="411"/>
      <c r="F62" s="412"/>
      <c r="G62" s="412"/>
      <c r="H62" s="411"/>
      <c r="I62" s="411"/>
    </row>
    <row r="63" spans="1:10" ht="14.25" customHeight="1">
      <c r="A63" s="116"/>
      <c r="B63" s="116"/>
      <c r="C63" s="218"/>
      <c r="D63" s="460" t="s">
        <v>276</v>
      </c>
      <c r="E63" s="459" t="s">
        <v>277</v>
      </c>
      <c r="F63" s="462">
        <v>2022</v>
      </c>
      <c r="I63" s="464"/>
    </row>
    <row r="64" spans="1:10" ht="14.25" customHeight="1" collapsed="1">
      <c r="A64" s="116"/>
      <c r="B64" s="116"/>
      <c r="C64" s="218" t="s">
        <v>278</v>
      </c>
      <c r="F64" s="308" t="s">
        <v>279</v>
      </c>
      <c r="G64" s="308" t="s">
        <v>280</v>
      </c>
      <c r="H64" s="218" t="s">
        <v>281</v>
      </c>
      <c r="I64" s="218" t="s">
        <v>82</v>
      </c>
    </row>
    <row r="65" spans="1:9" ht="14.25" hidden="1" customHeight="1" outlineLevel="1">
      <c r="A65" s="116" t="s">
        <v>282</v>
      </c>
      <c r="B65" s="116" t="s">
        <v>283</v>
      </c>
      <c r="C65" s="130">
        <v>2000</v>
      </c>
      <c r="D65" s="104">
        <f>2000*12+1400+1400</f>
        <v>26800</v>
      </c>
      <c r="F65" s="390">
        <f>$D$65</f>
        <v>26800</v>
      </c>
      <c r="G65" s="309" t="str">
        <f>G1</f>
        <v>in</v>
      </c>
      <c r="H65" s="309" t="e">
        <f>G65-F65</f>
        <v>#VALUE!</v>
      </c>
    </row>
    <row r="66" spans="1:9" ht="14.4" customHeight="1" collapsed="1">
      <c r="A66" s="366" t="s">
        <v>284</v>
      </c>
      <c r="B66" s="242"/>
      <c r="C66" s="358"/>
      <c r="D66" s="243">
        <f>SUM(D65:D65)</f>
        <v>26800</v>
      </c>
      <c r="E66" s="244"/>
      <c r="F66" s="391">
        <f>SUM(F65:F65)</f>
        <v>26800</v>
      </c>
      <c r="G66" s="310">
        <f>SUM(G65:G65)</f>
        <v>0</v>
      </c>
      <c r="H66" s="310" t="e">
        <f>SUM(H65:H65)</f>
        <v>#VALUE!</v>
      </c>
      <c r="I66" s="247"/>
    </row>
    <row r="67" spans="1:9" ht="14.25" hidden="1" customHeight="1" outlineLevel="1">
      <c r="A67" s="116" t="s">
        <v>285</v>
      </c>
      <c r="B67" s="116" t="s">
        <v>286</v>
      </c>
      <c r="C67" s="130"/>
      <c r="D67" s="104">
        <v>0</v>
      </c>
      <c r="E67" s="106"/>
      <c r="F67" s="390">
        <f>$D$67</f>
        <v>0</v>
      </c>
      <c r="G67" s="309" t="str">
        <f>I1</f>
        <v>out</v>
      </c>
      <c r="H67" s="309" t="e">
        <f>G67-F67</f>
        <v>#VALUE!</v>
      </c>
      <c r="I67" s="355"/>
    </row>
    <row r="68" spans="1:9" ht="14.4" customHeight="1" collapsed="1">
      <c r="A68" s="366" t="s">
        <v>287</v>
      </c>
      <c r="B68" s="242"/>
      <c r="C68" s="358"/>
      <c r="D68" s="243">
        <f>SUM(D67)</f>
        <v>0</v>
      </c>
      <c r="E68" s="244"/>
      <c r="F68" s="392">
        <f>SUM(F67)</f>
        <v>0</v>
      </c>
      <c r="G68" s="310">
        <f>SUM(G67)</f>
        <v>0</v>
      </c>
      <c r="H68" s="310" t="e">
        <f>SUM(H67:H67)</f>
        <v>#VALUE!</v>
      </c>
      <c r="I68" s="247"/>
    </row>
    <row r="69" spans="1:9" ht="14.25" hidden="1" customHeight="1" outlineLevel="1" collapsed="1">
      <c r="A69" s="367" t="s">
        <v>288</v>
      </c>
      <c r="B69" s="125"/>
      <c r="C69" s="359">
        <f>SUM(C70:C72)</f>
        <v>250</v>
      </c>
      <c r="D69" s="352">
        <f>SUM(D70:D72)</f>
        <v>3000</v>
      </c>
      <c r="E69" s="234">
        <f>SUM(E70:E72)</f>
        <v>3150</v>
      </c>
      <c r="F69" s="393">
        <f>SUM(F70:F72)</f>
        <v>3000</v>
      </c>
      <c r="G69" s="312">
        <f>SUM(G70:G72)</f>
        <v>0</v>
      </c>
      <c r="H69" s="331">
        <f t="shared" ref="H69:H81" si="0">F69-G69</f>
        <v>3000</v>
      </c>
      <c r="I69" s="168"/>
    </row>
    <row r="70" spans="1:9" s="39" customFormat="1" ht="14.4" hidden="1" customHeight="1" outlineLevel="2">
      <c r="A70" s="124" t="s">
        <v>289</v>
      </c>
      <c r="B70" s="140" t="s">
        <v>290</v>
      </c>
      <c r="C70" s="130">
        <v>100</v>
      </c>
      <c r="D70" s="130">
        <f>C70*12</f>
        <v>1200</v>
      </c>
      <c r="E70" s="130">
        <f>D70*1.05</f>
        <v>1260</v>
      </c>
      <c r="F70" s="390">
        <f>$D$70</f>
        <v>1200</v>
      </c>
      <c r="G70" s="311">
        <f>-H7</f>
        <v>0</v>
      </c>
      <c r="H70" s="331">
        <f t="shared" si="0"/>
        <v>1200</v>
      </c>
    </row>
    <row r="71" spans="1:9" s="39" customFormat="1" ht="14.4" hidden="1" customHeight="1" outlineLevel="2">
      <c r="A71" s="124" t="s">
        <v>291</v>
      </c>
      <c r="B71" s="140" t="s">
        <v>290</v>
      </c>
      <c r="C71" s="130">
        <v>100</v>
      </c>
      <c r="D71" s="130">
        <f>C71*12</f>
        <v>1200</v>
      </c>
      <c r="E71" s="130">
        <f>D71*1.05</f>
        <v>1260</v>
      </c>
      <c r="F71" s="390">
        <f>$D$71</f>
        <v>1200</v>
      </c>
      <c r="G71" s="311">
        <f>-H11</f>
        <v>0</v>
      </c>
      <c r="H71" s="331">
        <f t="shared" si="0"/>
        <v>1200</v>
      </c>
    </row>
    <row r="72" spans="1:9" s="39" customFormat="1" ht="14.4" hidden="1" customHeight="1" outlineLevel="2">
      <c r="A72" s="124" t="s">
        <v>292</v>
      </c>
      <c r="B72" s="140" t="s">
        <v>290</v>
      </c>
      <c r="C72" s="130">
        <v>50</v>
      </c>
      <c r="D72" s="130">
        <f>C72*12</f>
        <v>600</v>
      </c>
      <c r="E72" s="130">
        <f>D72*1.05</f>
        <v>630</v>
      </c>
      <c r="F72" s="390">
        <f>$D$72</f>
        <v>600</v>
      </c>
      <c r="G72" s="311">
        <f>-H14</f>
        <v>0</v>
      </c>
      <c r="H72" s="331">
        <f t="shared" si="0"/>
        <v>600</v>
      </c>
    </row>
    <row r="73" spans="1:9" ht="14.4" hidden="1" customHeight="1" outlineLevel="1" collapsed="1">
      <c r="A73" s="128" t="s">
        <v>293</v>
      </c>
      <c r="B73" s="128"/>
      <c r="C73" s="353">
        <f>SUM(C74:C76)</f>
        <v>300</v>
      </c>
      <c r="D73" s="353">
        <f>SUM(D74:D76)</f>
        <v>3600</v>
      </c>
      <c r="E73" s="235">
        <f>SUM(E74:E76)</f>
        <v>3780</v>
      </c>
      <c r="F73" s="394">
        <f>SUM(F74:F76)</f>
        <v>3600</v>
      </c>
      <c r="G73" s="313">
        <f>SUM(G74:G76)</f>
        <v>0</v>
      </c>
      <c r="H73" s="331">
        <f t="shared" si="0"/>
        <v>3600</v>
      </c>
      <c r="I73" s="126"/>
    </row>
    <row r="74" spans="1:9" ht="14.4" hidden="1" customHeight="1" outlineLevel="2">
      <c r="A74" s="123" t="s">
        <v>294</v>
      </c>
      <c r="B74" s="140" t="s">
        <v>290</v>
      </c>
      <c r="C74" s="229">
        <v>200</v>
      </c>
      <c r="D74" s="147">
        <f t="shared" ref="D74:D81" si="1">C74*12</f>
        <v>2400</v>
      </c>
      <c r="E74" s="233">
        <f>D74*1.05</f>
        <v>2520</v>
      </c>
      <c r="F74" s="390">
        <f>$D$74</f>
        <v>2400</v>
      </c>
      <c r="G74" s="311">
        <f>-H18</f>
        <v>0</v>
      </c>
      <c r="H74" s="331">
        <f t="shared" si="0"/>
        <v>2400</v>
      </c>
    </row>
    <row r="75" spans="1:9" ht="14.4" hidden="1" customHeight="1" outlineLevel="2">
      <c r="A75" s="123" t="s">
        <v>295</v>
      </c>
      <c r="B75" s="140" t="s">
        <v>290</v>
      </c>
      <c r="C75" s="229">
        <v>100</v>
      </c>
      <c r="D75" s="147">
        <f t="shared" si="1"/>
        <v>1200</v>
      </c>
      <c r="E75" s="233">
        <f>D75*1.05</f>
        <v>1260</v>
      </c>
      <c r="F75" s="390">
        <f>$D$75</f>
        <v>1200</v>
      </c>
      <c r="G75" s="311">
        <f>-H22</f>
        <v>0</v>
      </c>
      <c r="H75" s="331">
        <f t="shared" si="0"/>
        <v>1200</v>
      </c>
    </row>
    <row r="76" spans="1:9" s="377" customFormat="1" ht="14.4" hidden="1" customHeight="1" outlineLevel="2">
      <c r="A76" s="425" t="s">
        <v>296</v>
      </c>
      <c r="B76" s="140" t="s">
        <v>290</v>
      </c>
      <c r="C76" s="229">
        <v>0</v>
      </c>
      <c r="D76" s="229">
        <f t="shared" si="1"/>
        <v>0</v>
      </c>
      <c r="E76" s="232">
        <f>D76*1.05</f>
        <v>0</v>
      </c>
      <c r="F76" s="390">
        <f>$D$76</f>
        <v>0</v>
      </c>
      <c r="G76" s="311">
        <f>-H26</f>
        <v>0</v>
      </c>
      <c r="H76" s="331">
        <f t="shared" si="0"/>
        <v>0</v>
      </c>
    </row>
    <row r="77" spans="1:9" ht="14.4" hidden="1" customHeight="1" outlineLevel="1" collapsed="1">
      <c r="A77" s="171" t="s">
        <v>297</v>
      </c>
      <c r="B77" s="171"/>
      <c r="C77" s="360">
        <f>SUM(C80:C81)</f>
        <v>450</v>
      </c>
      <c r="D77" s="354">
        <f t="shared" si="1"/>
        <v>5400</v>
      </c>
      <c r="E77" s="236">
        <f>D77*1.05</f>
        <v>5670</v>
      </c>
      <c r="F77" s="395">
        <f>SUM(F80,F81)</f>
        <v>5400</v>
      </c>
      <c r="G77" s="314">
        <f>SUM(G80,G81)</f>
        <v>0</v>
      </c>
      <c r="H77" s="331">
        <f t="shared" si="0"/>
        <v>5400</v>
      </c>
      <c r="I77" s="127"/>
    </row>
    <row r="78" spans="1:9" s="39" customFormat="1" ht="14.4" hidden="1" customHeight="1" outlineLevel="2">
      <c r="A78" s="365" t="s">
        <v>298</v>
      </c>
      <c r="B78" s="140" t="s">
        <v>290</v>
      </c>
      <c r="C78" s="229">
        <v>100</v>
      </c>
      <c r="D78" s="229">
        <f t="shared" si="1"/>
        <v>1200</v>
      </c>
      <c r="E78" s="232"/>
      <c r="F78" s="390">
        <f>$D$78</f>
        <v>1200</v>
      </c>
      <c r="G78" s="311">
        <f>-H30</f>
        <v>0</v>
      </c>
      <c r="H78" s="331">
        <f t="shared" si="0"/>
        <v>1200</v>
      </c>
      <c r="I78" s="160"/>
    </row>
    <row r="79" spans="1:9" s="39" customFormat="1" ht="14.4" hidden="1" customHeight="1" outlineLevel="2">
      <c r="A79" s="365" t="s">
        <v>299</v>
      </c>
      <c r="B79" s="140" t="s">
        <v>290</v>
      </c>
      <c r="C79" s="229">
        <v>150</v>
      </c>
      <c r="D79" s="229">
        <f t="shared" si="1"/>
        <v>1800</v>
      </c>
      <c r="E79" s="232"/>
      <c r="F79" s="390">
        <f>$D$79</f>
        <v>1800</v>
      </c>
      <c r="G79" s="311">
        <f>-H35</f>
        <v>0</v>
      </c>
      <c r="H79" s="331">
        <f t="shared" si="0"/>
        <v>1800</v>
      </c>
    </row>
    <row r="80" spans="1:9" s="39" customFormat="1" ht="14.4" hidden="1" customHeight="1" outlineLevel="2">
      <c r="A80" s="365" t="s">
        <v>300</v>
      </c>
      <c r="B80" s="140" t="s">
        <v>290</v>
      </c>
      <c r="C80" s="229">
        <v>250</v>
      </c>
      <c r="D80" s="229">
        <f t="shared" si="1"/>
        <v>3000</v>
      </c>
      <c r="E80" s="232">
        <f>D80*1.05</f>
        <v>3150</v>
      </c>
      <c r="F80" s="390">
        <f>$D$80</f>
        <v>3000</v>
      </c>
      <c r="G80" s="311">
        <f>SUM(G78:G79)</f>
        <v>0</v>
      </c>
      <c r="H80" s="331">
        <f t="shared" si="0"/>
        <v>3000</v>
      </c>
    </row>
    <row r="81" spans="1:9" ht="14.4" hidden="1" customHeight="1" outlineLevel="2">
      <c r="A81" s="365" t="s">
        <v>301</v>
      </c>
      <c r="B81" s="140" t="s">
        <v>290</v>
      </c>
      <c r="C81" s="229">
        <v>200</v>
      </c>
      <c r="D81" s="147">
        <f t="shared" si="1"/>
        <v>2400</v>
      </c>
      <c r="E81" s="233">
        <f>D81*1.05</f>
        <v>2520</v>
      </c>
      <c r="F81" s="390">
        <f>$D$81</f>
        <v>2400</v>
      </c>
      <c r="G81" s="311">
        <f>-H41</f>
        <v>0</v>
      </c>
      <c r="H81" s="331">
        <f t="shared" si="0"/>
        <v>2400</v>
      </c>
    </row>
    <row r="82" spans="1:9" s="463" customFormat="1" ht="14.4" hidden="1" customHeight="1" outlineLevel="1" collapsed="1">
      <c r="A82" s="417"/>
      <c r="B82" s="418"/>
      <c r="C82" s="419"/>
      <c r="D82" s="420"/>
      <c r="E82" s="421"/>
      <c r="F82" s="422"/>
      <c r="G82" s="423"/>
      <c r="H82" s="423"/>
      <c r="I82" s="424"/>
    </row>
    <row r="83" spans="1:9" ht="14.4" hidden="1" customHeight="1" outlineLevel="2">
      <c r="A83" s="116" t="s">
        <v>302</v>
      </c>
      <c r="B83" s="116"/>
      <c r="C83" s="229">
        <f>C69+C73+C80</f>
        <v>800</v>
      </c>
      <c r="D83" s="147">
        <f>C83*12</f>
        <v>9600</v>
      </c>
      <c r="E83" s="230" t="s">
        <v>103</v>
      </c>
      <c r="F83" s="396">
        <f>$D$83</f>
        <v>9600</v>
      </c>
      <c r="G83" s="315">
        <f>G69+G73+G80</f>
        <v>0</v>
      </c>
      <c r="H83" s="331">
        <f>F83-G83</f>
        <v>9600</v>
      </c>
      <c r="I83" s="112"/>
    </row>
    <row r="84" spans="1:9" ht="14.4" hidden="1" customHeight="1" outlineLevel="2">
      <c r="A84" s="116" t="s">
        <v>303</v>
      </c>
      <c r="B84" s="116"/>
      <c r="C84" s="229">
        <f>C69+C73+C77</f>
        <v>1000</v>
      </c>
      <c r="D84" s="147">
        <f>C84*12</f>
        <v>12000</v>
      </c>
      <c r="E84" s="230" t="s">
        <v>103</v>
      </c>
      <c r="F84" s="396">
        <f>$D$84</f>
        <v>12000</v>
      </c>
      <c r="G84" s="315">
        <f>G69+G73+G77</f>
        <v>0</v>
      </c>
      <c r="H84" s="331">
        <f>F84-G84</f>
        <v>12000</v>
      </c>
      <c r="I84" s="112"/>
    </row>
    <row r="85" spans="1:9" ht="14.4" hidden="1" customHeight="1" outlineLevel="2">
      <c r="C85" s="229"/>
      <c r="D85" s="147"/>
      <c r="E85" s="147"/>
      <c r="F85" s="397"/>
      <c r="G85" s="316"/>
      <c r="H85" s="309"/>
    </row>
    <row r="86" spans="1:9" s="39" customFormat="1" ht="14.4" hidden="1" customHeight="1" outlineLevel="2">
      <c r="A86" s="116" t="s">
        <v>304</v>
      </c>
      <c r="B86" s="142" t="s">
        <v>305</v>
      </c>
      <c r="C86" s="229">
        <v>200</v>
      </c>
      <c r="D86" s="229">
        <v>2400</v>
      </c>
      <c r="E86" s="229"/>
      <c r="F86" s="398">
        <f>$D$86</f>
        <v>2400</v>
      </c>
      <c r="G86" s="311">
        <f>-H46</f>
        <v>0</v>
      </c>
      <c r="H86" s="331">
        <f>F86-G86</f>
        <v>2400</v>
      </c>
    </row>
    <row r="87" spans="1:9" ht="14.25" hidden="1" customHeight="1" outlineLevel="2">
      <c r="A87" s="116" t="s">
        <v>306</v>
      </c>
      <c r="B87" s="139" t="s">
        <v>103</v>
      </c>
      <c r="C87" s="229">
        <v>0</v>
      </c>
      <c r="D87" s="229">
        <v>0</v>
      </c>
      <c r="E87" s="147"/>
      <c r="F87" s="398">
        <f>$D$87</f>
        <v>0</v>
      </c>
      <c r="G87" s="311">
        <v>0</v>
      </c>
      <c r="H87" s="309">
        <f>F87-G87</f>
        <v>0</v>
      </c>
    </row>
    <row r="88" spans="1:9" ht="14.25" hidden="1" customHeight="1" outlineLevel="2">
      <c r="A88" s="116" t="s">
        <v>307</v>
      </c>
      <c r="B88" s="116"/>
      <c r="C88" s="229">
        <f>C86+C87</f>
        <v>200</v>
      </c>
      <c r="D88" s="229">
        <f>D86+D87</f>
        <v>2400</v>
      </c>
      <c r="E88" s="147"/>
      <c r="F88" s="398">
        <f>$D$88</f>
        <v>2400</v>
      </c>
      <c r="G88" s="311">
        <f>G86+G87</f>
        <v>0</v>
      </c>
      <c r="H88" s="309">
        <f>F88-G88</f>
        <v>2400</v>
      </c>
    </row>
    <row r="89" spans="1:9" ht="14.25" hidden="1" customHeight="1" outlineLevel="1">
      <c r="A89" s="117" t="s">
        <v>308</v>
      </c>
      <c r="B89" s="116"/>
      <c r="C89" s="229"/>
      <c r="D89" s="147"/>
      <c r="E89" s="147"/>
      <c r="F89" s="397"/>
      <c r="G89" s="316"/>
      <c r="H89" s="309"/>
    </row>
    <row r="90" spans="1:9" ht="14.25" customHeight="1" collapsed="1">
      <c r="A90" s="348" t="s">
        <v>309</v>
      </c>
      <c r="B90" s="131"/>
      <c r="C90" s="132">
        <f>C88+C84</f>
        <v>1200</v>
      </c>
      <c r="D90" s="132">
        <f>C90*12</f>
        <v>14400</v>
      </c>
      <c r="E90" s="132"/>
      <c r="F90" s="399">
        <f>$D$90</f>
        <v>14400</v>
      </c>
      <c r="G90" s="317">
        <f>G84+G86+G87</f>
        <v>0</v>
      </c>
      <c r="H90" s="309">
        <f t="shared" ref="H90:H96" si="2">F90-G90</f>
        <v>14400</v>
      </c>
      <c r="I90" s="134"/>
    </row>
    <row r="91" spans="1:9" ht="14.25" hidden="1" customHeight="1" outlineLevel="1">
      <c r="A91" s="116" t="s">
        <v>310</v>
      </c>
      <c r="B91" s="116"/>
      <c r="C91" s="130"/>
      <c r="D91" s="109"/>
      <c r="E91" s="104"/>
      <c r="F91" s="316"/>
      <c r="G91" s="433">
        <f>-I40</f>
        <v>700.2</v>
      </c>
      <c r="H91" s="309">
        <f t="shared" si="2"/>
        <v>-700.2</v>
      </c>
      <c r="I91" s="427"/>
    </row>
    <row r="92" spans="1:9" ht="14.25" hidden="1" customHeight="1" outlineLevel="1">
      <c r="A92" s="116" t="s">
        <v>312</v>
      </c>
      <c r="B92" s="116"/>
      <c r="C92" s="130"/>
      <c r="D92" s="109"/>
      <c r="E92" s="104"/>
      <c r="F92" s="316">
        <v>0</v>
      </c>
      <c r="G92" s="433">
        <f>-I7</f>
        <v>2614.0700000000002</v>
      </c>
      <c r="H92" s="309">
        <f t="shared" si="2"/>
        <v>-2614.0700000000002</v>
      </c>
      <c r="I92" s="306"/>
    </row>
    <row r="93" spans="1:9" ht="14.25" hidden="1" customHeight="1" outlineLevel="1">
      <c r="A93" s="116" t="s">
        <v>313</v>
      </c>
      <c r="B93" s="116"/>
      <c r="C93" s="130"/>
      <c r="D93" s="109"/>
      <c r="E93" s="104"/>
      <c r="F93" s="316">
        <v>0</v>
      </c>
      <c r="G93" s="433">
        <f>-I15</f>
        <v>337.25</v>
      </c>
      <c r="H93" s="309">
        <f t="shared" si="2"/>
        <v>-337.25</v>
      </c>
      <c r="I93" s="306"/>
    </row>
    <row r="94" spans="1:9" ht="14.25" hidden="1" customHeight="1" outlineLevel="1">
      <c r="A94" s="116" t="s">
        <v>314</v>
      </c>
      <c r="B94" s="116"/>
      <c r="C94" s="130"/>
      <c r="D94" s="109"/>
      <c r="E94" s="104"/>
      <c r="F94" s="316">
        <v>200</v>
      </c>
      <c r="G94" s="433">
        <f>-I42</f>
        <v>2780.19</v>
      </c>
      <c r="H94" s="309">
        <f t="shared" si="2"/>
        <v>-2580.19</v>
      </c>
      <c r="I94" s="427"/>
    </row>
    <row r="95" spans="1:9" ht="14.25" hidden="1" customHeight="1" outlineLevel="1">
      <c r="A95" s="116" t="s">
        <v>316</v>
      </c>
      <c r="B95" s="116"/>
      <c r="C95" s="130"/>
      <c r="D95" s="109"/>
      <c r="E95" s="104"/>
      <c r="F95" s="316">
        <v>5000</v>
      </c>
      <c r="G95" s="433">
        <f>-I45</f>
        <v>876.05</v>
      </c>
      <c r="H95" s="309">
        <f t="shared" si="2"/>
        <v>4123.95</v>
      </c>
      <c r="I95" s="427">
        <f>5000+500*11+250</f>
        <v>10750</v>
      </c>
    </row>
    <row r="96" spans="1:9" ht="14.25" customHeight="1">
      <c r="A96" s="348" t="s">
        <v>317</v>
      </c>
      <c r="B96" s="131"/>
      <c r="C96" s="132"/>
      <c r="D96" s="132"/>
      <c r="E96" s="132"/>
      <c r="F96" s="399">
        <f>SUM(F91:F95)</f>
        <v>5200</v>
      </c>
      <c r="G96" s="317">
        <f>SUM(G91:G95)</f>
        <v>7307.7600000000011</v>
      </c>
      <c r="H96" s="309">
        <f t="shared" si="2"/>
        <v>-2107.7600000000011</v>
      </c>
      <c r="I96" s="134"/>
    </row>
    <row r="97" spans="1:9" ht="14.4" customHeight="1">
      <c r="A97" s="117"/>
      <c r="B97" s="117"/>
      <c r="C97" s="130"/>
      <c r="D97" s="104"/>
      <c r="E97" s="104"/>
      <c r="F97" s="400"/>
      <c r="G97" s="316"/>
      <c r="H97" s="309"/>
    </row>
    <row r="98" spans="1:9" ht="14.25" customHeight="1">
      <c r="A98" s="440" t="s">
        <v>318</v>
      </c>
      <c r="B98" s="440"/>
      <c r="C98" s="441"/>
      <c r="D98" s="442">
        <f>D66+D68</f>
        <v>26800</v>
      </c>
      <c r="E98" s="443"/>
      <c r="F98" s="444">
        <f>F66</f>
        <v>26800</v>
      </c>
      <c r="G98" s="445">
        <f>G66+G68</f>
        <v>0</v>
      </c>
      <c r="H98" s="309">
        <f>G98-F98</f>
        <v>-26800</v>
      </c>
    </row>
    <row r="99" spans="1:9" ht="14.4" customHeight="1">
      <c r="A99" s="434" t="s">
        <v>319</v>
      </c>
      <c r="B99" s="434"/>
      <c r="C99" s="435"/>
      <c r="D99" s="436">
        <f>D90</f>
        <v>14400</v>
      </c>
      <c r="E99" s="437" t="s">
        <v>320</v>
      </c>
      <c r="F99" s="438">
        <f>(F90+F96)</f>
        <v>19600</v>
      </c>
      <c r="G99" s="439">
        <f>G90+G96</f>
        <v>7307.7600000000011</v>
      </c>
      <c r="H99" s="309">
        <f>F99-G99</f>
        <v>12292.239999999998</v>
      </c>
      <c r="I99" s="185"/>
    </row>
    <row r="100" spans="1:9" ht="14.25" customHeight="1">
      <c r="A100" s="446" t="s">
        <v>321</v>
      </c>
      <c r="B100" s="446"/>
      <c r="C100" s="447"/>
      <c r="D100" s="448">
        <f>D98-D99</f>
        <v>12400</v>
      </c>
      <c r="E100" s="449" t="s">
        <v>322</v>
      </c>
      <c r="F100" s="450">
        <f>F98-F99</f>
        <v>7200</v>
      </c>
      <c r="G100" s="451">
        <f>G98-G99</f>
        <v>-7307.7600000000011</v>
      </c>
      <c r="H100" s="452">
        <f>G100-F100</f>
        <v>-14507.760000000002</v>
      </c>
    </row>
    <row r="101" spans="1:9" ht="14.25" customHeight="1">
      <c r="A101" s="440" t="s">
        <v>323</v>
      </c>
      <c r="B101" s="440"/>
      <c r="C101" s="441"/>
      <c r="D101" s="442">
        <f>D68+D70</f>
        <v>1200</v>
      </c>
      <c r="E101" s="443"/>
      <c r="F101" s="444">
        <f>F68</f>
        <v>0</v>
      </c>
      <c r="G101" s="445">
        <f>G68</f>
        <v>0</v>
      </c>
      <c r="H101" s="309">
        <f>G101-F101</f>
        <v>0</v>
      </c>
    </row>
    <row r="102" spans="1:9" ht="14.4" customHeight="1">
      <c r="A102" s="434" t="s">
        <v>324</v>
      </c>
      <c r="B102" s="434"/>
      <c r="C102" s="435"/>
      <c r="D102" s="436"/>
      <c r="E102" s="437"/>
      <c r="F102" s="438">
        <f>F96</f>
        <v>5200</v>
      </c>
      <c r="G102" s="439">
        <f>G96</f>
        <v>7307.7600000000011</v>
      </c>
      <c r="H102" s="309">
        <f>F102-G102</f>
        <v>-2107.7600000000011</v>
      </c>
      <c r="I102" s="185"/>
    </row>
    <row r="103" spans="1:9" ht="14.25" customHeight="1">
      <c r="A103" s="446" t="s">
        <v>127</v>
      </c>
      <c r="B103" s="446"/>
      <c r="C103" s="447"/>
      <c r="D103" s="448"/>
      <c r="E103" s="449"/>
      <c r="F103" s="450">
        <f>F101-F102</f>
        <v>-5200</v>
      </c>
      <c r="G103" s="451">
        <f>G101-G102</f>
        <v>-7307.7600000000011</v>
      </c>
      <c r="H103" s="452"/>
    </row>
    <row r="104" spans="1:9" ht="14.25" customHeight="1">
      <c r="A104" s="131" t="s">
        <v>325</v>
      </c>
      <c r="B104" s="131"/>
      <c r="C104" s="362"/>
      <c r="D104" s="186">
        <f>D66+D68</f>
        <v>26800</v>
      </c>
      <c r="E104" s="202"/>
      <c r="F104" s="405">
        <f>F98-F101</f>
        <v>26800</v>
      </c>
      <c r="G104" s="323">
        <f>G66</f>
        <v>0</v>
      </c>
      <c r="H104" s="309">
        <f>G104-F104</f>
        <v>-26800</v>
      </c>
    </row>
    <row r="105" spans="1:9" ht="14.4" customHeight="1">
      <c r="A105" s="434" t="s">
        <v>326</v>
      </c>
      <c r="B105" s="434"/>
      <c r="C105" s="435"/>
      <c r="D105" s="436">
        <f>D84+D88</f>
        <v>14400</v>
      </c>
      <c r="E105" s="437"/>
      <c r="F105" s="438">
        <f>F99-F102</f>
        <v>14400</v>
      </c>
      <c r="G105" s="439">
        <f>G90</f>
        <v>0</v>
      </c>
      <c r="H105" s="309">
        <f>F105-G105</f>
        <v>14400</v>
      </c>
      <c r="I105" s="185"/>
    </row>
    <row r="106" spans="1:9" ht="14.25" customHeight="1">
      <c r="A106" s="446" t="s">
        <v>327</v>
      </c>
      <c r="B106" s="446"/>
      <c r="C106" s="447"/>
      <c r="D106" s="448">
        <f>D98-D99</f>
        <v>12400</v>
      </c>
      <c r="E106" s="449"/>
      <c r="F106" s="450">
        <f>F104-F105</f>
        <v>12400</v>
      </c>
      <c r="G106" s="451">
        <f>G104-G105</f>
        <v>0</v>
      </c>
      <c r="H106" s="452">
        <f>G106-F106</f>
        <v>-12400</v>
      </c>
    </row>
    <row r="107" spans="1:9" ht="14.4" customHeight="1">
      <c r="A107" s="375" t="s">
        <v>328</v>
      </c>
      <c r="B107" s="370" t="s">
        <v>329</v>
      </c>
      <c r="C107" s="371"/>
      <c r="D107" s="372"/>
      <c r="E107" s="373"/>
      <c r="F107" s="406"/>
      <c r="G107" s="374"/>
      <c r="H107" s="373"/>
      <c r="I107" s="373"/>
    </row>
    <row r="108" spans="1:9" ht="14.4" customHeight="1">
      <c r="A108" s="375" t="s">
        <v>330</v>
      </c>
      <c r="B108" s="370"/>
      <c r="C108" s="371"/>
      <c r="D108" s="372"/>
      <c r="E108" s="373"/>
      <c r="F108" s="406"/>
      <c r="G108" s="374">
        <f>G101-G102+G106</f>
        <v>-7307.7600000000011</v>
      </c>
      <c r="H108" s="373"/>
      <c r="I108" s="373"/>
    </row>
    <row r="109" spans="1:9" ht="14.25" customHeight="1">
      <c r="A109" s="117"/>
      <c r="B109" s="117"/>
      <c r="C109" s="130"/>
      <c r="D109" s="104"/>
      <c r="E109" s="104"/>
      <c r="G109" s="145"/>
      <c r="H109" s="104"/>
    </row>
    <row r="110" spans="1:9" ht="14.4" customHeight="1">
      <c r="G110" s="144"/>
    </row>
    <row r="111" spans="1:9" ht="14.4" customHeight="1">
      <c r="G111" s="144"/>
    </row>
    <row r="112" spans="1:9" ht="14.25" customHeight="1">
      <c r="C112" s="163"/>
      <c r="D112" s="108"/>
      <c r="E112" s="108"/>
      <c r="G112" s="152"/>
      <c r="H112" s="108"/>
    </row>
    <row r="113" spans="3:8" ht="14.25" customHeight="1">
      <c r="C113" s="163"/>
      <c r="D113" s="108"/>
      <c r="E113" s="108"/>
      <c r="G113" s="152"/>
      <c r="H113" s="108"/>
    </row>
    <row r="114" spans="3:8" ht="14.25" customHeight="1">
      <c r="C114" s="163"/>
      <c r="D114" s="108"/>
      <c r="E114" s="108"/>
      <c r="G114" s="152"/>
      <c r="H114" s="108"/>
    </row>
    <row r="115" spans="3:8" ht="14.25" customHeight="1">
      <c r="C115" s="163"/>
      <c r="D115" s="108"/>
      <c r="E115" s="108"/>
      <c r="G115" s="152"/>
      <c r="H115" s="108"/>
    </row>
    <row r="116" spans="3:8" ht="14.25" customHeight="1">
      <c r="C116" s="163"/>
      <c r="D116" s="108"/>
      <c r="E116" s="108"/>
      <c r="G116" s="152"/>
      <c r="H116" s="108"/>
    </row>
    <row r="117" spans="3:8" ht="14.25" customHeight="1">
      <c r="C117" s="163"/>
      <c r="D117" s="108"/>
      <c r="E117" s="108"/>
      <c r="G117" s="152"/>
      <c r="H117" s="108"/>
    </row>
    <row r="118" spans="3:8" ht="14.25" customHeight="1">
      <c r="C118" s="163"/>
      <c r="D118" s="108"/>
      <c r="E118" s="108"/>
      <c r="G118" s="152"/>
      <c r="H118" s="108"/>
    </row>
    <row r="119" spans="3:8" ht="14.25" customHeight="1">
      <c r="C119" s="163"/>
      <c r="D119" s="108"/>
      <c r="E119" s="108"/>
      <c r="G119" s="152"/>
      <c r="H119" s="108"/>
    </row>
    <row r="120" spans="3:8" ht="14.25" customHeight="1">
      <c r="C120" s="163"/>
      <c r="D120" s="108"/>
      <c r="E120" s="108"/>
      <c r="G120" s="152"/>
      <c r="H120" s="108"/>
    </row>
    <row r="121" spans="3:8" ht="14.25" customHeight="1">
      <c r="C121" s="163"/>
      <c r="D121" s="108"/>
      <c r="E121" s="108"/>
      <c r="G121" s="152"/>
      <c r="H121" s="108"/>
    </row>
    <row r="122" spans="3:8" ht="14.25" customHeight="1">
      <c r="C122" s="163"/>
      <c r="D122" s="108"/>
      <c r="E122" s="108"/>
      <c r="G122" s="152"/>
      <c r="H122" s="108"/>
    </row>
    <row r="123" spans="3:8" ht="14.25" customHeight="1">
      <c r="C123" s="163"/>
      <c r="D123" s="108"/>
      <c r="E123" s="108"/>
      <c r="G123" s="152"/>
      <c r="H123" s="108"/>
    </row>
    <row r="124" spans="3:8" ht="14.25" customHeight="1">
      <c r="C124" s="163"/>
      <c r="D124" s="108"/>
      <c r="E124" s="108"/>
      <c r="G124" s="152"/>
      <c r="H124" s="108"/>
    </row>
    <row r="125" spans="3:8" ht="14.25" customHeight="1">
      <c r="C125" s="163"/>
      <c r="D125" s="108"/>
      <c r="E125" s="108"/>
      <c r="G125" s="152"/>
      <c r="H125" s="108"/>
    </row>
    <row r="126" spans="3:8" ht="14.25" customHeight="1">
      <c r="C126" s="163"/>
      <c r="D126" s="108"/>
      <c r="E126" s="108"/>
      <c r="G126" s="152"/>
      <c r="H126" s="108"/>
    </row>
    <row r="127" spans="3:8" ht="14.25" customHeight="1">
      <c r="C127" s="163"/>
      <c r="D127" s="108"/>
      <c r="E127" s="108"/>
      <c r="G127" s="152"/>
      <c r="H127" s="108"/>
    </row>
    <row r="128" spans="3:8" ht="14.25" customHeight="1">
      <c r="C128" s="163"/>
      <c r="D128" s="108"/>
      <c r="E128" s="108"/>
      <c r="G128" s="152"/>
      <c r="H128" s="108"/>
    </row>
    <row r="129" spans="3:8" ht="14.25" customHeight="1">
      <c r="C129" s="163"/>
      <c r="D129" s="108"/>
      <c r="E129" s="108"/>
      <c r="G129" s="152"/>
      <c r="H129" s="108"/>
    </row>
    <row r="130" spans="3:8" ht="14.25" customHeight="1">
      <c r="C130" s="163"/>
      <c r="D130" s="108"/>
      <c r="E130" s="108"/>
      <c r="G130" s="152"/>
      <c r="H130" s="108"/>
    </row>
    <row r="131" spans="3:8" ht="14.25" customHeight="1">
      <c r="C131" s="163"/>
      <c r="D131" s="108"/>
      <c r="E131" s="108"/>
      <c r="G131" s="152"/>
      <c r="H131" s="108"/>
    </row>
    <row r="132" spans="3:8" ht="14.25" customHeight="1">
      <c r="C132" s="163"/>
      <c r="D132" s="108"/>
      <c r="E132" s="108"/>
      <c r="G132" s="152"/>
      <c r="H132" s="108"/>
    </row>
    <row r="133" spans="3:8" ht="14.25" customHeight="1">
      <c r="C133" s="163"/>
      <c r="D133" s="108"/>
      <c r="E133" s="108"/>
      <c r="G133" s="152"/>
      <c r="H133" s="108"/>
    </row>
    <row r="134" spans="3:8" ht="14.25" customHeight="1">
      <c r="C134" s="163"/>
      <c r="D134" s="108"/>
      <c r="E134" s="108"/>
      <c r="G134" s="152"/>
      <c r="H134" s="108"/>
    </row>
    <row r="135" spans="3:8" ht="14.25" customHeight="1">
      <c r="C135" s="163"/>
      <c r="D135" s="108"/>
      <c r="E135" s="108"/>
      <c r="G135" s="152"/>
      <c r="H135" s="108"/>
    </row>
    <row r="136" spans="3:8" ht="14.25" customHeight="1">
      <c r="C136" s="163"/>
      <c r="D136" s="108"/>
      <c r="E136" s="108"/>
      <c r="G136" s="152"/>
      <c r="H136" s="108"/>
    </row>
    <row r="137" spans="3:8" ht="14.25" customHeight="1">
      <c r="C137" s="163"/>
      <c r="D137" s="108"/>
      <c r="E137" s="108"/>
      <c r="G137" s="152"/>
      <c r="H137" s="108"/>
    </row>
    <row r="138" spans="3:8" ht="14.25" customHeight="1">
      <c r="C138" s="163"/>
      <c r="D138" s="108"/>
      <c r="E138" s="108"/>
      <c r="G138" s="152"/>
      <c r="H138" s="108"/>
    </row>
    <row r="139" spans="3:8" ht="14.25" customHeight="1">
      <c r="C139" s="163"/>
      <c r="D139" s="108"/>
      <c r="E139" s="108"/>
      <c r="G139" s="152"/>
      <c r="H139" s="108"/>
    </row>
    <row r="140" spans="3:8" ht="14.25" customHeight="1">
      <c r="C140" s="163"/>
      <c r="D140" s="108"/>
      <c r="E140" s="108"/>
      <c r="G140" s="152"/>
      <c r="H140" s="108"/>
    </row>
    <row r="141" spans="3:8" ht="14.25" customHeight="1">
      <c r="C141" s="163"/>
      <c r="D141" s="108"/>
      <c r="E141" s="108"/>
      <c r="G141" s="152"/>
      <c r="H141" s="108"/>
    </row>
    <row r="142" spans="3:8" ht="14.25" customHeight="1">
      <c r="C142" s="163"/>
      <c r="D142" s="108"/>
      <c r="E142" s="108"/>
      <c r="G142" s="152"/>
      <c r="H142" s="108"/>
    </row>
    <row r="143" spans="3:8" ht="14.25" customHeight="1">
      <c r="C143" s="163"/>
      <c r="D143" s="108"/>
      <c r="E143" s="108"/>
      <c r="G143" s="152"/>
      <c r="H143" s="108"/>
    </row>
    <row r="144" spans="3:8" ht="14.25" customHeight="1">
      <c r="C144" s="163"/>
      <c r="D144" s="108"/>
      <c r="E144" s="108"/>
      <c r="G144" s="152"/>
      <c r="H144" s="108"/>
    </row>
    <row r="145" spans="3:8" ht="14.25" customHeight="1">
      <c r="C145" s="163"/>
      <c r="D145" s="108"/>
      <c r="E145" s="108"/>
      <c r="G145" s="152"/>
      <c r="H145" s="108"/>
    </row>
    <row r="146" spans="3:8" ht="14.25" customHeight="1">
      <c r="C146" s="163"/>
      <c r="D146" s="108"/>
      <c r="E146" s="108"/>
      <c r="G146" s="152"/>
      <c r="H146" s="108"/>
    </row>
    <row r="147" spans="3:8" ht="14.25" customHeight="1">
      <c r="C147" s="163"/>
      <c r="D147" s="108"/>
      <c r="E147" s="108"/>
      <c r="G147" s="152"/>
      <c r="H147" s="108"/>
    </row>
    <row r="148" spans="3:8" ht="14.25" customHeight="1">
      <c r="C148" s="163"/>
      <c r="D148" s="108"/>
      <c r="E148" s="108"/>
      <c r="G148" s="152"/>
      <c r="H148" s="108"/>
    </row>
    <row r="149" spans="3:8" ht="14.25" customHeight="1">
      <c r="C149" s="163"/>
      <c r="D149" s="108"/>
      <c r="E149" s="108"/>
      <c r="G149" s="152"/>
      <c r="H149" s="108"/>
    </row>
    <row r="150" spans="3:8" ht="14.25" customHeight="1">
      <c r="C150" s="163"/>
      <c r="D150" s="108"/>
      <c r="E150" s="108"/>
      <c r="G150" s="152"/>
      <c r="H150" s="108"/>
    </row>
    <row r="151" spans="3:8" ht="14.25" customHeight="1">
      <c r="C151" s="163"/>
      <c r="D151" s="108"/>
      <c r="E151" s="108"/>
      <c r="G151" s="152"/>
      <c r="H151" s="108"/>
    </row>
    <row r="152" spans="3:8" ht="14.25" customHeight="1">
      <c r="C152" s="163"/>
      <c r="D152" s="108"/>
      <c r="E152" s="108"/>
      <c r="G152" s="152"/>
      <c r="H152" s="108"/>
    </row>
    <row r="153" spans="3:8" ht="14.25" customHeight="1">
      <c r="C153" s="163"/>
      <c r="D153" s="108"/>
      <c r="E153" s="108"/>
      <c r="G153" s="152"/>
      <c r="H153" s="108"/>
    </row>
    <row r="154" spans="3:8" ht="14.25" customHeight="1">
      <c r="C154" s="163"/>
      <c r="D154" s="108"/>
      <c r="E154" s="108"/>
      <c r="G154" s="152"/>
      <c r="H154" s="108"/>
    </row>
    <row r="155" spans="3:8" ht="14.25" customHeight="1">
      <c r="C155" s="163"/>
      <c r="D155" s="108"/>
      <c r="E155" s="108"/>
      <c r="G155" s="152"/>
      <c r="H155" s="108"/>
    </row>
    <row r="156" spans="3:8" ht="14.25" customHeight="1">
      <c r="C156" s="163"/>
      <c r="D156" s="108"/>
      <c r="E156" s="108"/>
      <c r="G156" s="152"/>
      <c r="H156" s="108"/>
    </row>
    <row r="157" spans="3:8" ht="14.25" customHeight="1">
      <c r="C157" s="163"/>
      <c r="D157" s="108"/>
      <c r="E157" s="108"/>
      <c r="G157" s="152"/>
      <c r="H157" s="108"/>
    </row>
    <row r="158" spans="3:8" ht="14.25" customHeight="1">
      <c r="C158" s="163"/>
      <c r="D158" s="108"/>
      <c r="E158" s="108"/>
      <c r="G158" s="152"/>
      <c r="H158" s="108"/>
    </row>
    <row r="159" spans="3:8" ht="14.25" customHeight="1">
      <c r="C159" s="163"/>
      <c r="D159" s="108"/>
      <c r="E159" s="108"/>
      <c r="G159" s="152"/>
      <c r="H159" s="108"/>
    </row>
    <row r="160" spans="3:8" ht="14.25" customHeight="1">
      <c r="C160" s="163"/>
      <c r="D160" s="108"/>
      <c r="E160" s="108"/>
      <c r="G160" s="152"/>
      <c r="H160" s="108"/>
    </row>
    <row r="161" spans="3:8" ht="14.25" customHeight="1">
      <c r="C161" s="163"/>
      <c r="D161" s="108"/>
      <c r="E161" s="108"/>
      <c r="G161" s="152"/>
      <c r="H161" s="108"/>
    </row>
    <row r="162" spans="3:8" ht="14.25" customHeight="1">
      <c r="C162" s="163"/>
      <c r="D162" s="108"/>
      <c r="E162" s="108"/>
      <c r="G162" s="152"/>
      <c r="H162" s="108"/>
    </row>
    <row r="163" spans="3:8" ht="14.25" customHeight="1">
      <c r="C163" s="163"/>
      <c r="D163" s="108"/>
      <c r="E163" s="108"/>
      <c r="G163" s="152"/>
      <c r="H163" s="108"/>
    </row>
    <row r="164" spans="3:8" ht="14.25" customHeight="1">
      <c r="C164" s="163"/>
      <c r="D164" s="108"/>
      <c r="E164" s="108"/>
      <c r="G164" s="152"/>
      <c r="H164" s="108"/>
    </row>
    <row r="165" spans="3:8" ht="14.25" customHeight="1">
      <c r="C165" s="163"/>
      <c r="D165" s="108"/>
      <c r="E165" s="108"/>
      <c r="G165" s="152"/>
      <c r="H165" s="108"/>
    </row>
    <row r="166" spans="3:8" ht="14.25" customHeight="1">
      <c r="C166" s="163"/>
      <c r="D166" s="108"/>
      <c r="E166" s="108"/>
      <c r="G166" s="152"/>
      <c r="H166" s="108"/>
    </row>
    <row r="167" spans="3:8" ht="14.25" customHeight="1">
      <c r="C167" s="163"/>
      <c r="D167" s="108"/>
      <c r="E167" s="108"/>
      <c r="G167" s="152"/>
      <c r="H167" s="108"/>
    </row>
    <row r="168" spans="3:8" ht="14.25" customHeight="1">
      <c r="C168" s="163"/>
      <c r="D168" s="108"/>
      <c r="E168" s="108"/>
      <c r="G168" s="152"/>
      <c r="H168" s="108"/>
    </row>
    <row r="169" spans="3:8" ht="14.25" customHeight="1">
      <c r="C169" s="163"/>
      <c r="D169" s="108"/>
      <c r="E169" s="108"/>
      <c r="G169" s="152"/>
      <c r="H169" s="108"/>
    </row>
    <row r="170" spans="3:8" ht="14.25" customHeight="1">
      <c r="C170" s="163"/>
      <c r="D170" s="108"/>
      <c r="E170" s="108"/>
      <c r="G170" s="152"/>
      <c r="H170" s="108"/>
    </row>
    <row r="171" spans="3:8" ht="14.25" customHeight="1">
      <c r="C171" s="163"/>
      <c r="D171" s="108"/>
      <c r="E171" s="108"/>
      <c r="G171" s="152"/>
      <c r="H171" s="108"/>
    </row>
    <row r="172" spans="3:8" ht="14.25" customHeight="1">
      <c r="C172" s="163"/>
      <c r="D172" s="108"/>
      <c r="E172" s="108"/>
      <c r="G172" s="152"/>
      <c r="H172" s="108"/>
    </row>
    <row r="173" spans="3:8" ht="14.25" customHeight="1">
      <c r="C173" s="163"/>
      <c r="D173" s="108"/>
      <c r="E173" s="108"/>
      <c r="G173" s="152"/>
      <c r="H173" s="108"/>
    </row>
    <row r="174" spans="3:8" ht="14.25" customHeight="1">
      <c r="C174" s="163"/>
      <c r="D174" s="108"/>
      <c r="E174" s="108"/>
      <c r="G174" s="152"/>
      <c r="H174" s="108"/>
    </row>
    <row r="175" spans="3:8" ht="14.25" customHeight="1">
      <c r="C175" s="163"/>
      <c r="D175" s="108"/>
      <c r="E175" s="108"/>
      <c r="G175" s="152"/>
      <c r="H175" s="108"/>
    </row>
    <row r="176" spans="3:8" ht="14.25" customHeight="1">
      <c r="C176" s="163"/>
      <c r="D176" s="108"/>
      <c r="E176" s="108"/>
      <c r="G176" s="152"/>
      <c r="H176" s="108"/>
    </row>
    <row r="177" spans="3:8" ht="14.25" customHeight="1">
      <c r="C177" s="163"/>
      <c r="D177" s="108"/>
      <c r="E177" s="108"/>
      <c r="G177" s="152"/>
      <c r="H177" s="108"/>
    </row>
    <row r="178" spans="3:8" ht="14.25" customHeight="1">
      <c r="C178" s="163"/>
      <c r="D178" s="108"/>
      <c r="E178" s="108"/>
      <c r="G178" s="152"/>
      <c r="H178" s="108"/>
    </row>
    <row r="179" spans="3:8" ht="14.25" customHeight="1">
      <c r="C179" s="163"/>
      <c r="D179" s="108"/>
      <c r="E179" s="108"/>
      <c r="G179" s="152"/>
      <c r="H179" s="108"/>
    </row>
    <row r="180" spans="3:8" ht="14.25" customHeight="1">
      <c r="C180" s="163"/>
      <c r="D180" s="108"/>
      <c r="E180" s="108"/>
      <c r="G180" s="152"/>
      <c r="H180" s="108"/>
    </row>
    <row r="181" spans="3:8" ht="14.25" customHeight="1">
      <c r="C181" s="163"/>
      <c r="D181" s="108"/>
      <c r="E181" s="108"/>
      <c r="G181" s="152"/>
      <c r="H181" s="108"/>
    </row>
    <row r="182" spans="3:8" ht="14.25" customHeight="1">
      <c r="C182" s="163"/>
      <c r="D182" s="108"/>
      <c r="E182" s="108"/>
      <c r="G182" s="152"/>
      <c r="H182" s="108"/>
    </row>
    <row r="183" spans="3:8" ht="14.25" customHeight="1">
      <c r="C183" s="163"/>
      <c r="D183" s="108"/>
      <c r="E183" s="108"/>
      <c r="G183" s="152"/>
      <c r="H183" s="108"/>
    </row>
    <row r="184" spans="3:8" ht="14.25" customHeight="1">
      <c r="C184" s="163"/>
      <c r="D184" s="108"/>
      <c r="E184" s="108"/>
      <c r="G184" s="152"/>
      <c r="H184" s="108"/>
    </row>
    <row r="185" spans="3:8" ht="14.25" customHeight="1">
      <c r="C185" s="163"/>
      <c r="D185" s="108"/>
      <c r="E185" s="108"/>
      <c r="G185" s="152"/>
      <c r="H185" s="108"/>
    </row>
    <row r="186" spans="3:8" ht="14.25" customHeight="1">
      <c r="C186" s="163"/>
      <c r="D186" s="108"/>
      <c r="E186" s="108"/>
      <c r="G186" s="152"/>
      <c r="H186" s="108"/>
    </row>
    <row r="187" spans="3:8" ht="14.25" customHeight="1">
      <c r="C187" s="163"/>
      <c r="D187" s="108"/>
      <c r="E187" s="108"/>
      <c r="G187" s="152"/>
      <c r="H187" s="108"/>
    </row>
    <row r="188" spans="3:8" ht="14.25" customHeight="1">
      <c r="C188" s="163"/>
      <c r="D188" s="108"/>
      <c r="E188" s="108"/>
      <c r="G188" s="152"/>
      <c r="H188" s="108"/>
    </row>
    <row r="189" spans="3:8" ht="14.25" customHeight="1">
      <c r="C189" s="163"/>
      <c r="D189" s="108"/>
      <c r="E189" s="108"/>
      <c r="G189" s="152"/>
      <c r="H189" s="108"/>
    </row>
    <row r="190" spans="3:8" ht="14.25" customHeight="1">
      <c r="C190" s="163"/>
      <c r="D190" s="108"/>
      <c r="E190" s="108"/>
      <c r="G190" s="152"/>
      <c r="H190" s="108"/>
    </row>
    <row r="191" spans="3:8" ht="14.25" customHeight="1">
      <c r="C191" s="163"/>
      <c r="D191" s="108"/>
      <c r="E191" s="108"/>
      <c r="G191" s="152"/>
      <c r="H191" s="108"/>
    </row>
    <row r="192" spans="3:8" ht="14.25" customHeight="1">
      <c r="C192" s="163"/>
      <c r="D192" s="108"/>
      <c r="E192" s="108"/>
      <c r="G192" s="152"/>
      <c r="H192" s="108"/>
    </row>
    <row r="193" spans="1:8" ht="14.25" customHeight="1">
      <c r="C193" s="163"/>
      <c r="D193" s="108"/>
      <c r="E193" s="108"/>
      <c r="G193" s="152"/>
      <c r="H193" s="108"/>
    </row>
    <row r="194" spans="1:8" ht="14.25" customHeight="1">
      <c r="C194" s="163"/>
      <c r="D194" s="108"/>
      <c r="E194" s="108"/>
      <c r="G194" s="152"/>
      <c r="H194" s="108"/>
    </row>
    <row r="195" spans="1:8" ht="14.25" customHeight="1">
      <c r="C195" s="163"/>
      <c r="D195" s="108"/>
      <c r="E195" s="108"/>
      <c r="G195" s="152"/>
      <c r="H195" s="108"/>
    </row>
    <row r="196" spans="1:8" ht="14.25" customHeight="1">
      <c r="C196" s="163"/>
      <c r="D196" s="108"/>
      <c r="E196" s="108"/>
      <c r="G196" s="152"/>
      <c r="H196" s="108"/>
    </row>
    <row r="197" spans="1:8" ht="14.25" customHeight="1">
      <c r="C197" s="163"/>
      <c r="D197" s="108"/>
      <c r="E197" s="108"/>
      <c r="G197" s="152"/>
      <c r="H197" s="108"/>
    </row>
    <row r="198" spans="1:8" ht="14.25" customHeight="1">
      <c r="C198" s="163"/>
      <c r="D198" s="108"/>
      <c r="E198" s="108"/>
      <c r="G198" s="152"/>
      <c r="H198" s="108"/>
    </row>
    <row r="199" spans="1:8" ht="14.25" customHeight="1">
      <c r="C199" s="163"/>
      <c r="D199" s="108"/>
      <c r="E199" s="108"/>
      <c r="G199" s="152"/>
      <c r="H199" s="108"/>
    </row>
    <row r="200" spans="1:8" ht="14.25" customHeight="1">
      <c r="A200" s="431" t="s">
        <v>331</v>
      </c>
      <c r="B200" s="431" t="s">
        <v>332</v>
      </c>
      <c r="C200" s="431" t="s">
        <v>349</v>
      </c>
      <c r="D200" s="431" t="s">
        <v>333</v>
      </c>
      <c r="E200" s="431" t="s">
        <v>350</v>
      </c>
      <c r="G200" s="152"/>
      <c r="H200" s="108"/>
    </row>
    <row r="201" spans="1:8" ht="14.25" customHeight="1" collapsed="1">
      <c r="A201" s="428" t="s">
        <v>335</v>
      </c>
      <c r="B201" s="468">
        <v>0</v>
      </c>
      <c r="C201" s="468">
        <v>0</v>
      </c>
      <c r="D201" s="468">
        <v>-2037.24</v>
      </c>
      <c r="E201" s="468">
        <v>0</v>
      </c>
      <c r="G201" s="152"/>
      <c r="H201" s="108"/>
    </row>
    <row r="202" spans="1:8" ht="14.25" hidden="1" customHeight="1" outlineLevel="1">
      <c r="A202" s="432" t="s">
        <v>238</v>
      </c>
      <c r="B202" s="468">
        <v>0</v>
      </c>
      <c r="C202" s="468">
        <v>0</v>
      </c>
      <c r="D202" s="468">
        <v>-341.36</v>
      </c>
      <c r="E202" s="468">
        <v>0</v>
      </c>
      <c r="G202" s="152"/>
      <c r="H202" s="108"/>
    </row>
    <row r="203" spans="1:8" ht="14.25" hidden="1" customHeight="1" outlineLevel="1">
      <c r="A203" s="432" t="s">
        <v>239</v>
      </c>
      <c r="B203" s="468">
        <v>0</v>
      </c>
      <c r="C203" s="468">
        <v>0</v>
      </c>
      <c r="D203" s="468">
        <v>-329.54</v>
      </c>
      <c r="E203" s="468">
        <v>0</v>
      </c>
      <c r="G203" s="152"/>
      <c r="H203" s="108"/>
    </row>
    <row r="204" spans="1:8" ht="14.25" hidden="1" customHeight="1" outlineLevel="1">
      <c r="A204" s="432" t="s">
        <v>240</v>
      </c>
      <c r="B204" s="468">
        <v>0</v>
      </c>
      <c r="C204" s="468">
        <v>0</v>
      </c>
      <c r="D204" s="468">
        <v>-1366.34</v>
      </c>
      <c r="E204" s="468">
        <v>0</v>
      </c>
      <c r="G204" s="152"/>
      <c r="H204" s="108"/>
    </row>
    <row r="205" spans="1:8" ht="14.25" hidden="1" customHeight="1" outlineLevel="1">
      <c r="A205" s="432" t="s">
        <v>202</v>
      </c>
      <c r="B205" s="468">
        <v>0</v>
      </c>
      <c r="C205" s="468">
        <v>0</v>
      </c>
      <c r="D205" s="468">
        <v>-1245.19</v>
      </c>
      <c r="E205" s="468">
        <v>0</v>
      </c>
      <c r="G205" s="152"/>
      <c r="H205" s="108"/>
    </row>
    <row r="206" spans="1:8" ht="14.25" hidden="1" customHeight="1" outlineLevel="1">
      <c r="A206" s="432" t="s">
        <v>250</v>
      </c>
      <c r="B206" s="468">
        <v>0</v>
      </c>
      <c r="C206" s="468">
        <v>0</v>
      </c>
      <c r="D206" s="468">
        <v>-450.13</v>
      </c>
      <c r="E206" s="468">
        <v>0</v>
      </c>
      <c r="G206" s="152"/>
      <c r="H206" s="108"/>
    </row>
    <row r="207" spans="1:8" ht="14.25" hidden="1" customHeight="1" outlineLevel="1">
      <c r="A207" s="432" t="s">
        <v>255</v>
      </c>
      <c r="B207" s="468">
        <v>0</v>
      </c>
      <c r="C207" s="468">
        <v>0</v>
      </c>
      <c r="D207" s="468">
        <v>-127.35</v>
      </c>
      <c r="E207" s="468">
        <v>0</v>
      </c>
      <c r="G207" s="152"/>
      <c r="H207" s="108"/>
    </row>
    <row r="208" spans="1:8" ht="14.25" hidden="1" customHeight="1" outlineLevel="1">
      <c r="A208" s="432" t="s">
        <v>251</v>
      </c>
      <c r="B208" s="468">
        <v>0</v>
      </c>
      <c r="C208" s="468">
        <v>0</v>
      </c>
      <c r="D208" s="468">
        <v>-667.71</v>
      </c>
      <c r="E208" s="468">
        <v>0</v>
      </c>
      <c r="G208" s="152"/>
      <c r="H208" s="108"/>
    </row>
    <row r="209" spans="1:8" ht="14.25" hidden="1" customHeight="1" outlineLevel="1">
      <c r="A209" s="432" t="s">
        <v>336</v>
      </c>
      <c r="B209" s="468">
        <v>0</v>
      </c>
      <c r="C209" s="468">
        <v>0</v>
      </c>
      <c r="D209" s="468">
        <v>-2961.62</v>
      </c>
      <c r="E209" s="468">
        <v>-500</v>
      </c>
      <c r="G209" s="152"/>
      <c r="H209" s="108"/>
    </row>
    <row r="210" spans="1:8" ht="14.25" hidden="1" customHeight="1" outlineLevel="1">
      <c r="A210" s="432" t="s">
        <v>263</v>
      </c>
      <c r="B210" s="468">
        <v>0</v>
      </c>
      <c r="C210" s="468">
        <v>0</v>
      </c>
      <c r="D210" s="468">
        <v>-1800</v>
      </c>
      <c r="E210" s="468">
        <v>0</v>
      </c>
      <c r="G210" s="152"/>
      <c r="H210" s="108"/>
    </row>
    <row r="211" spans="1:8" ht="14.25" hidden="1" customHeight="1" outlineLevel="1">
      <c r="A211" s="432" t="s">
        <v>227</v>
      </c>
      <c r="B211" s="468">
        <v>0</v>
      </c>
      <c r="C211" s="468">
        <v>0</v>
      </c>
      <c r="D211" s="468">
        <v>-773.28</v>
      </c>
      <c r="E211" s="468">
        <v>0</v>
      </c>
      <c r="G211" s="152"/>
      <c r="H211" s="108"/>
    </row>
    <row r="212" spans="1:8" ht="14.25" hidden="1" customHeight="1" outlineLevel="1">
      <c r="A212" s="432" t="s">
        <v>229</v>
      </c>
      <c r="B212" s="468">
        <v>0</v>
      </c>
      <c r="C212" s="468">
        <v>0</v>
      </c>
      <c r="D212" s="468">
        <v>0</v>
      </c>
      <c r="E212" s="468">
        <v>0</v>
      </c>
      <c r="G212" s="152"/>
      <c r="H212" s="108"/>
    </row>
    <row r="213" spans="1:8" ht="14.25" hidden="1" customHeight="1" outlineLevel="1">
      <c r="A213" s="432" t="s">
        <v>228</v>
      </c>
      <c r="B213" s="468">
        <v>0</v>
      </c>
      <c r="C213" s="468">
        <v>0</v>
      </c>
      <c r="D213" s="468">
        <v>-388.34</v>
      </c>
      <c r="E213" s="468">
        <v>-500</v>
      </c>
      <c r="G213" s="152"/>
      <c r="H213" s="108"/>
    </row>
    <row r="214" spans="1:8" ht="14.25" hidden="1" customHeight="1" outlineLevel="1">
      <c r="A214" s="432" t="s">
        <v>241</v>
      </c>
      <c r="B214" s="468">
        <v>0</v>
      </c>
      <c r="C214" s="468">
        <v>0</v>
      </c>
      <c r="D214" s="468">
        <v>-29.08</v>
      </c>
      <c r="E214" s="468">
        <v>0</v>
      </c>
      <c r="G214" s="152"/>
      <c r="H214" s="108"/>
    </row>
    <row r="215" spans="1:8" ht="14.25" hidden="1" customHeight="1" outlineLevel="1">
      <c r="A215" s="432" t="s">
        <v>242</v>
      </c>
      <c r="B215" s="468">
        <v>0</v>
      </c>
      <c r="C215" s="468">
        <v>0</v>
      </c>
      <c r="D215" s="468">
        <v>-29.08</v>
      </c>
      <c r="E215" s="468">
        <v>0</v>
      </c>
      <c r="G215" s="152"/>
      <c r="H215" s="108"/>
    </row>
    <row r="216" spans="1:8" ht="14.25" hidden="1" customHeight="1" outlineLevel="1">
      <c r="A216" s="432" t="s">
        <v>337</v>
      </c>
      <c r="B216" s="468">
        <v>0</v>
      </c>
      <c r="C216" s="468">
        <v>0</v>
      </c>
      <c r="D216" s="468">
        <v>-3618.150000000001</v>
      </c>
      <c r="E216" s="468">
        <v>0</v>
      </c>
      <c r="G216" s="152"/>
      <c r="H216" s="108"/>
    </row>
    <row r="217" spans="1:8" ht="14.25" hidden="1" customHeight="1" outlineLevel="1">
      <c r="A217" s="432" t="s">
        <v>231</v>
      </c>
      <c r="B217" s="468">
        <v>0</v>
      </c>
      <c r="C217" s="468">
        <v>0</v>
      </c>
      <c r="D217" s="468">
        <v>-387.72</v>
      </c>
      <c r="E217" s="468">
        <v>0</v>
      </c>
      <c r="G217" s="152"/>
      <c r="H217" s="108"/>
    </row>
    <row r="218" spans="1:8" ht="14.25" hidden="1" customHeight="1" outlineLevel="1">
      <c r="A218" s="432" t="s">
        <v>243</v>
      </c>
      <c r="B218" s="468">
        <v>0</v>
      </c>
      <c r="C218" s="468">
        <v>0</v>
      </c>
      <c r="D218" s="468">
        <v>-1837.42</v>
      </c>
      <c r="E218" s="468">
        <v>0</v>
      </c>
      <c r="G218" s="152"/>
      <c r="H218" s="108"/>
    </row>
    <row r="219" spans="1:8" ht="14.25" hidden="1" customHeight="1" outlineLevel="1">
      <c r="A219" s="432" t="s">
        <v>232</v>
      </c>
      <c r="B219" s="468">
        <v>0</v>
      </c>
      <c r="C219" s="468">
        <v>0</v>
      </c>
      <c r="D219" s="468">
        <v>-727.48</v>
      </c>
      <c r="E219" s="468">
        <v>0</v>
      </c>
      <c r="G219" s="152"/>
      <c r="H219" s="108"/>
    </row>
    <row r="220" spans="1:8" ht="14.25" hidden="1" customHeight="1" outlineLevel="1">
      <c r="A220" s="432" t="s">
        <v>244</v>
      </c>
      <c r="B220" s="468">
        <v>0</v>
      </c>
      <c r="C220" s="468">
        <v>0</v>
      </c>
      <c r="D220" s="468">
        <v>-665.53</v>
      </c>
      <c r="E220" s="468">
        <v>0</v>
      </c>
      <c r="G220" s="152"/>
      <c r="H220" s="108"/>
    </row>
    <row r="221" spans="1:8" ht="14.25" hidden="1" customHeight="1" outlineLevel="1">
      <c r="A221" s="432" t="s">
        <v>338</v>
      </c>
      <c r="B221" s="468">
        <v>0</v>
      </c>
      <c r="C221" s="468">
        <v>0</v>
      </c>
      <c r="D221" s="468">
        <v>-5612.76</v>
      </c>
      <c r="E221" s="468">
        <v>0</v>
      </c>
      <c r="G221" s="152"/>
      <c r="H221" s="108"/>
    </row>
    <row r="222" spans="1:8" ht="14.25" hidden="1" customHeight="1" outlineLevel="1">
      <c r="A222" s="432" t="s">
        <v>260</v>
      </c>
      <c r="B222" s="468">
        <v>0</v>
      </c>
      <c r="C222" s="468">
        <v>0</v>
      </c>
      <c r="D222" s="468">
        <v>-150</v>
      </c>
      <c r="E222" s="468">
        <v>0</v>
      </c>
      <c r="G222" s="152"/>
      <c r="H222" s="108"/>
    </row>
    <row r="223" spans="1:8" ht="14.25" hidden="1" customHeight="1" outlineLevel="1">
      <c r="A223" s="432" t="s">
        <v>203</v>
      </c>
      <c r="B223" s="468">
        <v>0</v>
      </c>
      <c r="C223" s="468">
        <v>0</v>
      </c>
      <c r="D223" s="468">
        <v>-2377.87</v>
      </c>
      <c r="E223" s="468">
        <v>0</v>
      </c>
      <c r="G223" s="152"/>
      <c r="H223" s="108"/>
    </row>
    <row r="224" spans="1:8" ht="14.25" hidden="1" customHeight="1" outlineLevel="1">
      <c r="A224" s="432" t="s">
        <v>256</v>
      </c>
      <c r="B224" s="468">
        <v>0</v>
      </c>
      <c r="C224" s="468">
        <v>0</v>
      </c>
      <c r="D224" s="468">
        <v>-320.2</v>
      </c>
      <c r="E224" s="468">
        <v>0</v>
      </c>
      <c r="G224" s="152"/>
      <c r="H224" s="108"/>
    </row>
    <row r="225" spans="1:8" ht="14.25" hidden="1" customHeight="1" outlineLevel="1">
      <c r="A225" s="432" t="s">
        <v>252</v>
      </c>
      <c r="B225" s="468">
        <v>0</v>
      </c>
      <c r="C225" s="468">
        <v>0</v>
      </c>
      <c r="D225" s="468">
        <v>-125</v>
      </c>
      <c r="E225" s="468">
        <v>0</v>
      </c>
      <c r="G225" s="152"/>
      <c r="H225" s="108"/>
    </row>
    <row r="226" spans="1:8" ht="14.25" hidden="1" customHeight="1" outlineLevel="1">
      <c r="A226" s="432" t="s">
        <v>253</v>
      </c>
      <c r="B226" s="468">
        <v>0</v>
      </c>
      <c r="C226" s="468">
        <v>0</v>
      </c>
      <c r="D226" s="468">
        <v>-9.5</v>
      </c>
      <c r="E226" s="468">
        <v>0</v>
      </c>
      <c r="G226" s="152"/>
      <c r="H226" s="108"/>
    </row>
    <row r="227" spans="1:8" ht="14.25" hidden="1" customHeight="1" outlineLevel="1">
      <c r="A227" s="432" t="s">
        <v>261</v>
      </c>
      <c r="B227" s="468">
        <v>0</v>
      </c>
      <c r="C227" s="468">
        <v>0</v>
      </c>
      <c r="D227" s="468">
        <v>-1754.14</v>
      </c>
      <c r="E227" s="468">
        <v>0</v>
      </c>
      <c r="G227" s="152"/>
      <c r="H227" s="108"/>
    </row>
    <row r="228" spans="1:8" ht="14.25" hidden="1" customHeight="1" outlineLevel="1">
      <c r="A228" s="432" t="s">
        <v>262</v>
      </c>
      <c r="B228" s="468">
        <v>0</v>
      </c>
      <c r="C228" s="468">
        <v>0</v>
      </c>
      <c r="D228" s="468">
        <v>-876.05</v>
      </c>
      <c r="E228" s="468">
        <v>0</v>
      </c>
      <c r="G228" s="152"/>
      <c r="H228" s="108"/>
    </row>
    <row r="229" spans="1:8" ht="14.25" hidden="1" customHeight="1" outlineLevel="1">
      <c r="A229" s="432" t="s">
        <v>339</v>
      </c>
      <c r="B229" s="468">
        <v>0</v>
      </c>
      <c r="C229" s="468">
        <v>0</v>
      </c>
      <c r="D229" s="468">
        <v>-2630.19</v>
      </c>
      <c r="E229" s="468">
        <v>0</v>
      </c>
      <c r="G229" s="152"/>
      <c r="H229" s="108"/>
    </row>
    <row r="230" spans="1:8" ht="14.25" hidden="1" customHeight="1" outlineLevel="1">
      <c r="A230" s="432" t="s">
        <v>261</v>
      </c>
      <c r="B230" s="468">
        <v>0</v>
      </c>
      <c r="C230" s="468">
        <v>0</v>
      </c>
      <c r="D230" s="468">
        <v>-1754.14</v>
      </c>
      <c r="E230" s="468">
        <v>0</v>
      </c>
      <c r="G230" s="152"/>
      <c r="H230" s="108"/>
    </row>
    <row r="231" spans="1:8" ht="14.25" hidden="1" customHeight="1" outlineLevel="1">
      <c r="A231" s="432" t="s">
        <v>262</v>
      </c>
      <c r="B231" s="468">
        <v>0</v>
      </c>
      <c r="C231" s="468">
        <v>0</v>
      </c>
      <c r="D231" s="468">
        <v>-876.05</v>
      </c>
      <c r="E231" s="468">
        <v>0</v>
      </c>
      <c r="G231" s="152"/>
      <c r="H231" s="108"/>
    </row>
    <row r="232" spans="1:8" ht="14.25" hidden="1" customHeight="1" outlineLevel="1">
      <c r="A232" s="432" t="s">
        <v>340</v>
      </c>
      <c r="B232" s="468">
        <v>0</v>
      </c>
      <c r="C232" s="468">
        <v>0</v>
      </c>
      <c r="D232" s="468">
        <v>-337.25</v>
      </c>
      <c r="E232" s="468">
        <v>-450</v>
      </c>
      <c r="G232" s="152"/>
      <c r="H232" s="108"/>
    </row>
    <row r="233" spans="1:8" ht="14.25" hidden="1" customHeight="1" outlineLevel="1">
      <c r="A233" s="432" t="s">
        <v>235</v>
      </c>
      <c r="B233" s="468">
        <v>0</v>
      </c>
      <c r="C233" s="468">
        <v>0</v>
      </c>
      <c r="D233" s="468">
        <v>-260</v>
      </c>
      <c r="E233" s="468">
        <v>0</v>
      </c>
      <c r="G233" s="152"/>
      <c r="H233" s="108"/>
    </row>
    <row r="234" spans="1:8" ht="14.25" hidden="1" customHeight="1" outlineLevel="1">
      <c r="A234" s="432" t="s">
        <v>234</v>
      </c>
      <c r="B234" s="468">
        <v>0</v>
      </c>
      <c r="C234" s="468">
        <v>0</v>
      </c>
      <c r="D234" s="468">
        <v>-77.25</v>
      </c>
      <c r="E234" s="468">
        <v>-450</v>
      </c>
      <c r="G234" s="152"/>
      <c r="H234" s="108"/>
    </row>
    <row r="235" spans="1:8" ht="14.25" hidden="1" customHeight="1" outlineLevel="1">
      <c r="A235" s="432" t="s">
        <v>341</v>
      </c>
      <c r="B235" s="468">
        <v>0</v>
      </c>
      <c r="C235" s="468">
        <v>0</v>
      </c>
      <c r="D235" s="468">
        <v>-215.28</v>
      </c>
      <c r="E235" s="468">
        <v>-10750</v>
      </c>
      <c r="G235" s="152"/>
      <c r="H235" s="108"/>
    </row>
    <row r="236" spans="1:8" ht="14.25" hidden="1" customHeight="1" outlineLevel="1">
      <c r="A236" s="432" t="s">
        <v>265</v>
      </c>
      <c r="B236" s="468">
        <v>0</v>
      </c>
      <c r="C236" s="468">
        <v>0</v>
      </c>
      <c r="D236" s="468">
        <v>0</v>
      </c>
      <c r="E236" s="468">
        <v>0</v>
      </c>
      <c r="G236" s="152"/>
      <c r="H236" s="108"/>
    </row>
    <row r="237" spans="1:8" ht="14.25" hidden="1" customHeight="1" outlineLevel="1">
      <c r="A237" s="432" t="s">
        <v>273</v>
      </c>
      <c r="B237" s="468">
        <v>0</v>
      </c>
      <c r="C237" s="468">
        <v>0</v>
      </c>
      <c r="D237" s="468">
        <v>0</v>
      </c>
      <c r="E237" s="468">
        <v>0</v>
      </c>
      <c r="G237" s="152"/>
      <c r="H237" s="108"/>
    </row>
    <row r="238" spans="1:8" ht="14.25" hidden="1" customHeight="1" outlineLevel="1">
      <c r="A238" s="432" t="s">
        <v>270</v>
      </c>
      <c r="B238" s="468">
        <v>0</v>
      </c>
      <c r="C238" s="468">
        <v>0</v>
      </c>
      <c r="D238" s="468">
        <v>0</v>
      </c>
      <c r="E238" s="468">
        <v>-10750</v>
      </c>
      <c r="G238" s="152"/>
      <c r="H238" s="108"/>
    </row>
    <row r="239" spans="1:8" ht="14.25" hidden="1" customHeight="1" outlineLevel="1">
      <c r="A239" s="432" t="s">
        <v>247</v>
      </c>
      <c r="B239" s="468">
        <v>0</v>
      </c>
      <c r="C239" s="468">
        <v>0</v>
      </c>
      <c r="D239" s="468">
        <v>-3</v>
      </c>
      <c r="E239" s="468">
        <v>0</v>
      </c>
      <c r="G239" s="152"/>
      <c r="H239" s="108"/>
    </row>
    <row r="240" spans="1:8" ht="14.25" hidden="1" customHeight="1" outlineLevel="1">
      <c r="A240" s="432" t="s">
        <v>246</v>
      </c>
      <c r="B240" s="468">
        <v>0</v>
      </c>
      <c r="C240" s="468">
        <v>0</v>
      </c>
      <c r="D240" s="468">
        <v>-212.28</v>
      </c>
      <c r="E240" s="468">
        <v>0</v>
      </c>
      <c r="G240" s="152"/>
      <c r="H240" s="108"/>
    </row>
    <row r="241" spans="1:8" ht="14.25" hidden="1" customHeight="1" outlineLevel="1">
      <c r="A241" s="432" t="s">
        <v>342</v>
      </c>
      <c r="B241" s="468">
        <v>28136.03</v>
      </c>
      <c r="C241" s="468">
        <v>0</v>
      </c>
      <c r="D241" s="468">
        <v>0</v>
      </c>
      <c r="E241" s="468">
        <v>14310.77</v>
      </c>
      <c r="G241" s="152"/>
      <c r="H241" s="108"/>
    </row>
    <row r="242" spans="1:8" ht="14.25" hidden="1" customHeight="1" outlineLevel="1">
      <c r="A242" s="432" t="s">
        <v>271</v>
      </c>
      <c r="B242" s="468">
        <v>0</v>
      </c>
      <c r="C242" s="468">
        <v>0</v>
      </c>
      <c r="D242" s="468">
        <v>0</v>
      </c>
      <c r="E242" s="468">
        <v>0</v>
      </c>
      <c r="G242" s="152"/>
      <c r="H242" s="108"/>
    </row>
    <row r="243" spans="1:8" ht="14.25" hidden="1" customHeight="1" outlineLevel="1">
      <c r="A243" s="432" t="s">
        <v>223</v>
      </c>
      <c r="B243" s="468">
        <v>0.03</v>
      </c>
      <c r="C243" s="468">
        <v>0</v>
      </c>
      <c r="D243" s="468">
        <v>0</v>
      </c>
      <c r="E243" s="468">
        <v>0</v>
      </c>
      <c r="G243" s="152"/>
      <c r="H243" s="108"/>
    </row>
    <row r="244" spans="1:8" ht="14.25" hidden="1" customHeight="1" outlineLevel="1">
      <c r="A244" s="432" t="s">
        <v>224</v>
      </c>
      <c r="B244" s="468">
        <v>200</v>
      </c>
      <c r="C244" s="468">
        <v>0</v>
      </c>
      <c r="D244" s="468">
        <v>0</v>
      </c>
      <c r="E244" s="468">
        <v>0</v>
      </c>
      <c r="G244" s="152"/>
      <c r="H244" s="108"/>
    </row>
    <row r="245" spans="1:8" ht="14.25" hidden="1" customHeight="1" outlineLevel="1">
      <c r="A245" s="432" t="s">
        <v>222</v>
      </c>
      <c r="B245" s="468">
        <v>27936</v>
      </c>
      <c r="C245" s="468">
        <v>0</v>
      </c>
      <c r="D245" s="468">
        <v>0</v>
      </c>
      <c r="E245" s="468">
        <v>14310.77</v>
      </c>
      <c r="G245" s="152"/>
      <c r="H245" s="108"/>
    </row>
    <row r="246" spans="1:8" ht="14.25" hidden="1" customHeight="1" outlineLevel="1">
      <c r="A246" s="432" t="s">
        <v>343</v>
      </c>
      <c r="B246" s="468">
        <v>0</v>
      </c>
      <c r="C246" s="468">
        <v>0</v>
      </c>
      <c r="D246" s="468">
        <v>-700.2</v>
      </c>
      <c r="E246" s="468">
        <v>-446.18</v>
      </c>
      <c r="G246" s="152"/>
      <c r="H246" s="108"/>
    </row>
    <row r="247" spans="1:8" ht="14.25" hidden="1" customHeight="1" outlineLevel="1">
      <c r="A247" s="432" t="s">
        <v>266</v>
      </c>
      <c r="B247" s="468">
        <v>0</v>
      </c>
      <c r="C247" s="468">
        <v>0</v>
      </c>
      <c r="D247" s="468">
        <v>0</v>
      </c>
      <c r="E247" s="468">
        <v>0</v>
      </c>
      <c r="G247" s="152"/>
      <c r="H247" s="108"/>
    </row>
    <row r="248" spans="1:8" ht="14.25" hidden="1" customHeight="1" outlineLevel="1">
      <c r="A248" s="432" t="s">
        <v>272</v>
      </c>
      <c r="B248" s="468">
        <v>0</v>
      </c>
      <c r="C248" s="468">
        <v>0</v>
      </c>
      <c r="D248" s="468">
        <v>0</v>
      </c>
      <c r="E248" s="468">
        <v>0</v>
      </c>
      <c r="G248" s="152"/>
      <c r="H248" s="108"/>
    </row>
    <row r="249" spans="1:8" ht="14.25" hidden="1" customHeight="1" outlineLevel="1">
      <c r="A249" s="432" t="s">
        <v>269</v>
      </c>
      <c r="B249" s="468">
        <v>0</v>
      </c>
      <c r="C249" s="468">
        <v>0</v>
      </c>
      <c r="D249" s="468">
        <v>0</v>
      </c>
      <c r="E249" s="468">
        <v>0</v>
      </c>
      <c r="G249" s="152"/>
      <c r="H249" s="108"/>
    </row>
    <row r="250" spans="1:8" ht="14.25" hidden="1" customHeight="1" outlineLevel="1">
      <c r="A250" s="432" t="s">
        <v>266</v>
      </c>
      <c r="B250" s="468">
        <v>0</v>
      </c>
      <c r="C250" s="468">
        <v>0</v>
      </c>
      <c r="D250" s="468">
        <v>0</v>
      </c>
      <c r="E250" s="468">
        <v>0</v>
      </c>
      <c r="G250" s="152"/>
      <c r="H250" s="108"/>
    </row>
    <row r="251" spans="1:8" ht="14.25" hidden="1" customHeight="1" outlineLevel="1">
      <c r="A251" s="432" t="s">
        <v>269</v>
      </c>
      <c r="B251" s="468">
        <v>0</v>
      </c>
      <c r="C251" s="468">
        <v>0</v>
      </c>
      <c r="D251" s="468">
        <v>0</v>
      </c>
      <c r="E251" s="468">
        <v>0</v>
      </c>
      <c r="G251" s="152"/>
      <c r="H251" s="108"/>
    </row>
    <row r="252" spans="1:8" ht="14.25" hidden="1" customHeight="1" outlineLevel="1">
      <c r="A252" s="432" t="s">
        <v>268</v>
      </c>
      <c r="B252" s="468">
        <v>0</v>
      </c>
      <c r="C252" s="468">
        <v>0</v>
      </c>
      <c r="D252" s="468">
        <v>0</v>
      </c>
      <c r="E252" s="468">
        <v>0</v>
      </c>
      <c r="G252" s="152"/>
      <c r="H252" s="108"/>
    </row>
    <row r="253" spans="1:8" ht="14.25" hidden="1" customHeight="1" outlineLevel="1">
      <c r="A253" s="432" t="s">
        <v>267</v>
      </c>
      <c r="B253" s="468">
        <v>0</v>
      </c>
      <c r="C253" s="468">
        <v>0</v>
      </c>
      <c r="D253" s="468">
        <v>0</v>
      </c>
      <c r="E253" s="468">
        <v>0</v>
      </c>
      <c r="G253" s="152"/>
      <c r="H253" s="108"/>
    </row>
    <row r="254" spans="1:8" ht="14.25" hidden="1" customHeight="1" outlineLevel="1">
      <c r="A254" s="432" t="s">
        <v>258</v>
      </c>
      <c r="B254" s="468">
        <v>0</v>
      </c>
      <c r="C254" s="468">
        <v>0</v>
      </c>
      <c r="D254" s="468">
        <v>0</v>
      </c>
      <c r="E254" s="468">
        <v>-446.18</v>
      </c>
      <c r="G254" s="152"/>
      <c r="H254" s="108"/>
    </row>
    <row r="255" spans="1:8" ht="14.25" hidden="1" customHeight="1" outlineLevel="1">
      <c r="A255" s="432" t="s">
        <v>274</v>
      </c>
      <c r="B255" s="468">
        <v>0</v>
      </c>
      <c r="C255" s="468">
        <v>0</v>
      </c>
      <c r="D255" s="468">
        <v>0</v>
      </c>
      <c r="E255" s="468">
        <v>0</v>
      </c>
      <c r="G255" s="152"/>
      <c r="H255" s="108"/>
    </row>
    <row r="256" spans="1:8" ht="14.25" hidden="1" customHeight="1" outlineLevel="1">
      <c r="A256" s="432" t="s">
        <v>257</v>
      </c>
      <c r="B256" s="468">
        <v>0</v>
      </c>
      <c r="C256" s="468">
        <v>0</v>
      </c>
      <c r="D256" s="468">
        <v>-700.2</v>
      </c>
      <c r="E256" s="468">
        <v>0</v>
      </c>
      <c r="G256" s="152"/>
      <c r="H256" s="108"/>
    </row>
    <row r="257" spans="1:8" ht="14.25" hidden="1" customHeight="1" outlineLevel="1">
      <c r="A257" s="432" t="s">
        <v>275</v>
      </c>
      <c r="B257" s="468">
        <v>0</v>
      </c>
      <c r="C257" s="468">
        <v>0</v>
      </c>
      <c r="D257" s="468">
        <v>0</v>
      </c>
      <c r="E257" s="468">
        <v>0</v>
      </c>
      <c r="G257" s="152"/>
      <c r="H257" s="108"/>
    </row>
    <row r="258" spans="1:8" ht="14.25" hidden="1" customHeight="1" outlineLevel="1">
      <c r="A258" s="432" t="s">
        <v>103</v>
      </c>
      <c r="B258" s="429" t="s">
        <v>103</v>
      </c>
      <c r="C258" s="429" t="s">
        <v>103</v>
      </c>
      <c r="D258" s="429" t="s">
        <v>103</v>
      </c>
      <c r="E258" s="108" t="s">
        <v>103</v>
      </c>
      <c r="G258" s="152"/>
      <c r="H258" s="108"/>
    </row>
    <row r="259" spans="1:8" ht="14.25" customHeight="1">
      <c r="A259" t="s">
        <v>103</v>
      </c>
      <c r="B259" t="s">
        <v>103</v>
      </c>
      <c r="C259" s="163" t="s">
        <v>103</v>
      </c>
      <c r="D259" s="108" t="s">
        <v>103</v>
      </c>
      <c r="E259" s="108"/>
      <c r="G259" s="152"/>
      <c r="H259" s="108"/>
    </row>
    <row r="260" spans="1:8" ht="14.25" customHeight="1">
      <c r="C260" s="163"/>
      <c r="D260" s="108"/>
      <c r="E260" s="108"/>
      <c r="G260" s="152"/>
      <c r="H260" s="108"/>
    </row>
    <row r="261" spans="1:8" ht="14.25" customHeight="1">
      <c r="C261" s="163"/>
      <c r="D261" s="108"/>
      <c r="E261" s="108"/>
      <c r="G261" s="152"/>
      <c r="H261" s="108"/>
    </row>
    <row r="262" spans="1:8" ht="14.25" customHeight="1">
      <c r="C262" s="163"/>
      <c r="D262" s="108"/>
      <c r="E262" s="108"/>
      <c r="G262" s="152"/>
      <c r="H262" s="108"/>
    </row>
    <row r="263" spans="1:8" ht="14.25" customHeight="1">
      <c r="C263" s="163"/>
      <c r="D263" s="108"/>
      <c r="E263" s="108"/>
      <c r="G263" s="152"/>
      <c r="H263" s="108"/>
    </row>
    <row r="264" spans="1:8" ht="14.25" customHeight="1">
      <c r="C264" s="163"/>
      <c r="D264" s="108"/>
      <c r="E264" s="108"/>
      <c r="G264" s="152"/>
      <c r="H264" s="108"/>
    </row>
    <row r="265" spans="1:8" ht="14.25" customHeight="1">
      <c r="C265" s="163"/>
      <c r="D265" s="108"/>
      <c r="E265" s="108"/>
      <c r="G265" s="152"/>
      <c r="H265" s="108"/>
    </row>
    <row r="266" spans="1:8" ht="14.25" customHeight="1">
      <c r="C266" s="163"/>
      <c r="D266" s="108"/>
      <c r="E266" s="108"/>
      <c r="G266" s="152"/>
      <c r="H266" s="108"/>
    </row>
    <row r="267" spans="1:8" ht="14.25" customHeight="1">
      <c r="C267" s="163"/>
      <c r="D267" s="108"/>
      <c r="E267" s="108"/>
      <c r="G267" s="152"/>
      <c r="H267" s="108"/>
    </row>
    <row r="268" spans="1:8" ht="14.25" customHeight="1">
      <c r="C268" s="163"/>
      <c r="D268" s="108"/>
      <c r="E268" s="108"/>
      <c r="G268" s="152"/>
      <c r="H268" s="108"/>
    </row>
    <row r="269" spans="1:8" ht="14.25" customHeight="1">
      <c r="C269" s="163"/>
      <c r="D269" s="108"/>
      <c r="E269" s="108"/>
      <c r="G269" s="152"/>
      <c r="H269" s="108"/>
    </row>
    <row r="270" spans="1:8" ht="14.25" customHeight="1">
      <c r="C270" s="163"/>
      <c r="D270" s="108"/>
      <c r="E270" s="108"/>
      <c r="G270" s="152"/>
      <c r="H270" s="108"/>
    </row>
    <row r="271" spans="1:8" ht="14.25" customHeight="1">
      <c r="C271" s="163"/>
      <c r="D271" s="108"/>
      <c r="E271" s="108"/>
      <c r="G271" s="152"/>
      <c r="H271" s="108"/>
    </row>
    <row r="272" spans="1:8" ht="14.25" customHeight="1">
      <c r="C272" s="163"/>
      <c r="D272" s="108"/>
      <c r="E272" s="108"/>
      <c r="G272" s="152"/>
      <c r="H272" s="108"/>
    </row>
    <row r="273" spans="3:8" ht="14.25" customHeight="1">
      <c r="C273" s="163"/>
      <c r="D273" s="108"/>
      <c r="E273" s="108"/>
      <c r="G273" s="152"/>
      <c r="H273" s="108"/>
    </row>
    <row r="274" spans="3:8" ht="14.25" customHeight="1">
      <c r="C274" s="163"/>
      <c r="D274" s="108"/>
      <c r="E274" s="108"/>
      <c r="G274" s="152"/>
      <c r="H274" s="108"/>
    </row>
    <row r="275" spans="3:8" ht="14.25" customHeight="1">
      <c r="C275" s="163"/>
      <c r="D275" s="108"/>
      <c r="E275" s="108"/>
      <c r="G275" s="152"/>
      <c r="H275" s="108"/>
    </row>
    <row r="276" spans="3:8" ht="14.25" customHeight="1">
      <c r="C276" s="163"/>
      <c r="D276" s="108"/>
      <c r="E276" s="108"/>
      <c r="G276" s="152"/>
      <c r="H276" s="108"/>
    </row>
    <row r="277" spans="3:8" ht="14.25" customHeight="1">
      <c r="C277" s="163"/>
      <c r="D277" s="108"/>
      <c r="E277" s="108"/>
      <c r="G277" s="152"/>
      <c r="H277" s="108"/>
    </row>
    <row r="278" spans="3:8" ht="14.25" customHeight="1">
      <c r="C278" s="163"/>
      <c r="D278" s="108"/>
      <c r="E278" s="108"/>
      <c r="G278" s="152"/>
      <c r="H278" s="108"/>
    </row>
    <row r="279" spans="3:8" ht="14.25" customHeight="1">
      <c r="C279" s="163"/>
      <c r="D279" s="108"/>
      <c r="E279" s="108"/>
      <c r="G279" s="152"/>
      <c r="H279" s="108"/>
    </row>
    <row r="280" spans="3:8" ht="14.25" customHeight="1">
      <c r="C280" s="163"/>
      <c r="D280" s="108"/>
      <c r="E280" s="108"/>
      <c r="G280" s="152"/>
      <c r="H280" s="108"/>
    </row>
    <row r="281" spans="3:8" ht="14.25" customHeight="1">
      <c r="C281" s="163"/>
      <c r="D281" s="108"/>
      <c r="E281" s="108"/>
      <c r="G281" s="152"/>
      <c r="H281" s="108"/>
    </row>
    <row r="282" spans="3:8" ht="14.25" customHeight="1">
      <c r="C282" s="163"/>
      <c r="D282" s="108"/>
      <c r="E282" s="108"/>
      <c r="G282" s="152"/>
      <c r="H282" s="108"/>
    </row>
    <row r="283" spans="3:8" ht="14.25" customHeight="1">
      <c r="C283" s="163"/>
      <c r="D283" s="108"/>
      <c r="E283" s="108"/>
      <c r="G283" s="152"/>
      <c r="H283" s="108"/>
    </row>
    <row r="284" spans="3:8" ht="14.25" customHeight="1">
      <c r="C284" s="163"/>
      <c r="D284" s="108"/>
      <c r="E284" s="108"/>
      <c r="G284" s="152"/>
      <c r="H284" s="108"/>
    </row>
    <row r="285" spans="3:8" ht="14.25" customHeight="1">
      <c r="C285" s="163"/>
      <c r="D285" s="108"/>
      <c r="E285" s="108"/>
      <c r="G285" s="152"/>
      <c r="H285" s="108"/>
    </row>
    <row r="286" spans="3:8" ht="14.25" customHeight="1">
      <c r="C286" s="163"/>
      <c r="D286" s="108"/>
      <c r="E286" s="108"/>
      <c r="G286" s="152"/>
      <c r="H286" s="108"/>
    </row>
    <row r="287" spans="3:8" ht="14.25" customHeight="1">
      <c r="C287" s="163"/>
      <c r="D287" s="108"/>
      <c r="E287" s="108"/>
      <c r="G287" s="152"/>
      <c r="H287" s="108"/>
    </row>
    <row r="288" spans="3:8" ht="14.25" customHeight="1">
      <c r="C288" s="163"/>
      <c r="D288" s="108"/>
      <c r="E288" s="108"/>
      <c r="G288" s="152"/>
      <c r="H288" s="108"/>
    </row>
    <row r="289" spans="3:8" ht="14.25" customHeight="1">
      <c r="C289" s="163"/>
      <c r="D289" s="108"/>
      <c r="E289" s="108"/>
      <c r="G289" s="152"/>
      <c r="H289" s="108"/>
    </row>
    <row r="290" spans="3:8" ht="14.25" customHeight="1">
      <c r="C290" s="163"/>
      <c r="D290" s="108"/>
      <c r="E290" s="108"/>
      <c r="G290" s="152"/>
      <c r="H290" s="108"/>
    </row>
    <row r="291" spans="3:8" ht="14.25" customHeight="1">
      <c r="C291" s="163"/>
      <c r="D291" s="108"/>
      <c r="E291" s="108"/>
      <c r="G291" s="152"/>
      <c r="H291" s="108"/>
    </row>
    <row r="292" spans="3:8" ht="14.25" customHeight="1">
      <c r="C292" s="163"/>
      <c r="D292" s="108"/>
      <c r="E292" s="108"/>
      <c r="G292" s="152"/>
      <c r="H292" s="108"/>
    </row>
    <row r="293" spans="3:8" ht="14.25" customHeight="1">
      <c r="C293" s="163"/>
      <c r="D293" s="108"/>
      <c r="E293" s="108"/>
      <c r="G293" s="152"/>
      <c r="H293" s="108"/>
    </row>
    <row r="294" spans="3:8" ht="14.25" customHeight="1">
      <c r="C294" s="163"/>
      <c r="D294" s="108"/>
      <c r="E294" s="108"/>
      <c r="G294" s="152"/>
      <c r="H294" s="108"/>
    </row>
    <row r="295" spans="3:8" ht="14.25" customHeight="1">
      <c r="C295" s="163"/>
      <c r="D295" s="108"/>
      <c r="E295" s="108"/>
      <c r="G295" s="152"/>
      <c r="H295" s="108"/>
    </row>
    <row r="296" spans="3:8" ht="14.25" customHeight="1">
      <c r="C296" s="163"/>
      <c r="D296" s="108"/>
      <c r="E296" s="108"/>
      <c r="G296" s="152"/>
      <c r="H296" s="108"/>
    </row>
    <row r="297" spans="3:8" ht="14.25" customHeight="1">
      <c r="C297" s="163"/>
      <c r="D297" s="108"/>
      <c r="E297" s="108"/>
      <c r="G297" s="152"/>
      <c r="H297" s="108"/>
    </row>
    <row r="298" spans="3:8" ht="14.25" customHeight="1">
      <c r="C298" s="163"/>
      <c r="D298" s="108"/>
      <c r="E298" s="108"/>
      <c r="G298" s="152"/>
      <c r="H298" s="108"/>
    </row>
    <row r="299" spans="3:8" ht="14.25" customHeight="1">
      <c r="C299" s="163"/>
      <c r="D299" s="108"/>
      <c r="E299" s="108"/>
      <c r="G299" s="152"/>
      <c r="H299" s="108"/>
    </row>
    <row r="300" spans="3:8" ht="14.25" customHeight="1">
      <c r="C300" s="163"/>
      <c r="D300" s="108"/>
      <c r="E300" s="108"/>
      <c r="G300" s="152"/>
      <c r="H300" s="108"/>
    </row>
    <row r="301" spans="3:8" ht="14.25" customHeight="1">
      <c r="C301" s="163"/>
      <c r="D301" s="108"/>
      <c r="E301" s="108"/>
      <c r="G301" s="152"/>
      <c r="H301" s="108"/>
    </row>
    <row r="302" spans="3:8" ht="14.25" customHeight="1">
      <c r="C302" s="163"/>
      <c r="D302" s="108"/>
      <c r="E302" s="108"/>
      <c r="G302" s="152"/>
      <c r="H302" s="108"/>
    </row>
    <row r="303" spans="3:8" ht="14.25" customHeight="1">
      <c r="C303" s="163"/>
      <c r="D303" s="108"/>
      <c r="E303" s="108"/>
      <c r="G303" s="152"/>
      <c r="H303" s="108"/>
    </row>
    <row r="304" spans="3:8" ht="14.25" customHeight="1">
      <c r="C304" s="163"/>
      <c r="D304" s="108"/>
      <c r="E304" s="108"/>
      <c r="G304" s="152"/>
      <c r="H304" s="108"/>
    </row>
    <row r="305" spans="3:8" ht="14.25" customHeight="1">
      <c r="C305" s="163"/>
      <c r="D305" s="108"/>
      <c r="E305" s="108"/>
      <c r="G305" s="152"/>
      <c r="H305" s="108"/>
    </row>
    <row r="306" spans="3:8" ht="14.25" customHeight="1">
      <c r="C306" s="163"/>
      <c r="D306" s="108"/>
      <c r="E306" s="108"/>
      <c r="G306" s="152"/>
      <c r="H306" s="108"/>
    </row>
    <row r="307" spans="3:8" ht="14.25" customHeight="1">
      <c r="C307" s="163"/>
      <c r="D307" s="108"/>
      <c r="E307" s="108"/>
      <c r="G307" s="152"/>
      <c r="H307" s="108"/>
    </row>
    <row r="308" spans="3:8" ht="14.25" customHeight="1">
      <c r="C308" s="163"/>
      <c r="D308" s="108"/>
      <c r="E308" s="108"/>
      <c r="G308" s="152"/>
      <c r="H308" s="108"/>
    </row>
    <row r="309" spans="3:8" ht="14.25" customHeight="1">
      <c r="C309" s="163"/>
      <c r="D309" s="108"/>
      <c r="E309" s="108"/>
      <c r="G309" s="152"/>
      <c r="H309" s="108"/>
    </row>
    <row r="310" spans="3:8" ht="14.25" customHeight="1">
      <c r="C310" s="163"/>
      <c r="D310" s="108"/>
      <c r="E310" s="108"/>
      <c r="G310" s="152"/>
      <c r="H310" s="108"/>
    </row>
    <row r="311" spans="3:8" ht="14.25" customHeight="1">
      <c r="C311" s="163"/>
      <c r="D311" s="108"/>
      <c r="E311" s="108"/>
      <c r="G311" s="152"/>
      <c r="H311" s="108"/>
    </row>
    <row r="312" spans="3:8" ht="14.25" customHeight="1">
      <c r="C312" s="163"/>
      <c r="D312" s="108"/>
      <c r="E312" s="108"/>
      <c r="G312" s="152"/>
      <c r="H312" s="108"/>
    </row>
    <row r="313" spans="3:8" ht="14.25" customHeight="1">
      <c r="C313" s="163"/>
      <c r="D313" s="108"/>
      <c r="E313" s="108"/>
      <c r="G313" s="152"/>
      <c r="H313" s="108"/>
    </row>
    <row r="314" spans="3:8" ht="14.25" customHeight="1">
      <c r="C314" s="163"/>
      <c r="D314" s="108"/>
      <c r="E314" s="108"/>
      <c r="G314" s="152"/>
      <c r="H314" s="108"/>
    </row>
    <row r="315" spans="3:8" ht="14.25" customHeight="1">
      <c r="C315" s="163"/>
      <c r="D315" s="108"/>
      <c r="E315" s="108"/>
      <c r="G315" s="152"/>
      <c r="H315" s="108"/>
    </row>
    <row r="316" spans="3:8" ht="14.25" customHeight="1">
      <c r="C316" s="163"/>
      <c r="D316" s="108"/>
      <c r="E316" s="108"/>
      <c r="G316" s="152"/>
      <c r="H316" s="108"/>
    </row>
    <row r="317" spans="3:8" ht="14.25" customHeight="1">
      <c r="C317" s="163"/>
      <c r="D317" s="108"/>
      <c r="E317" s="108"/>
      <c r="G317" s="152"/>
      <c r="H317" s="108"/>
    </row>
    <row r="318" spans="3:8" ht="14.25" customHeight="1">
      <c r="C318" s="163"/>
      <c r="D318" s="108"/>
      <c r="E318" s="108"/>
      <c r="G318" s="152"/>
      <c r="H318" s="108"/>
    </row>
    <row r="319" spans="3:8" ht="14.25" customHeight="1">
      <c r="C319" s="163"/>
      <c r="D319" s="108"/>
      <c r="E319" s="108"/>
      <c r="G319" s="152"/>
      <c r="H319" s="108"/>
    </row>
    <row r="320" spans="3:8" ht="14.25" customHeight="1">
      <c r="C320" s="163"/>
      <c r="D320" s="108"/>
      <c r="E320" s="108"/>
      <c r="G320" s="152"/>
      <c r="H320" s="108"/>
    </row>
    <row r="321" spans="3:8" ht="14.25" customHeight="1">
      <c r="C321" s="163"/>
      <c r="D321" s="108"/>
      <c r="E321" s="108"/>
      <c r="G321" s="152"/>
      <c r="H321" s="108"/>
    </row>
    <row r="322" spans="3:8" ht="14.25" customHeight="1">
      <c r="C322" s="163"/>
      <c r="D322" s="108"/>
      <c r="E322" s="108"/>
      <c r="G322" s="152"/>
      <c r="H322" s="108"/>
    </row>
    <row r="323" spans="3:8" ht="14.25" customHeight="1">
      <c r="C323" s="163"/>
      <c r="D323" s="108"/>
      <c r="E323" s="108"/>
      <c r="G323" s="152"/>
      <c r="H323" s="108"/>
    </row>
    <row r="324" spans="3:8" ht="14.25" customHeight="1">
      <c r="C324" s="163"/>
      <c r="D324" s="108"/>
      <c r="E324" s="108"/>
      <c r="G324" s="152"/>
      <c r="H324" s="108"/>
    </row>
    <row r="325" spans="3:8" ht="14.25" customHeight="1">
      <c r="C325" s="163"/>
      <c r="D325" s="108"/>
      <c r="E325" s="108"/>
      <c r="G325" s="152"/>
      <c r="H325" s="108"/>
    </row>
    <row r="326" spans="3:8" ht="14.25" customHeight="1">
      <c r="C326" s="163"/>
      <c r="D326" s="108"/>
      <c r="E326" s="108"/>
      <c r="G326" s="152"/>
      <c r="H326" s="108"/>
    </row>
    <row r="327" spans="3:8" ht="14.25" customHeight="1">
      <c r="C327" s="163"/>
      <c r="D327" s="108"/>
      <c r="E327" s="108"/>
      <c r="G327" s="152"/>
      <c r="H327" s="108"/>
    </row>
    <row r="328" spans="3:8" ht="14.25" customHeight="1">
      <c r="C328" s="163"/>
      <c r="D328" s="108"/>
      <c r="E328" s="108"/>
      <c r="G328" s="152"/>
      <c r="H328" s="108"/>
    </row>
    <row r="329" spans="3:8" ht="14.25" customHeight="1">
      <c r="C329" s="163"/>
      <c r="D329" s="108"/>
      <c r="E329" s="108"/>
      <c r="G329" s="152"/>
      <c r="H329" s="108"/>
    </row>
    <row r="330" spans="3:8" ht="14.25" customHeight="1">
      <c r="C330" s="163"/>
      <c r="D330" s="108"/>
      <c r="E330" s="108"/>
      <c r="G330" s="152"/>
      <c r="H330" s="108"/>
    </row>
    <row r="331" spans="3:8" ht="14.25" customHeight="1">
      <c r="C331" s="163"/>
      <c r="D331" s="108"/>
      <c r="E331" s="108"/>
      <c r="G331" s="152"/>
      <c r="H331" s="108"/>
    </row>
    <row r="332" spans="3:8" ht="14.25" customHeight="1">
      <c r="C332" s="163"/>
      <c r="D332" s="108"/>
      <c r="E332" s="108"/>
      <c r="G332" s="152"/>
      <c r="H332" s="108"/>
    </row>
    <row r="333" spans="3:8" ht="14.25" customHeight="1">
      <c r="C333" s="163"/>
      <c r="D333" s="108"/>
      <c r="E333" s="108"/>
      <c r="G333" s="152"/>
      <c r="H333" s="108"/>
    </row>
    <row r="334" spans="3:8" ht="14.25" customHeight="1">
      <c r="C334" s="163"/>
      <c r="D334" s="108"/>
      <c r="E334" s="108"/>
      <c r="G334" s="152"/>
      <c r="H334" s="108"/>
    </row>
    <row r="335" spans="3:8" ht="14.25" customHeight="1">
      <c r="C335" s="163"/>
      <c r="D335" s="108"/>
      <c r="E335" s="108"/>
      <c r="G335" s="152"/>
      <c r="H335" s="108"/>
    </row>
    <row r="336" spans="3:8" ht="14.25" customHeight="1">
      <c r="C336" s="163"/>
      <c r="D336" s="108"/>
      <c r="E336" s="108"/>
      <c r="G336" s="152"/>
      <c r="H336" s="108"/>
    </row>
    <row r="337" spans="3:8" ht="14.25" customHeight="1">
      <c r="C337" s="163"/>
      <c r="D337" s="108"/>
      <c r="E337" s="108"/>
      <c r="G337" s="152"/>
      <c r="H337" s="108"/>
    </row>
    <row r="338" spans="3:8" ht="14.25" customHeight="1">
      <c r="C338" s="163"/>
      <c r="D338" s="108"/>
      <c r="E338" s="108"/>
      <c r="G338" s="152"/>
      <c r="H338" s="108"/>
    </row>
    <row r="339" spans="3:8" ht="14.25" customHeight="1">
      <c r="C339" s="163"/>
      <c r="D339" s="108"/>
      <c r="E339" s="108"/>
      <c r="G339" s="152"/>
      <c r="H339" s="108"/>
    </row>
    <row r="340" spans="3:8" ht="14.25" customHeight="1">
      <c r="C340" s="163"/>
      <c r="D340" s="108"/>
      <c r="E340" s="108"/>
      <c r="G340" s="152"/>
      <c r="H340" s="108"/>
    </row>
    <row r="341" spans="3:8" ht="14.25" customHeight="1">
      <c r="C341" s="163"/>
      <c r="D341" s="108"/>
      <c r="E341" s="108"/>
      <c r="G341" s="152"/>
      <c r="H341" s="108"/>
    </row>
    <row r="342" spans="3:8" ht="14.25" customHeight="1">
      <c r="C342" s="163"/>
      <c r="D342" s="108"/>
      <c r="E342" s="108"/>
      <c r="G342" s="152"/>
      <c r="H342" s="108"/>
    </row>
    <row r="343" spans="3:8" ht="14.25" customHeight="1">
      <c r="C343" s="163"/>
      <c r="D343" s="108"/>
      <c r="E343" s="108"/>
      <c r="G343" s="152"/>
      <c r="H343" s="108"/>
    </row>
    <row r="344" spans="3:8" ht="14.25" customHeight="1">
      <c r="C344" s="163"/>
      <c r="D344" s="108"/>
      <c r="E344" s="108"/>
      <c r="G344" s="152"/>
      <c r="H344" s="108"/>
    </row>
    <row r="345" spans="3:8" ht="14.25" customHeight="1">
      <c r="C345" s="163"/>
      <c r="D345" s="108"/>
      <c r="E345" s="108"/>
      <c r="G345" s="152"/>
      <c r="H345" s="108"/>
    </row>
    <row r="346" spans="3:8" ht="14.25" customHeight="1">
      <c r="C346" s="163"/>
      <c r="D346" s="108"/>
      <c r="E346" s="108"/>
      <c r="G346" s="152"/>
      <c r="H346" s="108"/>
    </row>
    <row r="347" spans="3:8" ht="14.25" customHeight="1">
      <c r="C347" s="163"/>
      <c r="D347" s="108"/>
      <c r="E347" s="108"/>
      <c r="G347" s="152"/>
      <c r="H347" s="108"/>
    </row>
    <row r="348" spans="3:8" ht="14.25" customHeight="1">
      <c r="C348" s="163"/>
      <c r="D348" s="108"/>
      <c r="E348" s="108"/>
      <c r="G348" s="152"/>
      <c r="H348" s="108"/>
    </row>
    <row r="349" spans="3:8" ht="14.25" customHeight="1">
      <c r="C349" s="163"/>
      <c r="D349" s="108"/>
      <c r="E349" s="108"/>
      <c r="G349" s="152"/>
      <c r="H349" s="108"/>
    </row>
    <row r="350" spans="3:8" ht="14.25" customHeight="1">
      <c r="C350" s="163"/>
      <c r="D350" s="108"/>
      <c r="E350" s="108"/>
      <c r="G350" s="152"/>
      <c r="H350" s="108"/>
    </row>
    <row r="351" spans="3:8" ht="14.25" customHeight="1">
      <c r="C351" s="163"/>
      <c r="D351" s="108"/>
      <c r="E351" s="108"/>
      <c r="G351" s="152"/>
      <c r="H351" s="108"/>
    </row>
    <row r="352" spans="3:8" ht="14.25" customHeight="1">
      <c r="C352" s="163"/>
      <c r="D352" s="108"/>
      <c r="E352" s="108"/>
      <c r="G352" s="152"/>
      <c r="H352" s="108"/>
    </row>
    <row r="353" spans="3:8" ht="14.25" customHeight="1">
      <c r="C353" s="163"/>
      <c r="D353" s="108"/>
      <c r="E353" s="108"/>
      <c r="G353" s="152"/>
      <c r="H353" s="108"/>
    </row>
    <row r="354" spans="3:8" ht="14.25" customHeight="1">
      <c r="C354" s="163"/>
      <c r="D354" s="108"/>
      <c r="E354" s="108"/>
      <c r="G354" s="152"/>
      <c r="H354" s="108"/>
    </row>
    <row r="355" spans="3:8" ht="14.25" customHeight="1">
      <c r="C355" s="163"/>
      <c r="D355" s="108"/>
      <c r="E355" s="108"/>
      <c r="G355" s="152"/>
      <c r="H355" s="108"/>
    </row>
    <row r="356" spans="3:8" ht="14.25" customHeight="1">
      <c r="C356" s="163"/>
      <c r="D356" s="108"/>
      <c r="E356" s="108"/>
      <c r="G356" s="152"/>
      <c r="H356" s="108"/>
    </row>
    <row r="357" spans="3:8" ht="14.25" customHeight="1">
      <c r="C357" s="163"/>
      <c r="D357" s="108"/>
      <c r="E357" s="108"/>
      <c r="G357" s="152"/>
      <c r="H357" s="108"/>
    </row>
    <row r="358" spans="3:8" ht="14.25" customHeight="1">
      <c r="C358" s="163"/>
      <c r="D358" s="108"/>
      <c r="E358" s="108"/>
      <c r="G358" s="152"/>
      <c r="H358" s="108"/>
    </row>
    <row r="359" spans="3:8" ht="14.25" customHeight="1">
      <c r="C359" s="163"/>
      <c r="D359" s="108"/>
      <c r="E359" s="108"/>
      <c r="G359" s="152"/>
      <c r="H359" s="108"/>
    </row>
    <row r="360" spans="3:8" ht="14.25" customHeight="1">
      <c r="C360" s="163"/>
      <c r="D360" s="108"/>
      <c r="E360" s="108"/>
      <c r="G360" s="152"/>
      <c r="H360" s="108"/>
    </row>
    <row r="361" spans="3:8" ht="14.25" customHeight="1">
      <c r="C361" s="163"/>
      <c r="D361" s="108"/>
      <c r="E361" s="108"/>
      <c r="G361" s="152"/>
      <c r="H361" s="108"/>
    </row>
    <row r="362" spans="3:8" ht="14.25" customHeight="1">
      <c r="C362" s="163"/>
      <c r="D362" s="108"/>
      <c r="E362" s="108"/>
      <c r="G362" s="152"/>
      <c r="H362" s="108"/>
    </row>
    <row r="363" spans="3:8" ht="14.25" customHeight="1">
      <c r="C363" s="163"/>
      <c r="D363" s="108"/>
      <c r="E363" s="108"/>
      <c r="G363" s="152"/>
      <c r="H363" s="108"/>
    </row>
    <row r="364" spans="3:8" ht="14.25" customHeight="1">
      <c r="C364" s="163"/>
      <c r="D364" s="108"/>
      <c r="E364" s="108"/>
      <c r="G364" s="152"/>
      <c r="H364" s="108"/>
    </row>
    <row r="365" spans="3:8" ht="14.25" customHeight="1">
      <c r="C365" s="163"/>
      <c r="D365" s="108"/>
      <c r="E365" s="108"/>
      <c r="G365" s="152"/>
      <c r="H365" s="108"/>
    </row>
    <row r="366" spans="3:8" ht="14.25" customHeight="1">
      <c r="C366" s="163"/>
      <c r="D366" s="108"/>
      <c r="E366" s="108"/>
      <c r="G366" s="152"/>
      <c r="H366" s="108"/>
    </row>
    <row r="367" spans="3:8" ht="14.25" customHeight="1">
      <c r="C367" s="163"/>
      <c r="D367" s="108"/>
      <c r="E367" s="108"/>
      <c r="G367" s="152"/>
      <c r="H367" s="108"/>
    </row>
    <row r="368" spans="3:8" ht="14.25" customHeight="1">
      <c r="C368" s="163"/>
      <c r="D368" s="108"/>
      <c r="E368" s="108"/>
      <c r="G368" s="152"/>
      <c r="H368" s="108"/>
    </row>
    <row r="369" spans="3:8" ht="14.25" customHeight="1">
      <c r="C369" s="163"/>
      <c r="D369" s="108"/>
      <c r="E369" s="108"/>
      <c r="G369" s="152"/>
      <c r="H369" s="108"/>
    </row>
    <row r="370" spans="3:8" ht="14.25" customHeight="1">
      <c r="C370" s="163"/>
      <c r="D370" s="108"/>
      <c r="E370" s="108"/>
      <c r="G370" s="152"/>
      <c r="H370" s="108"/>
    </row>
    <row r="371" spans="3:8" ht="14.25" customHeight="1">
      <c r="C371" s="163"/>
      <c r="D371" s="108"/>
      <c r="E371" s="108"/>
      <c r="G371" s="152"/>
      <c r="H371" s="108"/>
    </row>
    <row r="372" spans="3:8" ht="14.25" customHeight="1">
      <c r="C372" s="163"/>
      <c r="D372" s="108"/>
      <c r="E372" s="108"/>
      <c r="G372" s="152"/>
      <c r="H372" s="108"/>
    </row>
    <row r="373" spans="3:8" ht="14.25" customHeight="1">
      <c r="C373" s="163"/>
      <c r="D373" s="108"/>
      <c r="E373" s="108"/>
      <c r="G373" s="152"/>
      <c r="H373" s="108"/>
    </row>
    <row r="374" spans="3:8" ht="14.25" customHeight="1">
      <c r="C374" s="163"/>
      <c r="D374" s="108"/>
      <c r="E374" s="108"/>
      <c r="G374" s="152"/>
      <c r="H374" s="108"/>
    </row>
    <row r="375" spans="3:8" ht="14.25" customHeight="1">
      <c r="C375" s="163"/>
      <c r="D375" s="108"/>
      <c r="E375" s="108"/>
      <c r="G375" s="152"/>
      <c r="H375" s="108"/>
    </row>
    <row r="376" spans="3:8" ht="14.25" customHeight="1">
      <c r="C376" s="163"/>
      <c r="D376" s="108"/>
      <c r="E376" s="108"/>
      <c r="G376" s="152"/>
      <c r="H376" s="108"/>
    </row>
    <row r="377" spans="3:8" ht="14.25" customHeight="1">
      <c r="C377" s="163"/>
      <c r="D377" s="108"/>
      <c r="E377" s="108"/>
      <c r="G377" s="152"/>
      <c r="H377" s="108"/>
    </row>
    <row r="378" spans="3:8" ht="14.25" customHeight="1">
      <c r="C378" s="163"/>
      <c r="D378" s="108"/>
      <c r="E378" s="108"/>
      <c r="G378" s="152"/>
      <c r="H378" s="108"/>
    </row>
    <row r="379" spans="3:8" ht="14.25" customHeight="1">
      <c r="C379" s="163"/>
      <c r="D379" s="108"/>
      <c r="E379" s="108"/>
      <c r="G379" s="152"/>
      <c r="H379" s="108"/>
    </row>
    <row r="380" spans="3:8" ht="14.25" customHeight="1">
      <c r="C380" s="163"/>
      <c r="D380" s="108"/>
      <c r="E380" s="108"/>
      <c r="G380" s="152"/>
      <c r="H380" s="108"/>
    </row>
    <row r="381" spans="3:8" ht="14.25" customHeight="1">
      <c r="C381" s="163"/>
      <c r="D381" s="108"/>
      <c r="E381" s="108"/>
      <c r="G381" s="152"/>
      <c r="H381" s="108"/>
    </row>
    <row r="382" spans="3:8" ht="14.25" customHeight="1">
      <c r="C382" s="163"/>
      <c r="D382" s="108"/>
      <c r="E382" s="108"/>
      <c r="G382" s="152"/>
      <c r="H382" s="108"/>
    </row>
    <row r="383" spans="3:8" ht="14.25" customHeight="1">
      <c r="C383" s="163"/>
      <c r="D383" s="108"/>
      <c r="E383" s="108"/>
      <c r="G383" s="152"/>
      <c r="H383" s="108"/>
    </row>
    <row r="384" spans="3:8" ht="14.25" customHeight="1">
      <c r="C384" s="163"/>
      <c r="D384" s="108"/>
      <c r="E384" s="108"/>
      <c r="G384" s="152"/>
      <c r="H384" s="108"/>
    </row>
    <row r="385" spans="3:8" ht="14.25" customHeight="1">
      <c r="C385" s="163"/>
      <c r="D385" s="108"/>
      <c r="E385" s="108"/>
      <c r="G385" s="152"/>
      <c r="H385" s="108"/>
    </row>
    <row r="386" spans="3:8" ht="14.25" customHeight="1">
      <c r="C386" s="163"/>
      <c r="D386" s="108"/>
      <c r="E386" s="108"/>
      <c r="G386" s="152"/>
      <c r="H386" s="108"/>
    </row>
    <row r="387" spans="3:8" ht="14.25" customHeight="1">
      <c r="C387" s="163"/>
      <c r="D387" s="108"/>
      <c r="E387" s="108"/>
      <c r="G387" s="152"/>
      <c r="H387" s="108"/>
    </row>
    <row r="388" spans="3:8" ht="14.25" customHeight="1">
      <c r="C388" s="163"/>
      <c r="D388" s="108"/>
      <c r="E388" s="108"/>
      <c r="G388" s="152"/>
      <c r="H388" s="108"/>
    </row>
    <row r="389" spans="3:8" ht="14.25" customHeight="1">
      <c r="C389" s="163"/>
      <c r="D389" s="108"/>
      <c r="E389" s="108"/>
      <c r="G389" s="152"/>
      <c r="H389" s="108"/>
    </row>
    <row r="390" spans="3:8" ht="14.25" customHeight="1">
      <c r="C390" s="163"/>
      <c r="D390" s="108"/>
      <c r="E390" s="108"/>
      <c r="G390" s="152"/>
      <c r="H390" s="108"/>
    </row>
    <row r="391" spans="3:8" ht="14.25" customHeight="1">
      <c r="C391" s="163"/>
      <c r="D391" s="108"/>
      <c r="E391" s="108"/>
      <c r="G391" s="152"/>
      <c r="H391" s="108"/>
    </row>
    <row r="392" spans="3:8" ht="14.25" customHeight="1">
      <c r="C392" s="163"/>
      <c r="D392" s="108"/>
      <c r="E392" s="108"/>
      <c r="G392" s="152"/>
      <c r="H392" s="108"/>
    </row>
    <row r="393" spans="3:8" ht="14.25" customHeight="1">
      <c r="C393" s="163"/>
      <c r="D393" s="108"/>
      <c r="E393" s="108"/>
      <c r="G393" s="152"/>
      <c r="H393" s="108"/>
    </row>
    <row r="394" spans="3:8" ht="14.25" customHeight="1">
      <c r="C394" s="163"/>
      <c r="D394" s="108"/>
      <c r="E394" s="108"/>
      <c r="G394" s="152"/>
      <c r="H394" s="108"/>
    </row>
    <row r="395" spans="3:8" ht="14.25" customHeight="1">
      <c r="C395" s="163"/>
      <c r="D395" s="108"/>
      <c r="E395" s="108"/>
      <c r="G395" s="152"/>
      <c r="H395" s="108"/>
    </row>
    <row r="396" spans="3:8" ht="14.25" customHeight="1">
      <c r="C396" s="163"/>
      <c r="D396" s="108"/>
      <c r="E396" s="108"/>
      <c r="G396" s="152"/>
      <c r="H396" s="108"/>
    </row>
    <row r="397" spans="3:8" ht="14.25" customHeight="1">
      <c r="C397" s="163"/>
      <c r="D397" s="108"/>
      <c r="E397" s="108"/>
      <c r="G397" s="152"/>
      <c r="H397" s="108"/>
    </row>
    <row r="398" spans="3:8" ht="14.25" customHeight="1">
      <c r="C398" s="163"/>
      <c r="D398" s="108"/>
      <c r="E398" s="108"/>
      <c r="G398" s="152"/>
      <c r="H398" s="108"/>
    </row>
    <row r="399" spans="3:8" ht="14.25" customHeight="1">
      <c r="C399" s="163"/>
      <c r="D399" s="108"/>
      <c r="E399" s="108"/>
      <c r="G399" s="152"/>
      <c r="H399" s="108"/>
    </row>
    <row r="400" spans="3:8" ht="14.25" customHeight="1">
      <c r="C400" s="163"/>
      <c r="D400" s="108"/>
      <c r="E400" s="108"/>
      <c r="G400" s="152"/>
      <c r="H400" s="108"/>
    </row>
    <row r="401" spans="3:8" ht="14.25" customHeight="1">
      <c r="C401" s="163"/>
      <c r="D401" s="108"/>
      <c r="E401" s="108"/>
      <c r="G401" s="152"/>
      <c r="H401" s="108"/>
    </row>
    <row r="402" spans="3:8" ht="14.25" customHeight="1">
      <c r="C402" s="163"/>
      <c r="D402" s="108"/>
      <c r="E402" s="108"/>
      <c r="G402" s="152"/>
      <c r="H402" s="108"/>
    </row>
    <row r="403" spans="3:8" ht="14.25" customHeight="1">
      <c r="C403" s="163"/>
      <c r="D403" s="108"/>
      <c r="E403" s="108"/>
      <c r="G403" s="152"/>
      <c r="H403" s="108"/>
    </row>
    <row r="404" spans="3:8" ht="14.25" customHeight="1">
      <c r="C404" s="163"/>
      <c r="D404" s="108"/>
      <c r="E404" s="108"/>
      <c r="G404" s="152"/>
      <c r="H404" s="108"/>
    </row>
    <row r="405" spans="3:8" ht="14.25" customHeight="1">
      <c r="C405" s="163"/>
      <c r="D405" s="108"/>
      <c r="E405" s="108"/>
      <c r="G405" s="152"/>
      <c r="H405" s="108"/>
    </row>
    <row r="406" spans="3:8" ht="14.25" customHeight="1">
      <c r="C406" s="163"/>
      <c r="D406" s="108"/>
      <c r="E406" s="108"/>
      <c r="G406" s="152"/>
      <c r="H406" s="108"/>
    </row>
    <row r="407" spans="3:8" ht="14.25" customHeight="1">
      <c r="C407" s="163"/>
      <c r="D407" s="108"/>
      <c r="E407" s="108"/>
      <c r="G407" s="152"/>
      <c r="H407" s="108"/>
    </row>
    <row r="408" spans="3:8" ht="14.25" customHeight="1">
      <c r="C408" s="163"/>
      <c r="D408" s="108"/>
      <c r="E408" s="108"/>
      <c r="G408" s="152"/>
      <c r="H408" s="108"/>
    </row>
    <row r="409" spans="3:8" ht="14.25" customHeight="1">
      <c r="C409" s="163"/>
      <c r="D409" s="108"/>
      <c r="E409" s="108"/>
      <c r="G409" s="152"/>
      <c r="H409" s="108"/>
    </row>
    <row r="410" spans="3:8" ht="14.25" customHeight="1">
      <c r="C410" s="163"/>
      <c r="D410" s="108"/>
      <c r="E410" s="108"/>
      <c r="G410" s="152"/>
      <c r="H410" s="108"/>
    </row>
    <row r="411" spans="3:8" ht="14.25" customHeight="1">
      <c r="C411" s="163"/>
      <c r="D411" s="108"/>
      <c r="E411" s="108"/>
      <c r="G411" s="152"/>
      <c r="H411" s="108"/>
    </row>
    <row r="412" spans="3:8" ht="14.25" customHeight="1">
      <c r="C412" s="163"/>
      <c r="D412" s="108"/>
      <c r="E412" s="108"/>
      <c r="G412" s="152"/>
      <c r="H412" s="108"/>
    </row>
    <row r="413" spans="3:8" ht="14.25" customHeight="1">
      <c r="C413" s="163"/>
      <c r="D413" s="108"/>
      <c r="E413" s="108"/>
      <c r="G413" s="152"/>
      <c r="H413" s="108"/>
    </row>
    <row r="414" spans="3:8" ht="14.25" customHeight="1">
      <c r="C414" s="163"/>
      <c r="D414" s="108"/>
      <c r="E414" s="108"/>
      <c r="G414" s="152"/>
      <c r="H414" s="108"/>
    </row>
    <row r="415" spans="3:8" ht="14.25" customHeight="1">
      <c r="C415" s="163"/>
      <c r="D415" s="108"/>
      <c r="E415" s="108"/>
      <c r="G415" s="152"/>
      <c r="H415" s="108"/>
    </row>
    <row r="416" spans="3:8" ht="14.25" customHeight="1">
      <c r="C416" s="163"/>
      <c r="D416" s="108"/>
      <c r="E416" s="108"/>
      <c r="G416" s="152"/>
      <c r="H416" s="108"/>
    </row>
    <row r="417" spans="3:8" ht="14.25" customHeight="1">
      <c r="C417" s="163"/>
      <c r="D417" s="108"/>
      <c r="E417" s="108"/>
      <c r="G417" s="152"/>
      <c r="H417" s="108"/>
    </row>
    <row r="418" spans="3:8" ht="14.25" customHeight="1">
      <c r="C418" s="163"/>
      <c r="D418" s="108"/>
      <c r="E418" s="108"/>
      <c r="G418" s="152"/>
      <c r="H418" s="108"/>
    </row>
    <row r="419" spans="3:8" ht="14.25" customHeight="1">
      <c r="C419" s="163"/>
      <c r="D419" s="108"/>
      <c r="E419" s="108"/>
      <c r="G419" s="152"/>
      <c r="H419" s="108"/>
    </row>
    <row r="420" spans="3:8" ht="14.25" customHeight="1">
      <c r="C420" s="163"/>
      <c r="D420" s="108"/>
      <c r="E420" s="108"/>
      <c r="G420" s="152"/>
      <c r="H420" s="108"/>
    </row>
    <row r="421" spans="3:8" ht="14.25" customHeight="1">
      <c r="C421" s="163"/>
      <c r="D421" s="108"/>
      <c r="E421" s="108"/>
      <c r="G421" s="152"/>
      <c r="H421" s="108"/>
    </row>
    <row r="422" spans="3:8" ht="14.25" customHeight="1">
      <c r="C422" s="163"/>
      <c r="D422" s="108"/>
      <c r="E422" s="108"/>
      <c r="G422" s="152"/>
      <c r="H422" s="108"/>
    </row>
    <row r="423" spans="3:8" ht="14.25" customHeight="1">
      <c r="C423" s="163"/>
      <c r="D423" s="108"/>
      <c r="E423" s="108"/>
      <c r="G423" s="152"/>
      <c r="H423" s="108"/>
    </row>
    <row r="424" spans="3:8" ht="14.25" customHeight="1">
      <c r="C424" s="163"/>
      <c r="D424" s="108"/>
      <c r="E424" s="108"/>
      <c r="G424" s="152"/>
      <c r="H424" s="108"/>
    </row>
    <row r="425" spans="3:8" ht="14.25" customHeight="1">
      <c r="C425" s="163"/>
      <c r="D425" s="108"/>
      <c r="E425" s="108"/>
      <c r="G425" s="152"/>
      <c r="H425" s="108"/>
    </row>
    <row r="426" spans="3:8" ht="14.25" customHeight="1">
      <c r="C426" s="163"/>
      <c r="D426" s="108"/>
      <c r="E426" s="108"/>
      <c r="G426" s="152"/>
      <c r="H426" s="108"/>
    </row>
    <row r="427" spans="3:8" ht="14.25" customHeight="1">
      <c r="C427" s="163"/>
      <c r="D427" s="108"/>
      <c r="E427" s="108"/>
      <c r="G427" s="152"/>
      <c r="H427" s="108"/>
    </row>
    <row r="428" spans="3:8" ht="14.25" customHeight="1">
      <c r="C428" s="163"/>
      <c r="D428" s="108"/>
      <c r="E428" s="108"/>
      <c r="G428" s="152"/>
      <c r="H428" s="108"/>
    </row>
    <row r="429" spans="3:8" ht="14.25" customHeight="1">
      <c r="C429" s="163"/>
      <c r="D429" s="108"/>
      <c r="E429" s="108"/>
      <c r="G429" s="152"/>
      <c r="H429" s="108"/>
    </row>
    <row r="430" spans="3:8" ht="14.25" customHeight="1">
      <c r="C430" s="163"/>
      <c r="D430" s="108"/>
      <c r="E430" s="108"/>
      <c r="G430" s="152"/>
      <c r="H430" s="108"/>
    </row>
    <row r="431" spans="3:8" ht="14.25" customHeight="1">
      <c r="C431" s="163"/>
      <c r="D431" s="108"/>
      <c r="E431" s="108"/>
      <c r="G431" s="152"/>
      <c r="H431" s="108"/>
    </row>
    <row r="432" spans="3:8" ht="14.25" customHeight="1">
      <c r="C432" s="163"/>
      <c r="D432" s="108"/>
      <c r="E432" s="108"/>
      <c r="G432" s="152"/>
      <c r="H432" s="108"/>
    </row>
    <row r="433" spans="3:8" ht="14.25" customHeight="1">
      <c r="C433" s="163"/>
      <c r="D433" s="108"/>
      <c r="E433" s="108"/>
      <c r="G433" s="152"/>
      <c r="H433" s="108"/>
    </row>
    <row r="434" spans="3:8" ht="14.25" customHeight="1">
      <c r="C434" s="163"/>
      <c r="D434" s="108"/>
      <c r="E434" s="108"/>
      <c r="G434" s="152"/>
      <c r="H434" s="108"/>
    </row>
    <row r="435" spans="3:8" ht="14.25" customHeight="1">
      <c r="C435" s="163"/>
      <c r="D435" s="108"/>
      <c r="E435" s="108"/>
      <c r="G435" s="152"/>
      <c r="H435" s="108"/>
    </row>
    <row r="436" spans="3:8" ht="14.25" customHeight="1">
      <c r="C436" s="163"/>
      <c r="D436" s="108"/>
      <c r="E436" s="108"/>
      <c r="G436" s="152"/>
      <c r="H436" s="108"/>
    </row>
    <row r="437" spans="3:8" ht="14.25" customHeight="1">
      <c r="C437" s="163"/>
      <c r="D437" s="108"/>
      <c r="E437" s="108"/>
      <c r="G437" s="152"/>
      <c r="H437" s="108"/>
    </row>
    <row r="438" spans="3:8" ht="14.25" customHeight="1">
      <c r="C438" s="163"/>
      <c r="D438" s="108"/>
      <c r="E438" s="108"/>
      <c r="G438" s="152"/>
      <c r="H438" s="108"/>
    </row>
    <row r="439" spans="3:8" ht="14.25" customHeight="1">
      <c r="C439" s="163"/>
      <c r="D439" s="108"/>
      <c r="E439" s="108"/>
      <c r="G439" s="152"/>
      <c r="H439" s="108"/>
    </row>
    <row r="440" spans="3:8" ht="14.25" customHeight="1">
      <c r="C440" s="163"/>
      <c r="D440" s="108"/>
      <c r="E440" s="108"/>
      <c r="G440" s="152"/>
      <c r="H440" s="108"/>
    </row>
    <row r="441" spans="3:8" ht="14.25" customHeight="1">
      <c r="C441" s="163"/>
      <c r="D441" s="108"/>
      <c r="E441" s="108"/>
      <c r="G441" s="152"/>
      <c r="H441" s="108"/>
    </row>
    <row r="442" spans="3:8" ht="14.25" customHeight="1">
      <c r="C442" s="163"/>
      <c r="D442" s="108"/>
      <c r="E442" s="108"/>
      <c r="G442" s="152"/>
      <c r="H442" s="108"/>
    </row>
    <row r="443" spans="3:8" ht="14.25" customHeight="1">
      <c r="C443" s="163"/>
      <c r="D443" s="108"/>
      <c r="E443" s="108"/>
      <c r="G443" s="152"/>
      <c r="H443" s="108"/>
    </row>
    <row r="444" spans="3:8" ht="14.25" customHeight="1">
      <c r="C444" s="163"/>
      <c r="D444" s="108"/>
      <c r="E444" s="108"/>
      <c r="G444" s="152"/>
      <c r="H444" s="108"/>
    </row>
    <row r="445" spans="3:8" ht="14.25" customHeight="1">
      <c r="C445" s="163"/>
      <c r="D445" s="108"/>
      <c r="E445" s="108"/>
      <c r="G445" s="152"/>
      <c r="H445" s="108"/>
    </row>
    <row r="446" spans="3:8" ht="14.25" customHeight="1">
      <c r="C446" s="163"/>
      <c r="D446" s="108"/>
      <c r="E446" s="108"/>
      <c r="G446" s="152"/>
      <c r="H446" s="108"/>
    </row>
    <row r="447" spans="3:8" ht="14.25" customHeight="1">
      <c r="C447" s="163"/>
      <c r="D447" s="108"/>
      <c r="E447" s="108"/>
      <c r="G447" s="152"/>
      <c r="H447" s="108"/>
    </row>
    <row r="448" spans="3:8" ht="14.25" customHeight="1">
      <c r="C448" s="163"/>
      <c r="D448" s="108"/>
      <c r="E448" s="108"/>
      <c r="G448" s="152"/>
      <c r="H448" s="108"/>
    </row>
    <row r="449" spans="3:8" ht="14.25" customHeight="1">
      <c r="C449" s="163"/>
      <c r="D449" s="108"/>
      <c r="E449" s="108"/>
      <c r="G449" s="152"/>
      <c r="H449" s="108"/>
    </row>
    <row r="450" spans="3:8" ht="14.25" customHeight="1">
      <c r="C450" s="163"/>
      <c r="D450" s="108"/>
      <c r="E450" s="108"/>
      <c r="G450" s="152"/>
      <c r="H450" s="108"/>
    </row>
    <row r="451" spans="3:8" ht="14.25" customHeight="1">
      <c r="C451" s="163"/>
      <c r="D451" s="108"/>
      <c r="E451" s="108"/>
      <c r="G451" s="152"/>
      <c r="H451" s="108"/>
    </row>
    <row r="452" spans="3:8" ht="14.25" customHeight="1">
      <c r="C452" s="163"/>
      <c r="D452" s="108"/>
      <c r="E452" s="108"/>
      <c r="G452" s="152"/>
      <c r="H452" s="108"/>
    </row>
    <row r="453" spans="3:8" ht="14.25" customHeight="1">
      <c r="C453" s="163"/>
      <c r="D453" s="108"/>
      <c r="E453" s="108"/>
      <c r="G453" s="152"/>
      <c r="H453" s="108"/>
    </row>
    <row r="454" spans="3:8" ht="14.25" customHeight="1">
      <c r="C454" s="163"/>
      <c r="D454" s="108"/>
      <c r="E454" s="108"/>
      <c r="G454" s="152"/>
      <c r="H454" s="108"/>
    </row>
    <row r="455" spans="3:8" ht="14.25" customHeight="1">
      <c r="C455" s="163"/>
      <c r="D455" s="108"/>
      <c r="E455" s="108"/>
      <c r="G455" s="152"/>
      <c r="H455" s="108"/>
    </row>
    <row r="456" spans="3:8" ht="14.25" customHeight="1">
      <c r="C456" s="163"/>
      <c r="D456" s="108"/>
      <c r="E456" s="108"/>
      <c r="G456" s="152"/>
      <c r="H456" s="108"/>
    </row>
    <row r="457" spans="3:8" ht="14.25" customHeight="1">
      <c r="C457" s="163"/>
      <c r="D457" s="108"/>
      <c r="E457" s="108"/>
      <c r="G457" s="152"/>
      <c r="H457" s="108"/>
    </row>
    <row r="458" spans="3:8" ht="14.25" customHeight="1">
      <c r="C458" s="163"/>
      <c r="D458" s="108"/>
      <c r="E458" s="108"/>
      <c r="G458" s="152"/>
      <c r="H458" s="108"/>
    </row>
    <row r="459" spans="3:8" ht="14.25" customHeight="1">
      <c r="C459" s="163"/>
      <c r="D459" s="108"/>
      <c r="E459" s="108"/>
      <c r="G459" s="152"/>
      <c r="H459" s="108"/>
    </row>
    <row r="460" spans="3:8" ht="14.25" customHeight="1">
      <c r="C460" s="163"/>
      <c r="D460" s="108"/>
      <c r="E460" s="108"/>
      <c r="G460" s="152"/>
      <c r="H460" s="108"/>
    </row>
    <row r="461" spans="3:8" ht="14.25" customHeight="1">
      <c r="C461" s="163"/>
      <c r="D461" s="108"/>
      <c r="E461" s="108"/>
      <c r="G461" s="152"/>
      <c r="H461" s="108"/>
    </row>
    <row r="462" spans="3:8" ht="14.25" customHeight="1">
      <c r="C462" s="163"/>
      <c r="D462" s="108"/>
      <c r="E462" s="108"/>
      <c r="G462" s="152"/>
      <c r="H462" s="108"/>
    </row>
    <row r="463" spans="3:8" ht="14.25" customHeight="1">
      <c r="C463" s="163"/>
      <c r="D463" s="108"/>
      <c r="E463" s="108"/>
      <c r="G463" s="152"/>
      <c r="H463" s="108"/>
    </row>
    <row r="464" spans="3:8" ht="14.25" customHeight="1">
      <c r="C464" s="163"/>
      <c r="D464" s="108"/>
      <c r="E464" s="108"/>
      <c r="G464" s="152"/>
      <c r="H464" s="108"/>
    </row>
    <row r="465" spans="3:8" ht="14.25" customHeight="1">
      <c r="C465" s="163"/>
      <c r="D465" s="108"/>
      <c r="E465" s="108"/>
      <c r="G465" s="152"/>
      <c r="H465" s="108"/>
    </row>
    <row r="466" spans="3:8" ht="14.25" customHeight="1">
      <c r="C466" s="163"/>
      <c r="D466" s="108"/>
      <c r="E466" s="108"/>
      <c r="G466" s="152"/>
      <c r="H466" s="108"/>
    </row>
    <row r="467" spans="3:8" ht="14.25" customHeight="1">
      <c r="C467" s="163"/>
      <c r="D467" s="108"/>
      <c r="E467" s="108"/>
      <c r="G467" s="152"/>
      <c r="H467" s="108"/>
    </row>
    <row r="468" spans="3:8" ht="14.25" customHeight="1">
      <c r="C468" s="163"/>
      <c r="D468" s="108"/>
      <c r="E468" s="108"/>
      <c r="G468" s="152"/>
      <c r="H468" s="108"/>
    </row>
    <row r="469" spans="3:8" ht="14.25" customHeight="1">
      <c r="C469" s="163"/>
      <c r="D469" s="108"/>
      <c r="E469" s="108"/>
      <c r="G469" s="152"/>
      <c r="H469" s="108"/>
    </row>
    <row r="470" spans="3:8" ht="14.25" customHeight="1">
      <c r="C470" s="163"/>
      <c r="D470" s="108"/>
      <c r="E470" s="108"/>
      <c r="G470" s="152"/>
      <c r="H470" s="108"/>
    </row>
    <row r="471" spans="3:8" ht="14.25" customHeight="1">
      <c r="C471" s="163"/>
      <c r="D471" s="108"/>
      <c r="E471" s="108"/>
      <c r="G471" s="152"/>
      <c r="H471" s="108"/>
    </row>
    <row r="472" spans="3:8" ht="14.25" customHeight="1">
      <c r="C472" s="163"/>
      <c r="D472" s="108"/>
      <c r="E472" s="108"/>
      <c r="G472" s="152"/>
      <c r="H472" s="108"/>
    </row>
    <row r="473" spans="3:8" ht="14.25" customHeight="1">
      <c r="C473" s="163"/>
      <c r="D473" s="108"/>
      <c r="E473" s="108"/>
      <c r="G473" s="152"/>
      <c r="H473" s="108"/>
    </row>
    <row r="474" spans="3:8" ht="14.25" customHeight="1">
      <c r="C474" s="163"/>
      <c r="D474" s="108"/>
      <c r="E474" s="108"/>
      <c r="G474" s="152"/>
      <c r="H474" s="108"/>
    </row>
    <row r="475" spans="3:8" ht="14.25" customHeight="1">
      <c r="C475" s="163"/>
      <c r="D475" s="108"/>
      <c r="E475" s="108"/>
      <c r="G475" s="152"/>
      <c r="H475" s="108"/>
    </row>
    <row r="476" spans="3:8" ht="14.25" customHeight="1">
      <c r="C476" s="163"/>
      <c r="D476" s="108"/>
      <c r="E476" s="108"/>
      <c r="G476" s="152"/>
      <c r="H476" s="108"/>
    </row>
    <row r="477" spans="3:8" ht="14.25" customHeight="1">
      <c r="C477" s="163"/>
      <c r="D477" s="108"/>
      <c r="E477" s="108"/>
      <c r="G477" s="152"/>
      <c r="H477" s="108"/>
    </row>
    <row r="478" spans="3:8" ht="14.25" customHeight="1">
      <c r="C478" s="163"/>
      <c r="D478" s="108"/>
      <c r="E478" s="108"/>
      <c r="G478" s="152"/>
      <c r="H478" s="108"/>
    </row>
    <row r="479" spans="3:8" ht="14.25" customHeight="1">
      <c r="C479" s="163"/>
      <c r="D479" s="108"/>
      <c r="E479" s="108"/>
      <c r="G479" s="152"/>
      <c r="H479" s="108"/>
    </row>
    <row r="480" spans="3:8" ht="14.25" customHeight="1">
      <c r="C480" s="163"/>
      <c r="D480" s="108"/>
      <c r="E480" s="108"/>
      <c r="G480" s="152"/>
      <c r="H480" s="108"/>
    </row>
    <row r="481" spans="3:8" ht="14.25" customHeight="1">
      <c r="C481" s="163"/>
      <c r="D481" s="108"/>
      <c r="E481" s="108"/>
      <c r="G481" s="152"/>
      <c r="H481" s="108"/>
    </row>
    <row r="482" spans="3:8" ht="14.25" customHeight="1">
      <c r="C482" s="163"/>
      <c r="D482" s="108"/>
      <c r="E482" s="108"/>
      <c r="G482" s="152"/>
      <c r="H482" s="108"/>
    </row>
    <row r="483" spans="3:8" ht="14.25" customHeight="1">
      <c r="C483" s="163"/>
      <c r="D483" s="108"/>
      <c r="E483" s="108"/>
      <c r="G483" s="152"/>
      <c r="H483" s="108"/>
    </row>
    <row r="484" spans="3:8" ht="14.25" customHeight="1">
      <c r="C484" s="163"/>
      <c r="D484" s="108"/>
      <c r="E484" s="108"/>
      <c r="G484" s="152"/>
      <c r="H484" s="108"/>
    </row>
    <row r="485" spans="3:8" ht="14.25" customHeight="1">
      <c r="C485" s="163"/>
      <c r="D485" s="108"/>
      <c r="E485" s="108"/>
      <c r="G485" s="152"/>
      <c r="H485" s="108"/>
    </row>
    <row r="486" spans="3:8" ht="14.25" customHeight="1">
      <c r="C486" s="163"/>
      <c r="D486" s="108"/>
      <c r="E486" s="108"/>
      <c r="G486" s="152"/>
      <c r="H486" s="108"/>
    </row>
    <row r="487" spans="3:8" ht="14.25" customHeight="1">
      <c r="C487" s="163"/>
      <c r="D487" s="108"/>
      <c r="E487" s="108"/>
      <c r="G487" s="152"/>
      <c r="H487" s="108"/>
    </row>
    <row r="488" spans="3:8" ht="14.25" customHeight="1">
      <c r="C488" s="163"/>
      <c r="D488" s="108"/>
      <c r="E488" s="108"/>
      <c r="G488" s="152"/>
      <c r="H488" s="108"/>
    </row>
    <row r="489" spans="3:8" ht="14.25" customHeight="1">
      <c r="C489" s="163"/>
      <c r="D489" s="108"/>
      <c r="E489" s="108"/>
      <c r="G489" s="152"/>
      <c r="H489" s="108"/>
    </row>
    <row r="490" spans="3:8" ht="14.25" customHeight="1">
      <c r="C490" s="163"/>
      <c r="D490" s="108"/>
      <c r="E490" s="108"/>
      <c r="G490" s="152"/>
      <c r="H490" s="108"/>
    </row>
    <row r="491" spans="3:8" ht="14.25" customHeight="1">
      <c r="C491" s="163"/>
      <c r="D491" s="108"/>
      <c r="E491" s="108"/>
      <c r="G491" s="152"/>
      <c r="H491" s="108"/>
    </row>
    <row r="492" spans="3:8" ht="14.25" customHeight="1">
      <c r="C492" s="163"/>
      <c r="D492" s="108"/>
      <c r="E492" s="108"/>
      <c r="G492" s="152"/>
      <c r="H492" s="108"/>
    </row>
    <row r="493" spans="3:8" ht="14.25" customHeight="1">
      <c r="C493" s="163"/>
      <c r="D493" s="108"/>
      <c r="E493" s="108"/>
      <c r="G493" s="152"/>
      <c r="H493" s="108"/>
    </row>
    <row r="494" spans="3:8" ht="14.25" customHeight="1">
      <c r="C494" s="163"/>
      <c r="D494" s="108"/>
      <c r="E494" s="108"/>
      <c r="G494" s="152"/>
      <c r="H494" s="108"/>
    </row>
    <row r="495" spans="3:8" ht="14.25" customHeight="1">
      <c r="C495" s="163"/>
      <c r="D495" s="108"/>
      <c r="E495" s="108"/>
      <c r="G495" s="152"/>
      <c r="H495" s="108"/>
    </row>
    <row r="496" spans="3:8" ht="14.25" customHeight="1">
      <c r="C496" s="163"/>
      <c r="D496" s="108"/>
      <c r="E496" s="108"/>
      <c r="G496" s="152"/>
      <c r="H496" s="108"/>
    </row>
    <row r="497" spans="3:8" ht="14.25" customHeight="1">
      <c r="C497" s="163"/>
      <c r="D497" s="108"/>
      <c r="E497" s="108"/>
      <c r="G497" s="152"/>
      <c r="H497" s="108"/>
    </row>
    <row r="498" spans="3:8" ht="14.25" customHeight="1">
      <c r="C498" s="163"/>
      <c r="D498" s="108"/>
      <c r="E498" s="108"/>
      <c r="G498" s="152"/>
      <c r="H498" s="108"/>
    </row>
    <row r="499" spans="3:8" ht="14.25" customHeight="1">
      <c r="C499" s="163"/>
      <c r="D499" s="108"/>
      <c r="E499" s="108"/>
      <c r="G499" s="152"/>
      <c r="H499" s="108"/>
    </row>
    <row r="500" spans="3:8" ht="14.25" customHeight="1">
      <c r="C500" s="163"/>
      <c r="D500" s="108"/>
      <c r="E500" s="108"/>
      <c r="G500" s="152"/>
      <c r="H500" s="108"/>
    </row>
    <row r="501" spans="3:8" ht="14.25" customHeight="1">
      <c r="C501" s="163"/>
      <c r="D501" s="108"/>
      <c r="E501" s="108"/>
      <c r="G501" s="152"/>
      <c r="H501" s="108"/>
    </row>
    <row r="502" spans="3:8" ht="14.25" customHeight="1">
      <c r="C502" s="163"/>
      <c r="D502" s="108"/>
      <c r="E502" s="108"/>
      <c r="G502" s="152"/>
      <c r="H502" s="108"/>
    </row>
    <row r="503" spans="3:8" ht="14.25" customHeight="1">
      <c r="C503" s="163"/>
      <c r="D503" s="108"/>
      <c r="E503" s="108"/>
      <c r="G503" s="152"/>
      <c r="H503" s="108"/>
    </row>
    <row r="504" spans="3:8" ht="14.25" customHeight="1">
      <c r="C504" s="163"/>
      <c r="D504" s="108"/>
      <c r="E504" s="108"/>
      <c r="G504" s="152"/>
      <c r="H504" s="108"/>
    </row>
    <row r="505" spans="3:8" ht="14.25" customHeight="1">
      <c r="C505" s="163"/>
      <c r="D505" s="108"/>
      <c r="E505" s="108"/>
      <c r="G505" s="152"/>
      <c r="H505" s="108"/>
    </row>
    <row r="506" spans="3:8" ht="14.25" customHeight="1">
      <c r="C506" s="163"/>
      <c r="D506" s="108"/>
      <c r="E506" s="108"/>
      <c r="G506" s="152"/>
      <c r="H506" s="108"/>
    </row>
    <row r="507" spans="3:8" ht="14.25" customHeight="1">
      <c r="C507" s="163"/>
      <c r="D507" s="108"/>
      <c r="E507" s="108"/>
      <c r="G507" s="152"/>
      <c r="H507" s="108"/>
    </row>
    <row r="508" spans="3:8" ht="14.25" customHeight="1">
      <c r="C508" s="163"/>
      <c r="D508" s="108"/>
      <c r="E508" s="108"/>
      <c r="G508" s="152"/>
      <c r="H508" s="108"/>
    </row>
    <row r="509" spans="3:8" ht="14.25" customHeight="1">
      <c r="C509" s="163"/>
      <c r="D509" s="108"/>
      <c r="E509" s="108"/>
      <c r="G509" s="152"/>
      <c r="H509" s="108"/>
    </row>
    <row r="510" spans="3:8" ht="14.25" customHeight="1">
      <c r="C510" s="163"/>
      <c r="D510" s="108"/>
      <c r="E510" s="108"/>
      <c r="G510" s="152"/>
      <c r="H510" s="108"/>
    </row>
    <row r="511" spans="3:8" ht="14.25" customHeight="1">
      <c r="C511" s="163"/>
      <c r="D511" s="108"/>
      <c r="E511" s="108"/>
      <c r="G511" s="152"/>
      <c r="H511" s="108"/>
    </row>
    <row r="512" spans="3:8" ht="14.25" customHeight="1">
      <c r="C512" s="163"/>
      <c r="D512" s="108"/>
      <c r="E512" s="108"/>
      <c r="G512" s="152"/>
      <c r="H512" s="108"/>
    </row>
    <row r="513" spans="3:8" ht="14.25" customHeight="1">
      <c r="C513" s="163"/>
      <c r="D513" s="108"/>
      <c r="E513" s="108"/>
      <c r="G513" s="152"/>
      <c r="H513" s="108"/>
    </row>
    <row r="514" spans="3:8" ht="14.25" customHeight="1">
      <c r="C514" s="163"/>
      <c r="D514" s="108"/>
      <c r="E514" s="108"/>
      <c r="G514" s="152"/>
      <c r="H514" s="108"/>
    </row>
    <row r="515" spans="3:8" ht="14.25" customHeight="1">
      <c r="C515" s="163"/>
      <c r="D515" s="108"/>
      <c r="E515" s="108"/>
      <c r="G515" s="152"/>
      <c r="H515" s="108"/>
    </row>
    <row r="516" spans="3:8" ht="14.25" customHeight="1">
      <c r="C516" s="163"/>
      <c r="D516" s="108"/>
      <c r="E516" s="108"/>
      <c r="G516" s="152"/>
      <c r="H516" s="108"/>
    </row>
    <row r="517" spans="3:8" ht="14.25" customHeight="1">
      <c r="C517" s="163"/>
      <c r="D517" s="108"/>
      <c r="E517" s="108"/>
      <c r="G517" s="152"/>
      <c r="H517" s="108"/>
    </row>
    <row r="518" spans="3:8" ht="14.25" customHeight="1">
      <c r="C518" s="163"/>
      <c r="D518" s="108"/>
      <c r="E518" s="108"/>
      <c r="G518" s="152"/>
      <c r="H518" s="108"/>
    </row>
    <row r="519" spans="3:8" ht="14.25" customHeight="1">
      <c r="C519" s="163"/>
      <c r="D519" s="108"/>
      <c r="E519" s="108"/>
      <c r="G519" s="152"/>
      <c r="H519" s="108"/>
    </row>
    <row r="520" spans="3:8" ht="14.25" customHeight="1">
      <c r="C520" s="163"/>
      <c r="D520" s="108"/>
      <c r="E520" s="108"/>
      <c r="G520" s="152"/>
      <c r="H520" s="108"/>
    </row>
    <row r="521" spans="3:8" ht="14.25" customHeight="1">
      <c r="C521" s="163"/>
      <c r="D521" s="108"/>
      <c r="E521" s="108"/>
      <c r="G521" s="152"/>
      <c r="H521" s="108"/>
    </row>
    <row r="522" spans="3:8" ht="14.25" customHeight="1">
      <c r="C522" s="163"/>
      <c r="D522" s="108"/>
      <c r="E522" s="108"/>
      <c r="G522" s="152"/>
      <c r="H522" s="108"/>
    </row>
    <row r="523" spans="3:8" ht="14.25" customHeight="1">
      <c r="C523" s="163"/>
      <c r="D523" s="108"/>
      <c r="E523" s="108"/>
      <c r="G523" s="152"/>
      <c r="H523" s="108"/>
    </row>
    <row r="524" spans="3:8" ht="14.25" customHeight="1">
      <c r="C524" s="163"/>
      <c r="D524" s="108"/>
      <c r="E524" s="108"/>
      <c r="G524" s="152"/>
      <c r="H524" s="108"/>
    </row>
    <row r="525" spans="3:8" ht="14.25" customHeight="1">
      <c r="C525" s="163"/>
      <c r="D525" s="108"/>
      <c r="E525" s="108"/>
      <c r="G525" s="152"/>
      <c r="H525" s="108"/>
    </row>
    <row r="526" spans="3:8" ht="14.25" customHeight="1">
      <c r="C526" s="163"/>
      <c r="D526" s="108"/>
      <c r="E526" s="108"/>
      <c r="G526" s="152"/>
      <c r="H526" s="108"/>
    </row>
    <row r="527" spans="3:8" ht="14.25" customHeight="1">
      <c r="C527" s="163"/>
      <c r="D527" s="108"/>
      <c r="E527" s="108"/>
      <c r="G527" s="152"/>
      <c r="H527" s="108"/>
    </row>
    <row r="528" spans="3:8" ht="14.25" customHeight="1">
      <c r="C528" s="163"/>
      <c r="D528" s="108"/>
      <c r="E528" s="108"/>
      <c r="G528" s="152"/>
      <c r="H528" s="108"/>
    </row>
    <row r="529" spans="3:8" ht="14.25" customHeight="1">
      <c r="C529" s="163"/>
      <c r="D529" s="108"/>
      <c r="E529" s="108"/>
      <c r="G529" s="152"/>
      <c r="H529" s="108"/>
    </row>
    <row r="530" spans="3:8" ht="14.25" customHeight="1">
      <c r="C530" s="163"/>
      <c r="D530" s="108"/>
      <c r="E530" s="108"/>
      <c r="G530" s="152"/>
      <c r="H530" s="108"/>
    </row>
    <row r="531" spans="3:8" ht="14.25" customHeight="1">
      <c r="C531" s="163"/>
      <c r="D531" s="108"/>
      <c r="E531" s="108"/>
      <c r="G531" s="152"/>
      <c r="H531" s="108"/>
    </row>
    <row r="532" spans="3:8" ht="14.25" customHeight="1">
      <c r="C532" s="163"/>
      <c r="D532" s="108"/>
      <c r="E532" s="108"/>
      <c r="G532" s="152"/>
      <c r="H532" s="108"/>
    </row>
    <row r="533" spans="3:8" ht="14.25" customHeight="1">
      <c r="C533" s="163"/>
      <c r="D533" s="108"/>
      <c r="E533" s="108"/>
      <c r="G533" s="152"/>
      <c r="H533" s="108"/>
    </row>
    <row r="534" spans="3:8" ht="14.25" customHeight="1">
      <c r="C534" s="163"/>
      <c r="D534" s="108"/>
      <c r="E534" s="108"/>
      <c r="G534" s="152"/>
      <c r="H534" s="108"/>
    </row>
    <row r="535" spans="3:8" ht="14.25" customHeight="1">
      <c r="C535" s="163"/>
      <c r="D535" s="108"/>
      <c r="E535" s="108"/>
      <c r="G535" s="152"/>
      <c r="H535" s="108"/>
    </row>
    <row r="536" spans="3:8" ht="14.25" customHeight="1">
      <c r="C536" s="163"/>
      <c r="D536" s="108"/>
      <c r="E536" s="108"/>
      <c r="G536" s="152"/>
      <c r="H536" s="108"/>
    </row>
    <row r="537" spans="3:8" ht="14.25" customHeight="1">
      <c r="C537" s="163"/>
      <c r="D537" s="108"/>
      <c r="E537" s="108"/>
      <c r="G537" s="152"/>
      <c r="H537" s="108"/>
    </row>
    <row r="538" spans="3:8" ht="14.25" customHeight="1">
      <c r="C538" s="163"/>
      <c r="D538" s="108"/>
      <c r="E538" s="108"/>
      <c r="G538" s="152"/>
      <c r="H538" s="108"/>
    </row>
    <row r="539" spans="3:8" ht="14.25" customHeight="1">
      <c r="C539" s="163"/>
      <c r="D539" s="108"/>
      <c r="E539" s="108"/>
      <c r="G539" s="152"/>
      <c r="H539" s="108"/>
    </row>
    <row r="540" spans="3:8" ht="14.25" customHeight="1">
      <c r="C540" s="163"/>
      <c r="D540" s="108"/>
      <c r="E540" s="108"/>
      <c r="G540" s="152"/>
      <c r="H540" s="108"/>
    </row>
    <row r="541" spans="3:8" ht="14.25" customHeight="1">
      <c r="C541" s="163"/>
      <c r="D541" s="108"/>
      <c r="E541" s="108"/>
      <c r="G541" s="152"/>
      <c r="H541" s="108"/>
    </row>
    <row r="542" spans="3:8" ht="14.25" customHeight="1">
      <c r="C542" s="163"/>
      <c r="D542" s="108"/>
      <c r="E542" s="108"/>
      <c r="G542" s="152"/>
      <c r="H542" s="108"/>
    </row>
    <row r="543" spans="3:8" ht="14.25" customHeight="1">
      <c r="C543" s="163"/>
      <c r="D543" s="108"/>
      <c r="E543" s="108"/>
      <c r="G543" s="152"/>
      <c r="H543" s="108"/>
    </row>
    <row r="544" spans="3:8" ht="14.25" customHeight="1">
      <c r="C544" s="163"/>
      <c r="D544" s="108"/>
      <c r="E544" s="108"/>
      <c r="G544" s="152"/>
      <c r="H544" s="108"/>
    </row>
    <row r="545" spans="3:8" ht="14.25" customHeight="1">
      <c r="C545" s="163"/>
      <c r="D545" s="108"/>
      <c r="E545" s="108"/>
      <c r="G545" s="152"/>
      <c r="H545" s="108"/>
    </row>
    <row r="546" spans="3:8" ht="14.25" customHeight="1">
      <c r="C546" s="163"/>
      <c r="D546" s="108"/>
      <c r="E546" s="108"/>
      <c r="G546" s="152"/>
      <c r="H546" s="108"/>
    </row>
    <row r="547" spans="3:8" ht="14.25" customHeight="1">
      <c r="C547" s="163"/>
      <c r="D547" s="108"/>
      <c r="E547" s="108"/>
      <c r="G547" s="152"/>
      <c r="H547" s="108"/>
    </row>
    <row r="548" spans="3:8" ht="14.25" customHeight="1">
      <c r="C548" s="163"/>
      <c r="D548" s="108"/>
      <c r="E548" s="108"/>
      <c r="G548" s="152"/>
      <c r="H548" s="108"/>
    </row>
    <row r="549" spans="3:8" ht="14.25" customHeight="1">
      <c r="C549" s="163"/>
      <c r="D549" s="108"/>
      <c r="E549" s="108"/>
      <c r="G549" s="152"/>
      <c r="H549" s="108"/>
    </row>
    <row r="550" spans="3:8" ht="14.25" customHeight="1">
      <c r="C550" s="163"/>
      <c r="D550" s="108"/>
      <c r="E550" s="108"/>
      <c r="G550" s="152"/>
      <c r="H550" s="108"/>
    </row>
    <row r="551" spans="3:8" ht="14.25" customHeight="1">
      <c r="C551" s="163"/>
      <c r="D551" s="108"/>
      <c r="E551" s="108"/>
      <c r="G551" s="152"/>
      <c r="H551" s="108"/>
    </row>
    <row r="552" spans="3:8" ht="14.25" customHeight="1">
      <c r="C552" s="163"/>
      <c r="D552" s="108"/>
      <c r="E552" s="108"/>
      <c r="G552" s="152"/>
      <c r="H552" s="108"/>
    </row>
    <row r="553" spans="3:8" ht="14.25" customHeight="1">
      <c r="C553" s="163"/>
      <c r="D553" s="108"/>
      <c r="E553" s="108"/>
      <c r="G553" s="152"/>
      <c r="H553" s="108"/>
    </row>
    <row r="554" spans="3:8" ht="14.25" customHeight="1">
      <c r="C554" s="163"/>
      <c r="D554" s="108"/>
      <c r="E554" s="108"/>
      <c r="G554" s="152"/>
      <c r="H554" s="108"/>
    </row>
    <row r="555" spans="3:8" ht="14.25" customHeight="1">
      <c r="C555" s="163"/>
      <c r="D555" s="108"/>
      <c r="E555" s="108"/>
      <c r="G555" s="152"/>
      <c r="H555" s="108"/>
    </row>
    <row r="556" spans="3:8" ht="14.25" customHeight="1">
      <c r="C556" s="163"/>
      <c r="D556" s="108"/>
      <c r="E556" s="108"/>
      <c r="G556" s="152"/>
      <c r="H556" s="108"/>
    </row>
    <row r="557" spans="3:8" ht="14.25" customHeight="1">
      <c r="C557" s="163"/>
      <c r="D557" s="108"/>
      <c r="E557" s="108"/>
      <c r="G557" s="152"/>
      <c r="H557" s="108"/>
    </row>
    <row r="558" spans="3:8" ht="14.25" customHeight="1">
      <c r="C558" s="163"/>
      <c r="D558" s="108"/>
      <c r="E558" s="108"/>
      <c r="G558" s="152"/>
      <c r="H558" s="108"/>
    </row>
    <row r="559" spans="3:8" ht="14.25" customHeight="1">
      <c r="C559" s="163"/>
      <c r="D559" s="108"/>
      <c r="E559" s="108"/>
      <c r="G559" s="152"/>
      <c r="H559" s="108"/>
    </row>
    <row r="560" spans="3:8" ht="14.25" customHeight="1">
      <c r="C560" s="163"/>
      <c r="D560" s="108"/>
      <c r="E560" s="108"/>
      <c r="G560" s="152"/>
      <c r="H560" s="108"/>
    </row>
    <row r="561" spans="3:8" ht="14.25" customHeight="1">
      <c r="C561" s="163"/>
      <c r="D561" s="108"/>
      <c r="E561" s="108"/>
      <c r="G561" s="152"/>
      <c r="H561" s="108"/>
    </row>
    <row r="562" spans="3:8" ht="14.25" customHeight="1">
      <c r="C562" s="163"/>
      <c r="D562" s="108"/>
      <c r="E562" s="108"/>
      <c r="G562" s="152"/>
      <c r="H562" s="108"/>
    </row>
    <row r="563" spans="3:8" ht="14.25" customHeight="1">
      <c r="C563" s="163"/>
      <c r="D563" s="108"/>
      <c r="E563" s="108"/>
      <c r="G563" s="152"/>
      <c r="H563" s="108"/>
    </row>
    <row r="564" spans="3:8" ht="14.25" customHeight="1">
      <c r="C564" s="163"/>
      <c r="D564" s="108"/>
      <c r="E564" s="108"/>
      <c r="G564" s="152"/>
      <c r="H564" s="108"/>
    </row>
    <row r="565" spans="3:8" ht="14.25" customHeight="1">
      <c r="C565" s="163"/>
      <c r="D565" s="108"/>
      <c r="E565" s="108"/>
      <c r="G565" s="152"/>
      <c r="H565" s="108"/>
    </row>
    <row r="566" spans="3:8" ht="14.25" customHeight="1">
      <c r="C566" s="163"/>
      <c r="D566" s="108"/>
      <c r="E566" s="108"/>
      <c r="G566" s="152"/>
      <c r="H566" s="108"/>
    </row>
    <row r="567" spans="3:8" ht="14.25" customHeight="1">
      <c r="C567" s="163"/>
      <c r="D567" s="108"/>
      <c r="E567" s="108"/>
      <c r="G567" s="152"/>
      <c r="H567" s="108"/>
    </row>
    <row r="568" spans="3:8" ht="14.25" customHeight="1">
      <c r="C568" s="163"/>
      <c r="D568" s="108"/>
      <c r="E568" s="108"/>
      <c r="G568" s="152"/>
      <c r="H568" s="108"/>
    </row>
    <row r="569" spans="3:8" ht="14.25" customHeight="1">
      <c r="C569" s="163"/>
      <c r="D569" s="108"/>
      <c r="E569" s="108"/>
      <c r="G569" s="152"/>
      <c r="H569" s="108"/>
    </row>
    <row r="570" spans="3:8" ht="14.25" customHeight="1">
      <c r="C570" s="163"/>
      <c r="D570" s="108"/>
      <c r="E570" s="108"/>
      <c r="G570" s="152"/>
      <c r="H570" s="108"/>
    </row>
    <row r="571" spans="3:8" ht="14.25" customHeight="1">
      <c r="C571" s="163"/>
      <c r="D571" s="108"/>
      <c r="E571" s="108"/>
      <c r="G571" s="152"/>
      <c r="H571" s="108"/>
    </row>
    <row r="572" spans="3:8" ht="14.25" customHeight="1">
      <c r="C572" s="163"/>
      <c r="D572" s="108"/>
      <c r="E572" s="108"/>
      <c r="G572" s="152"/>
      <c r="H572" s="108"/>
    </row>
    <row r="573" spans="3:8" ht="14.25" customHeight="1">
      <c r="C573" s="163"/>
      <c r="D573" s="108"/>
      <c r="E573" s="108"/>
      <c r="G573" s="152"/>
      <c r="H573" s="108"/>
    </row>
    <row r="574" spans="3:8" ht="14.25" customHeight="1">
      <c r="C574" s="163"/>
      <c r="D574" s="108"/>
      <c r="E574" s="108"/>
      <c r="G574" s="152"/>
      <c r="H574" s="108"/>
    </row>
    <row r="575" spans="3:8" ht="14.25" customHeight="1">
      <c r="C575" s="163"/>
      <c r="D575" s="108"/>
      <c r="E575" s="108"/>
      <c r="G575" s="152"/>
      <c r="H575" s="108"/>
    </row>
    <row r="576" spans="3:8" ht="14.25" customHeight="1">
      <c r="C576" s="163"/>
      <c r="D576" s="108"/>
      <c r="E576" s="108"/>
      <c r="G576" s="152"/>
      <c r="H576" s="108"/>
    </row>
    <row r="577" spans="3:8" ht="14.25" customHeight="1">
      <c r="C577" s="163"/>
      <c r="D577" s="108"/>
      <c r="E577" s="108"/>
      <c r="G577" s="152"/>
      <c r="H577" s="108"/>
    </row>
    <row r="578" spans="3:8" ht="14.25" customHeight="1">
      <c r="C578" s="163"/>
      <c r="D578" s="108"/>
      <c r="E578" s="108"/>
      <c r="G578" s="152"/>
      <c r="H578" s="108"/>
    </row>
    <row r="579" spans="3:8" ht="14.25" customHeight="1">
      <c r="C579" s="163"/>
      <c r="D579" s="108"/>
      <c r="E579" s="108"/>
      <c r="G579" s="152"/>
      <c r="H579" s="108"/>
    </row>
    <row r="580" spans="3:8" ht="14.25" customHeight="1">
      <c r="C580" s="163"/>
      <c r="D580" s="108"/>
      <c r="E580" s="108"/>
      <c r="G580" s="152"/>
      <c r="H580" s="108"/>
    </row>
    <row r="581" spans="3:8" ht="14.25" customHeight="1">
      <c r="C581" s="163"/>
      <c r="D581" s="108"/>
      <c r="E581" s="108"/>
      <c r="G581" s="152"/>
      <c r="H581" s="108"/>
    </row>
    <row r="582" spans="3:8" ht="14.25" customHeight="1">
      <c r="C582" s="163"/>
      <c r="D582" s="108"/>
      <c r="E582" s="108"/>
      <c r="G582" s="152"/>
      <c r="H582" s="108"/>
    </row>
    <row r="583" spans="3:8" ht="14.25" customHeight="1">
      <c r="C583" s="163"/>
      <c r="D583" s="108"/>
      <c r="E583" s="108"/>
      <c r="G583" s="152"/>
      <c r="H583" s="108"/>
    </row>
    <row r="584" spans="3:8" ht="14.25" customHeight="1">
      <c r="C584" s="163"/>
      <c r="D584" s="108"/>
      <c r="E584" s="108"/>
      <c r="G584" s="152"/>
      <c r="H584" s="108"/>
    </row>
    <row r="585" spans="3:8" ht="14.25" customHeight="1">
      <c r="C585" s="163"/>
      <c r="D585" s="108"/>
      <c r="E585" s="108"/>
      <c r="G585" s="152"/>
      <c r="H585" s="108"/>
    </row>
    <row r="586" spans="3:8" ht="14.25" customHeight="1">
      <c r="C586" s="163"/>
      <c r="D586" s="108"/>
      <c r="E586" s="108"/>
      <c r="G586" s="152"/>
      <c r="H586" s="108"/>
    </row>
    <row r="587" spans="3:8" ht="14.25" customHeight="1">
      <c r="C587" s="163"/>
      <c r="D587" s="108"/>
      <c r="E587" s="108"/>
      <c r="G587" s="152"/>
      <c r="H587" s="108"/>
    </row>
    <row r="588" spans="3:8" ht="14.25" customHeight="1">
      <c r="C588" s="163"/>
      <c r="D588" s="108"/>
      <c r="E588" s="108"/>
      <c r="G588" s="152"/>
      <c r="H588" s="108"/>
    </row>
    <row r="589" spans="3:8" ht="14.25" customHeight="1">
      <c r="C589" s="163"/>
      <c r="D589" s="108"/>
      <c r="E589" s="108"/>
      <c r="G589" s="152"/>
      <c r="H589" s="108"/>
    </row>
    <row r="590" spans="3:8" ht="14.25" customHeight="1">
      <c r="C590" s="163"/>
      <c r="D590" s="108"/>
      <c r="E590" s="108"/>
      <c r="G590" s="152"/>
      <c r="H590" s="108"/>
    </row>
    <row r="591" spans="3:8" ht="14.25" customHeight="1">
      <c r="C591" s="163"/>
      <c r="D591" s="108"/>
      <c r="E591" s="108"/>
      <c r="G591" s="152"/>
      <c r="H591" s="108"/>
    </row>
    <row r="592" spans="3:8" ht="14.25" customHeight="1">
      <c r="C592" s="163"/>
      <c r="D592" s="108"/>
      <c r="E592" s="108"/>
      <c r="G592" s="152"/>
      <c r="H592" s="108"/>
    </row>
    <row r="593" spans="3:8" ht="14.25" customHeight="1">
      <c r="C593" s="163"/>
      <c r="D593" s="108"/>
      <c r="E593" s="108"/>
      <c r="G593" s="152"/>
      <c r="H593" s="108"/>
    </row>
    <row r="594" spans="3:8" ht="14.25" customHeight="1">
      <c r="C594" s="163"/>
      <c r="D594" s="108"/>
      <c r="E594" s="108"/>
      <c r="G594" s="152"/>
      <c r="H594" s="108"/>
    </row>
    <row r="595" spans="3:8" ht="14.25" customHeight="1">
      <c r="C595" s="163"/>
      <c r="D595" s="108"/>
      <c r="E595" s="108"/>
      <c r="G595" s="152"/>
      <c r="H595" s="108"/>
    </row>
    <row r="596" spans="3:8" ht="14.25" customHeight="1">
      <c r="C596" s="163"/>
      <c r="D596" s="108"/>
      <c r="E596" s="108"/>
      <c r="G596" s="152"/>
      <c r="H596" s="108"/>
    </row>
    <row r="597" spans="3:8" ht="14.25" customHeight="1">
      <c r="C597" s="163"/>
      <c r="D597" s="108"/>
      <c r="E597" s="108"/>
      <c r="G597" s="152"/>
      <c r="H597" s="108"/>
    </row>
    <row r="598" spans="3:8" ht="14.25" customHeight="1">
      <c r="C598" s="163"/>
      <c r="D598" s="108"/>
      <c r="E598" s="108"/>
      <c r="G598" s="152"/>
      <c r="H598" s="108"/>
    </row>
    <row r="599" spans="3:8" ht="14.25" customHeight="1">
      <c r="C599" s="163"/>
      <c r="D599" s="108"/>
      <c r="E599" s="108"/>
      <c r="G599" s="152"/>
      <c r="H599" s="108"/>
    </row>
    <row r="600" spans="3:8" ht="14.25" customHeight="1">
      <c r="C600" s="163"/>
      <c r="D600" s="108"/>
      <c r="E600" s="108"/>
      <c r="G600" s="152"/>
      <c r="H600" s="108"/>
    </row>
    <row r="601" spans="3:8" ht="14.25" customHeight="1">
      <c r="C601" s="163"/>
      <c r="D601" s="108"/>
      <c r="E601" s="108"/>
      <c r="G601" s="152"/>
      <c r="H601" s="108"/>
    </row>
    <row r="602" spans="3:8" ht="14.25" customHeight="1">
      <c r="C602" s="163"/>
      <c r="D602" s="108"/>
      <c r="E602" s="108"/>
      <c r="G602" s="152"/>
      <c r="H602" s="108"/>
    </row>
    <row r="603" spans="3:8" ht="14.25" customHeight="1">
      <c r="C603" s="163"/>
      <c r="D603" s="108"/>
      <c r="E603" s="108"/>
      <c r="G603" s="152"/>
      <c r="H603" s="108"/>
    </row>
    <row r="604" spans="3:8" ht="14.25" customHeight="1">
      <c r="C604" s="163"/>
      <c r="D604" s="108"/>
      <c r="E604" s="108"/>
      <c r="G604" s="152"/>
      <c r="H604" s="108"/>
    </row>
    <row r="605" spans="3:8" ht="14.25" customHeight="1">
      <c r="C605" s="163"/>
      <c r="D605" s="108"/>
      <c r="E605" s="108"/>
      <c r="G605" s="152"/>
      <c r="H605" s="108"/>
    </row>
    <row r="606" spans="3:8" ht="14.25" customHeight="1">
      <c r="C606" s="163"/>
      <c r="D606" s="108"/>
      <c r="E606" s="108"/>
      <c r="G606" s="152"/>
      <c r="H606" s="108"/>
    </row>
    <row r="607" spans="3:8" ht="14.25" customHeight="1">
      <c r="C607" s="163"/>
      <c r="D607" s="108"/>
      <c r="E607" s="108"/>
      <c r="G607" s="152"/>
      <c r="H607" s="108"/>
    </row>
    <row r="608" spans="3:8" ht="14.25" customHeight="1">
      <c r="C608" s="163"/>
      <c r="D608" s="108"/>
      <c r="E608" s="108"/>
      <c r="G608" s="152"/>
      <c r="H608" s="108"/>
    </row>
    <row r="609" spans="3:8" ht="14.25" customHeight="1">
      <c r="C609" s="163"/>
      <c r="D609" s="108"/>
      <c r="E609" s="108"/>
      <c r="G609" s="152"/>
      <c r="H609" s="108"/>
    </row>
    <row r="610" spans="3:8" ht="14.25" customHeight="1">
      <c r="C610" s="163"/>
      <c r="D610" s="108"/>
      <c r="E610" s="108"/>
      <c r="G610" s="152"/>
      <c r="H610" s="108"/>
    </row>
    <row r="611" spans="3:8" ht="14.25" customHeight="1">
      <c r="C611" s="163"/>
      <c r="D611" s="108"/>
      <c r="E611" s="108"/>
      <c r="G611" s="152"/>
      <c r="H611" s="108"/>
    </row>
    <row r="612" spans="3:8" ht="14.25" customHeight="1">
      <c r="C612" s="163"/>
      <c r="D612" s="108"/>
      <c r="E612" s="108"/>
      <c r="G612" s="152"/>
      <c r="H612" s="108"/>
    </row>
    <row r="613" spans="3:8" ht="14.25" customHeight="1">
      <c r="C613" s="163"/>
      <c r="D613" s="108"/>
      <c r="E613" s="108"/>
      <c r="G613" s="152"/>
      <c r="H613" s="108"/>
    </row>
    <row r="614" spans="3:8" ht="14.25" customHeight="1">
      <c r="C614" s="163"/>
      <c r="D614" s="108"/>
      <c r="E614" s="108"/>
      <c r="G614" s="152"/>
      <c r="H614" s="108"/>
    </row>
    <row r="615" spans="3:8" ht="14.25" customHeight="1">
      <c r="C615" s="163"/>
      <c r="D615" s="108"/>
      <c r="E615" s="108"/>
      <c r="G615" s="152"/>
      <c r="H615" s="108"/>
    </row>
    <row r="616" spans="3:8" ht="14.25" customHeight="1">
      <c r="C616" s="163"/>
      <c r="D616" s="108"/>
      <c r="E616" s="108"/>
      <c r="G616" s="152"/>
      <c r="H616" s="108"/>
    </row>
    <row r="617" spans="3:8" ht="14.25" customHeight="1">
      <c r="C617" s="163"/>
      <c r="D617" s="108"/>
      <c r="E617" s="108"/>
      <c r="G617" s="152"/>
      <c r="H617" s="108"/>
    </row>
    <row r="618" spans="3:8" ht="14.25" customHeight="1">
      <c r="C618" s="163"/>
      <c r="D618" s="108"/>
      <c r="E618" s="108"/>
      <c r="G618" s="152"/>
      <c r="H618" s="108"/>
    </row>
    <row r="619" spans="3:8" ht="14.25" customHeight="1">
      <c r="C619" s="163"/>
      <c r="D619" s="108"/>
      <c r="E619" s="108"/>
      <c r="G619" s="152"/>
      <c r="H619" s="108"/>
    </row>
    <row r="620" spans="3:8" ht="14.25" customHeight="1">
      <c r="C620" s="163"/>
      <c r="D620" s="108"/>
      <c r="E620" s="108"/>
      <c r="G620" s="152"/>
      <c r="H620" s="108"/>
    </row>
    <row r="621" spans="3:8" ht="14.25" customHeight="1">
      <c r="C621" s="163"/>
      <c r="D621" s="108"/>
      <c r="E621" s="108"/>
      <c r="G621" s="152"/>
      <c r="H621" s="108"/>
    </row>
    <row r="622" spans="3:8" ht="14.25" customHeight="1">
      <c r="C622" s="163"/>
      <c r="D622" s="108"/>
      <c r="E622" s="108"/>
      <c r="G622" s="152"/>
      <c r="H622" s="108"/>
    </row>
    <row r="623" spans="3:8" ht="14.25" customHeight="1">
      <c r="C623" s="163"/>
      <c r="D623" s="108"/>
      <c r="E623" s="108"/>
      <c r="G623" s="152"/>
      <c r="H623" s="108"/>
    </row>
    <row r="624" spans="3:8" ht="14.25" customHeight="1">
      <c r="C624" s="163"/>
      <c r="D624" s="108"/>
      <c r="E624" s="108"/>
      <c r="G624" s="152"/>
      <c r="H624" s="108"/>
    </row>
    <row r="625" spans="3:8" ht="14.25" customHeight="1">
      <c r="C625" s="163"/>
      <c r="D625" s="108"/>
      <c r="E625" s="108"/>
      <c r="G625" s="152"/>
      <c r="H625" s="108"/>
    </row>
    <row r="626" spans="3:8" ht="14.25" customHeight="1">
      <c r="C626" s="163"/>
      <c r="D626" s="108"/>
      <c r="E626" s="108"/>
      <c r="G626" s="152"/>
      <c r="H626" s="108"/>
    </row>
    <row r="627" spans="3:8" ht="14.25" customHeight="1">
      <c r="C627" s="163"/>
      <c r="D627" s="108"/>
      <c r="E627" s="108"/>
      <c r="G627" s="152"/>
      <c r="H627" s="108"/>
    </row>
    <row r="628" spans="3:8" ht="14.25" customHeight="1">
      <c r="C628" s="163"/>
      <c r="D628" s="108"/>
      <c r="E628" s="108"/>
      <c r="G628" s="152"/>
      <c r="H628" s="108"/>
    </row>
    <row r="629" spans="3:8" ht="14.25" customHeight="1">
      <c r="C629" s="163"/>
      <c r="D629" s="108"/>
      <c r="E629" s="108"/>
      <c r="G629" s="152"/>
      <c r="H629" s="108"/>
    </row>
    <row r="630" spans="3:8" ht="14.25" customHeight="1">
      <c r="C630" s="163"/>
      <c r="D630" s="108"/>
      <c r="E630" s="108"/>
      <c r="G630" s="152"/>
      <c r="H630" s="108"/>
    </row>
    <row r="631" spans="3:8" ht="14.25" customHeight="1">
      <c r="C631" s="163"/>
      <c r="D631" s="108"/>
      <c r="E631" s="108"/>
      <c r="G631" s="152"/>
      <c r="H631" s="108"/>
    </row>
    <row r="632" spans="3:8" ht="14.25" customHeight="1">
      <c r="C632" s="163"/>
      <c r="D632" s="108"/>
      <c r="E632" s="108"/>
      <c r="G632" s="152"/>
      <c r="H632" s="108"/>
    </row>
    <row r="633" spans="3:8" ht="14.25" customHeight="1">
      <c r="C633" s="163"/>
      <c r="D633" s="108"/>
      <c r="E633" s="108"/>
      <c r="G633" s="152"/>
      <c r="H633" s="108"/>
    </row>
    <row r="634" spans="3:8" ht="14.25" customHeight="1">
      <c r="C634" s="163"/>
      <c r="D634" s="108"/>
      <c r="E634" s="108"/>
      <c r="G634" s="152"/>
      <c r="H634" s="108"/>
    </row>
    <row r="635" spans="3:8" ht="14.25" customHeight="1">
      <c r="C635" s="163"/>
      <c r="D635" s="108"/>
      <c r="E635" s="108"/>
      <c r="G635" s="152"/>
      <c r="H635" s="108"/>
    </row>
    <row r="636" spans="3:8" ht="14.25" customHeight="1">
      <c r="C636" s="163"/>
      <c r="D636" s="108"/>
      <c r="E636" s="108"/>
      <c r="G636" s="152"/>
      <c r="H636" s="108"/>
    </row>
    <row r="637" spans="3:8" ht="14.25" customHeight="1">
      <c r="C637" s="163"/>
      <c r="D637" s="108"/>
      <c r="E637" s="108"/>
      <c r="G637" s="152"/>
      <c r="H637" s="108"/>
    </row>
    <row r="638" spans="3:8" ht="14.25" customHeight="1">
      <c r="C638" s="163"/>
      <c r="D638" s="108"/>
      <c r="E638" s="108"/>
      <c r="G638" s="152"/>
      <c r="H638" s="108"/>
    </row>
    <row r="639" spans="3:8" ht="14.25" customHeight="1">
      <c r="C639" s="163"/>
      <c r="D639" s="108"/>
      <c r="E639" s="108"/>
      <c r="G639" s="152"/>
      <c r="H639" s="108"/>
    </row>
    <row r="640" spans="3:8" ht="14.25" customHeight="1">
      <c r="C640" s="163"/>
      <c r="D640" s="108"/>
      <c r="E640" s="108"/>
      <c r="G640" s="152"/>
      <c r="H640" s="108"/>
    </row>
    <row r="641" spans="3:8" ht="14.25" customHeight="1">
      <c r="C641" s="163"/>
      <c r="D641" s="108"/>
      <c r="E641" s="108"/>
      <c r="G641" s="152"/>
      <c r="H641" s="108"/>
    </row>
    <row r="642" spans="3:8" ht="14.25" customHeight="1">
      <c r="C642" s="163"/>
      <c r="D642" s="108"/>
      <c r="E642" s="108"/>
      <c r="G642" s="152"/>
      <c r="H642" s="108"/>
    </row>
    <row r="643" spans="3:8" ht="14.25" customHeight="1">
      <c r="C643" s="163"/>
      <c r="D643" s="108"/>
      <c r="E643" s="108"/>
      <c r="G643" s="152"/>
      <c r="H643" s="108"/>
    </row>
    <row r="644" spans="3:8" ht="14.25" customHeight="1">
      <c r="C644" s="163"/>
      <c r="D644" s="108"/>
      <c r="E644" s="108"/>
      <c r="G644" s="152"/>
      <c r="H644" s="108"/>
    </row>
    <row r="645" spans="3:8" ht="14.25" customHeight="1">
      <c r="C645" s="163"/>
      <c r="D645" s="108"/>
      <c r="E645" s="108"/>
      <c r="G645" s="152"/>
      <c r="H645" s="108"/>
    </row>
    <row r="646" spans="3:8" ht="14.25" customHeight="1">
      <c r="C646" s="163"/>
      <c r="D646" s="108"/>
      <c r="E646" s="108"/>
      <c r="G646" s="152"/>
      <c r="H646" s="108"/>
    </row>
    <row r="647" spans="3:8" ht="14.25" customHeight="1">
      <c r="C647" s="163"/>
      <c r="D647" s="108"/>
      <c r="E647" s="108"/>
      <c r="G647" s="152"/>
      <c r="H647" s="108"/>
    </row>
    <row r="648" spans="3:8" ht="14.25" customHeight="1">
      <c r="C648" s="163"/>
      <c r="D648" s="108"/>
      <c r="E648" s="108"/>
      <c r="G648" s="152"/>
      <c r="H648" s="108"/>
    </row>
    <row r="649" spans="3:8" ht="14.25" customHeight="1">
      <c r="C649" s="163"/>
      <c r="D649" s="108"/>
      <c r="E649" s="108"/>
      <c r="G649" s="152"/>
      <c r="H649" s="108"/>
    </row>
    <row r="650" spans="3:8" ht="14.25" customHeight="1">
      <c r="C650" s="163"/>
      <c r="D650" s="108"/>
      <c r="E650" s="108"/>
      <c r="G650" s="152"/>
      <c r="H650" s="108"/>
    </row>
    <row r="651" spans="3:8" ht="14.25" customHeight="1">
      <c r="C651" s="163"/>
      <c r="D651" s="108"/>
      <c r="E651" s="108"/>
      <c r="G651" s="152"/>
      <c r="H651" s="108"/>
    </row>
    <row r="652" spans="3:8" ht="14.25" customHeight="1">
      <c r="C652" s="163"/>
      <c r="D652" s="108"/>
      <c r="E652" s="108"/>
      <c r="G652" s="152"/>
      <c r="H652" s="108"/>
    </row>
    <row r="653" spans="3:8" ht="14.25" customHeight="1">
      <c r="C653" s="163"/>
      <c r="D653" s="108"/>
      <c r="E653" s="108"/>
      <c r="G653" s="152"/>
      <c r="H653" s="108"/>
    </row>
    <row r="654" spans="3:8" ht="14.25" customHeight="1">
      <c r="C654" s="163"/>
      <c r="D654" s="108"/>
      <c r="E654" s="108"/>
      <c r="G654" s="152"/>
      <c r="H654" s="108"/>
    </row>
    <row r="655" spans="3:8" ht="14.25" customHeight="1">
      <c r="C655" s="163"/>
      <c r="D655" s="108"/>
      <c r="E655" s="108"/>
      <c r="G655" s="152"/>
      <c r="H655" s="108"/>
    </row>
    <row r="656" spans="3:8" ht="14.25" customHeight="1">
      <c r="C656" s="163"/>
      <c r="D656" s="108"/>
      <c r="E656" s="108"/>
      <c r="G656" s="152"/>
      <c r="H656" s="108"/>
    </row>
    <row r="657" spans="3:8" ht="14.25" customHeight="1">
      <c r="C657" s="163"/>
      <c r="D657" s="108"/>
      <c r="E657" s="108"/>
      <c r="G657" s="152"/>
      <c r="H657" s="108"/>
    </row>
    <row r="658" spans="3:8" ht="14.25" customHeight="1">
      <c r="C658" s="163"/>
      <c r="D658" s="108"/>
      <c r="E658" s="108"/>
      <c r="G658" s="152"/>
      <c r="H658" s="108"/>
    </row>
    <row r="659" spans="3:8" ht="14.25" customHeight="1">
      <c r="C659" s="163"/>
      <c r="D659" s="108"/>
      <c r="E659" s="108"/>
      <c r="G659" s="152"/>
      <c r="H659" s="108"/>
    </row>
    <row r="660" spans="3:8" ht="14.25" customHeight="1">
      <c r="C660" s="163"/>
      <c r="D660" s="108"/>
      <c r="E660" s="108"/>
      <c r="G660" s="152"/>
      <c r="H660" s="108"/>
    </row>
    <row r="661" spans="3:8" ht="14.25" customHeight="1">
      <c r="C661" s="163"/>
      <c r="D661" s="108"/>
      <c r="E661" s="108"/>
      <c r="G661" s="152"/>
      <c r="H661" s="108"/>
    </row>
    <row r="662" spans="3:8" ht="14.25" customHeight="1">
      <c r="C662" s="163"/>
      <c r="D662" s="108"/>
      <c r="E662" s="108"/>
      <c r="G662" s="152"/>
      <c r="H662" s="108"/>
    </row>
    <row r="663" spans="3:8" ht="14.25" customHeight="1">
      <c r="C663" s="163"/>
      <c r="D663" s="108"/>
      <c r="E663" s="108"/>
      <c r="G663" s="152"/>
      <c r="H663" s="108"/>
    </row>
    <row r="664" spans="3:8" ht="14.25" customHeight="1">
      <c r="C664" s="163"/>
      <c r="D664" s="108"/>
      <c r="E664" s="108"/>
      <c r="G664" s="152"/>
      <c r="H664" s="108"/>
    </row>
    <row r="665" spans="3:8" ht="14.25" customHeight="1">
      <c r="C665" s="163"/>
      <c r="D665" s="108"/>
      <c r="E665" s="108"/>
      <c r="G665" s="152"/>
      <c r="H665" s="108"/>
    </row>
    <row r="666" spans="3:8" ht="14.25" customHeight="1">
      <c r="C666" s="163"/>
      <c r="D666" s="108"/>
      <c r="E666" s="108"/>
      <c r="G666" s="152"/>
      <c r="H666" s="108"/>
    </row>
    <row r="667" spans="3:8" ht="14.25" customHeight="1">
      <c r="C667" s="163"/>
      <c r="D667" s="108"/>
      <c r="E667" s="108"/>
      <c r="G667" s="152"/>
      <c r="H667" s="108"/>
    </row>
    <row r="668" spans="3:8" ht="14.25" customHeight="1">
      <c r="C668" s="163"/>
      <c r="D668" s="108"/>
      <c r="E668" s="108"/>
      <c r="G668" s="152"/>
      <c r="H668" s="108"/>
    </row>
    <row r="669" spans="3:8" ht="14.25" customHeight="1">
      <c r="C669" s="163"/>
      <c r="D669" s="108"/>
      <c r="E669" s="108"/>
      <c r="G669" s="152"/>
      <c r="H669" s="108"/>
    </row>
    <row r="670" spans="3:8" ht="14.25" customHeight="1">
      <c r="C670" s="163"/>
      <c r="D670" s="108"/>
      <c r="E670" s="108"/>
      <c r="G670" s="152"/>
      <c r="H670" s="108"/>
    </row>
    <row r="671" spans="3:8" ht="14.25" customHeight="1">
      <c r="C671" s="163"/>
      <c r="D671" s="108"/>
      <c r="E671" s="108"/>
      <c r="G671" s="152"/>
      <c r="H671" s="108"/>
    </row>
    <row r="672" spans="3:8" ht="14.25" customHeight="1">
      <c r="C672" s="163"/>
      <c r="D672" s="108"/>
      <c r="E672" s="108"/>
      <c r="G672" s="152"/>
      <c r="H672" s="108"/>
    </row>
    <row r="673" spans="3:8" ht="14.25" customHeight="1">
      <c r="C673" s="163"/>
      <c r="D673" s="108"/>
      <c r="E673" s="108"/>
      <c r="G673" s="152"/>
      <c r="H673" s="108"/>
    </row>
    <row r="674" spans="3:8" ht="14.25" customHeight="1">
      <c r="C674" s="163"/>
      <c r="D674" s="108"/>
      <c r="E674" s="108"/>
      <c r="G674" s="152"/>
      <c r="H674" s="108"/>
    </row>
    <row r="675" spans="3:8" ht="14.25" customHeight="1">
      <c r="C675" s="163"/>
      <c r="D675" s="108"/>
      <c r="E675" s="108"/>
      <c r="G675" s="152"/>
      <c r="H675" s="108"/>
    </row>
    <row r="676" spans="3:8" ht="14.25" customHeight="1">
      <c r="C676" s="163"/>
      <c r="D676" s="108"/>
      <c r="E676" s="108"/>
      <c r="G676" s="152"/>
      <c r="H676" s="108"/>
    </row>
    <row r="677" spans="3:8" ht="14.25" customHeight="1">
      <c r="C677" s="163"/>
      <c r="D677" s="108"/>
      <c r="E677" s="108"/>
      <c r="G677" s="152"/>
      <c r="H677" s="108"/>
    </row>
    <row r="678" spans="3:8" ht="14.25" customHeight="1">
      <c r="C678" s="163"/>
      <c r="D678" s="108"/>
      <c r="E678" s="108"/>
      <c r="G678" s="152"/>
      <c r="H678" s="108"/>
    </row>
    <row r="679" spans="3:8" ht="14.25" customHeight="1">
      <c r="C679" s="163"/>
      <c r="D679" s="108"/>
      <c r="E679" s="108"/>
      <c r="G679" s="152"/>
      <c r="H679" s="108"/>
    </row>
    <row r="680" spans="3:8" ht="14.25" customHeight="1">
      <c r="C680" s="163"/>
      <c r="D680" s="108"/>
      <c r="E680" s="108"/>
      <c r="G680" s="152"/>
      <c r="H680" s="108"/>
    </row>
    <row r="681" spans="3:8" ht="14.25" customHeight="1">
      <c r="C681" s="163"/>
      <c r="D681" s="108"/>
      <c r="E681" s="108"/>
      <c r="G681" s="152"/>
      <c r="H681" s="108"/>
    </row>
    <row r="682" spans="3:8" ht="14.25" customHeight="1">
      <c r="C682" s="163"/>
      <c r="D682" s="108"/>
      <c r="E682" s="108"/>
      <c r="G682" s="152"/>
      <c r="H682" s="108"/>
    </row>
    <row r="683" spans="3:8" ht="14.25" customHeight="1">
      <c r="C683" s="163"/>
      <c r="D683" s="108"/>
      <c r="E683" s="108"/>
      <c r="G683" s="152"/>
      <c r="H683" s="108"/>
    </row>
    <row r="684" spans="3:8" ht="14.25" customHeight="1">
      <c r="C684" s="163"/>
      <c r="D684" s="108"/>
      <c r="E684" s="108"/>
      <c r="G684" s="152"/>
      <c r="H684" s="108"/>
    </row>
    <row r="685" spans="3:8" ht="14.25" customHeight="1">
      <c r="C685" s="163"/>
      <c r="D685" s="108"/>
      <c r="E685" s="108"/>
      <c r="G685" s="152"/>
      <c r="H685" s="108"/>
    </row>
    <row r="686" spans="3:8" ht="14.25" customHeight="1">
      <c r="C686" s="163"/>
      <c r="D686" s="108"/>
      <c r="E686" s="108"/>
      <c r="G686" s="152"/>
      <c r="H686" s="108"/>
    </row>
    <row r="687" spans="3:8" ht="14.25" customHeight="1">
      <c r="C687" s="163"/>
      <c r="D687" s="108"/>
      <c r="E687" s="108"/>
      <c r="G687" s="152"/>
      <c r="H687" s="108"/>
    </row>
    <row r="688" spans="3:8" ht="14.25" customHeight="1">
      <c r="C688" s="163"/>
      <c r="D688" s="108"/>
      <c r="E688" s="108"/>
      <c r="G688" s="152"/>
      <c r="H688" s="108"/>
    </row>
    <row r="689" spans="3:8" ht="14.25" customHeight="1">
      <c r="C689" s="163"/>
      <c r="D689" s="108"/>
      <c r="E689" s="108"/>
      <c r="G689" s="152"/>
      <c r="H689" s="108"/>
    </row>
    <row r="690" spans="3:8" ht="14.25" customHeight="1">
      <c r="C690" s="163"/>
      <c r="D690" s="108"/>
      <c r="E690" s="108"/>
      <c r="G690" s="152"/>
      <c r="H690" s="108"/>
    </row>
    <row r="691" spans="3:8" ht="14.25" customHeight="1">
      <c r="C691" s="163"/>
      <c r="D691" s="108"/>
      <c r="E691" s="108"/>
      <c r="G691" s="152"/>
      <c r="H691" s="108"/>
    </row>
    <row r="692" spans="3:8" ht="14.25" customHeight="1">
      <c r="C692" s="163"/>
      <c r="D692" s="108"/>
      <c r="E692" s="108"/>
      <c r="G692" s="152"/>
      <c r="H692" s="108"/>
    </row>
    <row r="693" spans="3:8" ht="14.25" customHeight="1">
      <c r="C693" s="163"/>
      <c r="D693" s="108"/>
      <c r="E693" s="108"/>
      <c r="G693" s="152"/>
      <c r="H693" s="108"/>
    </row>
    <row r="694" spans="3:8" ht="14.25" customHeight="1">
      <c r="C694" s="163"/>
      <c r="D694" s="108"/>
      <c r="E694" s="108"/>
      <c r="G694" s="152"/>
      <c r="H694" s="108"/>
    </row>
    <row r="695" spans="3:8" ht="14.25" customHeight="1">
      <c r="C695" s="163"/>
      <c r="D695" s="108"/>
      <c r="E695" s="108"/>
      <c r="G695" s="152"/>
      <c r="H695" s="108"/>
    </row>
    <row r="696" spans="3:8" ht="14.25" customHeight="1">
      <c r="C696" s="163"/>
      <c r="D696" s="108"/>
      <c r="E696" s="108"/>
      <c r="G696" s="152"/>
      <c r="H696" s="108"/>
    </row>
    <row r="697" spans="3:8" ht="14.25" customHeight="1">
      <c r="C697" s="163"/>
      <c r="D697" s="108"/>
      <c r="E697" s="108"/>
      <c r="G697" s="152"/>
      <c r="H697" s="108"/>
    </row>
    <row r="698" spans="3:8" ht="14.25" customHeight="1">
      <c r="C698" s="163"/>
      <c r="D698" s="108"/>
      <c r="E698" s="108"/>
      <c r="G698" s="152"/>
      <c r="H698" s="108"/>
    </row>
    <row r="699" spans="3:8" ht="14.25" customHeight="1">
      <c r="C699" s="163"/>
      <c r="D699" s="108"/>
      <c r="E699" s="108"/>
      <c r="G699" s="152"/>
      <c r="H699" s="108"/>
    </row>
    <row r="700" spans="3:8" ht="14.25" customHeight="1">
      <c r="C700" s="163"/>
      <c r="D700" s="108"/>
      <c r="E700" s="108"/>
      <c r="G700" s="152"/>
      <c r="H700" s="108"/>
    </row>
    <row r="701" spans="3:8" ht="14.25" customHeight="1">
      <c r="C701" s="163"/>
      <c r="D701" s="108"/>
      <c r="E701" s="108"/>
      <c r="G701" s="152"/>
      <c r="H701" s="108"/>
    </row>
    <row r="702" spans="3:8" ht="14.25" customHeight="1">
      <c r="C702" s="163"/>
      <c r="D702" s="108"/>
      <c r="E702" s="108"/>
      <c r="G702" s="152"/>
      <c r="H702" s="108"/>
    </row>
    <row r="703" spans="3:8" ht="14.25" customHeight="1">
      <c r="C703" s="163"/>
      <c r="D703" s="108"/>
      <c r="E703" s="108"/>
      <c r="G703" s="152"/>
      <c r="H703" s="108"/>
    </row>
    <row r="704" spans="3:8" ht="14.25" customHeight="1">
      <c r="C704" s="163"/>
      <c r="D704" s="108"/>
      <c r="E704" s="108"/>
      <c r="G704" s="152"/>
      <c r="H704" s="108"/>
    </row>
    <row r="705" spans="3:8" ht="14.25" customHeight="1">
      <c r="C705" s="163"/>
      <c r="D705" s="108"/>
      <c r="E705" s="108"/>
      <c r="G705" s="152"/>
      <c r="H705" s="108"/>
    </row>
    <row r="706" spans="3:8" ht="14.25" customHeight="1">
      <c r="C706" s="163"/>
      <c r="D706" s="108"/>
      <c r="E706" s="108"/>
      <c r="G706" s="152"/>
      <c r="H706" s="108"/>
    </row>
    <row r="707" spans="3:8" ht="14.25" customHeight="1">
      <c r="C707" s="163"/>
      <c r="D707" s="108"/>
      <c r="E707" s="108"/>
      <c r="G707" s="152"/>
      <c r="H707" s="108"/>
    </row>
    <row r="708" spans="3:8" ht="14.25" customHeight="1">
      <c r="C708" s="163"/>
      <c r="D708" s="108"/>
      <c r="E708" s="108"/>
      <c r="G708" s="152"/>
      <c r="H708" s="108"/>
    </row>
    <row r="709" spans="3:8" ht="14.25" customHeight="1">
      <c r="C709" s="163"/>
      <c r="D709" s="108"/>
      <c r="E709" s="108"/>
      <c r="G709" s="152"/>
      <c r="H709" s="108"/>
    </row>
    <row r="710" spans="3:8" ht="14.25" customHeight="1">
      <c r="C710" s="163"/>
      <c r="D710" s="108"/>
      <c r="E710" s="108"/>
      <c r="G710" s="152"/>
      <c r="H710" s="108"/>
    </row>
    <row r="711" spans="3:8" ht="14.25" customHeight="1">
      <c r="C711" s="163"/>
      <c r="D711" s="108"/>
      <c r="E711" s="108"/>
      <c r="G711" s="152"/>
      <c r="H711" s="108"/>
    </row>
    <row r="712" spans="3:8" ht="14.25" customHeight="1">
      <c r="C712" s="163"/>
      <c r="D712" s="108"/>
      <c r="E712" s="108"/>
      <c r="G712" s="152"/>
      <c r="H712" s="108"/>
    </row>
    <row r="713" spans="3:8" ht="14.25" customHeight="1">
      <c r="C713" s="163"/>
      <c r="D713" s="108"/>
      <c r="E713" s="108"/>
      <c r="G713" s="152"/>
      <c r="H713" s="108"/>
    </row>
    <row r="714" spans="3:8" ht="14.25" customHeight="1">
      <c r="C714" s="163"/>
      <c r="D714" s="108"/>
      <c r="E714" s="108"/>
      <c r="G714" s="152"/>
      <c r="H714" s="108"/>
    </row>
    <row r="715" spans="3:8" ht="14.25" customHeight="1">
      <c r="C715" s="163"/>
      <c r="D715" s="108"/>
      <c r="E715" s="108"/>
      <c r="G715" s="152"/>
      <c r="H715" s="108"/>
    </row>
    <row r="716" spans="3:8" ht="14.25" customHeight="1">
      <c r="C716" s="163"/>
      <c r="D716" s="108"/>
      <c r="E716" s="108"/>
      <c r="G716" s="152"/>
      <c r="H716" s="108"/>
    </row>
    <row r="717" spans="3:8" ht="14.25" customHeight="1">
      <c r="C717" s="163"/>
      <c r="D717" s="108"/>
      <c r="E717" s="108"/>
      <c r="G717" s="152"/>
      <c r="H717" s="108"/>
    </row>
    <row r="718" spans="3:8" ht="14.25" customHeight="1">
      <c r="C718" s="163"/>
      <c r="D718" s="108"/>
      <c r="E718" s="108"/>
      <c r="G718" s="152"/>
      <c r="H718" s="108"/>
    </row>
    <row r="719" spans="3:8" ht="14.25" customHeight="1">
      <c r="C719" s="163"/>
      <c r="D719" s="108"/>
      <c r="E719" s="108"/>
      <c r="G719" s="152"/>
      <c r="H719" s="108"/>
    </row>
    <row r="720" spans="3:8" ht="14.25" customHeight="1">
      <c r="C720" s="163"/>
      <c r="D720" s="108"/>
      <c r="E720" s="108"/>
      <c r="G720" s="152"/>
      <c r="H720" s="108"/>
    </row>
    <row r="721" spans="3:8" ht="14.25" customHeight="1">
      <c r="C721" s="163"/>
      <c r="D721" s="108"/>
      <c r="E721" s="108"/>
      <c r="G721" s="152"/>
      <c r="H721" s="108"/>
    </row>
    <row r="722" spans="3:8" ht="14.25" customHeight="1">
      <c r="C722" s="163"/>
      <c r="D722" s="108"/>
      <c r="E722" s="108"/>
      <c r="G722" s="152"/>
      <c r="H722" s="108"/>
    </row>
    <row r="723" spans="3:8" ht="14.25" customHeight="1">
      <c r="C723" s="163"/>
      <c r="D723" s="108"/>
      <c r="E723" s="108"/>
      <c r="G723" s="152"/>
      <c r="H723" s="108"/>
    </row>
    <row r="724" spans="3:8" ht="14.25" customHeight="1">
      <c r="C724" s="163"/>
      <c r="D724" s="108"/>
      <c r="E724" s="108"/>
      <c r="G724" s="152"/>
      <c r="H724" s="108"/>
    </row>
    <row r="725" spans="3:8" ht="14.25" customHeight="1">
      <c r="C725" s="163"/>
      <c r="D725" s="108"/>
      <c r="E725" s="108"/>
      <c r="G725" s="152"/>
      <c r="H725" s="108"/>
    </row>
    <row r="726" spans="3:8" ht="14.25" customHeight="1">
      <c r="C726" s="163"/>
      <c r="D726" s="108"/>
      <c r="E726" s="108"/>
      <c r="G726" s="152"/>
      <c r="H726" s="108"/>
    </row>
    <row r="727" spans="3:8" ht="14.25" customHeight="1">
      <c r="C727" s="163"/>
      <c r="D727" s="108"/>
      <c r="E727" s="108"/>
      <c r="G727" s="152"/>
      <c r="H727" s="108"/>
    </row>
    <row r="728" spans="3:8" ht="14.25" customHeight="1">
      <c r="C728" s="163"/>
      <c r="D728" s="108"/>
      <c r="E728" s="108"/>
      <c r="G728" s="152"/>
      <c r="H728" s="108"/>
    </row>
    <row r="729" spans="3:8" ht="14.25" customHeight="1">
      <c r="C729" s="163"/>
      <c r="D729" s="108"/>
      <c r="E729" s="108"/>
      <c r="G729" s="152"/>
      <c r="H729" s="108"/>
    </row>
    <row r="730" spans="3:8" ht="14.25" customHeight="1">
      <c r="C730" s="163"/>
      <c r="D730" s="108"/>
      <c r="E730" s="108"/>
      <c r="G730" s="152"/>
      <c r="H730" s="108"/>
    </row>
    <row r="731" spans="3:8" ht="14.25" customHeight="1">
      <c r="C731" s="163"/>
      <c r="D731" s="108"/>
      <c r="E731" s="108"/>
      <c r="G731" s="152"/>
      <c r="H731" s="108"/>
    </row>
    <row r="732" spans="3:8" ht="14.25" customHeight="1">
      <c r="C732" s="163"/>
      <c r="D732" s="108"/>
      <c r="E732" s="108"/>
      <c r="G732" s="152"/>
      <c r="H732" s="108"/>
    </row>
    <row r="733" spans="3:8" ht="14.25" customHeight="1">
      <c r="C733" s="163"/>
      <c r="D733" s="108"/>
      <c r="E733" s="108"/>
      <c r="G733" s="152"/>
      <c r="H733" s="108"/>
    </row>
    <row r="734" spans="3:8" ht="14.25" customHeight="1">
      <c r="C734" s="163"/>
      <c r="D734" s="108"/>
      <c r="E734" s="108"/>
      <c r="G734" s="152"/>
      <c r="H734" s="108"/>
    </row>
    <row r="735" spans="3:8" ht="14.25" customHeight="1">
      <c r="C735" s="163"/>
      <c r="D735" s="108"/>
      <c r="E735" s="108"/>
      <c r="G735" s="152"/>
      <c r="H735" s="108"/>
    </row>
    <row r="736" spans="3:8" ht="14.25" customHeight="1">
      <c r="C736" s="163"/>
      <c r="D736" s="108"/>
      <c r="E736" s="108"/>
      <c r="G736" s="152"/>
      <c r="H736" s="108"/>
    </row>
    <row r="737" spans="3:8" ht="14.25" customHeight="1">
      <c r="C737" s="163"/>
      <c r="D737" s="108"/>
      <c r="E737" s="108"/>
      <c r="G737" s="152"/>
      <c r="H737" s="108"/>
    </row>
    <row r="738" spans="3:8" ht="14.25" customHeight="1">
      <c r="C738" s="163"/>
      <c r="D738" s="108"/>
      <c r="E738" s="108"/>
      <c r="G738" s="152"/>
      <c r="H738" s="108"/>
    </row>
    <row r="739" spans="3:8" ht="14.25" customHeight="1">
      <c r="C739" s="163"/>
      <c r="D739" s="108"/>
      <c r="E739" s="108"/>
      <c r="G739" s="152"/>
      <c r="H739" s="108"/>
    </row>
    <row r="740" spans="3:8" ht="14.25" customHeight="1">
      <c r="C740" s="163"/>
      <c r="D740" s="108"/>
      <c r="E740" s="108"/>
      <c r="G740" s="152"/>
      <c r="H740" s="108"/>
    </row>
    <row r="741" spans="3:8" ht="14.25" customHeight="1">
      <c r="C741" s="163"/>
      <c r="D741" s="108"/>
      <c r="E741" s="108"/>
      <c r="G741" s="152"/>
      <c r="H741" s="108"/>
    </row>
    <row r="742" spans="3:8" ht="14.25" customHeight="1">
      <c r="C742" s="163"/>
      <c r="D742" s="108"/>
      <c r="E742" s="108"/>
      <c r="G742" s="152"/>
      <c r="H742" s="108"/>
    </row>
    <row r="743" spans="3:8" ht="14.25" customHeight="1">
      <c r="C743" s="163"/>
      <c r="D743" s="108"/>
      <c r="E743" s="108"/>
      <c r="G743" s="152"/>
      <c r="H743" s="108"/>
    </row>
    <row r="744" spans="3:8" ht="14.25" customHeight="1">
      <c r="C744" s="163"/>
      <c r="D744" s="108"/>
      <c r="E744" s="108"/>
      <c r="G744" s="152"/>
      <c r="H744" s="108"/>
    </row>
    <row r="745" spans="3:8" ht="14.25" customHeight="1">
      <c r="C745" s="163"/>
      <c r="D745" s="108"/>
      <c r="E745" s="108"/>
      <c r="G745" s="152"/>
      <c r="H745" s="108"/>
    </row>
    <row r="746" spans="3:8" ht="14.25" customHeight="1">
      <c r="C746" s="163"/>
      <c r="D746" s="108"/>
      <c r="E746" s="108"/>
      <c r="G746" s="152"/>
      <c r="H746" s="108"/>
    </row>
    <row r="747" spans="3:8" ht="14.25" customHeight="1">
      <c r="C747" s="163"/>
      <c r="D747" s="108"/>
      <c r="E747" s="108"/>
      <c r="G747" s="152"/>
      <c r="H747" s="108"/>
    </row>
    <row r="748" spans="3:8" ht="14.25" customHeight="1">
      <c r="C748" s="163"/>
      <c r="D748" s="108"/>
      <c r="E748" s="108"/>
      <c r="G748" s="152"/>
      <c r="H748" s="108"/>
    </row>
    <row r="749" spans="3:8" ht="14.25" customHeight="1">
      <c r="C749" s="163"/>
      <c r="D749" s="108"/>
      <c r="E749" s="108"/>
      <c r="G749" s="152"/>
      <c r="H749" s="108"/>
    </row>
    <row r="750" spans="3:8" ht="14.25" customHeight="1">
      <c r="C750" s="163"/>
      <c r="D750" s="108"/>
      <c r="E750" s="108"/>
      <c r="G750" s="152"/>
      <c r="H750" s="108"/>
    </row>
    <row r="751" spans="3:8" ht="14.25" customHeight="1">
      <c r="C751" s="163"/>
      <c r="D751" s="108"/>
      <c r="E751" s="108"/>
      <c r="G751" s="152"/>
      <c r="H751" s="108"/>
    </row>
    <row r="752" spans="3:8" ht="14.25" customHeight="1">
      <c r="C752" s="163"/>
      <c r="D752" s="108"/>
      <c r="E752" s="108"/>
      <c r="G752" s="152"/>
      <c r="H752" s="108"/>
    </row>
    <row r="753" spans="3:8" ht="14.25" customHeight="1">
      <c r="C753" s="163"/>
      <c r="D753" s="108"/>
      <c r="E753" s="108"/>
      <c r="G753" s="152"/>
      <c r="H753" s="108"/>
    </row>
    <row r="754" spans="3:8" ht="14.25" customHeight="1">
      <c r="C754" s="163"/>
      <c r="D754" s="108"/>
      <c r="E754" s="108"/>
      <c r="G754" s="152"/>
      <c r="H754" s="108"/>
    </row>
    <row r="755" spans="3:8" ht="14.25" customHeight="1">
      <c r="C755" s="163"/>
      <c r="D755" s="108"/>
      <c r="E755" s="108"/>
      <c r="G755" s="152"/>
      <c r="H755" s="108"/>
    </row>
    <row r="756" spans="3:8" ht="14.25" customHeight="1">
      <c r="C756" s="163"/>
      <c r="D756" s="108"/>
      <c r="E756" s="108"/>
      <c r="G756" s="152"/>
      <c r="H756" s="108"/>
    </row>
    <row r="757" spans="3:8" ht="14.25" customHeight="1">
      <c r="C757" s="163"/>
      <c r="D757" s="108"/>
      <c r="E757" s="108"/>
      <c r="G757" s="152"/>
      <c r="H757" s="108"/>
    </row>
    <row r="758" spans="3:8" ht="14.25" customHeight="1">
      <c r="C758" s="163"/>
      <c r="D758" s="108"/>
      <c r="E758" s="108"/>
      <c r="G758" s="152"/>
      <c r="H758" s="108"/>
    </row>
    <row r="759" spans="3:8" ht="14.25" customHeight="1">
      <c r="C759" s="163"/>
      <c r="D759" s="108"/>
      <c r="E759" s="108"/>
      <c r="G759" s="152"/>
      <c r="H759" s="108"/>
    </row>
    <row r="760" spans="3:8" ht="14.25" customHeight="1">
      <c r="C760" s="163"/>
      <c r="D760" s="108"/>
      <c r="E760" s="108"/>
      <c r="G760" s="152"/>
      <c r="H760" s="108"/>
    </row>
    <row r="761" spans="3:8" ht="14.25" customHeight="1">
      <c r="C761" s="163"/>
      <c r="D761" s="108"/>
      <c r="E761" s="108"/>
      <c r="G761" s="152"/>
      <c r="H761" s="108"/>
    </row>
    <row r="762" spans="3:8" ht="14.25" customHeight="1">
      <c r="C762" s="163"/>
      <c r="D762" s="108"/>
      <c r="E762" s="108"/>
      <c r="G762" s="152"/>
      <c r="H762" s="108"/>
    </row>
    <row r="763" spans="3:8" ht="14.25" customHeight="1">
      <c r="C763" s="163"/>
      <c r="D763" s="108"/>
      <c r="E763" s="108"/>
      <c r="G763" s="152"/>
      <c r="H763" s="108"/>
    </row>
    <row r="764" spans="3:8" ht="14.25" customHeight="1">
      <c r="C764" s="163"/>
      <c r="D764" s="108"/>
      <c r="E764" s="108"/>
      <c r="G764" s="152"/>
      <c r="H764" s="108"/>
    </row>
    <row r="765" spans="3:8" ht="14.25" customHeight="1">
      <c r="C765" s="163"/>
      <c r="D765" s="108"/>
      <c r="E765" s="108"/>
      <c r="G765" s="152"/>
      <c r="H765" s="108"/>
    </row>
    <row r="766" spans="3:8" ht="14.25" customHeight="1">
      <c r="C766" s="163"/>
      <c r="D766" s="108"/>
      <c r="E766" s="108"/>
      <c r="G766" s="152"/>
      <c r="H766" s="108"/>
    </row>
    <row r="767" spans="3:8" ht="14.25" customHeight="1">
      <c r="C767" s="163"/>
      <c r="D767" s="108"/>
      <c r="E767" s="108"/>
      <c r="G767" s="152"/>
      <c r="H767" s="108"/>
    </row>
    <row r="768" spans="3:8" ht="14.25" customHeight="1">
      <c r="C768" s="163"/>
      <c r="D768" s="108"/>
      <c r="E768" s="108"/>
      <c r="G768" s="152"/>
      <c r="H768" s="108"/>
    </row>
    <row r="769" spans="3:8" ht="14.25" customHeight="1">
      <c r="C769" s="163"/>
      <c r="D769" s="108"/>
      <c r="E769" s="108"/>
      <c r="G769" s="152"/>
      <c r="H769" s="108"/>
    </row>
    <row r="770" spans="3:8" ht="14.25" customHeight="1">
      <c r="C770" s="163"/>
      <c r="D770" s="108"/>
      <c r="E770" s="108"/>
      <c r="G770" s="152"/>
      <c r="H770" s="108"/>
    </row>
    <row r="771" spans="3:8" ht="14.25" customHeight="1">
      <c r="C771" s="163"/>
      <c r="D771" s="108"/>
      <c r="E771" s="108"/>
      <c r="G771" s="152"/>
      <c r="H771" s="108"/>
    </row>
    <row r="772" spans="3:8" ht="14.25" customHeight="1">
      <c r="C772" s="163"/>
      <c r="D772" s="108"/>
      <c r="E772" s="108"/>
      <c r="G772" s="152"/>
      <c r="H772" s="108"/>
    </row>
    <row r="773" spans="3:8" ht="14.25" customHeight="1">
      <c r="C773" s="163"/>
      <c r="D773" s="108"/>
      <c r="E773" s="108"/>
      <c r="G773" s="152"/>
      <c r="H773" s="108"/>
    </row>
    <row r="774" spans="3:8" ht="14.25" customHeight="1">
      <c r="C774" s="163"/>
      <c r="D774" s="108"/>
      <c r="E774" s="108"/>
      <c r="G774" s="152"/>
      <c r="H774" s="108"/>
    </row>
    <row r="775" spans="3:8" ht="14.25" customHeight="1">
      <c r="C775" s="163"/>
      <c r="D775" s="108"/>
      <c r="E775" s="108"/>
      <c r="G775" s="152"/>
      <c r="H775" s="108"/>
    </row>
    <row r="776" spans="3:8" ht="14.25" customHeight="1">
      <c r="C776" s="163"/>
      <c r="D776" s="108"/>
      <c r="E776" s="108"/>
      <c r="G776" s="152"/>
      <c r="H776" s="108"/>
    </row>
    <row r="777" spans="3:8" ht="14.25" customHeight="1">
      <c r="C777" s="163"/>
      <c r="D777" s="108"/>
      <c r="E777" s="108"/>
      <c r="G777" s="152"/>
      <c r="H777" s="108"/>
    </row>
    <row r="778" spans="3:8" ht="14.25" customHeight="1">
      <c r="C778" s="163"/>
      <c r="D778" s="108"/>
      <c r="E778" s="108"/>
      <c r="G778" s="152"/>
      <c r="H778" s="108"/>
    </row>
    <row r="779" spans="3:8" ht="14.25" customHeight="1">
      <c r="C779" s="163"/>
      <c r="D779" s="108"/>
      <c r="E779" s="108"/>
      <c r="G779" s="152"/>
      <c r="H779" s="108"/>
    </row>
    <row r="780" spans="3:8" ht="14.25" customHeight="1">
      <c r="C780" s="163"/>
      <c r="D780" s="108"/>
      <c r="E780" s="108"/>
      <c r="G780" s="152"/>
      <c r="H780" s="108"/>
    </row>
    <row r="781" spans="3:8" ht="14.25" customHeight="1">
      <c r="C781" s="163"/>
      <c r="D781" s="108"/>
      <c r="E781" s="108"/>
      <c r="G781" s="152"/>
      <c r="H781" s="108"/>
    </row>
    <row r="782" spans="3:8" ht="14.25" customHeight="1">
      <c r="C782" s="163"/>
      <c r="D782" s="108"/>
      <c r="E782" s="108"/>
      <c r="G782" s="152"/>
      <c r="H782" s="108"/>
    </row>
    <row r="783" spans="3:8" ht="14.25" customHeight="1">
      <c r="C783" s="163"/>
      <c r="D783" s="108"/>
      <c r="E783" s="108"/>
      <c r="G783" s="152"/>
      <c r="H783" s="108"/>
    </row>
    <row r="784" spans="3:8" ht="14.25" customHeight="1">
      <c r="C784" s="163"/>
      <c r="D784" s="108"/>
      <c r="E784" s="108"/>
      <c r="G784" s="152"/>
      <c r="H784" s="108"/>
    </row>
    <row r="785" spans="3:8" ht="14.25" customHeight="1">
      <c r="C785" s="163"/>
      <c r="D785" s="108"/>
      <c r="E785" s="108"/>
      <c r="G785" s="152"/>
      <c r="H785" s="108"/>
    </row>
    <row r="786" spans="3:8" ht="14.25" customHeight="1">
      <c r="C786" s="163"/>
      <c r="D786" s="108"/>
      <c r="E786" s="108"/>
      <c r="G786" s="152"/>
      <c r="H786" s="108"/>
    </row>
    <row r="787" spans="3:8" ht="14.25" customHeight="1">
      <c r="C787" s="163"/>
      <c r="D787" s="108"/>
      <c r="E787" s="108"/>
      <c r="G787" s="152"/>
      <c r="H787" s="108"/>
    </row>
    <row r="788" spans="3:8" ht="14.25" customHeight="1">
      <c r="C788" s="163"/>
      <c r="D788" s="108"/>
      <c r="E788" s="108"/>
      <c r="G788" s="152"/>
      <c r="H788" s="108"/>
    </row>
    <row r="789" spans="3:8" ht="14.25" customHeight="1">
      <c r="C789" s="163"/>
      <c r="D789" s="108"/>
      <c r="E789" s="108"/>
      <c r="G789" s="152"/>
      <c r="H789" s="108"/>
    </row>
    <row r="790" spans="3:8" ht="14.25" customHeight="1">
      <c r="C790" s="163"/>
      <c r="D790" s="108"/>
      <c r="E790" s="108"/>
      <c r="G790" s="152"/>
      <c r="H790" s="108"/>
    </row>
    <row r="791" spans="3:8" ht="14.25" customHeight="1">
      <c r="C791" s="163"/>
      <c r="D791" s="108"/>
      <c r="E791" s="108"/>
      <c r="G791" s="152"/>
      <c r="H791" s="108"/>
    </row>
    <row r="792" spans="3:8" ht="14.25" customHeight="1">
      <c r="C792" s="163"/>
      <c r="D792" s="108"/>
      <c r="E792" s="108"/>
      <c r="G792" s="152"/>
      <c r="H792" s="108"/>
    </row>
    <row r="793" spans="3:8" ht="14.25" customHeight="1">
      <c r="C793" s="163"/>
      <c r="D793" s="108"/>
      <c r="E793" s="108"/>
      <c r="G793" s="152"/>
      <c r="H793" s="108"/>
    </row>
    <row r="794" spans="3:8" ht="14.25" customHeight="1">
      <c r="C794" s="163"/>
      <c r="D794" s="108"/>
      <c r="E794" s="108"/>
      <c r="G794" s="152"/>
      <c r="H794" s="108"/>
    </row>
    <row r="795" spans="3:8" ht="14.25" customHeight="1">
      <c r="C795" s="163"/>
      <c r="D795" s="108"/>
      <c r="E795" s="108"/>
      <c r="G795" s="152"/>
      <c r="H795" s="108"/>
    </row>
    <row r="796" spans="3:8" ht="14.25" customHeight="1">
      <c r="C796" s="163"/>
      <c r="D796" s="108"/>
      <c r="E796" s="108"/>
      <c r="G796" s="152"/>
      <c r="H796" s="108"/>
    </row>
    <row r="797" spans="3:8" ht="14.25" customHeight="1">
      <c r="C797" s="163"/>
      <c r="D797" s="108"/>
      <c r="E797" s="108"/>
      <c r="G797" s="152"/>
      <c r="H797" s="108"/>
    </row>
    <row r="798" spans="3:8" ht="14.25" customHeight="1">
      <c r="C798" s="163"/>
      <c r="D798" s="108"/>
      <c r="E798" s="108"/>
      <c r="G798" s="152"/>
      <c r="H798" s="108"/>
    </row>
    <row r="799" spans="3:8" ht="14.25" customHeight="1">
      <c r="C799" s="163"/>
      <c r="D799" s="108"/>
      <c r="E799" s="108"/>
      <c r="G799" s="152"/>
      <c r="H799" s="108"/>
    </row>
    <row r="800" spans="3:8" ht="14.25" customHeight="1">
      <c r="C800" s="163"/>
      <c r="D800" s="108"/>
      <c r="E800" s="108"/>
      <c r="G800" s="152"/>
      <c r="H800" s="108"/>
    </row>
    <row r="801" spans="3:8" ht="14.25" customHeight="1">
      <c r="C801" s="163"/>
      <c r="D801" s="108"/>
      <c r="E801" s="108"/>
      <c r="G801" s="152"/>
      <c r="H801" s="108"/>
    </row>
    <row r="802" spans="3:8" ht="14.25" customHeight="1">
      <c r="C802" s="163"/>
      <c r="D802" s="108"/>
      <c r="E802" s="108"/>
      <c r="G802" s="152"/>
      <c r="H802" s="108"/>
    </row>
    <row r="803" spans="3:8" ht="14.25" customHeight="1">
      <c r="C803" s="163"/>
      <c r="D803" s="108"/>
      <c r="E803" s="108"/>
      <c r="G803" s="152"/>
      <c r="H803" s="108"/>
    </row>
    <row r="804" spans="3:8" ht="14.25" customHeight="1">
      <c r="C804" s="163"/>
      <c r="D804" s="108"/>
      <c r="E804" s="108"/>
      <c r="G804" s="152"/>
      <c r="H804" s="108"/>
    </row>
    <row r="805" spans="3:8" ht="14.25" customHeight="1">
      <c r="C805" s="163"/>
      <c r="D805" s="108"/>
      <c r="E805" s="108"/>
      <c r="G805" s="152"/>
      <c r="H805" s="108"/>
    </row>
    <row r="806" spans="3:8" ht="14.25" customHeight="1">
      <c r="C806" s="163"/>
      <c r="D806" s="108"/>
      <c r="E806" s="108"/>
      <c r="G806" s="152"/>
      <c r="H806" s="108"/>
    </row>
    <row r="807" spans="3:8" ht="14.25" customHeight="1">
      <c r="C807" s="163"/>
      <c r="D807" s="108"/>
      <c r="E807" s="108"/>
      <c r="G807" s="152"/>
      <c r="H807" s="108"/>
    </row>
    <row r="808" spans="3:8" ht="14.25" customHeight="1">
      <c r="C808" s="163"/>
      <c r="D808" s="108"/>
      <c r="E808" s="108"/>
      <c r="G808" s="152"/>
      <c r="H808" s="108"/>
    </row>
    <row r="809" spans="3:8" ht="14.25" customHeight="1">
      <c r="C809" s="163"/>
      <c r="D809" s="108"/>
      <c r="E809" s="108"/>
      <c r="G809" s="152"/>
      <c r="H809" s="108"/>
    </row>
    <row r="810" spans="3:8" ht="14.25" customHeight="1">
      <c r="C810" s="163"/>
      <c r="D810" s="108"/>
      <c r="E810" s="108"/>
      <c r="G810" s="152"/>
      <c r="H810" s="108"/>
    </row>
    <row r="811" spans="3:8" ht="14.25" customHeight="1">
      <c r="C811" s="163"/>
      <c r="D811" s="108"/>
      <c r="E811" s="108"/>
      <c r="G811" s="152"/>
      <c r="H811" s="108"/>
    </row>
    <row r="812" spans="3:8" ht="14.25" customHeight="1">
      <c r="C812" s="163"/>
      <c r="D812" s="108"/>
      <c r="E812" s="108"/>
      <c r="G812" s="152"/>
      <c r="H812" s="108"/>
    </row>
    <row r="813" spans="3:8" ht="14.25" customHeight="1">
      <c r="C813" s="163"/>
      <c r="D813" s="108"/>
      <c r="E813" s="108"/>
      <c r="G813" s="152"/>
      <c r="H813" s="108"/>
    </row>
    <row r="814" spans="3:8" ht="14.25" customHeight="1">
      <c r="C814" s="163"/>
      <c r="D814" s="108"/>
      <c r="E814" s="108"/>
      <c r="G814" s="152"/>
      <c r="H814" s="108"/>
    </row>
    <row r="815" spans="3:8" ht="14.25" customHeight="1">
      <c r="C815" s="163"/>
      <c r="D815" s="108"/>
      <c r="E815" s="108"/>
      <c r="G815" s="152"/>
      <c r="H815" s="108"/>
    </row>
    <row r="816" spans="3:8" ht="14.25" customHeight="1">
      <c r="C816" s="163"/>
      <c r="D816" s="108"/>
      <c r="E816" s="108"/>
      <c r="G816" s="152"/>
      <c r="H816" s="108"/>
    </row>
    <row r="817" spans="3:8" ht="14.25" customHeight="1">
      <c r="C817" s="163"/>
      <c r="D817" s="108"/>
      <c r="E817" s="108"/>
      <c r="G817" s="152"/>
      <c r="H817" s="108"/>
    </row>
    <row r="818" spans="3:8" ht="14.25" customHeight="1">
      <c r="C818" s="163"/>
      <c r="D818" s="108"/>
      <c r="E818" s="108"/>
      <c r="G818" s="152"/>
      <c r="H818" s="108"/>
    </row>
    <row r="819" spans="3:8" ht="14.25" customHeight="1">
      <c r="C819" s="163"/>
      <c r="D819" s="108"/>
      <c r="E819" s="108"/>
      <c r="G819" s="152"/>
      <c r="H819" s="108"/>
    </row>
    <row r="820" spans="3:8" ht="14.25" customHeight="1">
      <c r="C820" s="163"/>
      <c r="D820" s="108"/>
      <c r="E820" s="108"/>
      <c r="G820" s="152"/>
      <c r="H820" s="108"/>
    </row>
    <row r="821" spans="3:8" ht="14.25" customHeight="1">
      <c r="C821" s="163"/>
      <c r="D821" s="108"/>
      <c r="E821" s="108"/>
      <c r="G821" s="152"/>
      <c r="H821" s="108"/>
    </row>
    <row r="822" spans="3:8" ht="14.25" customHeight="1">
      <c r="C822" s="163"/>
      <c r="D822" s="108"/>
      <c r="E822" s="108"/>
      <c r="G822" s="152"/>
      <c r="H822" s="108"/>
    </row>
    <row r="823" spans="3:8" ht="14.25" customHeight="1">
      <c r="C823" s="163"/>
      <c r="D823" s="108"/>
      <c r="E823" s="108"/>
      <c r="G823" s="152"/>
      <c r="H823" s="108"/>
    </row>
    <row r="824" spans="3:8" ht="14.25" customHeight="1">
      <c r="C824" s="163"/>
      <c r="D824" s="108"/>
      <c r="E824" s="108"/>
      <c r="G824" s="152"/>
      <c r="H824" s="108"/>
    </row>
    <row r="825" spans="3:8" ht="14.25" customHeight="1">
      <c r="C825" s="163"/>
      <c r="D825" s="108"/>
      <c r="E825" s="108"/>
      <c r="G825" s="152"/>
      <c r="H825" s="108"/>
    </row>
    <row r="826" spans="3:8" ht="14.25" customHeight="1">
      <c r="C826" s="163"/>
      <c r="D826" s="108"/>
      <c r="E826" s="108"/>
      <c r="G826" s="152"/>
      <c r="H826" s="108"/>
    </row>
    <row r="827" spans="3:8" ht="14.25" customHeight="1">
      <c r="C827" s="163"/>
      <c r="D827" s="108"/>
      <c r="E827" s="108"/>
      <c r="G827" s="152"/>
      <c r="H827" s="108"/>
    </row>
    <row r="828" spans="3:8" ht="14.25" customHeight="1">
      <c r="C828" s="163"/>
      <c r="D828" s="108"/>
      <c r="E828" s="108"/>
      <c r="G828" s="152"/>
      <c r="H828" s="108"/>
    </row>
    <row r="829" spans="3:8" ht="14.25" customHeight="1">
      <c r="C829" s="163"/>
      <c r="D829" s="108"/>
      <c r="E829" s="108"/>
      <c r="G829" s="152"/>
      <c r="H829" s="108"/>
    </row>
    <row r="830" spans="3:8" ht="14.25" customHeight="1">
      <c r="C830" s="163"/>
      <c r="D830" s="108"/>
      <c r="E830" s="108"/>
      <c r="G830" s="152"/>
      <c r="H830" s="108"/>
    </row>
    <row r="831" spans="3:8" ht="14.25" customHeight="1">
      <c r="C831" s="163"/>
      <c r="D831" s="108"/>
      <c r="E831" s="108"/>
      <c r="G831" s="152"/>
      <c r="H831" s="108"/>
    </row>
    <row r="832" spans="3:8" ht="14.25" customHeight="1">
      <c r="C832" s="163"/>
      <c r="D832" s="108"/>
      <c r="E832" s="108"/>
      <c r="G832" s="152"/>
      <c r="H832" s="108"/>
    </row>
    <row r="833" spans="3:8" ht="14.25" customHeight="1">
      <c r="C833" s="163"/>
      <c r="D833" s="108"/>
      <c r="E833" s="108"/>
      <c r="G833" s="152"/>
      <c r="H833" s="108"/>
    </row>
    <row r="834" spans="3:8" ht="14.25" customHeight="1">
      <c r="C834" s="163"/>
      <c r="D834" s="108"/>
      <c r="E834" s="108"/>
      <c r="G834" s="152"/>
      <c r="H834" s="108"/>
    </row>
    <row r="835" spans="3:8" ht="14.25" customHeight="1">
      <c r="C835" s="163"/>
      <c r="D835" s="108"/>
      <c r="E835" s="108"/>
      <c r="G835" s="152"/>
      <c r="H835" s="108"/>
    </row>
    <row r="836" spans="3:8" ht="14.25" customHeight="1">
      <c r="C836" s="163"/>
      <c r="D836" s="108"/>
      <c r="E836" s="108"/>
      <c r="G836" s="152"/>
      <c r="H836" s="108"/>
    </row>
    <row r="837" spans="3:8" ht="14.25" customHeight="1">
      <c r="C837" s="163"/>
      <c r="D837" s="108"/>
      <c r="E837" s="108"/>
      <c r="G837" s="152"/>
      <c r="H837" s="108"/>
    </row>
    <row r="838" spans="3:8" ht="14.25" customHeight="1">
      <c r="C838" s="163"/>
      <c r="D838" s="108"/>
      <c r="E838" s="108"/>
      <c r="G838" s="152"/>
      <c r="H838" s="108"/>
    </row>
    <row r="839" spans="3:8" ht="14.25" customHeight="1">
      <c r="C839" s="163"/>
      <c r="D839" s="108"/>
      <c r="E839" s="108"/>
      <c r="G839" s="152"/>
      <c r="H839" s="108"/>
    </row>
    <row r="840" spans="3:8" ht="14.25" customHeight="1">
      <c r="C840" s="163"/>
      <c r="D840" s="108"/>
      <c r="E840" s="108"/>
      <c r="G840" s="152"/>
      <c r="H840" s="108"/>
    </row>
    <row r="841" spans="3:8" ht="14.25" customHeight="1">
      <c r="C841" s="163"/>
      <c r="D841" s="108"/>
      <c r="E841" s="108"/>
      <c r="G841" s="152"/>
      <c r="H841" s="108"/>
    </row>
    <row r="842" spans="3:8" ht="14.25" customHeight="1">
      <c r="C842" s="163"/>
      <c r="D842" s="108"/>
      <c r="E842" s="108"/>
      <c r="G842" s="152"/>
      <c r="H842" s="108"/>
    </row>
    <row r="843" spans="3:8" ht="14.25" customHeight="1">
      <c r="C843" s="163"/>
      <c r="D843" s="108"/>
      <c r="E843" s="108"/>
      <c r="G843" s="152"/>
      <c r="H843" s="108"/>
    </row>
    <row r="844" spans="3:8" ht="14.25" customHeight="1">
      <c r="C844" s="163"/>
      <c r="D844" s="108"/>
      <c r="E844" s="108"/>
      <c r="G844" s="152"/>
      <c r="H844" s="108"/>
    </row>
    <row r="845" spans="3:8" ht="14.25" customHeight="1">
      <c r="C845" s="163"/>
      <c r="D845" s="108"/>
      <c r="E845" s="108"/>
      <c r="G845" s="152"/>
      <c r="H845" s="108"/>
    </row>
    <row r="846" spans="3:8" ht="14.25" customHeight="1">
      <c r="C846" s="163"/>
      <c r="D846" s="108"/>
      <c r="E846" s="108"/>
      <c r="G846" s="152"/>
      <c r="H846" s="108"/>
    </row>
    <row r="847" spans="3:8" ht="14.25" customHeight="1">
      <c r="C847" s="163"/>
      <c r="D847" s="108"/>
      <c r="E847" s="108"/>
      <c r="G847" s="152"/>
      <c r="H847" s="108"/>
    </row>
    <row r="848" spans="3:8" ht="14.25" customHeight="1">
      <c r="C848" s="163"/>
      <c r="D848" s="108"/>
      <c r="E848" s="108"/>
      <c r="G848" s="152"/>
      <c r="H848" s="108"/>
    </row>
    <row r="849" spans="3:8" ht="14.25" customHeight="1">
      <c r="C849" s="163"/>
      <c r="D849" s="108"/>
      <c r="E849" s="108"/>
      <c r="G849" s="152"/>
      <c r="H849" s="108"/>
    </row>
    <row r="850" spans="3:8" ht="14.25" customHeight="1">
      <c r="C850" s="163"/>
      <c r="D850" s="108"/>
      <c r="E850" s="108"/>
      <c r="G850" s="152"/>
      <c r="H850" s="108"/>
    </row>
    <row r="851" spans="3:8" ht="14.25" customHeight="1">
      <c r="C851" s="163"/>
      <c r="D851" s="108"/>
      <c r="E851" s="108"/>
      <c r="G851" s="152"/>
      <c r="H851" s="108"/>
    </row>
    <row r="852" spans="3:8" ht="14.25" customHeight="1">
      <c r="C852" s="163"/>
      <c r="D852" s="108"/>
      <c r="E852" s="108"/>
      <c r="G852" s="152"/>
      <c r="H852" s="108"/>
    </row>
    <row r="853" spans="3:8" ht="14.25" customHeight="1">
      <c r="C853" s="163"/>
      <c r="D853" s="108"/>
      <c r="E853" s="108"/>
      <c r="G853" s="152"/>
      <c r="H853" s="108"/>
    </row>
    <row r="854" spans="3:8" ht="14.25" customHeight="1">
      <c r="C854" s="163"/>
      <c r="D854" s="108"/>
      <c r="E854" s="108"/>
      <c r="G854" s="152"/>
      <c r="H854" s="108"/>
    </row>
    <row r="855" spans="3:8" ht="14.25" customHeight="1">
      <c r="C855" s="163"/>
      <c r="D855" s="108"/>
      <c r="E855" s="108"/>
      <c r="G855" s="152"/>
      <c r="H855" s="108"/>
    </row>
    <row r="856" spans="3:8" ht="14.25" customHeight="1">
      <c r="C856" s="163"/>
      <c r="D856" s="108"/>
      <c r="E856" s="108"/>
      <c r="G856" s="152"/>
      <c r="H856" s="108"/>
    </row>
    <row r="857" spans="3:8" ht="14.25" customHeight="1">
      <c r="C857" s="163"/>
      <c r="D857" s="108"/>
      <c r="E857" s="108"/>
      <c r="G857" s="152"/>
      <c r="H857" s="108"/>
    </row>
    <row r="858" spans="3:8" ht="14.25" customHeight="1">
      <c r="C858" s="163"/>
      <c r="D858" s="108"/>
      <c r="E858" s="108"/>
      <c r="G858" s="152"/>
      <c r="H858" s="108"/>
    </row>
    <row r="859" spans="3:8" ht="14.25" customHeight="1">
      <c r="C859" s="163"/>
      <c r="D859" s="108"/>
      <c r="E859" s="108"/>
      <c r="G859" s="152"/>
      <c r="H859" s="108"/>
    </row>
    <row r="860" spans="3:8" ht="14.25" customHeight="1">
      <c r="C860" s="163"/>
      <c r="D860" s="108"/>
      <c r="E860" s="108"/>
      <c r="G860" s="152"/>
      <c r="H860" s="108"/>
    </row>
    <row r="861" spans="3:8" ht="14.25" customHeight="1">
      <c r="C861" s="163"/>
      <c r="D861" s="108"/>
      <c r="E861" s="108"/>
      <c r="G861" s="152"/>
      <c r="H861" s="108"/>
    </row>
    <row r="862" spans="3:8" ht="14.25" customHeight="1">
      <c r="C862" s="163"/>
      <c r="D862" s="108"/>
      <c r="E862" s="108"/>
      <c r="G862" s="152"/>
      <c r="H862" s="108"/>
    </row>
    <row r="863" spans="3:8" ht="14.25" customHeight="1">
      <c r="C863" s="163"/>
      <c r="D863" s="108"/>
      <c r="E863" s="108"/>
      <c r="G863" s="152"/>
      <c r="H863" s="108"/>
    </row>
    <row r="864" spans="3:8" ht="14.25" customHeight="1">
      <c r="C864" s="163"/>
      <c r="D864" s="108"/>
      <c r="E864" s="108"/>
      <c r="G864" s="152"/>
      <c r="H864" s="108"/>
    </row>
    <row r="865" spans="3:8" ht="14.25" customHeight="1">
      <c r="C865" s="163"/>
      <c r="D865" s="108"/>
      <c r="E865" s="108"/>
      <c r="G865" s="152"/>
      <c r="H865" s="108"/>
    </row>
    <row r="866" spans="3:8" ht="14.25" customHeight="1">
      <c r="C866" s="163"/>
      <c r="D866" s="108"/>
      <c r="E866" s="108"/>
      <c r="G866" s="152"/>
      <c r="H866" s="108"/>
    </row>
    <row r="867" spans="3:8" ht="14.25" customHeight="1">
      <c r="C867" s="163"/>
      <c r="D867" s="108"/>
      <c r="E867" s="108"/>
      <c r="G867" s="152"/>
      <c r="H867" s="108"/>
    </row>
    <row r="868" spans="3:8" ht="14.25" customHeight="1">
      <c r="C868" s="163"/>
      <c r="D868" s="108"/>
      <c r="E868" s="108"/>
      <c r="G868" s="152"/>
      <c r="H868" s="108"/>
    </row>
    <row r="869" spans="3:8" ht="14.25" customHeight="1">
      <c r="C869" s="163"/>
      <c r="D869" s="108"/>
      <c r="E869" s="108"/>
      <c r="G869" s="152"/>
      <c r="H869" s="108"/>
    </row>
    <row r="870" spans="3:8" ht="14.25" customHeight="1">
      <c r="C870" s="163"/>
      <c r="D870" s="108"/>
      <c r="E870" s="108"/>
      <c r="G870" s="152"/>
      <c r="H870" s="108"/>
    </row>
    <row r="871" spans="3:8" ht="14.25" customHeight="1">
      <c r="C871" s="163"/>
      <c r="D871" s="108"/>
      <c r="E871" s="108"/>
      <c r="G871" s="152"/>
      <c r="H871" s="108"/>
    </row>
    <row r="872" spans="3:8" ht="14.25" customHeight="1">
      <c r="C872" s="163"/>
      <c r="D872" s="108"/>
      <c r="E872" s="108"/>
      <c r="G872" s="152"/>
      <c r="H872" s="108"/>
    </row>
    <row r="873" spans="3:8" ht="14.25" customHeight="1">
      <c r="C873" s="163"/>
      <c r="D873" s="108"/>
      <c r="E873" s="108"/>
      <c r="G873" s="152"/>
      <c r="H873" s="108"/>
    </row>
    <row r="874" spans="3:8" ht="14.25" customHeight="1">
      <c r="C874" s="163"/>
      <c r="D874" s="108"/>
      <c r="E874" s="108"/>
      <c r="G874" s="152"/>
      <c r="H874" s="108"/>
    </row>
    <row r="875" spans="3:8" ht="14.25" customHeight="1">
      <c r="C875" s="163"/>
      <c r="D875" s="108"/>
      <c r="E875" s="108"/>
      <c r="G875" s="152"/>
      <c r="H875" s="108"/>
    </row>
    <row r="876" spans="3:8" ht="14.25" customHeight="1">
      <c r="C876" s="163"/>
      <c r="D876" s="108"/>
      <c r="E876" s="108"/>
      <c r="G876" s="152"/>
      <c r="H876" s="108"/>
    </row>
    <row r="877" spans="3:8" ht="14.25" customHeight="1">
      <c r="C877" s="163"/>
      <c r="D877" s="108"/>
      <c r="E877" s="108"/>
      <c r="G877" s="152"/>
      <c r="H877" s="108"/>
    </row>
    <row r="878" spans="3:8" ht="14.25" customHeight="1">
      <c r="C878" s="163"/>
      <c r="D878" s="108"/>
      <c r="E878" s="108"/>
      <c r="G878" s="152"/>
      <c r="H878" s="108"/>
    </row>
    <row r="879" spans="3:8" ht="14.25" customHeight="1">
      <c r="C879" s="163"/>
      <c r="D879" s="108"/>
      <c r="E879" s="108"/>
      <c r="G879" s="152"/>
      <c r="H879" s="108"/>
    </row>
    <row r="880" spans="3:8" ht="14.25" customHeight="1">
      <c r="C880" s="163"/>
      <c r="D880" s="108"/>
      <c r="E880" s="108"/>
      <c r="G880" s="152"/>
      <c r="H880" s="108"/>
    </row>
    <row r="881" spans="3:8" ht="14.25" customHeight="1">
      <c r="C881" s="163"/>
      <c r="D881" s="108"/>
      <c r="E881" s="108"/>
      <c r="G881" s="152"/>
      <c r="H881" s="108"/>
    </row>
    <row r="882" spans="3:8" ht="14.25" customHeight="1">
      <c r="C882" s="163"/>
      <c r="D882" s="108"/>
      <c r="E882" s="108"/>
      <c r="G882" s="152"/>
      <c r="H882" s="108"/>
    </row>
    <row r="883" spans="3:8" ht="14.25" customHeight="1">
      <c r="C883" s="163"/>
      <c r="D883" s="108"/>
      <c r="E883" s="108"/>
      <c r="G883" s="152"/>
      <c r="H883" s="108"/>
    </row>
    <row r="884" spans="3:8" ht="14.25" customHeight="1">
      <c r="C884" s="163"/>
      <c r="D884" s="108"/>
      <c r="E884" s="108"/>
      <c r="G884" s="152"/>
      <c r="H884" s="108"/>
    </row>
    <row r="885" spans="3:8" ht="14.25" customHeight="1">
      <c r="C885" s="163"/>
      <c r="D885" s="108"/>
      <c r="E885" s="108"/>
      <c r="G885" s="152"/>
      <c r="H885" s="108"/>
    </row>
    <row r="886" spans="3:8" ht="14.25" customHeight="1">
      <c r="C886" s="163"/>
      <c r="D886" s="108"/>
      <c r="E886" s="108"/>
      <c r="G886" s="152"/>
      <c r="H886" s="108"/>
    </row>
    <row r="887" spans="3:8" ht="14.25" customHeight="1">
      <c r="C887" s="163"/>
      <c r="D887" s="108"/>
      <c r="E887" s="108"/>
      <c r="G887" s="152"/>
      <c r="H887" s="108"/>
    </row>
    <row r="888" spans="3:8" ht="14.25" customHeight="1">
      <c r="C888" s="163"/>
      <c r="D888" s="108"/>
      <c r="E888" s="108"/>
      <c r="G888" s="152"/>
      <c r="H888" s="108"/>
    </row>
    <row r="889" spans="3:8" ht="14.25" customHeight="1">
      <c r="C889" s="163"/>
      <c r="D889" s="108"/>
      <c r="E889" s="108"/>
      <c r="G889" s="152"/>
      <c r="H889" s="108"/>
    </row>
    <row r="890" spans="3:8" ht="14.25" customHeight="1">
      <c r="C890" s="163"/>
      <c r="D890" s="108"/>
      <c r="E890" s="108"/>
      <c r="G890" s="152"/>
      <c r="H890" s="108"/>
    </row>
    <row r="891" spans="3:8" ht="14.25" customHeight="1">
      <c r="C891" s="163"/>
      <c r="D891" s="108"/>
      <c r="E891" s="108"/>
      <c r="G891" s="152"/>
      <c r="H891" s="108"/>
    </row>
    <row r="892" spans="3:8" ht="14.25" customHeight="1">
      <c r="C892" s="163"/>
      <c r="D892" s="108"/>
      <c r="E892" s="108"/>
      <c r="G892" s="152"/>
      <c r="H892" s="108"/>
    </row>
    <row r="893" spans="3:8" ht="14.25" customHeight="1">
      <c r="C893" s="163"/>
      <c r="D893" s="108"/>
      <c r="E893" s="108"/>
      <c r="G893" s="152"/>
      <c r="H893" s="108"/>
    </row>
    <row r="894" spans="3:8" ht="14.25" customHeight="1">
      <c r="C894" s="163"/>
      <c r="D894" s="108"/>
      <c r="E894" s="108"/>
      <c r="G894" s="152"/>
      <c r="H894" s="108"/>
    </row>
    <row r="895" spans="3:8" ht="14.25" customHeight="1">
      <c r="C895" s="163"/>
      <c r="D895" s="108"/>
      <c r="E895" s="108"/>
      <c r="G895" s="152"/>
      <c r="H895" s="108"/>
    </row>
    <row r="896" spans="3:8" ht="14.25" customHeight="1">
      <c r="C896" s="163"/>
      <c r="D896" s="108"/>
      <c r="E896" s="108"/>
      <c r="G896" s="152"/>
      <c r="H896" s="108"/>
    </row>
    <row r="897" spans="3:8" ht="14.25" customHeight="1">
      <c r="C897" s="163"/>
      <c r="D897" s="108"/>
      <c r="E897" s="108"/>
      <c r="G897" s="152"/>
      <c r="H897" s="108"/>
    </row>
    <row r="898" spans="3:8" ht="14.25" customHeight="1">
      <c r="C898" s="163"/>
      <c r="D898" s="108"/>
      <c r="E898" s="108"/>
      <c r="G898" s="152"/>
      <c r="H898" s="108"/>
    </row>
    <row r="899" spans="3:8" ht="14.25" customHeight="1">
      <c r="C899" s="163"/>
      <c r="D899" s="108"/>
      <c r="E899" s="108"/>
      <c r="G899" s="152"/>
      <c r="H899" s="108"/>
    </row>
    <row r="900" spans="3:8" ht="14.25" customHeight="1">
      <c r="C900" s="163"/>
      <c r="D900" s="108"/>
      <c r="E900" s="108"/>
      <c r="G900" s="152"/>
      <c r="H900" s="108"/>
    </row>
    <row r="901" spans="3:8" ht="14.25" customHeight="1">
      <c r="C901" s="163"/>
      <c r="D901" s="108"/>
      <c r="E901" s="108"/>
      <c r="G901" s="152"/>
      <c r="H901" s="108"/>
    </row>
    <row r="902" spans="3:8" ht="14.25" customHeight="1">
      <c r="C902" s="163"/>
      <c r="D902" s="108"/>
      <c r="E902" s="108"/>
      <c r="G902" s="152"/>
      <c r="H902" s="108"/>
    </row>
    <row r="903" spans="3:8" ht="14.25" customHeight="1">
      <c r="C903" s="163"/>
      <c r="D903" s="108"/>
      <c r="E903" s="108"/>
      <c r="G903" s="152"/>
      <c r="H903" s="108"/>
    </row>
    <row r="904" spans="3:8" ht="14.25" customHeight="1">
      <c r="C904" s="163"/>
      <c r="D904" s="108"/>
      <c r="E904" s="108"/>
      <c r="G904" s="152"/>
      <c r="H904" s="108"/>
    </row>
    <row r="905" spans="3:8" ht="14.25" customHeight="1">
      <c r="C905" s="163"/>
      <c r="D905" s="108"/>
      <c r="E905" s="108"/>
      <c r="G905" s="152"/>
      <c r="H905" s="108"/>
    </row>
    <row r="906" spans="3:8" ht="14.25" customHeight="1">
      <c r="C906" s="163"/>
      <c r="D906" s="108"/>
      <c r="E906" s="108"/>
      <c r="G906" s="152"/>
      <c r="H906" s="108"/>
    </row>
    <row r="907" spans="3:8" ht="14.25" customHeight="1">
      <c r="C907" s="163"/>
      <c r="D907" s="108"/>
      <c r="E907" s="108"/>
      <c r="G907" s="152"/>
      <c r="H907" s="108"/>
    </row>
    <row r="908" spans="3:8" ht="14.25" customHeight="1">
      <c r="C908" s="163"/>
      <c r="D908" s="108"/>
      <c r="E908" s="108"/>
      <c r="G908" s="152"/>
      <c r="H908" s="108"/>
    </row>
    <row r="909" spans="3:8" ht="14.25" customHeight="1">
      <c r="C909" s="163"/>
      <c r="D909" s="108"/>
      <c r="E909" s="108"/>
      <c r="G909" s="152"/>
      <c r="H909" s="108"/>
    </row>
    <row r="910" spans="3:8" ht="14.25" customHeight="1">
      <c r="C910" s="163"/>
      <c r="D910" s="108"/>
      <c r="E910" s="108"/>
      <c r="G910" s="152"/>
      <c r="H910" s="108"/>
    </row>
    <row r="911" spans="3:8" ht="14.25" customHeight="1">
      <c r="C911" s="163"/>
      <c r="D911" s="108"/>
      <c r="E911" s="108"/>
      <c r="G911" s="152"/>
      <c r="H911" s="108"/>
    </row>
    <row r="912" spans="3:8" ht="14.25" customHeight="1">
      <c r="C912" s="163"/>
      <c r="D912" s="108"/>
      <c r="E912" s="108"/>
      <c r="G912" s="152"/>
      <c r="H912" s="108"/>
    </row>
    <row r="913" spans="3:8" ht="14.25" customHeight="1">
      <c r="C913" s="163"/>
      <c r="D913" s="108"/>
      <c r="E913" s="108"/>
      <c r="G913" s="152"/>
      <c r="H913" s="108"/>
    </row>
    <row r="914" spans="3:8" ht="14.25" customHeight="1">
      <c r="C914" s="163"/>
      <c r="D914" s="108"/>
      <c r="E914" s="108"/>
      <c r="G914" s="152"/>
      <c r="H914" s="108"/>
    </row>
    <row r="915" spans="3:8" ht="14.25" customHeight="1">
      <c r="C915" s="163"/>
      <c r="D915" s="108"/>
      <c r="E915" s="108"/>
      <c r="G915" s="152"/>
      <c r="H915" s="108"/>
    </row>
    <row r="916" spans="3:8" ht="14.25" customHeight="1">
      <c r="C916" s="163"/>
      <c r="D916" s="108"/>
      <c r="E916" s="108"/>
      <c r="G916" s="152"/>
      <c r="H916" s="108"/>
    </row>
    <row r="917" spans="3:8" ht="14.25" customHeight="1">
      <c r="C917" s="163"/>
      <c r="D917" s="108"/>
      <c r="E917" s="108"/>
      <c r="G917" s="152"/>
      <c r="H917" s="108"/>
    </row>
    <row r="918" spans="3:8" ht="14.25" customHeight="1">
      <c r="C918" s="163"/>
      <c r="D918" s="108"/>
      <c r="E918" s="108"/>
      <c r="G918" s="152"/>
      <c r="H918" s="108"/>
    </row>
    <row r="919" spans="3:8" ht="14.25" customHeight="1">
      <c r="C919" s="163"/>
      <c r="D919" s="108"/>
      <c r="E919" s="108"/>
      <c r="G919" s="152"/>
      <c r="H919" s="108"/>
    </row>
    <row r="920" spans="3:8" ht="14.25" customHeight="1">
      <c r="C920" s="163"/>
      <c r="D920" s="108"/>
      <c r="E920" s="108"/>
      <c r="G920" s="152"/>
      <c r="H920" s="108"/>
    </row>
    <row r="921" spans="3:8" ht="14.25" customHeight="1">
      <c r="C921" s="163"/>
      <c r="D921" s="108"/>
      <c r="E921" s="108"/>
      <c r="G921" s="152"/>
      <c r="H921" s="108"/>
    </row>
    <row r="922" spans="3:8" ht="14.25" customHeight="1">
      <c r="C922" s="163"/>
      <c r="D922" s="108"/>
      <c r="E922" s="108"/>
      <c r="G922" s="152"/>
      <c r="H922" s="108"/>
    </row>
    <row r="923" spans="3:8" ht="14.25" customHeight="1">
      <c r="C923" s="163"/>
      <c r="D923" s="108"/>
      <c r="E923" s="108"/>
      <c r="G923" s="152"/>
      <c r="H923" s="108"/>
    </row>
    <row r="924" spans="3:8" ht="14.25" customHeight="1">
      <c r="C924" s="163"/>
      <c r="D924" s="108"/>
      <c r="E924" s="108"/>
      <c r="G924" s="152"/>
      <c r="H924" s="108"/>
    </row>
    <row r="925" spans="3:8" ht="14.25" customHeight="1">
      <c r="C925" s="163"/>
      <c r="D925" s="108"/>
      <c r="E925" s="108"/>
      <c r="G925" s="152"/>
      <c r="H925" s="108"/>
    </row>
    <row r="926" spans="3:8" ht="14.25" customHeight="1">
      <c r="C926" s="163"/>
      <c r="D926" s="108"/>
      <c r="E926" s="108"/>
      <c r="G926" s="152"/>
      <c r="H926" s="108"/>
    </row>
    <row r="927" spans="3:8" ht="14.25" customHeight="1">
      <c r="C927" s="163"/>
      <c r="D927" s="108"/>
      <c r="E927" s="108"/>
      <c r="G927" s="152"/>
      <c r="H927" s="108"/>
    </row>
    <row r="928" spans="3:8" ht="14.25" customHeight="1">
      <c r="C928" s="163"/>
      <c r="D928" s="108"/>
      <c r="E928" s="108"/>
      <c r="G928" s="152"/>
      <c r="H928" s="108"/>
    </row>
    <row r="929" spans="3:8" ht="14.25" customHeight="1">
      <c r="C929" s="163"/>
      <c r="D929" s="108"/>
      <c r="E929" s="108"/>
      <c r="G929" s="152"/>
      <c r="H929" s="108"/>
    </row>
    <row r="930" spans="3:8" ht="14.25" customHeight="1">
      <c r="C930" s="163"/>
      <c r="D930" s="108"/>
      <c r="E930" s="108"/>
      <c r="G930" s="152"/>
      <c r="H930" s="108"/>
    </row>
    <row r="931" spans="3:8" ht="14.25" customHeight="1">
      <c r="C931" s="163"/>
      <c r="D931" s="108"/>
      <c r="E931" s="108"/>
      <c r="G931" s="152"/>
      <c r="H931" s="108"/>
    </row>
    <row r="932" spans="3:8" ht="14.25" customHeight="1">
      <c r="C932" s="163"/>
      <c r="D932" s="108"/>
      <c r="E932" s="108"/>
      <c r="G932" s="152"/>
      <c r="H932" s="108"/>
    </row>
    <row r="933" spans="3:8" ht="14.25" customHeight="1">
      <c r="C933" s="163"/>
      <c r="D933" s="108"/>
      <c r="E933" s="108"/>
      <c r="G933" s="152"/>
      <c r="H933" s="108"/>
    </row>
    <row r="934" spans="3:8" ht="14.25" customHeight="1">
      <c r="C934" s="163"/>
      <c r="D934" s="108"/>
      <c r="E934" s="108"/>
      <c r="G934" s="152"/>
      <c r="H934" s="108"/>
    </row>
    <row r="935" spans="3:8" ht="14.25" customHeight="1">
      <c r="C935" s="163"/>
      <c r="D935" s="108"/>
      <c r="E935" s="108"/>
      <c r="G935" s="152"/>
      <c r="H935" s="108"/>
    </row>
    <row r="936" spans="3:8" ht="14.25" customHeight="1">
      <c r="C936" s="163"/>
      <c r="D936" s="108"/>
      <c r="E936" s="108"/>
      <c r="G936" s="152"/>
      <c r="H936" s="108"/>
    </row>
    <row r="937" spans="3:8" ht="14.25" customHeight="1">
      <c r="C937" s="163"/>
      <c r="D937" s="108"/>
      <c r="E937" s="108"/>
      <c r="G937" s="152"/>
      <c r="H937" s="108"/>
    </row>
    <row r="938" spans="3:8" ht="14.25" customHeight="1">
      <c r="C938" s="163"/>
      <c r="D938" s="108"/>
      <c r="E938" s="108"/>
      <c r="G938" s="152"/>
      <c r="H938" s="108"/>
    </row>
    <row r="939" spans="3:8" ht="14.25" customHeight="1">
      <c r="C939" s="163"/>
      <c r="D939" s="108"/>
      <c r="E939" s="108"/>
      <c r="G939" s="152"/>
      <c r="H939" s="108"/>
    </row>
    <row r="940" spans="3:8" ht="14.25" customHeight="1">
      <c r="C940" s="163"/>
      <c r="D940" s="108"/>
      <c r="E940" s="108"/>
      <c r="G940" s="152"/>
      <c r="H940" s="108"/>
    </row>
    <row r="941" spans="3:8" ht="14.25" customHeight="1">
      <c r="C941" s="163"/>
      <c r="D941" s="108"/>
      <c r="E941" s="108"/>
      <c r="G941" s="152"/>
      <c r="H941" s="108"/>
    </row>
    <row r="942" spans="3:8" ht="14.25" customHeight="1">
      <c r="C942" s="163"/>
      <c r="D942" s="108"/>
      <c r="E942" s="108"/>
      <c r="G942" s="152"/>
      <c r="H942" s="108"/>
    </row>
    <row r="943" spans="3:8" ht="14.25" customHeight="1">
      <c r="C943" s="163"/>
      <c r="D943" s="108"/>
      <c r="E943" s="108"/>
      <c r="G943" s="152"/>
      <c r="H943" s="108"/>
    </row>
    <row r="944" spans="3:8" ht="14.25" customHeight="1">
      <c r="C944" s="163"/>
      <c r="D944" s="108"/>
      <c r="E944" s="108"/>
      <c r="G944" s="152"/>
      <c r="H944" s="108"/>
    </row>
    <row r="945" spans="3:8" ht="14.25" customHeight="1">
      <c r="C945" s="163"/>
      <c r="D945" s="108"/>
      <c r="E945" s="108"/>
      <c r="G945" s="152"/>
      <c r="H945" s="108"/>
    </row>
    <row r="946" spans="3:8" ht="14.25" customHeight="1">
      <c r="C946" s="163"/>
      <c r="D946" s="108"/>
      <c r="E946" s="108"/>
      <c r="G946" s="152"/>
      <c r="H946" s="108"/>
    </row>
    <row r="947" spans="3:8" ht="14.25" customHeight="1">
      <c r="C947" s="163"/>
      <c r="D947" s="108"/>
      <c r="E947" s="108"/>
      <c r="G947" s="152"/>
      <c r="H947" s="108"/>
    </row>
    <row r="948" spans="3:8" ht="14.25" customHeight="1">
      <c r="C948" s="163"/>
      <c r="D948" s="108"/>
      <c r="E948" s="108"/>
      <c r="G948" s="152"/>
      <c r="H948" s="108"/>
    </row>
    <row r="949" spans="3:8" ht="14.25" customHeight="1">
      <c r="C949" s="163"/>
      <c r="D949" s="108"/>
      <c r="E949" s="108"/>
      <c r="G949" s="152"/>
      <c r="H949" s="108"/>
    </row>
    <row r="950" spans="3:8" ht="14.25" customHeight="1">
      <c r="C950" s="163"/>
      <c r="D950" s="108"/>
      <c r="E950" s="108"/>
      <c r="G950" s="152"/>
      <c r="H950" s="108"/>
    </row>
    <row r="951" spans="3:8" ht="14.25" customHeight="1">
      <c r="C951" s="163"/>
      <c r="D951" s="108"/>
      <c r="E951" s="108"/>
      <c r="G951" s="152"/>
      <c r="H951" s="108"/>
    </row>
    <row r="952" spans="3:8" ht="14.25" customHeight="1">
      <c r="C952" s="163"/>
      <c r="D952" s="108"/>
      <c r="E952" s="108"/>
      <c r="G952" s="152"/>
      <c r="H952" s="108"/>
    </row>
    <row r="953" spans="3:8" ht="14.25" customHeight="1">
      <c r="C953" s="163"/>
      <c r="D953" s="108"/>
      <c r="E953" s="108"/>
      <c r="G953" s="152"/>
      <c r="H953" s="108"/>
    </row>
    <row r="954" spans="3:8" ht="14.25" customHeight="1">
      <c r="C954" s="163"/>
      <c r="D954" s="108"/>
      <c r="E954" s="108"/>
      <c r="G954" s="152"/>
      <c r="H954" s="108"/>
    </row>
    <row r="955" spans="3:8" ht="14.25" customHeight="1">
      <c r="C955" s="163"/>
      <c r="D955" s="108"/>
      <c r="E955" s="108"/>
      <c r="G955" s="152"/>
      <c r="H955" s="108"/>
    </row>
    <row r="956" spans="3:8" ht="14.25" customHeight="1">
      <c r="C956" s="163"/>
      <c r="D956" s="108"/>
      <c r="E956" s="108"/>
      <c r="G956" s="152"/>
      <c r="H956" s="108"/>
    </row>
    <row r="957" spans="3:8" ht="14.25" customHeight="1">
      <c r="C957" s="163"/>
      <c r="D957" s="108"/>
      <c r="E957" s="108"/>
      <c r="G957" s="152"/>
      <c r="H957" s="108"/>
    </row>
    <row r="958" spans="3:8" ht="14.25" customHeight="1">
      <c r="C958" s="163"/>
      <c r="D958" s="108"/>
      <c r="E958" s="108"/>
      <c r="G958" s="152"/>
      <c r="H958" s="108"/>
    </row>
    <row r="959" spans="3:8" ht="14.25" customHeight="1">
      <c r="C959" s="163"/>
      <c r="D959" s="108"/>
      <c r="E959" s="108"/>
      <c r="G959" s="152"/>
      <c r="H959" s="108"/>
    </row>
    <row r="960" spans="3:8" ht="14.25" customHeight="1">
      <c r="C960" s="163"/>
      <c r="D960" s="108"/>
      <c r="E960" s="108"/>
      <c r="G960" s="152"/>
      <c r="H960" s="108"/>
    </row>
    <row r="961" spans="3:8" ht="14.25" customHeight="1">
      <c r="C961" s="163"/>
      <c r="D961" s="108"/>
      <c r="E961" s="108"/>
      <c r="G961" s="152"/>
      <c r="H961" s="108"/>
    </row>
    <row r="962" spans="3:8" ht="14.25" customHeight="1">
      <c r="C962" s="163"/>
      <c r="D962" s="108"/>
      <c r="E962" s="108"/>
      <c r="G962" s="152"/>
      <c r="H962" s="108"/>
    </row>
    <row r="963" spans="3:8" ht="14.25" customHeight="1">
      <c r="C963" s="163"/>
      <c r="D963" s="108"/>
      <c r="E963" s="108"/>
      <c r="G963" s="152"/>
      <c r="H963" s="108"/>
    </row>
    <row r="964" spans="3:8" ht="14.25" customHeight="1">
      <c r="C964" s="163"/>
      <c r="D964" s="108"/>
      <c r="E964" s="108"/>
      <c r="G964" s="152"/>
      <c r="H964" s="108"/>
    </row>
    <row r="965" spans="3:8" ht="14.25" customHeight="1">
      <c r="C965" s="163"/>
      <c r="D965" s="108"/>
      <c r="E965" s="108"/>
      <c r="G965" s="152"/>
      <c r="H965" s="108"/>
    </row>
    <row r="966" spans="3:8" ht="14.25" customHeight="1">
      <c r="C966" s="163"/>
      <c r="D966" s="108"/>
      <c r="E966" s="108"/>
      <c r="G966" s="152"/>
      <c r="H966" s="108"/>
    </row>
    <row r="967" spans="3:8" ht="14.25" customHeight="1">
      <c r="C967" s="163"/>
      <c r="D967" s="108"/>
      <c r="E967" s="108"/>
      <c r="G967" s="152"/>
      <c r="H967" s="108"/>
    </row>
    <row r="968" spans="3:8" ht="14.25" customHeight="1">
      <c r="C968" s="163"/>
      <c r="D968" s="108"/>
      <c r="E968" s="108"/>
      <c r="G968" s="152"/>
      <c r="H968" s="108"/>
    </row>
    <row r="969" spans="3:8" ht="14.25" customHeight="1">
      <c r="C969" s="163"/>
      <c r="D969" s="108"/>
      <c r="E969" s="108"/>
      <c r="G969" s="152"/>
      <c r="H969" s="108"/>
    </row>
    <row r="970" spans="3:8" ht="14.25" customHeight="1">
      <c r="C970" s="163"/>
      <c r="D970" s="108"/>
      <c r="E970" s="108"/>
      <c r="G970" s="152"/>
      <c r="H970" s="108"/>
    </row>
    <row r="971" spans="3:8" ht="14.25" customHeight="1">
      <c r="C971" s="163"/>
      <c r="D971" s="108"/>
      <c r="E971" s="108"/>
      <c r="G971" s="152"/>
      <c r="H971" s="108"/>
    </row>
    <row r="972" spans="3:8" ht="14.25" customHeight="1">
      <c r="C972" s="163"/>
      <c r="D972" s="108"/>
      <c r="E972" s="108"/>
      <c r="G972" s="152"/>
      <c r="H972" s="108"/>
    </row>
    <row r="973" spans="3:8" ht="14.25" customHeight="1">
      <c r="C973" s="163"/>
      <c r="D973" s="108"/>
      <c r="E973" s="108"/>
      <c r="G973" s="152"/>
      <c r="H973" s="108"/>
    </row>
    <row r="974" spans="3:8" ht="14.25" customHeight="1">
      <c r="C974" s="163"/>
      <c r="D974" s="108"/>
      <c r="E974" s="108"/>
      <c r="G974" s="152"/>
      <c r="H974" s="108"/>
    </row>
    <row r="975" spans="3:8" ht="14.25" customHeight="1">
      <c r="C975" s="163"/>
      <c r="D975" s="108"/>
      <c r="E975" s="108"/>
      <c r="G975" s="152"/>
      <c r="H975" s="108"/>
    </row>
    <row r="976" spans="3:8" ht="14.25" customHeight="1">
      <c r="C976" s="163"/>
      <c r="D976" s="108"/>
      <c r="E976" s="108"/>
      <c r="G976" s="152"/>
      <c r="H976" s="108"/>
    </row>
    <row r="977" spans="3:8" ht="14.25" customHeight="1">
      <c r="C977" s="163"/>
      <c r="D977" s="108"/>
      <c r="E977" s="108"/>
      <c r="G977" s="152"/>
      <c r="H977" s="108"/>
    </row>
    <row r="978" spans="3:8" ht="14.25" customHeight="1">
      <c r="C978" s="163"/>
      <c r="D978" s="108"/>
      <c r="E978" s="108"/>
      <c r="G978" s="152"/>
      <c r="H978" s="108"/>
    </row>
    <row r="979" spans="3:8" ht="14.25" customHeight="1">
      <c r="C979" s="163"/>
      <c r="D979" s="108"/>
      <c r="E979" s="108"/>
      <c r="G979" s="152"/>
      <c r="H979" s="108"/>
    </row>
    <row r="980" spans="3:8" ht="14.25" customHeight="1">
      <c r="C980" s="163"/>
      <c r="D980" s="108"/>
      <c r="E980" s="108"/>
      <c r="G980" s="152"/>
      <c r="H980" s="108"/>
    </row>
    <row r="981" spans="3:8" ht="14.25" customHeight="1">
      <c r="C981" s="163"/>
      <c r="D981" s="108"/>
      <c r="E981" s="108"/>
      <c r="G981" s="152"/>
      <c r="H981" s="108"/>
    </row>
    <row r="982" spans="3:8" ht="14.25" customHeight="1">
      <c r="C982" s="163"/>
      <c r="D982" s="108"/>
      <c r="E982" s="108"/>
      <c r="G982" s="152"/>
      <c r="H982" s="108"/>
    </row>
    <row r="983" spans="3:8" ht="14.25" customHeight="1">
      <c r="C983" s="163"/>
      <c r="D983" s="108"/>
      <c r="E983" s="108"/>
      <c r="G983" s="152"/>
      <c r="H983" s="108"/>
    </row>
    <row r="984" spans="3:8" ht="14.25" customHeight="1">
      <c r="C984" s="163"/>
      <c r="D984" s="108"/>
      <c r="E984" s="108"/>
      <c r="G984" s="152"/>
      <c r="H984" s="108"/>
    </row>
    <row r="985" spans="3:8" ht="14.25" customHeight="1">
      <c r="C985" s="163"/>
      <c r="D985" s="108"/>
      <c r="E985" s="108"/>
      <c r="G985" s="152"/>
      <c r="H985" s="108"/>
    </row>
    <row r="986" spans="3:8" ht="14.25" customHeight="1">
      <c r="C986" s="163"/>
      <c r="D986" s="108"/>
      <c r="E986" s="108"/>
      <c r="G986" s="152"/>
      <c r="H986" s="108"/>
    </row>
    <row r="987" spans="3:8" ht="14.25" customHeight="1">
      <c r="C987" s="163"/>
      <c r="D987" s="108"/>
      <c r="E987" s="108"/>
      <c r="G987" s="152"/>
      <c r="H987" s="108"/>
    </row>
    <row r="988" spans="3:8" ht="14.25" customHeight="1">
      <c r="C988" s="163"/>
      <c r="D988" s="108"/>
      <c r="E988" s="108"/>
      <c r="G988" s="152"/>
      <c r="H988" s="108"/>
    </row>
    <row r="989" spans="3:8" ht="14.25" customHeight="1">
      <c r="C989" s="163"/>
      <c r="D989" s="108"/>
      <c r="E989" s="108"/>
      <c r="G989" s="152"/>
      <c r="H989" s="108"/>
    </row>
    <row r="990" spans="3:8" ht="14.25" customHeight="1">
      <c r="C990" s="163"/>
      <c r="D990" s="108"/>
      <c r="E990" s="108"/>
      <c r="G990" s="152"/>
      <c r="H990" s="108"/>
    </row>
    <row r="991" spans="3:8" ht="14.25" customHeight="1">
      <c r="C991" s="163"/>
      <c r="D991" s="108"/>
      <c r="E991" s="108"/>
      <c r="G991" s="152"/>
      <c r="H991" s="108"/>
    </row>
    <row r="992" spans="3:8" ht="14.25" customHeight="1">
      <c r="C992" s="163"/>
      <c r="D992" s="108"/>
      <c r="E992" s="108"/>
      <c r="G992" s="152"/>
      <c r="H992" s="108"/>
    </row>
    <row r="993" spans="3:8" ht="14.25" customHeight="1">
      <c r="C993" s="163"/>
      <c r="D993" s="108"/>
      <c r="E993" s="108"/>
      <c r="G993" s="152"/>
      <c r="H993" s="108"/>
    </row>
    <row r="994" spans="3:8" ht="14.25" customHeight="1">
      <c r="C994" s="163"/>
      <c r="D994" s="108"/>
      <c r="E994" s="108"/>
      <c r="G994" s="152"/>
      <c r="H994" s="108"/>
    </row>
    <row r="995" spans="3:8" ht="14.25" customHeight="1">
      <c r="C995" s="163"/>
      <c r="D995" s="108"/>
      <c r="E995" s="108"/>
      <c r="G995" s="152"/>
      <c r="H995" s="108"/>
    </row>
    <row r="996" spans="3:8" ht="14.25" customHeight="1">
      <c r="C996" s="163"/>
      <c r="D996" s="108"/>
      <c r="E996" s="108"/>
      <c r="G996" s="152"/>
      <c r="H996" s="108"/>
    </row>
    <row r="997" spans="3:8" ht="14.25" customHeight="1">
      <c r="C997" s="163"/>
      <c r="D997" s="108"/>
      <c r="E997" s="108"/>
      <c r="G997" s="152"/>
      <c r="H997" s="108"/>
    </row>
    <row r="998" spans="3:8" ht="14.25" customHeight="1">
      <c r="C998" s="163"/>
      <c r="D998" s="108"/>
      <c r="E998" s="108"/>
      <c r="G998" s="152"/>
      <c r="H998" s="108"/>
    </row>
    <row r="999" spans="3:8" ht="14.25" customHeight="1">
      <c r="C999" s="163"/>
      <c r="D999" s="108"/>
      <c r="E999" s="108"/>
      <c r="G999" s="152"/>
      <c r="H999" s="108"/>
    </row>
    <row r="1000" spans="3:8" ht="14.25" customHeight="1">
      <c r="C1000" s="163"/>
      <c r="D1000" s="108"/>
      <c r="E1000" s="108"/>
      <c r="G1000" s="152"/>
      <c r="H1000" s="108"/>
    </row>
    <row r="1001" spans="3:8" ht="14.25" customHeight="1">
      <c r="C1001" s="163"/>
      <c r="D1001" s="108"/>
      <c r="E1001" s="108"/>
      <c r="G1001" s="152"/>
      <c r="H1001" s="108"/>
    </row>
    <row r="1002" spans="3:8" ht="14.25" customHeight="1">
      <c r="C1002" s="163"/>
      <c r="D1002" s="108"/>
      <c r="E1002" s="108"/>
      <c r="G1002" s="152"/>
      <c r="H1002" s="108"/>
    </row>
    <row r="1003" spans="3:8" ht="14.25" customHeight="1">
      <c r="C1003" s="163"/>
      <c r="D1003" s="108"/>
      <c r="E1003" s="108"/>
      <c r="G1003" s="152"/>
      <c r="H1003" s="108"/>
    </row>
    <row r="1004" spans="3:8" ht="14.25" customHeight="1">
      <c r="C1004" s="163"/>
      <c r="D1004" s="108"/>
      <c r="E1004" s="108"/>
      <c r="G1004" s="152"/>
      <c r="H1004" s="108"/>
    </row>
    <row r="1005" spans="3:8" ht="14.25" customHeight="1">
      <c r="C1005" s="163"/>
      <c r="D1005" s="108"/>
      <c r="E1005" s="108"/>
      <c r="G1005" s="152"/>
      <c r="H1005" s="108"/>
    </row>
    <row r="1006" spans="3:8" ht="14.25" customHeight="1">
      <c r="C1006" s="163"/>
      <c r="D1006" s="108"/>
      <c r="E1006" s="108"/>
      <c r="G1006" s="152"/>
      <c r="H1006" s="108"/>
    </row>
    <row r="1007" spans="3:8" ht="14.25" customHeight="1">
      <c r="C1007" s="163"/>
      <c r="D1007" s="108"/>
      <c r="E1007" s="108"/>
      <c r="G1007" s="152"/>
      <c r="H1007" s="108"/>
    </row>
    <row r="1008" spans="3:8" ht="14.25" customHeight="1">
      <c r="C1008" s="163"/>
      <c r="D1008" s="108"/>
      <c r="E1008" s="108"/>
      <c r="G1008" s="152"/>
      <c r="H1008" s="108"/>
    </row>
    <row r="1009" spans="3:8" ht="14.25" customHeight="1">
      <c r="C1009" s="163"/>
      <c r="D1009" s="108"/>
      <c r="E1009" s="108"/>
      <c r="G1009" s="152"/>
      <c r="H1009" s="108"/>
    </row>
    <row r="1010" spans="3:8" ht="14.25" customHeight="1">
      <c r="C1010" s="163"/>
      <c r="D1010" s="108"/>
      <c r="E1010" s="108"/>
      <c r="G1010" s="152"/>
      <c r="H1010" s="108"/>
    </row>
    <row r="1011" spans="3:8" ht="14.25" customHeight="1">
      <c r="C1011" s="163"/>
      <c r="D1011" s="108"/>
      <c r="E1011" s="108"/>
      <c r="G1011" s="152"/>
      <c r="H1011" s="108"/>
    </row>
    <row r="1012" spans="3:8" ht="14.25" customHeight="1">
      <c r="C1012" s="163"/>
      <c r="D1012" s="108"/>
      <c r="E1012" s="108"/>
      <c r="G1012" s="152"/>
      <c r="H1012" s="108"/>
    </row>
    <row r="1013" spans="3:8" ht="14.25" customHeight="1">
      <c r="C1013" s="163"/>
      <c r="D1013" s="108"/>
      <c r="E1013" s="108"/>
      <c r="G1013" s="152"/>
      <c r="H1013" s="108"/>
    </row>
    <row r="1014" spans="3:8" ht="14.25" customHeight="1">
      <c r="C1014" s="163"/>
      <c r="D1014" s="108"/>
      <c r="E1014" s="108"/>
      <c r="G1014" s="152"/>
      <c r="H1014" s="108"/>
    </row>
    <row r="1015" spans="3:8" ht="14.25" customHeight="1">
      <c r="C1015" s="163"/>
      <c r="D1015" s="108"/>
      <c r="E1015" s="108"/>
      <c r="G1015" s="152"/>
      <c r="H1015" s="108"/>
    </row>
    <row r="1016" spans="3:8" ht="14.25" customHeight="1">
      <c r="C1016" s="163"/>
      <c r="D1016" s="108"/>
      <c r="E1016" s="108"/>
      <c r="G1016" s="152"/>
      <c r="H1016" s="108"/>
    </row>
    <row r="1017" spans="3:8" ht="14.25" customHeight="1">
      <c r="C1017" s="163"/>
      <c r="D1017" s="108"/>
      <c r="E1017" s="108"/>
      <c r="G1017" s="152"/>
      <c r="H1017" s="108"/>
    </row>
    <row r="1018" spans="3:8" ht="14.25" customHeight="1">
      <c r="C1018" s="163"/>
      <c r="D1018" s="108"/>
      <c r="E1018" s="108"/>
      <c r="G1018" s="152"/>
      <c r="H1018" s="108"/>
    </row>
    <row r="1019" spans="3:8" ht="14.25" customHeight="1">
      <c r="C1019" s="163"/>
      <c r="D1019" s="108"/>
      <c r="E1019" s="108"/>
      <c r="G1019" s="152"/>
      <c r="H1019" s="108"/>
    </row>
    <row r="1020" spans="3:8" ht="14.25" customHeight="1">
      <c r="C1020" s="163"/>
      <c r="D1020" s="108"/>
      <c r="E1020" s="108"/>
      <c r="G1020" s="152"/>
      <c r="H1020" s="108"/>
    </row>
    <row r="1021" spans="3:8" ht="14.25" customHeight="1">
      <c r="C1021" s="163"/>
      <c r="D1021" s="108"/>
      <c r="E1021" s="108"/>
      <c r="G1021" s="152"/>
      <c r="H1021" s="108"/>
    </row>
    <row r="1022" spans="3:8" ht="14.25" customHeight="1">
      <c r="C1022" s="163"/>
      <c r="D1022" s="108"/>
      <c r="E1022" s="108"/>
      <c r="G1022" s="152"/>
      <c r="H1022" s="108"/>
    </row>
    <row r="1023" spans="3:8" ht="14.25" customHeight="1">
      <c r="C1023" s="163"/>
      <c r="D1023" s="108"/>
      <c r="E1023" s="108"/>
      <c r="G1023" s="152"/>
      <c r="H1023" s="108"/>
    </row>
    <row r="1024" spans="3:8" ht="14.25" customHeight="1">
      <c r="C1024" s="163"/>
      <c r="D1024" s="108"/>
      <c r="E1024" s="108"/>
      <c r="G1024" s="152"/>
      <c r="H1024" s="108"/>
    </row>
    <row r="1025" spans="3:8" ht="14.25" customHeight="1">
      <c r="C1025" s="163"/>
      <c r="D1025" s="108"/>
      <c r="E1025" s="108"/>
      <c r="G1025" s="152"/>
      <c r="H1025" s="108"/>
    </row>
    <row r="1026" spans="3:8" ht="14.25" customHeight="1">
      <c r="C1026" s="163"/>
      <c r="D1026" s="108"/>
      <c r="E1026" s="108"/>
      <c r="G1026" s="152"/>
      <c r="H1026" s="108"/>
    </row>
    <row r="1027" spans="3:8" ht="14.25" customHeight="1">
      <c r="C1027" s="163"/>
      <c r="D1027" s="108"/>
      <c r="E1027" s="108"/>
      <c r="G1027" s="152"/>
      <c r="H1027" s="108"/>
    </row>
    <row r="1028" spans="3:8" ht="14.25" customHeight="1">
      <c r="C1028" s="163"/>
      <c r="D1028" s="108"/>
      <c r="E1028" s="108"/>
      <c r="G1028" s="152"/>
      <c r="H1028" s="108"/>
    </row>
    <row r="1029" spans="3:8" ht="14.25" customHeight="1">
      <c r="C1029" s="163"/>
      <c r="D1029" s="108"/>
      <c r="E1029" s="108"/>
      <c r="G1029" s="152"/>
      <c r="H1029" s="108"/>
    </row>
    <row r="1030" spans="3:8" ht="14.25" customHeight="1">
      <c r="C1030" s="163"/>
      <c r="D1030" s="108"/>
      <c r="E1030" s="108"/>
      <c r="G1030" s="152"/>
      <c r="H1030" s="108"/>
    </row>
    <row r="1031" spans="3:8" ht="14.25" customHeight="1">
      <c r="C1031" s="163"/>
      <c r="D1031" s="108"/>
      <c r="E1031" s="108"/>
      <c r="G1031" s="152"/>
      <c r="H1031" s="108"/>
    </row>
    <row r="1032" spans="3:8" ht="14.25" customHeight="1">
      <c r="C1032" s="163"/>
      <c r="D1032" s="108"/>
      <c r="E1032" s="108"/>
      <c r="G1032" s="152"/>
      <c r="H1032" s="108"/>
    </row>
    <row r="1033" spans="3:8" ht="14.25" customHeight="1">
      <c r="C1033" s="163"/>
      <c r="D1033" s="108"/>
      <c r="E1033" s="108"/>
      <c r="G1033" s="152"/>
      <c r="H1033" s="108"/>
    </row>
    <row r="1034" spans="3:8" ht="14.25" customHeight="1">
      <c r="C1034" s="163"/>
      <c r="D1034" s="108"/>
      <c r="E1034" s="108"/>
      <c r="G1034" s="152"/>
      <c r="H1034" s="108"/>
    </row>
    <row r="1035" spans="3:8" ht="14.25" customHeight="1">
      <c r="C1035" s="163"/>
      <c r="D1035" s="108"/>
      <c r="E1035" s="108"/>
      <c r="G1035" s="152"/>
      <c r="H1035" s="108"/>
    </row>
    <row r="1036" spans="3:8" ht="14.25" customHeight="1">
      <c r="C1036" s="163"/>
      <c r="D1036" s="108"/>
      <c r="E1036" s="108"/>
      <c r="G1036" s="152"/>
      <c r="H1036" s="108"/>
    </row>
    <row r="1037" spans="3:8" ht="14.25" customHeight="1">
      <c r="C1037" s="163"/>
      <c r="D1037" s="108"/>
      <c r="E1037" s="108"/>
      <c r="G1037" s="152"/>
      <c r="H1037" s="108"/>
    </row>
    <row r="1038" spans="3:8" ht="14.25" customHeight="1">
      <c r="C1038" s="163"/>
      <c r="D1038" s="108"/>
      <c r="E1038" s="108"/>
      <c r="G1038" s="152"/>
      <c r="H1038" s="108"/>
    </row>
    <row r="1039" spans="3:8" ht="14.25" customHeight="1">
      <c r="C1039" s="163"/>
      <c r="D1039" s="108"/>
      <c r="E1039" s="108"/>
      <c r="G1039" s="152"/>
      <c r="H1039" s="108"/>
    </row>
    <row r="1040" spans="3:8" ht="14.25" customHeight="1">
      <c r="C1040" s="163"/>
      <c r="D1040" s="108"/>
      <c r="E1040" s="108"/>
      <c r="G1040" s="152"/>
      <c r="H1040" s="108"/>
    </row>
    <row r="1041" spans="3:8" ht="14.25" customHeight="1">
      <c r="C1041" s="163"/>
      <c r="D1041" s="108"/>
      <c r="E1041" s="108"/>
      <c r="G1041" s="152"/>
      <c r="H1041" s="108"/>
    </row>
    <row r="1042" spans="3:8" ht="14.25" customHeight="1">
      <c r="C1042" s="163"/>
      <c r="D1042" s="108"/>
      <c r="E1042" s="108"/>
      <c r="G1042" s="152"/>
      <c r="H1042" s="108"/>
    </row>
    <row r="1043" spans="3:8" ht="14.25" customHeight="1">
      <c r="C1043" s="163"/>
      <c r="D1043" s="108"/>
      <c r="E1043" s="108"/>
      <c r="G1043" s="152"/>
      <c r="H1043" s="108"/>
    </row>
    <row r="1044" spans="3:8" ht="14.25" customHeight="1">
      <c r="C1044" s="163"/>
      <c r="D1044" s="108"/>
      <c r="E1044" s="108"/>
      <c r="G1044" s="152"/>
      <c r="H1044" s="108"/>
    </row>
    <row r="1045" spans="3:8" ht="14.25" customHeight="1">
      <c r="C1045" s="163"/>
      <c r="D1045" s="108"/>
      <c r="E1045" s="108"/>
      <c r="G1045" s="152"/>
      <c r="H1045" s="108"/>
    </row>
    <row r="1046" spans="3:8" ht="14.25" customHeight="1">
      <c r="C1046" s="163"/>
      <c r="D1046" s="108"/>
      <c r="E1046" s="108"/>
      <c r="G1046" s="152"/>
      <c r="H1046" s="108"/>
    </row>
    <row r="1047" spans="3:8" ht="14.25" customHeight="1">
      <c r="C1047" s="163"/>
      <c r="D1047" s="108"/>
      <c r="E1047" s="108"/>
      <c r="G1047" s="152"/>
      <c r="H1047" s="108"/>
    </row>
    <row r="1048" spans="3:8" ht="14.25" customHeight="1">
      <c r="C1048" s="163"/>
      <c r="D1048" s="108"/>
      <c r="E1048" s="108"/>
      <c r="G1048" s="152"/>
      <c r="H1048" s="108"/>
    </row>
    <row r="1049" spans="3:8" ht="14.25" customHeight="1">
      <c r="C1049" s="163"/>
      <c r="D1049" s="108"/>
      <c r="E1049" s="108"/>
      <c r="G1049" s="152"/>
      <c r="H1049" s="108"/>
    </row>
    <row r="1050" spans="3:8" ht="14.25" customHeight="1">
      <c r="C1050" s="163"/>
      <c r="D1050" s="108"/>
      <c r="E1050" s="108"/>
      <c r="G1050" s="152"/>
      <c r="H1050" s="108"/>
    </row>
    <row r="1051" spans="3:8" ht="14.25" customHeight="1">
      <c r="C1051" s="163"/>
      <c r="D1051" s="108"/>
      <c r="E1051" s="108"/>
      <c r="G1051" s="152"/>
      <c r="H1051" s="108"/>
    </row>
    <row r="1052" spans="3:8" ht="14.25" customHeight="1">
      <c r="C1052" s="163"/>
      <c r="D1052" s="108"/>
      <c r="E1052" s="108"/>
      <c r="G1052" s="152"/>
      <c r="H1052" s="108"/>
    </row>
    <row r="1053" spans="3:8" ht="14.25" customHeight="1">
      <c r="C1053" s="163"/>
      <c r="D1053" s="108"/>
      <c r="E1053" s="108"/>
      <c r="G1053" s="152"/>
      <c r="H1053" s="108"/>
    </row>
    <row r="1054" spans="3:8" ht="14.25" customHeight="1">
      <c r="C1054" s="163"/>
      <c r="D1054" s="108"/>
      <c r="E1054" s="108"/>
      <c r="G1054" s="152"/>
      <c r="H1054" s="108"/>
    </row>
    <row r="1055" spans="3:8" ht="14.25" customHeight="1">
      <c r="C1055" s="163"/>
      <c r="D1055" s="108"/>
      <c r="E1055" s="108"/>
      <c r="G1055" s="152"/>
      <c r="H1055" s="108"/>
    </row>
    <row r="1056" spans="3:8" ht="14.25" customHeight="1">
      <c r="C1056" s="163"/>
      <c r="D1056" s="108"/>
      <c r="E1056" s="108"/>
      <c r="G1056" s="152"/>
      <c r="H1056" s="108"/>
    </row>
    <row r="1057" spans="3:8" ht="14.25" customHeight="1">
      <c r="C1057" s="163"/>
      <c r="D1057" s="108"/>
      <c r="E1057" s="108"/>
      <c r="G1057" s="152"/>
      <c r="H1057" s="108"/>
    </row>
    <row r="1058" spans="3:8" ht="14.25" customHeight="1">
      <c r="C1058" s="163"/>
      <c r="D1058" s="108"/>
      <c r="E1058" s="108"/>
      <c r="G1058" s="152"/>
      <c r="H1058" s="108"/>
    </row>
    <row r="1059" spans="3:8" ht="14.25" customHeight="1">
      <c r="C1059" s="163"/>
      <c r="D1059" s="108"/>
      <c r="E1059" s="108"/>
      <c r="G1059" s="152"/>
      <c r="H1059" s="108"/>
    </row>
    <row r="1060" spans="3:8" ht="14.25" customHeight="1">
      <c r="C1060" s="163"/>
      <c r="D1060" s="108"/>
      <c r="E1060" s="108"/>
      <c r="G1060" s="152"/>
      <c r="H1060" s="108"/>
    </row>
    <row r="1061" spans="3:8" ht="14.25" customHeight="1">
      <c r="C1061" s="163"/>
      <c r="D1061" s="108"/>
      <c r="E1061" s="108"/>
      <c r="G1061" s="152"/>
      <c r="H1061" s="108"/>
    </row>
    <row r="1062" spans="3:8" ht="14.25" customHeight="1">
      <c r="C1062" s="163"/>
      <c r="D1062" s="108"/>
      <c r="E1062" s="108"/>
      <c r="G1062" s="152"/>
      <c r="H1062" s="108"/>
    </row>
  </sheetData>
  <conditionalFormatting sqref="H64:H76 H78:H80 H83:H95 H97:H100 H104 H107 H109:H1048576">
    <cfRule type="cellIs" dxfId="115" priority="23" operator="lessThan">
      <formula>0</formula>
    </cfRule>
    <cfRule type="cellIs" dxfId="114" priority="24" operator="greaterThan">
      <formula>0</formula>
    </cfRule>
  </conditionalFormatting>
  <conditionalFormatting sqref="H81:H82">
    <cfRule type="cellIs" dxfId="113" priority="21" operator="lessThan">
      <formula>0</formula>
    </cfRule>
    <cfRule type="cellIs" dxfId="112" priority="22" operator="greaterThan">
      <formula>0</formula>
    </cfRule>
  </conditionalFormatting>
  <conditionalFormatting sqref="H77">
    <cfRule type="cellIs" dxfId="111" priority="19" operator="lessThan">
      <formula>0</formula>
    </cfRule>
    <cfRule type="cellIs" dxfId="110" priority="20" operator="greaterThan">
      <formula>0</formula>
    </cfRule>
  </conditionalFormatting>
  <conditionalFormatting sqref="H96">
    <cfRule type="cellIs" dxfId="109" priority="17" operator="lessThan">
      <formula>0</formula>
    </cfRule>
    <cfRule type="cellIs" dxfId="108" priority="18" operator="greaterThan">
      <formula>0</formula>
    </cfRule>
  </conditionalFormatting>
  <conditionalFormatting sqref="H102">
    <cfRule type="cellIs" dxfId="107" priority="9" operator="lessThan">
      <formula>0</formula>
    </cfRule>
    <cfRule type="cellIs" dxfId="106" priority="10" operator="greaterThan">
      <formula>0</formula>
    </cfRule>
  </conditionalFormatting>
  <conditionalFormatting sqref="H101">
    <cfRule type="cellIs" dxfId="105" priority="7" operator="lessThan">
      <formula>0</formula>
    </cfRule>
    <cfRule type="cellIs" dxfId="104" priority="8" operator="greaterThan">
      <formula>0</formula>
    </cfRule>
  </conditionalFormatting>
  <conditionalFormatting sqref="H103">
    <cfRule type="cellIs" dxfId="103" priority="5" operator="lessThan">
      <formula>0</formula>
    </cfRule>
    <cfRule type="cellIs" dxfId="102" priority="6" operator="greaterThan">
      <formula>0</formula>
    </cfRule>
  </conditionalFormatting>
  <conditionalFormatting sqref="H105">
    <cfRule type="cellIs" dxfId="101" priority="3" operator="lessThan">
      <formula>0</formula>
    </cfRule>
    <cfRule type="cellIs" dxfId="100" priority="4" operator="greaterThan">
      <formula>0</formula>
    </cfRule>
  </conditionalFormatting>
  <conditionalFormatting sqref="H106">
    <cfRule type="cellIs" dxfId="99" priority="1" operator="lessThan">
      <formula>0</formula>
    </cfRule>
    <cfRule type="cellIs" dxfId="98" priority="2" operator="greaterThan">
      <formula>0</formula>
    </cfRule>
  </conditionalFormatting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outlinePr summaryBelow="0"/>
  </sheetPr>
  <dimension ref="A1:H1000"/>
  <sheetViews>
    <sheetView zoomScale="85" zoomScaleNormal="85" workbookViewId="0">
      <selection activeCell="B60" sqref="B60"/>
    </sheetView>
    <sheetView tabSelected="1" workbookViewId="1">
      <selection activeCell="A30" sqref="A30"/>
    </sheetView>
  </sheetViews>
  <sheetFormatPr defaultColWidth="12.59765625" defaultRowHeight="15" customHeight="1" outlineLevelRow="2"/>
  <cols>
    <col min="1" max="1" width="38.09765625" style="368" customWidth="1"/>
    <col min="2" max="2" width="13.19921875" style="377" customWidth="1"/>
    <col min="3" max="3" width="13.796875" style="461" customWidth="1"/>
    <col min="4" max="4" width="10.8984375" style="453" customWidth="1"/>
    <col min="5" max="5" width="11" style="463" customWidth="1"/>
    <col min="6" max="6" width="9.69921875" style="463" customWidth="1"/>
    <col min="7" max="7" width="10.09765625" style="453" customWidth="1"/>
    <col min="8" max="8" width="39" style="453" customWidth="1"/>
    <col min="9" max="17" width="7.59765625" style="453" customWidth="1"/>
    <col min="18" max="22" width="12.59765625" style="453" customWidth="1"/>
    <col min="23" max="16384" width="12.59765625" style="453"/>
  </cols>
  <sheetData>
    <row r="1" spans="1:8" ht="15" customHeight="1">
      <c r="A1" s="522"/>
      <c r="B1" s="523"/>
      <c r="C1" s="524"/>
      <c r="D1" s="525"/>
      <c r="E1" s="526"/>
      <c r="F1" s="531" t="s">
        <v>378</v>
      </c>
      <c r="G1" s="532">
        <v>0.05</v>
      </c>
      <c r="H1" s="525"/>
    </row>
    <row r="2" spans="1:8" ht="14.25" customHeight="1">
      <c r="A2" s="116"/>
      <c r="B2" s="218" t="s">
        <v>278</v>
      </c>
      <c r="C2" s="218" t="s">
        <v>376</v>
      </c>
      <c r="D2" s="529" t="s">
        <v>377</v>
      </c>
      <c r="E2" s="530" t="s">
        <v>279</v>
      </c>
      <c r="F2" s="308" t="s">
        <v>280</v>
      </c>
      <c r="G2" s="218" t="s">
        <v>281</v>
      </c>
      <c r="H2" s="218" t="s">
        <v>82</v>
      </c>
    </row>
    <row r="3" spans="1:8" ht="14.4" customHeight="1">
      <c r="A3" s="366" t="s">
        <v>375</v>
      </c>
      <c r="B3" s="358"/>
      <c r="C3" s="243">
        <f>SUM(C4:C4)</f>
        <v>26800</v>
      </c>
      <c r="D3" s="244"/>
      <c r="E3" s="244"/>
      <c r="F3" s="310">
        <f>F4</f>
        <v>28136.03</v>
      </c>
      <c r="G3" s="310">
        <f>F3-C3*$G$1</f>
        <v>26796.03</v>
      </c>
      <c r="H3" s="247"/>
    </row>
    <row r="4" spans="1:8" ht="14.25" customHeight="1" outlineLevel="1">
      <c r="A4" s="116" t="s">
        <v>282</v>
      </c>
      <c r="B4" s="130">
        <v>2000</v>
      </c>
      <c r="C4" s="104">
        <f>2000*12+1400+1400</f>
        <v>26800</v>
      </c>
      <c r="E4" s="453"/>
      <c r="F4" s="309">
        <f>VLOOKUP("Redditi",A49:E119,2,FALSE)</f>
        <v>28136.03</v>
      </c>
      <c r="G4" s="310">
        <f>F4-C4*(1-$G$1)</f>
        <v>2676.0299999999988</v>
      </c>
    </row>
    <row r="5" spans="1:8" ht="14.4" customHeight="1">
      <c r="A5" s="366" t="s">
        <v>309</v>
      </c>
      <c r="B5" s="358"/>
      <c r="C5" s="243">
        <f>SUM(C11:C11)</f>
        <v>600</v>
      </c>
      <c r="D5" s="244"/>
      <c r="E5" s="244"/>
      <c r="F5" s="310" t="e">
        <f>VLOOKUP("Redditi",A110:E121,2,FALSE)</f>
        <v>#N/A</v>
      </c>
      <c r="G5" s="310">
        <f>SUM(G11:G11)</f>
        <v>-1191.6199999999999</v>
      </c>
      <c r="H5" s="247"/>
    </row>
    <row r="6" spans="1:8" ht="14.4" customHeight="1" outlineLevel="1" collapsed="1">
      <c r="A6" s="539" t="s">
        <v>380</v>
      </c>
      <c r="B6" s="534"/>
      <c r="C6" s="535"/>
      <c r="D6" s="536"/>
      <c r="E6" s="536"/>
      <c r="F6" s="537"/>
      <c r="G6" s="537"/>
      <c r="H6" s="538"/>
    </row>
    <row r="7" spans="1:8" s="39" customFormat="1" ht="14.4" hidden="1" customHeight="1" outlineLevel="2">
      <c r="A7" s="540" t="s">
        <v>304</v>
      </c>
      <c r="B7" s="229">
        <v>200</v>
      </c>
      <c r="C7" s="229">
        <v>2400</v>
      </c>
      <c r="D7" s="229"/>
      <c r="E7" s="398" t="e">
        <f>#REF!</f>
        <v>#REF!</v>
      </c>
      <c r="F7" s="311">
        <f>-C74</f>
        <v>0</v>
      </c>
      <c r="G7" s="331" t="e">
        <f>E7-F7</f>
        <v>#REF!</v>
      </c>
    </row>
    <row r="8" spans="1:8" ht="14.25" hidden="1" customHeight="1" outlineLevel="2">
      <c r="A8" s="540" t="s">
        <v>306</v>
      </c>
      <c r="B8" s="229">
        <v>0</v>
      </c>
      <c r="C8" s="229">
        <v>0</v>
      </c>
      <c r="D8" s="147"/>
      <c r="E8" s="398" t="e">
        <f>#REF!</f>
        <v>#REF!</v>
      </c>
      <c r="F8" s="311">
        <v>0</v>
      </c>
      <c r="G8" s="309" t="e">
        <f>E8-F8</f>
        <v>#REF!</v>
      </c>
    </row>
    <row r="9" spans="1:8" ht="14.4" customHeight="1" outlineLevel="1">
      <c r="A9" s="116" t="s">
        <v>383</v>
      </c>
      <c r="B9" s="229">
        <f>B11+B15+B22</f>
        <v>600</v>
      </c>
      <c r="C9" s="147">
        <f>B9*12</f>
        <v>7200</v>
      </c>
      <c r="D9" s="230" t="s">
        <v>103</v>
      </c>
      <c r="E9" s="396">
        <f>$C$9</f>
        <v>7200</v>
      </c>
      <c r="F9" s="315">
        <f>F11+F15+F22</f>
        <v>-1161.6199999999999</v>
      </c>
      <c r="G9" s="331">
        <f>E9-F9</f>
        <v>8361.619999999999</v>
      </c>
      <c r="H9" s="112"/>
    </row>
    <row r="10" spans="1:8" ht="14.4" customHeight="1" outlineLevel="1">
      <c r="A10" s="116" t="s">
        <v>384</v>
      </c>
      <c r="B10" s="229">
        <f>B11+B15+B19</f>
        <v>800</v>
      </c>
      <c r="C10" s="147">
        <f>B10*12</f>
        <v>9600</v>
      </c>
      <c r="D10" s="230" t="s">
        <v>103</v>
      </c>
      <c r="E10" s="396">
        <f>$C$10</f>
        <v>9600</v>
      </c>
      <c r="F10" s="315">
        <f>F11+F15+F19</f>
        <v>-1161.6199999999999</v>
      </c>
      <c r="G10" s="331">
        <f>E10-F10</f>
        <v>10761.619999999999</v>
      </c>
      <c r="H10" s="112"/>
    </row>
    <row r="11" spans="1:8" ht="14.25" customHeight="1" outlineLevel="1" collapsed="1">
      <c r="A11" s="367" t="s">
        <v>379</v>
      </c>
      <c r="B11" s="359">
        <f>SUM(B12:B14)</f>
        <v>50</v>
      </c>
      <c r="C11" s="352">
        <f>SUM(C12:C14)</f>
        <v>600</v>
      </c>
      <c r="D11" s="234">
        <f>SUM(D12:D14)</f>
        <v>750</v>
      </c>
      <c r="E11" s="393">
        <f>SUM(E12:E14)</f>
        <v>600</v>
      </c>
      <c r="F11" s="312">
        <f>SUM(F12:F14)</f>
        <v>-1161.6199999999999</v>
      </c>
      <c r="G11" s="310">
        <f>F11-C11*$G$1</f>
        <v>-1191.6199999999999</v>
      </c>
      <c r="H11" s="168"/>
    </row>
    <row r="12" spans="1:8" s="39" customFormat="1" ht="14.4" hidden="1" customHeight="1" outlineLevel="2">
      <c r="A12" s="528" t="s">
        <v>289</v>
      </c>
      <c r="B12" s="130">
        <v>-100</v>
      </c>
      <c r="C12" s="130">
        <f>B12*12</f>
        <v>-1200</v>
      </c>
      <c r="D12" s="130">
        <f>C12*0.95</f>
        <v>-1140</v>
      </c>
      <c r="E12" s="521">
        <f>$C$12</f>
        <v>-1200</v>
      </c>
      <c r="F12" s="311">
        <f>VLOOKUP("Bollette_Manutenzione",A49:E119,4,FALSE)</f>
        <v>-1161.6199999999999</v>
      </c>
      <c r="G12" s="310">
        <f>F12-C12*(1+$G$1)</f>
        <v>98.380000000000109</v>
      </c>
      <c r="H12" s="39">
        <f>1200-1162</f>
        <v>38</v>
      </c>
    </row>
    <row r="13" spans="1:8" s="39" customFormat="1" ht="14.4" hidden="1" customHeight="1" outlineLevel="2">
      <c r="A13" s="528" t="s">
        <v>291</v>
      </c>
      <c r="B13" s="130">
        <v>100</v>
      </c>
      <c r="C13" s="130">
        <f>B13*12</f>
        <v>1200</v>
      </c>
      <c r="D13" s="130">
        <f>C13*1.05</f>
        <v>1260</v>
      </c>
      <c r="E13" s="521">
        <f>$C$13</f>
        <v>1200</v>
      </c>
      <c r="F13" s="311">
        <f>-C59</f>
        <v>0</v>
      </c>
      <c r="G13" s="310">
        <f>F13-C13*(1-$G$1)</f>
        <v>-1140</v>
      </c>
    </row>
    <row r="14" spans="1:8" s="39" customFormat="1" ht="14.4" hidden="1" customHeight="1" outlineLevel="2">
      <c r="A14" s="528" t="s">
        <v>292</v>
      </c>
      <c r="B14" s="130">
        <v>50</v>
      </c>
      <c r="C14" s="130">
        <f>B14*12</f>
        <v>600</v>
      </c>
      <c r="D14" s="130">
        <f>C14*1.05</f>
        <v>630</v>
      </c>
      <c r="E14" s="521">
        <f>$C$14</f>
        <v>600</v>
      </c>
      <c r="F14" s="311">
        <f>-C62</f>
        <v>0</v>
      </c>
      <c r="G14" s="310">
        <f>F14-C14*(1-$G$1)</f>
        <v>-570</v>
      </c>
    </row>
    <row r="15" spans="1:8" ht="14.4" customHeight="1" outlineLevel="1" collapsed="1">
      <c r="A15" s="128" t="s">
        <v>381</v>
      </c>
      <c r="B15" s="353">
        <f>SUM(B16:B18)</f>
        <v>300</v>
      </c>
      <c r="C15" s="353">
        <f>SUM(C16:C18)</f>
        <v>3600</v>
      </c>
      <c r="D15" s="235">
        <f>SUM(D16:D18)</f>
        <v>3780</v>
      </c>
      <c r="E15" s="394">
        <f>SUM(E16:E18)</f>
        <v>3600</v>
      </c>
      <c r="F15" s="313">
        <f>SUM(F16:F18)</f>
        <v>0</v>
      </c>
      <c r="G15" s="331">
        <f>E15-F15</f>
        <v>3600</v>
      </c>
      <c r="H15" s="126"/>
    </row>
    <row r="16" spans="1:8" ht="14.4" hidden="1" customHeight="1" outlineLevel="2">
      <c r="A16" s="123" t="s">
        <v>294</v>
      </c>
      <c r="B16" s="229">
        <v>200</v>
      </c>
      <c r="C16" s="147">
        <f t="shared" ref="C16:C23" si="0">B16*12</f>
        <v>2400</v>
      </c>
      <c r="D16" s="233">
        <f>C16*1.05</f>
        <v>2520</v>
      </c>
      <c r="E16" s="390">
        <f>$C$16</f>
        <v>2400</v>
      </c>
      <c r="F16" s="311">
        <f>-C66</f>
        <v>0</v>
      </c>
      <c r="G16" s="331">
        <f>E16-F16</f>
        <v>2400</v>
      </c>
    </row>
    <row r="17" spans="1:8" ht="14.4" hidden="1" customHeight="1" outlineLevel="2">
      <c r="A17" s="123" t="s">
        <v>295</v>
      </c>
      <c r="B17" s="229">
        <v>100</v>
      </c>
      <c r="C17" s="147">
        <f t="shared" si="0"/>
        <v>1200</v>
      </c>
      <c r="D17" s="233">
        <f>C17*1.05</f>
        <v>1260</v>
      </c>
      <c r="E17" s="390">
        <f>$C$17</f>
        <v>1200</v>
      </c>
      <c r="F17" s="311">
        <f>-C70</f>
        <v>0</v>
      </c>
      <c r="G17" s="331">
        <f>E17-F17</f>
        <v>1200</v>
      </c>
    </row>
    <row r="18" spans="1:8" s="377" customFormat="1" ht="14.4" hidden="1" customHeight="1" outlineLevel="2">
      <c r="A18" s="425" t="s">
        <v>296</v>
      </c>
      <c r="B18" s="229">
        <v>0</v>
      </c>
      <c r="C18" s="229">
        <f t="shared" si="0"/>
        <v>0</v>
      </c>
      <c r="D18" s="232">
        <f>C18*1.05</f>
        <v>0</v>
      </c>
      <c r="E18" s="390">
        <f>$C$18</f>
        <v>0</v>
      </c>
      <c r="F18" s="311">
        <f>-C74</f>
        <v>0</v>
      </c>
      <c r="G18" s="331">
        <f>E18-F18</f>
        <v>0</v>
      </c>
    </row>
    <row r="19" spans="1:8" ht="14.4" customHeight="1" outlineLevel="1" collapsed="1">
      <c r="A19" s="171" t="s">
        <v>382</v>
      </c>
      <c r="B19" s="360">
        <f>SUM(B22:B23)</f>
        <v>450</v>
      </c>
      <c r="C19" s="354">
        <f t="shared" si="0"/>
        <v>5400</v>
      </c>
      <c r="D19" s="236">
        <f>C19*1.05</f>
        <v>5670</v>
      </c>
      <c r="E19" s="395">
        <f>SUM(E22,E23)</f>
        <v>5400</v>
      </c>
      <c r="F19" s="314">
        <f>SUM(F22,F23)</f>
        <v>0</v>
      </c>
      <c r="G19" s="331">
        <f>E19-F19</f>
        <v>5400</v>
      </c>
      <c r="H19" s="127"/>
    </row>
    <row r="20" spans="1:8" s="39" customFormat="1" ht="14.4" hidden="1" customHeight="1" outlineLevel="2">
      <c r="A20" s="365" t="s">
        <v>298</v>
      </c>
      <c r="B20" s="229">
        <v>100</v>
      </c>
      <c r="C20" s="229">
        <f t="shared" si="0"/>
        <v>1200</v>
      </c>
      <c r="D20" s="232"/>
      <c r="E20" s="390">
        <f>$C$20</f>
        <v>1200</v>
      </c>
      <c r="F20" s="311">
        <f>-C78</f>
        <v>0</v>
      </c>
      <c r="G20" s="331">
        <f>E20-F20</f>
        <v>1200</v>
      </c>
      <c r="H20" s="160"/>
    </row>
    <row r="21" spans="1:8" s="39" customFormat="1" ht="14.4" hidden="1" customHeight="1" outlineLevel="2">
      <c r="A21" s="365" t="s">
        <v>299</v>
      </c>
      <c r="B21" s="229">
        <v>150</v>
      </c>
      <c r="C21" s="229">
        <f t="shared" si="0"/>
        <v>1800</v>
      </c>
      <c r="D21" s="232"/>
      <c r="E21" s="390">
        <f>$C$21</f>
        <v>1800</v>
      </c>
      <c r="F21" s="311">
        <f>-C83</f>
        <v>0</v>
      </c>
      <c r="G21" s="331">
        <f>E21-F21</f>
        <v>1800</v>
      </c>
    </row>
    <row r="22" spans="1:8" s="39" customFormat="1" ht="14.4" hidden="1" customHeight="1" outlineLevel="2">
      <c r="A22" s="365" t="s">
        <v>300</v>
      </c>
      <c r="B22" s="229">
        <v>250</v>
      </c>
      <c r="C22" s="229">
        <f t="shared" si="0"/>
        <v>3000</v>
      </c>
      <c r="D22" s="232">
        <f>C22*1.05</f>
        <v>3150</v>
      </c>
      <c r="E22" s="390">
        <f>$C$22</f>
        <v>3000</v>
      </c>
      <c r="F22" s="311">
        <f>SUM(F20:F21)</f>
        <v>0</v>
      </c>
      <c r="G22" s="331">
        <f>E22-F22</f>
        <v>3000</v>
      </c>
    </row>
    <row r="23" spans="1:8" ht="14.4" hidden="1" outlineLevel="2">
      <c r="A23" s="365" t="s">
        <v>301</v>
      </c>
      <c r="B23" s="229">
        <v>200</v>
      </c>
      <c r="C23" s="147">
        <f t="shared" si="0"/>
        <v>2400</v>
      </c>
      <c r="D23" s="233">
        <f>C23*1.05</f>
        <v>2520</v>
      </c>
      <c r="E23" s="390">
        <f>$C$23</f>
        <v>2400</v>
      </c>
      <c r="F23" s="311">
        <f>-C89</f>
        <v>0</v>
      </c>
      <c r="G23" s="331">
        <f>E23-F23</f>
        <v>2400</v>
      </c>
    </row>
    <row r="24" spans="1:8" s="533" customFormat="1" ht="14.4" hidden="1" outlineLevel="2">
      <c r="A24" s="541"/>
      <c r="B24" s="542"/>
      <c r="C24" s="543"/>
      <c r="D24" s="544"/>
      <c r="E24" s="545"/>
      <c r="F24" s="546"/>
      <c r="G24" s="547"/>
    </row>
    <row r="26" spans="1:8" ht="14.25" customHeight="1">
      <c r="A26" s="348" t="s">
        <v>309</v>
      </c>
      <c r="B26" s="132" t="e">
        <f>#REF!+B10</f>
        <v>#REF!</v>
      </c>
      <c r="C26" s="132" t="e">
        <f>B26*12</f>
        <v>#REF!</v>
      </c>
      <c r="D26" s="132"/>
      <c r="E26" s="399" t="e">
        <f>$C$26</f>
        <v>#REF!</v>
      </c>
      <c r="F26" s="317" t="e">
        <f>F10+#REF!+#REF!</f>
        <v>#REF!</v>
      </c>
      <c r="G26" s="309" t="e">
        <f>E26-F26</f>
        <v>#REF!</v>
      </c>
      <c r="H26" s="134"/>
    </row>
    <row r="27" spans="1:8" ht="14.25" customHeight="1" outlineLevel="1">
      <c r="A27" s="116" t="s">
        <v>285</v>
      </c>
      <c r="B27" s="130"/>
      <c r="C27" s="104">
        <v>0</v>
      </c>
      <c r="D27" s="106"/>
      <c r="E27" s="390">
        <f>$C$27</f>
        <v>0</v>
      </c>
      <c r="F27" s="309" t="str">
        <f>D49</f>
        <v>out</v>
      </c>
      <c r="G27" s="309" t="e">
        <f>F27-E27</f>
        <v>#VALUE!</v>
      </c>
      <c r="H27" s="355"/>
    </row>
    <row r="28" spans="1:8" ht="14.4" customHeight="1">
      <c r="A28" s="366" t="s">
        <v>287</v>
      </c>
      <c r="B28" s="358"/>
      <c r="C28" s="243">
        <f>SUM(C27)</f>
        <v>0</v>
      </c>
      <c r="D28" s="244"/>
      <c r="E28" s="392">
        <f>SUM(E27)</f>
        <v>0</v>
      </c>
      <c r="F28" s="310">
        <f>SUM(F27)</f>
        <v>0</v>
      </c>
      <c r="G28" s="310" t="e">
        <f>SUM(G27:G27)</f>
        <v>#VALUE!</v>
      </c>
      <c r="H28" s="247"/>
    </row>
    <row r="29" spans="1:8" ht="14.25" customHeight="1" outlineLevel="1">
      <c r="A29" s="116" t="s">
        <v>310</v>
      </c>
      <c r="B29" s="130"/>
      <c r="C29" s="109"/>
      <c r="D29" s="104"/>
      <c r="E29" s="316"/>
      <c r="F29" s="433">
        <f>-D88</f>
        <v>700.2</v>
      </c>
      <c r="G29" s="309">
        <f>E29-F29</f>
        <v>-700.2</v>
      </c>
      <c r="H29" s="427"/>
    </row>
    <row r="30" spans="1:8" ht="14.25" customHeight="1" outlineLevel="1">
      <c r="A30" s="116" t="s">
        <v>312</v>
      </c>
      <c r="B30" s="130"/>
      <c r="C30" s="109"/>
      <c r="D30" s="104"/>
      <c r="E30" s="316">
        <v>0</v>
      </c>
      <c r="F30" s="433">
        <f>-D55</f>
        <v>2614.0700000000002</v>
      </c>
      <c r="G30" s="309">
        <f>E30-F30</f>
        <v>-2614.0700000000002</v>
      </c>
      <c r="H30" s="306"/>
    </row>
    <row r="31" spans="1:8" ht="14.25" customHeight="1" outlineLevel="1">
      <c r="A31" s="116" t="s">
        <v>313</v>
      </c>
      <c r="B31" s="130"/>
      <c r="C31" s="109"/>
      <c r="D31" s="104"/>
      <c r="E31" s="316">
        <v>0</v>
      </c>
      <c r="F31" s="433">
        <f>-D63</f>
        <v>337.25</v>
      </c>
      <c r="G31" s="309">
        <f>E31-F31</f>
        <v>-337.25</v>
      </c>
      <c r="H31" s="306"/>
    </row>
    <row r="32" spans="1:8" ht="14.25" customHeight="1" outlineLevel="1">
      <c r="A32" s="116" t="s">
        <v>314</v>
      </c>
      <c r="B32" s="130"/>
      <c r="C32" s="109"/>
      <c r="D32" s="104"/>
      <c r="E32" s="316">
        <v>200</v>
      </c>
      <c r="F32" s="433">
        <f>-D90</f>
        <v>2780.19</v>
      </c>
      <c r="G32" s="309">
        <f>E32-F32</f>
        <v>-2580.19</v>
      </c>
      <c r="H32" s="427"/>
    </row>
    <row r="33" spans="1:8" ht="14.25" customHeight="1" outlineLevel="1">
      <c r="A33" s="116" t="s">
        <v>316</v>
      </c>
      <c r="B33" s="130"/>
      <c r="C33" s="109"/>
      <c r="D33" s="104"/>
      <c r="E33" s="316">
        <v>5000</v>
      </c>
      <c r="F33" s="433">
        <f>-D93</f>
        <v>876.05</v>
      </c>
      <c r="G33" s="309">
        <f>E33-F33</f>
        <v>4123.95</v>
      </c>
      <c r="H33" s="427">
        <f>5000+500*11+250</f>
        <v>10750</v>
      </c>
    </row>
    <row r="34" spans="1:8" ht="14.25" customHeight="1" collapsed="1">
      <c r="A34" s="348" t="s">
        <v>317</v>
      </c>
      <c r="B34" s="132"/>
      <c r="C34" s="132"/>
      <c r="D34" s="132"/>
      <c r="E34" s="399">
        <f>SUM(E29:E33)</f>
        <v>5200</v>
      </c>
      <c r="F34" s="317">
        <f>SUM(F29:F33)</f>
        <v>7307.7600000000011</v>
      </c>
      <c r="G34" s="309">
        <f>E34-F34</f>
        <v>-2107.7600000000011</v>
      </c>
      <c r="H34" s="134"/>
    </row>
    <row r="35" spans="1:8" ht="14.4" customHeight="1">
      <c r="A35" s="117"/>
      <c r="B35" s="130"/>
      <c r="C35" s="104"/>
      <c r="D35" s="104"/>
      <c r="E35" s="400"/>
      <c r="F35" s="316"/>
      <c r="G35" s="309"/>
    </row>
    <row r="36" spans="1:8" ht="14.25" customHeight="1">
      <c r="A36" s="440" t="s">
        <v>318</v>
      </c>
      <c r="B36" s="441"/>
      <c r="C36" s="442">
        <f>C3+C28</f>
        <v>26800</v>
      </c>
      <c r="D36" s="443"/>
      <c r="E36" s="444">
        <f>E3</f>
        <v>0</v>
      </c>
      <c r="F36" s="445">
        <f>F3+F28</f>
        <v>28136.03</v>
      </c>
      <c r="G36" s="309">
        <f>F36-E36</f>
        <v>28136.03</v>
      </c>
    </row>
    <row r="37" spans="1:8" ht="14.4" customHeight="1">
      <c r="A37" s="434" t="s">
        <v>319</v>
      </c>
      <c r="B37" s="435"/>
      <c r="C37" s="436" t="e">
        <f>C26</f>
        <v>#REF!</v>
      </c>
      <c r="D37" s="437" t="s">
        <v>320</v>
      </c>
      <c r="E37" s="438" t="e">
        <f>(E26+E34)</f>
        <v>#REF!</v>
      </c>
      <c r="F37" s="439" t="e">
        <f>F26+F34</f>
        <v>#REF!</v>
      </c>
      <c r="G37" s="309" t="e">
        <f>E37-F37</f>
        <v>#REF!</v>
      </c>
      <c r="H37" s="185"/>
    </row>
    <row r="38" spans="1:8" ht="14.25" customHeight="1">
      <c r="A38" s="446" t="s">
        <v>321</v>
      </c>
      <c r="B38" s="447"/>
      <c r="C38" s="448" t="e">
        <f>C36-C37</f>
        <v>#REF!</v>
      </c>
      <c r="D38" s="449" t="s">
        <v>322</v>
      </c>
      <c r="E38" s="450" t="e">
        <f>E36-E37</f>
        <v>#REF!</v>
      </c>
      <c r="F38" s="451" t="e">
        <f>F36-F37</f>
        <v>#REF!</v>
      </c>
      <c r="G38" s="452" t="e">
        <f>F38-E38</f>
        <v>#REF!</v>
      </c>
    </row>
    <row r="39" spans="1:8" ht="14.25" customHeight="1">
      <c r="A39" s="440" t="s">
        <v>323</v>
      </c>
      <c r="B39" s="441"/>
      <c r="C39" s="442">
        <f>C28+C12</f>
        <v>-1200</v>
      </c>
      <c r="D39" s="443"/>
      <c r="E39" s="444">
        <f>E28</f>
        <v>0</v>
      </c>
      <c r="F39" s="445">
        <f>F28</f>
        <v>0</v>
      </c>
      <c r="G39" s="309">
        <f>F39-E39</f>
        <v>0</v>
      </c>
    </row>
    <row r="40" spans="1:8" ht="14.4" customHeight="1">
      <c r="A40" s="434" t="s">
        <v>324</v>
      </c>
      <c r="B40" s="435"/>
      <c r="C40" s="436"/>
      <c r="D40" s="437"/>
      <c r="E40" s="438">
        <f>E34</f>
        <v>5200</v>
      </c>
      <c r="F40" s="439">
        <f>F34</f>
        <v>7307.7600000000011</v>
      </c>
      <c r="G40" s="309">
        <f>E40-F40</f>
        <v>-2107.7600000000011</v>
      </c>
      <c r="H40" s="185"/>
    </row>
    <row r="41" spans="1:8" ht="14.25" customHeight="1">
      <c r="A41" s="446" t="s">
        <v>127</v>
      </c>
      <c r="B41" s="447"/>
      <c r="C41" s="448"/>
      <c r="D41" s="449"/>
      <c r="E41" s="450">
        <f>E39-E40</f>
        <v>-5200</v>
      </c>
      <c r="F41" s="451">
        <f>F39-F40</f>
        <v>-7307.7600000000011</v>
      </c>
      <c r="G41" s="452"/>
    </row>
    <row r="42" spans="1:8" ht="14.25" customHeight="1">
      <c r="A42" s="131" t="s">
        <v>325</v>
      </c>
      <c r="B42" s="362"/>
      <c r="C42" s="186">
        <f>C3+C28</f>
        <v>26800</v>
      </c>
      <c r="D42" s="202"/>
      <c r="E42" s="405">
        <f>E36-E39</f>
        <v>0</v>
      </c>
      <c r="F42" s="323">
        <f>F3</f>
        <v>28136.03</v>
      </c>
      <c r="G42" s="309">
        <f>F42-E42</f>
        <v>28136.03</v>
      </c>
    </row>
    <row r="43" spans="1:8" ht="14.4" customHeight="1">
      <c r="A43" s="434" t="s">
        <v>326</v>
      </c>
      <c r="B43" s="435"/>
      <c r="C43" s="436" t="e">
        <f>C10+#REF!</f>
        <v>#REF!</v>
      </c>
      <c r="D43" s="437"/>
      <c r="E43" s="438" t="e">
        <f>E37-E40</f>
        <v>#REF!</v>
      </c>
      <c r="F43" s="439" t="e">
        <f>F26</f>
        <v>#REF!</v>
      </c>
      <c r="G43" s="309" t="e">
        <f>E43-F43</f>
        <v>#REF!</v>
      </c>
      <c r="H43" s="185"/>
    </row>
    <row r="44" spans="1:8" ht="14.25" customHeight="1">
      <c r="A44" s="446" t="s">
        <v>327</v>
      </c>
      <c r="B44" s="447"/>
      <c r="C44" s="448" t="e">
        <f>C36-C37</f>
        <v>#REF!</v>
      </c>
      <c r="D44" s="449"/>
      <c r="E44" s="450" t="e">
        <f>E42-E43</f>
        <v>#REF!</v>
      </c>
      <c r="F44" s="451" t="e">
        <f>F42-F43</f>
        <v>#REF!</v>
      </c>
      <c r="G44" s="452" t="e">
        <f>F44-E44</f>
        <v>#REF!</v>
      </c>
    </row>
    <row r="45" spans="1:8" ht="14.4" customHeight="1">
      <c r="A45" s="375" t="s">
        <v>328</v>
      </c>
      <c r="B45" s="371"/>
      <c r="C45" s="372"/>
      <c r="D45" s="373"/>
      <c r="E45" s="406"/>
      <c r="F45" s="374"/>
      <c r="G45" s="373"/>
      <c r="H45" s="373"/>
    </row>
    <row r="46" spans="1:8" ht="14.4" customHeight="1">
      <c r="A46" s="375" t="s">
        <v>330</v>
      </c>
      <c r="B46" s="371"/>
      <c r="C46" s="372"/>
      <c r="D46" s="373"/>
      <c r="E46" s="406"/>
      <c r="F46" s="374" t="e">
        <f>F39-F40+F44</f>
        <v>#REF!</v>
      </c>
      <c r="G46" s="373"/>
      <c r="H46" s="373"/>
    </row>
    <row r="47" spans="1:8" ht="14.25" customHeight="1">
      <c r="A47" s="117"/>
      <c r="B47" s="130"/>
      <c r="C47" s="104"/>
      <c r="D47" s="104"/>
      <c r="F47" s="145"/>
      <c r="G47" s="104"/>
    </row>
    <row r="48" spans="1:8" s="513" customFormat="1" ht="15" customHeight="1">
      <c r="A48" s="515" t="s">
        <v>374</v>
      </c>
      <c r="B48" s="515"/>
      <c r="C48" s="515"/>
      <c r="D48" s="515"/>
      <c r="E48" s="514"/>
      <c r="F48" s="514"/>
      <c r="G48" s="514"/>
      <c r="H48" s="514"/>
    </row>
    <row r="49" spans="1:5" ht="15" customHeight="1">
      <c r="A49" s="516" t="s">
        <v>331</v>
      </c>
      <c r="B49" s="517" t="s">
        <v>332</v>
      </c>
      <c r="C49" s="517" t="s">
        <v>349</v>
      </c>
      <c r="D49" s="517" t="s">
        <v>333</v>
      </c>
      <c r="E49" s="516" t="s">
        <v>350</v>
      </c>
    </row>
    <row r="50" spans="1:5" ht="15" customHeight="1">
      <c r="A50" s="527" t="s">
        <v>220</v>
      </c>
      <c r="B50" s="519">
        <v>28136.03</v>
      </c>
      <c r="C50" s="519">
        <v>0</v>
      </c>
      <c r="D50" s="519">
        <v>0</v>
      </c>
      <c r="E50" s="519">
        <v>14310.77</v>
      </c>
    </row>
    <row r="51" spans="1:5" ht="15" customHeight="1" outlineLevel="1" collapsed="1">
      <c r="A51" s="518" t="s">
        <v>221</v>
      </c>
      <c r="B51" s="519">
        <v>28136.03</v>
      </c>
      <c r="C51" s="519">
        <v>0</v>
      </c>
      <c r="D51" s="519">
        <v>0</v>
      </c>
      <c r="E51" s="519">
        <v>14310.77</v>
      </c>
    </row>
    <row r="52" spans="1:5" ht="15" hidden="1" customHeight="1" outlineLevel="2">
      <c r="A52" s="518" t="s">
        <v>222</v>
      </c>
      <c r="B52" s="519">
        <v>27936</v>
      </c>
      <c r="C52" s="519">
        <v>0</v>
      </c>
      <c r="D52" s="519">
        <v>0</v>
      </c>
      <c r="E52" s="519">
        <v>14310.77</v>
      </c>
    </row>
    <row r="53" spans="1:5" ht="15" hidden="1" customHeight="1" outlineLevel="2">
      <c r="A53" s="518" t="s">
        <v>223</v>
      </c>
      <c r="B53" s="519">
        <v>0.03</v>
      </c>
      <c r="C53" s="519">
        <v>0</v>
      </c>
      <c r="D53" s="519">
        <v>0</v>
      </c>
      <c r="E53" s="519">
        <v>0</v>
      </c>
    </row>
    <row r="54" spans="1:5" ht="15" hidden="1" customHeight="1" outlineLevel="2">
      <c r="A54" s="518" t="s">
        <v>224</v>
      </c>
      <c r="B54" s="519">
        <v>200</v>
      </c>
      <c r="C54" s="519">
        <v>0</v>
      </c>
      <c r="D54" s="519">
        <v>0</v>
      </c>
      <c r="E54" s="519">
        <v>0</v>
      </c>
    </row>
    <row r="55" spans="1:5" ht="15" customHeight="1">
      <c r="A55" s="518" t="s">
        <v>225</v>
      </c>
      <c r="B55" s="519">
        <v>0</v>
      </c>
      <c r="C55" s="519">
        <v>0</v>
      </c>
      <c r="D55" s="519">
        <v>-2614.0700000000002</v>
      </c>
      <c r="E55" s="519">
        <v>-950</v>
      </c>
    </row>
    <row r="56" spans="1:5" ht="15" customHeight="1" outlineLevel="1" collapsed="1">
      <c r="A56" s="518" t="s">
        <v>226</v>
      </c>
      <c r="B56" s="519">
        <v>0</v>
      </c>
      <c r="C56" s="519">
        <v>0</v>
      </c>
      <c r="D56" s="519">
        <v>-1161.6199999999999</v>
      </c>
      <c r="E56" s="519">
        <v>-500</v>
      </c>
    </row>
    <row r="57" spans="1:5" ht="15" hidden="1" customHeight="1" outlineLevel="2">
      <c r="A57" s="518" t="s">
        <v>227</v>
      </c>
      <c r="B57" s="519">
        <v>0</v>
      </c>
      <c r="C57" s="519">
        <v>0</v>
      </c>
      <c r="D57" s="519">
        <v>-773.28</v>
      </c>
      <c r="E57" s="519">
        <v>0</v>
      </c>
    </row>
    <row r="58" spans="1:5" ht="15" hidden="1" customHeight="1" outlineLevel="2">
      <c r="A58" s="518" t="s">
        <v>228</v>
      </c>
      <c r="B58" s="519">
        <v>0</v>
      </c>
      <c r="C58" s="519">
        <v>0</v>
      </c>
      <c r="D58" s="519">
        <v>-388.34</v>
      </c>
      <c r="E58" s="519">
        <v>-500</v>
      </c>
    </row>
    <row r="59" spans="1:5" ht="15" hidden="1" customHeight="1" outlineLevel="2">
      <c r="A59" s="518" t="s">
        <v>229</v>
      </c>
      <c r="B59" s="519">
        <v>0</v>
      </c>
      <c r="C59" s="519">
        <v>0</v>
      </c>
      <c r="D59" s="519">
        <v>0</v>
      </c>
      <c r="E59" s="519">
        <v>0</v>
      </c>
    </row>
    <row r="60" spans="1:5" ht="15" customHeight="1" outlineLevel="1" collapsed="1">
      <c r="A60" s="518" t="s">
        <v>230</v>
      </c>
      <c r="B60" s="519">
        <v>0</v>
      </c>
      <c r="C60" s="519">
        <v>0</v>
      </c>
      <c r="D60" s="519">
        <v>-1115.2</v>
      </c>
      <c r="E60" s="519">
        <v>0</v>
      </c>
    </row>
    <row r="61" spans="1:5" ht="15" hidden="1" customHeight="1" outlineLevel="2">
      <c r="A61" s="518" t="s">
        <v>231</v>
      </c>
      <c r="B61" s="519">
        <v>0</v>
      </c>
      <c r="C61" s="519">
        <v>0</v>
      </c>
      <c r="D61" s="519">
        <v>-387.72</v>
      </c>
      <c r="E61" s="519">
        <v>0</v>
      </c>
    </row>
    <row r="62" spans="1:5" ht="15" hidden="1" customHeight="1" outlineLevel="2">
      <c r="A62" s="518" t="s">
        <v>232</v>
      </c>
      <c r="B62" s="519">
        <v>0</v>
      </c>
      <c r="C62" s="519">
        <v>0</v>
      </c>
      <c r="D62" s="519">
        <v>-727.48</v>
      </c>
      <c r="E62" s="519">
        <v>0</v>
      </c>
    </row>
    <row r="63" spans="1:5" ht="15" customHeight="1" outlineLevel="1" collapsed="1">
      <c r="A63" s="518" t="s">
        <v>233</v>
      </c>
      <c r="B63" s="519">
        <v>0</v>
      </c>
      <c r="C63" s="519">
        <v>0</v>
      </c>
      <c r="D63" s="519">
        <v>-337.25</v>
      </c>
      <c r="E63" s="519">
        <v>-450</v>
      </c>
    </row>
    <row r="64" spans="1:5" ht="15" hidden="1" customHeight="1" outlineLevel="2">
      <c r="A64" s="518" t="s">
        <v>234</v>
      </c>
      <c r="B64" s="519">
        <v>0</v>
      </c>
      <c r="C64" s="519">
        <v>0</v>
      </c>
      <c r="D64" s="519">
        <v>-77.25</v>
      </c>
      <c r="E64" s="519">
        <v>-450</v>
      </c>
    </row>
    <row r="65" spans="1:5" ht="15" hidden="1" customHeight="1" outlineLevel="2" collapsed="1">
      <c r="A65" s="518" t="s">
        <v>235</v>
      </c>
      <c r="B65" s="519">
        <v>0</v>
      </c>
      <c r="C65" s="519">
        <v>0</v>
      </c>
      <c r="D65" s="519">
        <v>-260</v>
      </c>
      <c r="E65" s="519">
        <v>0</v>
      </c>
    </row>
    <row r="66" spans="1:5" ht="15" hidden="1" customHeight="1">
      <c r="A66" s="518" t="s">
        <v>236</v>
      </c>
      <c r="B66" s="519">
        <v>0</v>
      </c>
      <c r="C66" s="519">
        <v>0</v>
      </c>
      <c r="D66" s="519">
        <v>-4784.5499999999993</v>
      </c>
      <c r="E66" s="519">
        <v>0</v>
      </c>
    </row>
    <row r="67" spans="1:5" ht="15" customHeight="1" outlineLevel="1" collapsed="1">
      <c r="A67" s="518" t="s">
        <v>237</v>
      </c>
      <c r="B67" s="519">
        <v>0</v>
      </c>
      <c r="C67" s="519">
        <v>0</v>
      </c>
      <c r="D67" s="519">
        <v>-2037.24</v>
      </c>
      <c r="E67" s="519">
        <v>0</v>
      </c>
    </row>
    <row r="68" spans="1:5" ht="15" hidden="1" customHeight="1" outlineLevel="2">
      <c r="A68" s="518" t="s">
        <v>238</v>
      </c>
      <c r="B68" s="519">
        <v>0</v>
      </c>
      <c r="C68" s="519">
        <v>0</v>
      </c>
      <c r="D68" s="519">
        <v>-341.36</v>
      </c>
      <c r="E68" s="519">
        <v>0</v>
      </c>
    </row>
    <row r="69" spans="1:5" ht="15" hidden="1" customHeight="1" outlineLevel="2">
      <c r="A69" s="518" t="s">
        <v>239</v>
      </c>
      <c r="B69" s="519">
        <v>0</v>
      </c>
      <c r="C69" s="519">
        <v>0</v>
      </c>
      <c r="D69" s="519">
        <v>-329.54</v>
      </c>
      <c r="E69" s="519">
        <v>0</v>
      </c>
    </row>
    <row r="70" spans="1:5" ht="15" hidden="1" customHeight="1" outlineLevel="2">
      <c r="A70" s="518" t="s">
        <v>240</v>
      </c>
      <c r="B70" s="519">
        <v>0</v>
      </c>
      <c r="C70" s="519">
        <v>0</v>
      </c>
      <c r="D70" s="519">
        <v>-1366.34</v>
      </c>
      <c r="E70" s="519">
        <v>0</v>
      </c>
    </row>
    <row r="71" spans="1:5" ht="15" customHeight="1" outlineLevel="1" collapsed="1">
      <c r="A71" s="518" t="s">
        <v>241</v>
      </c>
      <c r="B71" s="519">
        <v>0</v>
      </c>
      <c r="C71" s="519">
        <v>0</v>
      </c>
      <c r="D71" s="519">
        <v>-2532.0300000000002</v>
      </c>
      <c r="E71" s="519">
        <v>0</v>
      </c>
    </row>
    <row r="72" spans="1:5" ht="15" hidden="1" customHeight="1" outlineLevel="2">
      <c r="A72" s="518" t="s">
        <v>242</v>
      </c>
      <c r="B72" s="519">
        <v>0</v>
      </c>
      <c r="C72" s="519">
        <v>0</v>
      </c>
      <c r="D72" s="519">
        <v>-29.08</v>
      </c>
      <c r="E72" s="519">
        <v>0</v>
      </c>
    </row>
    <row r="73" spans="1:5" ht="15" hidden="1" customHeight="1" outlineLevel="2">
      <c r="A73" s="518" t="s">
        <v>243</v>
      </c>
      <c r="B73" s="519">
        <v>0</v>
      </c>
      <c r="C73" s="519">
        <v>0</v>
      </c>
      <c r="D73" s="519">
        <v>-1837.42</v>
      </c>
      <c r="E73" s="519">
        <v>0</v>
      </c>
    </row>
    <row r="74" spans="1:5" ht="15" hidden="1" customHeight="1" outlineLevel="2">
      <c r="A74" s="518" t="s">
        <v>244</v>
      </c>
      <c r="B74" s="519">
        <v>0</v>
      </c>
      <c r="C74" s="519">
        <v>0</v>
      </c>
      <c r="D74" s="519">
        <v>-665.53</v>
      </c>
      <c r="E74" s="519">
        <v>0</v>
      </c>
    </row>
    <row r="75" spans="1:5" ht="15" customHeight="1" outlineLevel="1" collapsed="1">
      <c r="A75" s="518" t="s">
        <v>245</v>
      </c>
      <c r="B75" s="519">
        <v>0</v>
      </c>
      <c r="C75" s="519">
        <v>0</v>
      </c>
      <c r="D75" s="519">
        <v>-215.28</v>
      </c>
      <c r="E75" s="519">
        <v>0</v>
      </c>
    </row>
    <row r="76" spans="1:5" ht="15" hidden="1" customHeight="1" outlineLevel="2">
      <c r="A76" s="518" t="s">
        <v>246</v>
      </c>
      <c r="B76" s="519">
        <v>0</v>
      </c>
      <c r="C76" s="519">
        <v>0</v>
      </c>
      <c r="D76" s="519">
        <v>-212.28</v>
      </c>
      <c r="E76" s="519">
        <v>0</v>
      </c>
    </row>
    <row r="77" spans="1:5" ht="15" hidden="1" customHeight="1" outlineLevel="2">
      <c r="A77" s="518" t="s">
        <v>247</v>
      </c>
      <c r="B77" s="519">
        <v>0</v>
      </c>
      <c r="C77" s="519">
        <v>0</v>
      </c>
      <c r="D77" s="519">
        <v>-3</v>
      </c>
      <c r="E77" s="519">
        <v>0</v>
      </c>
    </row>
    <row r="78" spans="1:5" ht="15" customHeight="1">
      <c r="A78" s="518" t="s">
        <v>248</v>
      </c>
      <c r="B78" s="519">
        <v>0</v>
      </c>
      <c r="C78" s="519">
        <v>0</v>
      </c>
      <c r="D78" s="519">
        <v>-7558.15</v>
      </c>
      <c r="E78" s="519">
        <v>-446.18</v>
      </c>
    </row>
    <row r="79" spans="1:5" ht="15" customHeight="1" outlineLevel="1" collapsed="1">
      <c r="A79" s="518" t="s">
        <v>249</v>
      </c>
      <c r="B79" s="519">
        <v>0</v>
      </c>
      <c r="C79" s="519">
        <v>0</v>
      </c>
      <c r="D79" s="519">
        <v>-1252.3399999999999</v>
      </c>
      <c r="E79" s="519">
        <v>0</v>
      </c>
    </row>
    <row r="80" spans="1:5" ht="15" hidden="1" customHeight="1" outlineLevel="2">
      <c r="A80" s="518" t="s">
        <v>250</v>
      </c>
      <c r="B80" s="519">
        <v>0</v>
      </c>
      <c r="C80" s="519">
        <v>0</v>
      </c>
      <c r="D80" s="519">
        <v>-450.13</v>
      </c>
      <c r="E80" s="519">
        <v>0</v>
      </c>
    </row>
    <row r="81" spans="1:5" ht="15" hidden="1" customHeight="1" outlineLevel="2">
      <c r="A81" s="518" t="s">
        <v>251</v>
      </c>
      <c r="B81" s="519">
        <v>0</v>
      </c>
      <c r="C81" s="519">
        <v>0</v>
      </c>
      <c r="D81" s="519">
        <v>-667.71</v>
      </c>
      <c r="E81" s="519">
        <v>0</v>
      </c>
    </row>
    <row r="82" spans="1:5" ht="15" hidden="1" customHeight="1" outlineLevel="2">
      <c r="A82" s="518" t="s">
        <v>252</v>
      </c>
      <c r="B82" s="519">
        <v>0</v>
      </c>
      <c r="C82" s="519">
        <v>0</v>
      </c>
      <c r="D82" s="519">
        <v>-125</v>
      </c>
      <c r="E82" s="519">
        <v>0</v>
      </c>
    </row>
    <row r="83" spans="1:5" ht="15" hidden="1" customHeight="1" outlineLevel="2">
      <c r="A83" s="518" t="s">
        <v>253</v>
      </c>
      <c r="B83" s="519">
        <v>0</v>
      </c>
      <c r="C83" s="519">
        <v>0</v>
      </c>
      <c r="D83" s="519">
        <v>-9.5</v>
      </c>
      <c r="E83" s="519">
        <v>0</v>
      </c>
    </row>
    <row r="84" spans="1:5" ht="15" customHeight="1" outlineLevel="1" collapsed="1">
      <c r="A84" s="518" t="s">
        <v>254</v>
      </c>
      <c r="B84" s="519">
        <v>0</v>
      </c>
      <c r="C84" s="519">
        <v>0</v>
      </c>
      <c r="D84" s="519">
        <v>-3525.62</v>
      </c>
      <c r="E84" s="519">
        <v>-446.18</v>
      </c>
    </row>
    <row r="85" spans="1:5" ht="15" hidden="1" customHeight="1" outlineLevel="2">
      <c r="A85" s="518" t="s">
        <v>255</v>
      </c>
      <c r="B85" s="519">
        <v>0</v>
      </c>
      <c r="C85" s="519">
        <v>0</v>
      </c>
      <c r="D85" s="519">
        <v>-127.35</v>
      </c>
      <c r="E85" s="519">
        <v>0</v>
      </c>
    </row>
    <row r="86" spans="1:5" ht="15" hidden="1" customHeight="1" outlineLevel="2">
      <c r="A86" s="518" t="s">
        <v>203</v>
      </c>
      <c r="B86" s="519">
        <v>0</v>
      </c>
      <c r="C86" s="519">
        <v>0</v>
      </c>
      <c r="D86" s="519">
        <v>-2377.87</v>
      </c>
      <c r="E86" s="519">
        <v>0</v>
      </c>
    </row>
    <row r="87" spans="1:5" ht="15" hidden="1" customHeight="1" outlineLevel="2">
      <c r="A87" s="518" t="s">
        <v>256</v>
      </c>
      <c r="B87" s="519">
        <v>0</v>
      </c>
      <c r="C87" s="519">
        <v>0</v>
      </c>
      <c r="D87" s="519">
        <v>-320.2</v>
      </c>
      <c r="E87" s="519">
        <v>0</v>
      </c>
    </row>
    <row r="88" spans="1:5" ht="15" hidden="1" customHeight="1" outlineLevel="2">
      <c r="A88" s="518" t="s">
        <v>257</v>
      </c>
      <c r="B88" s="519">
        <v>0</v>
      </c>
      <c r="C88" s="519">
        <v>0</v>
      </c>
      <c r="D88" s="519">
        <v>-700.2</v>
      </c>
      <c r="E88" s="519">
        <v>0</v>
      </c>
    </row>
    <row r="89" spans="1:5" ht="15" hidden="1" customHeight="1" outlineLevel="2">
      <c r="A89" s="518" t="s">
        <v>258</v>
      </c>
      <c r="B89" s="519">
        <v>0</v>
      </c>
      <c r="C89" s="519">
        <v>0</v>
      </c>
      <c r="D89" s="519">
        <v>0</v>
      </c>
      <c r="E89" s="519">
        <v>-446.18</v>
      </c>
    </row>
    <row r="90" spans="1:5" ht="15" customHeight="1" outlineLevel="1" collapsed="1">
      <c r="A90" s="518" t="s">
        <v>259</v>
      </c>
      <c r="B90" s="519">
        <v>0</v>
      </c>
      <c r="C90" s="519">
        <v>0</v>
      </c>
      <c r="D90" s="519">
        <v>-2780.19</v>
      </c>
      <c r="E90" s="519">
        <v>0</v>
      </c>
    </row>
    <row r="91" spans="1:5" ht="15" hidden="1" customHeight="1" outlineLevel="2">
      <c r="A91" s="518" t="s">
        <v>260</v>
      </c>
      <c r="B91" s="519">
        <v>0</v>
      </c>
      <c r="C91" s="519">
        <v>0</v>
      </c>
      <c r="D91" s="519">
        <v>-150</v>
      </c>
      <c r="E91" s="519">
        <v>0</v>
      </c>
    </row>
    <row r="92" spans="1:5" ht="15" hidden="1" customHeight="1" outlineLevel="2">
      <c r="A92" s="518" t="s">
        <v>261</v>
      </c>
      <c r="B92" s="519">
        <v>0</v>
      </c>
      <c r="C92" s="519">
        <v>0</v>
      </c>
      <c r="D92" s="519">
        <v>-1754.14</v>
      </c>
      <c r="E92" s="519">
        <v>0</v>
      </c>
    </row>
    <row r="93" spans="1:5" ht="15" hidden="1" customHeight="1" outlineLevel="2">
      <c r="A93" s="518" t="s">
        <v>262</v>
      </c>
      <c r="B93" s="519">
        <v>0</v>
      </c>
      <c r="C93" s="519">
        <v>0</v>
      </c>
      <c r="D93" s="519">
        <v>-876.05</v>
      </c>
      <c r="E93" s="519">
        <v>0</v>
      </c>
    </row>
    <row r="94" spans="1:5" ht="15" customHeight="1">
      <c r="A94" s="518" t="s">
        <v>263</v>
      </c>
      <c r="B94" s="519">
        <v>0</v>
      </c>
      <c r="C94" s="519">
        <v>0</v>
      </c>
      <c r="D94" s="519">
        <v>-1800</v>
      </c>
      <c r="E94" s="519">
        <v>-10750</v>
      </c>
    </row>
    <row r="95" spans="1:5" ht="15" customHeight="1" outlineLevel="1" collapsed="1">
      <c r="A95" s="518" t="s">
        <v>263</v>
      </c>
      <c r="B95" s="519">
        <v>0</v>
      </c>
      <c r="C95" s="519">
        <v>0</v>
      </c>
      <c r="D95" s="519">
        <v>-1800</v>
      </c>
      <c r="E95" s="519">
        <v>-10750</v>
      </c>
    </row>
    <row r="96" spans="1:5" ht="15" hidden="1" customHeight="1" outlineLevel="2">
      <c r="A96" s="518" t="s">
        <v>263</v>
      </c>
      <c r="B96" s="519">
        <v>0</v>
      </c>
      <c r="C96" s="519">
        <v>0</v>
      </c>
      <c r="D96" s="519">
        <v>-1800</v>
      </c>
      <c r="E96" s="519">
        <v>-10750</v>
      </c>
    </row>
    <row r="97" spans="1:7" ht="15" hidden="1" customHeight="1" outlineLevel="2">
      <c r="A97" s="518" t="s">
        <v>270</v>
      </c>
      <c r="B97" s="519">
        <v>0</v>
      </c>
      <c r="C97" s="519">
        <v>0</v>
      </c>
      <c r="D97" s="519">
        <v>0</v>
      </c>
      <c r="E97" s="519">
        <v>-10750</v>
      </c>
    </row>
    <row r="98" spans="1:7" ht="15" customHeight="1">
      <c r="A98" s="518" t="s">
        <v>264</v>
      </c>
      <c r="B98" s="519">
        <v>0</v>
      </c>
      <c r="C98" s="519">
        <v>0</v>
      </c>
      <c r="D98" s="519">
        <v>0</v>
      </c>
      <c r="E98" s="519">
        <v>0</v>
      </c>
    </row>
    <row r="99" spans="1:7" ht="15" customHeight="1" outlineLevel="1" collapsed="1">
      <c r="A99" s="518" t="s">
        <v>264</v>
      </c>
      <c r="B99" s="520">
        <v>0</v>
      </c>
      <c r="C99" s="520">
        <v>0</v>
      </c>
      <c r="D99" s="520">
        <v>0</v>
      </c>
      <c r="E99" s="520">
        <v>0</v>
      </c>
    </row>
    <row r="100" spans="1:7" ht="15" hidden="1" customHeight="1" outlineLevel="2">
      <c r="A100" s="518" t="s">
        <v>265</v>
      </c>
      <c r="B100" s="520">
        <v>0</v>
      </c>
      <c r="C100" s="520">
        <v>0</v>
      </c>
      <c r="D100" s="520">
        <v>0</v>
      </c>
      <c r="E100" s="520">
        <v>0</v>
      </c>
    </row>
    <row r="101" spans="1:7" ht="15" hidden="1" customHeight="1" outlineLevel="2">
      <c r="A101" s="518" t="s">
        <v>266</v>
      </c>
      <c r="B101" s="520">
        <v>0</v>
      </c>
      <c r="C101" s="520">
        <v>0</v>
      </c>
      <c r="D101" s="520">
        <v>0</v>
      </c>
      <c r="E101" s="520">
        <v>0</v>
      </c>
    </row>
    <row r="102" spans="1:7" ht="15" hidden="1" customHeight="1" outlineLevel="2">
      <c r="A102" s="518" t="s">
        <v>267</v>
      </c>
      <c r="B102" s="520">
        <v>0</v>
      </c>
      <c r="C102" s="520">
        <v>0</v>
      </c>
      <c r="D102" s="520">
        <v>0</v>
      </c>
      <c r="E102" s="520">
        <v>0</v>
      </c>
    </row>
    <row r="103" spans="1:7" ht="15" hidden="1" customHeight="1" outlineLevel="2">
      <c r="A103" s="518" t="s">
        <v>268</v>
      </c>
      <c r="B103" s="520">
        <v>0</v>
      </c>
      <c r="C103" s="520">
        <v>0</v>
      </c>
      <c r="D103" s="520">
        <v>0</v>
      </c>
      <c r="E103" s="520">
        <v>0</v>
      </c>
    </row>
    <row r="104" spans="1:7" ht="15" hidden="1" customHeight="1" outlineLevel="2">
      <c r="A104" s="518" t="s">
        <v>269</v>
      </c>
      <c r="B104" s="520">
        <v>0</v>
      </c>
      <c r="C104" s="520">
        <v>0</v>
      </c>
      <c r="D104" s="520">
        <v>0</v>
      </c>
      <c r="E104" s="520">
        <v>0</v>
      </c>
    </row>
    <row r="105" spans="1:7" ht="15" hidden="1" customHeight="1" outlineLevel="2">
      <c r="A105" s="518" t="s">
        <v>271</v>
      </c>
      <c r="B105" s="520">
        <v>0</v>
      </c>
      <c r="C105" s="520">
        <v>0</v>
      </c>
      <c r="D105" s="520">
        <v>0</v>
      </c>
      <c r="E105" s="520">
        <v>0</v>
      </c>
    </row>
    <row r="106" spans="1:7" ht="15" hidden="1" customHeight="1" outlineLevel="2">
      <c r="A106" s="518" t="s">
        <v>272</v>
      </c>
      <c r="B106" s="520">
        <v>0</v>
      </c>
      <c r="C106" s="520">
        <v>0</v>
      </c>
      <c r="D106" s="520">
        <v>0</v>
      </c>
      <c r="E106" s="520">
        <v>0</v>
      </c>
    </row>
    <row r="107" spans="1:7" ht="15" hidden="1" customHeight="1" outlineLevel="2">
      <c r="A107" s="518" t="s">
        <v>273</v>
      </c>
      <c r="B107" s="520">
        <v>0</v>
      </c>
      <c r="C107" s="520">
        <v>0</v>
      </c>
      <c r="D107" s="520">
        <v>0</v>
      </c>
      <c r="E107" s="520">
        <v>0</v>
      </c>
    </row>
    <row r="108" spans="1:7" ht="15" hidden="1" customHeight="1" outlineLevel="2">
      <c r="A108" s="518" t="s">
        <v>274</v>
      </c>
      <c r="B108" s="520">
        <v>0</v>
      </c>
      <c r="C108" s="520">
        <v>0</v>
      </c>
      <c r="D108" s="520">
        <v>0</v>
      </c>
      <c r="E108" s="520">
        <v>0</v>
      </c>
    </row>
    <row r="109" spans="1:7" ht="15" hidden="1" customHeight="1" outlineLevel="2">
      <c r="A109" s="518" t="s">
        <v>275</v>
      </c>
      <c r="B109" s="520">
        <v>0</v>
      </c>
      <c r="C109" s="520">
        <v>0</v>
      </c>
      <c r="D109" s="520">
        <v>0</v>
      </c>
      <c r="E109" s="520">
        <v>0</v>
      </c>
    </row>
    <row r="110" spans="1:7" ht="14.25" customHeight="1">
      <c r="B110" s="163"/>
      <c r="C110" s="108"/>
      <c r="D110" s="108"/>
      <c r="F110" s="152"/>
      <c r="G110" s="108"/>
    </row>
    <row r="111" spans="1:7" ht="14.25" customHeight="1">
      <c r="B111" s="163"/>
      <c r="C111" s="108"/>
      <c r="D111" s="108"/>
      <c r="F111" s="152"/>
      <c r="G111" s="108"/>
    </row>
    <row r="112" spans="1:7" ht="14.25" customHeight="1">
      <c r="B112" s="163"/>
      <c r="C112" s="108"/>
      <c r="D112" s="108"/>
      <c r="F112" s="152"/>
      <c r="G112" s="108"/>
    </row>
    <row r="113" spans="2:7" ht="14.25" customHeight="1">
      <c r="B113" s="163"/>
      <c r="C113" s="108"/>
      <c r="D113" s="108"/>
      <c r="F113" s="152"/>
      <c r="G113" s="108"/>
    </row>
    <row r="114" spans="2:7" ht="14.25" customHeight="1">
      <c r="B114" s="163"/>
      <c r="C114" s="108"/>
      <c r="D114" s="108"/>
      <c r="F114" s="152"/>
      <c r="G114" s="108"/>
    </row>
    <row r="115" spans="2:7" ht="14.25" customHeight="1">
      <c r="B115" s="163"/>
      <c r="C115" s="108"/>
      <c r="D115" s="108"/>
      <c r="F115" s="152"/>
      <c r="G115" s="108"/>
    </row>
    <row r="116" spans="2:7" ht="14.25" customHeight="1">
      <c r="B116" s="163"/>
      <c r="C116" s="108"/>
      <c r="D116" s="108"/>
      <c r="F116" s="152"/>
      <c r="G116" s="108"/>
    </row>
    <row r="117" spans="2:7" ht="14.25" customHeight="1">
      <c r="B117" s="163"/>
      <c r="C117" s="108"/>
      <c r="D117" s="108"/>
      <c r="F117" s="152"/>
      <c r="G117" s="108"/>
    </row>
    <row r="118" spans="2:7" ht="14.25" customHeight="1">
      <c r="B118" s="163"/>
      <c r="C118" s="108"/>
      <c r="D118" s="108"/>
      <c r="F118" s="152"/>
      <c r="G118" s="108"/>
    </row>
    <row r="119" spans="2:7" ht="14.25" customHeight="1">
      <c r="B119" s="163"/>
      <c r="C119" s="108"/>
      <c r="D119" s="108"/>
      <c r="F119" s="152"/>
      <c r="G119" s="108"/>
    </row>
    <row r="120" spans="2:7" ht="14.25" customHeight="1">
      <c r="B120" s="163"/>
      <c r="C120" s="108"/>
      <c r="D120" s="108"/>
      <c r="F120" s="152"/>
      <c r="G120" s="108"/>
    </row>
    <row r="121" spans="2:7" ht="14.25" customHeight="1">
      <c r="B121" s="163"/>
      <c r="C121" s="108"/>
      <c r="D121" s="108"/>
      <c r="F121" s="152"/>
      <c r="G121" s="108"/>
    </row>
    <row r="122" spans="2:7" ht="14.25" customHeight="1">
      <c r="B122" s="163"/>
      <c r="C122" s="108"/>
      <c r="D122" s="108"/>
      <c r="F122" s="152"/>
      <c r="G122" s="108"/>
    </row>
    <row r="123" spans="2:7" ht="14.25" customHeight="1">
      <c r="B123" s="163"/>
      <c r="C123" s="108"/>
      <c r="D123" s="108"/>
      <c r="F123" s="152"/>
      <c r="G123" s="108"/>
    </row>
    <row r="124" spans="2:7" ht="14.25" customHeight="1">
      <c r="B124" s="163"/>
      <c r="C124" s="108"/>
      <c r="D124" s="108"/>
      <c r="F124" s="152"/>
      <c r="G124" s="108"/>
    </row>
    <row r="125" spans="2:7" ht="14.25" customHeight="1">
      <c r="B125" s="163"/>
      <c r="C125" s="108"/>
      <c r="D125" s="108"/>
      <c r="F125" s="152"/>
      <c r="G125" s="108"/>
    </row>
    <row r="126" spans="2:7" ht="14.25" customHeight="1">
      <c r="B126" s="163"/>
      <c r="C126" s="108"/>
      <c r="D126" s="108"/>
      <c r="F126" s="152"/>
      <c r="G126" s="108"/>
    </row>
    <row r="127" spans="2:7" ht="14.25" customHeight="1">
      <c r="B127" s="163"/>
      <c r="C127" s="108"/>
      <c r="D127" s="108"/>
      <c r="F127" s="152"/>
      <c r="G127" s="108"/>
    </row>
    <row r="128" spans="2:7" ht="14.25" customHeight="1">
      <c r="B128" s="163"/>
      <c r="C128" s="108"/>
      <c r="D128" s="108"/>
      <c r="F128" s="152"/>
      <c r="G128" s="108"/>
    </row>
    <row r="129" spans="1:7" ht="14.25" customHeight="1">
      <c r="B129" s="163"/>
      <c r="C129" s="108"/>
      <c r="D129" s="108"/>
      <c r="F129" s="152"/>
      <c r="G129" s="108"/>
    </row>
    <row r="130" spans="1:7" ht="14.25" customHeight="1">
      <c r="B130" s="163"/>
      <c r="C130" s="108"/>
      <c r="D130" s="108"/>
      <c r="F130" s="152"/>
      <c r="G130" s="108"/>
    </row>
    <row r="131" spans="1:7" ht="14.25" customHeight="1">
      <c r="B131" s="163"/>
      <c r="C131" s="108"/>
      <c r="D131" s="108"/>
      <c r="F131" s="152"/>
      <c r="G131" s="108"/>
    </row>
    <row r="132" spans="1:7" ht="14.25" customHeight="1">
      <c r="B132" s="163"/>
      <c r="C132" s="108"/>
      <c r="D132" s="108"/>
      <c r="F132" s="152"/>
      <c r="G132" s="108"/>
    </row>
    <row r="133" spans="1:7" ht="14.25" customHeight="1">
      <c r="B133" s="163"/>
      <c r="C133" s="108"/>
      <c r="D133" s="108"/>
      <c r="F133" s="152"/>
      <c r="G133" s="108"/>
    </row>
    <row r="134" spans="1:7" ht="14.25" customHeight="1">
      <c r="B134" s="163"/>
      <c r="C134" s="108"/>
      <c r="D134" s="108"/>
      <c r="F134" s="152"/>
      <c r="G134" s="108"/>
    </row>
    <row r="135" spans="1:7" ht="14.25" customHeight="1">
      <c r="B135" s="163"/>
      <c r="C135" s="108"/>
      <c r="D135" s="108"/>
      <c r="F135" s="152"/>
      <c r="G135" s="108"/>
    </row>
    <row r="136" spans="1:7" ht="14.25" customHeight="1">
      <c r="B136" s="163"/>
      <c r="C136" s="108"/>
      <c r="D136" s="108"/>
      <c r="F136" s="152"/>
      <c r="G136" s="108"/>
    </row>
    <row r="137" spans="1:7" ht="14.25" customHeight="1">
      <c r="B137" s="163"/>
      <c r="C137" s="108"/>
      <c r="D137" s="108"/>
      <c r="F137" s="152"/>
      <c r="G137" s="108"/>
    </row>
    <row r="138" spans="1:7" ht="14.25" customHeight="1">
      <c r="A138" s="431" t="s">
        <v>331</v>
      </c>
      <c r="B138" s="431" t="s">
        <v>349</v>
      </c>
      <c r="C138" s="431" t="s">
        <v>333</v>
      </c>
      <c r="D138" s="431" t="s">
        <v>350</v>
      </c>
      <c r="F138" s="152"/>
      <c r="G138" s="108"/>
    </row>
    <row r="139" spans="1:7" ht="14.25" customHeight="1">
      <c r="A139" s="428" t="s">
        <v>335</v>
      </c>
      <c r="B139" s="468">
        <v>0</v>
      </c>
      <c r="C139" s="468">
        <v>-2037.24</v>
      </c>
      <c r="D139" s="468">
        <v>0</v>
      </c>
      <c r="F139" s="152"/>
      <c r="G139" s="108"/>
    </row>
    <row r="140" spans="1:7" ht="14.25" customHeight="1" outlineLevel="1">
      <c r="A140" s="432" t="s">
        <v>238</v>
      </c>
      <c r="B140" s="468">
        <v>0</v>
      </c>
      <c r="C140" s="468">
        <v>-341.36</v>
      </c>
      <c r="D140" s="468">
        <v>0</v>
      </c>
      <c r="F140" s="152"/>
      <c r="G140" s="108"/>
    </row>
    <row r="141" spans="1:7" ht="14.25" customHeight="1" outlineLevel="1">
      <c r="A141" s="432" t="s">
        <v>239</v>
      </c>
      <c r="B141" s="468">
        <v>0</v>
      </c>
      <c r="C141" s="468">
        <v>-329.54</v>
      </c>
      <c r="D141" s="468">
        <v>0</v>
      </c>
      <c r="F141" s="152"/>
      <c r="G141" s="108"/>
    </row>
    <row r="142" spans="1:7" ht="14.25" customHeight="1" outlineLevel="1">
      <c r="A142" s="432" t="s">
        <v>240</v>
      </c>
      <c r="B142" s="468">
        <v>0</v>
      </c>
      <c r="C142" s="468">
        <v>-1366.34</v>
      </c>
      <c r="D142" s="468">
        <v>0</v>
      </c>
      <c r="F142" s="152"/>
      <c r="G142" s="108"/>
    </row>
    <row r="143" spans="1:7" ht="14.25" customHeight="1" outlineLevel="1">
      <c r="A143" s="432" t="s">
        <v>202</v>
      </c>
      <c r="B143" s="468">
        <v>0</v>
      </c>
      <c r="C143" s="468">
        <v>-1245.19</v>
      </c>
      <c r="D143" s="468">
        <v>0</v>
      </c>
      <c r="F143" s="152"/>
      <c r="G143" s="108"/>
    </row>
    <row r="144" spans="1:7" ht="14.25" customHeight="1" outlineLevel="1">
      <c r="A144" s="432" t="s">
        <v>250</v>
      </c>
      <c r="B144" s="468">
        <v>0</v>
      </c>
      <c r="C144" s="468">
        <v>-450.13</v>
      </c>
      <c r="D144" s="468">
        <v>0</v>
      </c>
      <c r="F144" s="152"/>
      <c r="G144" s="108"/>
    </row>
    <row r="145" spans="1:7" ht="14.25" customHeight="1" outlineLevel="1">
      <c r="A145" s="432" t="s">
        <v>255</v>
      </c>
      <c r="B145" s="468">
        <v>0</v>
      </c>
      <c r="C145" s="468">
        <v>-127.35</v>
      </c>
      <c r="D145" s="468">
        <v>0</v>
      </c>
      <c r="F145" s="152"/>
      <c r="G145" s="108"/>
    </row>
    <row r="146" spans="1:7" ht="14.25" customHeight="1" outlineLevel="1">
      <c r="A146" s="432" t="s">
        <v>251</v>
      </c>
      <c r="B146" s="468">
        <v>0</v>
      </c>
      <c r="C146" s="468">
        <v>-667.71</v>
      </c>
      <c r="D146" s="468">
        <v>0</v>
      </c>
      <c r="F146" s="152"/>
      <c r="G146" s="108"/>
    </row>
    <row r="147" spans="1:7" ht="14.25" customHeight="1" outlineLevel="1">
      <c r="A147" s="432" t="s">
        <v>336</v>
      </c>
      <c r="B147" s="468">
        <v>0</v>
      </c>
      <c r="C147" s="468">
        <v>-2961.62</v>
      </c>
      <c r="D147" s="468">
        <v>-500</v>
      </c>
      <c r="F147" s="152"/>
      <c r="G147" s="108"/>
    </row>
    <row r="148" spans="1:7" ht="14.25" customHeight="1" outlineLevel="1">
      <c r="A148" s="432" t="s">
        <v>263</v>
      </c>
      <c r="B148" s="468">
        <v>0</v>
      </c>
      <c r="C148" s="468">
        <v>-1800</v>
      </c>
      <c r="D148" s="468">
        <v>0</v>
      </c>
      <c r="F148" s="152"/>
      <c r="G148" s="108"/>
    </row>
    <row r="149" spans="1:7" ht="14.25" customHeight="1" outlineLevel="1">
      <c r="A149" s="432" t="s">
        <v>227</v>
      </c>
      <c r="B149" s="468">
        <v>0</v>
      </c>
      <c r="C149" s="468">
        <v>-773.28</v>
      </c>
      <c r="D149" s="468">
        <v>0</v>
      </c>
      <c r="F149" s="152"/>
      <c r="G149" s="108"/>
    </row>
    <row r="150" spans="1:7" ht="14.25" customHeight="1" outlineLevel="1">
      <c r="A150" s="432" t="s">
        <v>229</v>
      </c>
      <c r="B150" s="468">
        <v>0</v>
      </c>
      <c r="C150" s="468">
        <v>0</v>
      </c>
      <c r="D150" s="468">
        <v>0</v>
      </c>
      <c r="F150" s="152"/>
      <c r="G150" s="108"/>
    </row>
    <row r="151" spans="1:7" ht="14.25" customHeight="1" outlineLevel="1">
      <c r="A151" s="432" t="s">
        <v>228</v>
      </c>
      <c r="B151" s="468">
        <v>0</v>
      </c>
      <c r="C151" s="468">
        <v>-388.34</v>
      </c>
      <c r="D151" s="468">
        <v>-500</v>
      </c>
      <c r="F151" s="152"/>
      <c r="G151" s="108"/>
    </row>
    <row r="152" spans="1:7" ht="14.25" customHeight="1" outlineLevel="1">
      <c r="A152" s="432" t="s">
        <v>241</v>
      </c>
      <c r="B152" s="468">
        <v>0</v>
      </c>
      <c r="C152" s="468">
        <v>-29.08</v>
      </c>
      <c r="D152" s="468">
        <v>0</v>
      </c>
      <c r="F152" s="152"/>
      <c r="G152" s="108"/>
    </row>
    <row r="153" spans="1:7" ht="14.25" customHeight="1" outlineLevel="1">
      <c r="A153" s="432" t="s">
        <v>242</v>
      </c>
      <c r="B153" s="468">
        <v>0</v>
      </c>
      <c r="C153" s="468">
        <v>-29.08</v>
      </c>
      <c r="D153" s="468">
        <v>0</v>
      </c>
      <c r="F153" s="152"/>
      <c r="G153" s="108"/>
    </row>
    <row r="154" spans="1:7" ht="14.25" customHeight="1" outlineLevel="1">
      <c r="A154" s="432" t="s">
        <v>337</v>
      </c>
      <c r="B154" s="468">
        <v>0</v>
      </c>
      <c r="C154" s="468">
        <v>-3618.150000000001</v>
      </c>
      <c r="D154" s="468">
        <v>0</v>
      </c>
      <c r="F154" s="152"/>
      <c r="G154" s="108"/>
    </row>
    <row r="155" spans="1:7" ht="14.25" customHeight="1" outlineLevel="1">
      <c r="A155" s="432" t="s">
        <v>231</v>
      </c>
      <c r="B155" s="468">
        <v>0</v>
      </c>
      <c r="C155" s="468">
        <v>-387.72</v>
      </c>
      <c r="D155" s="468">
        <v>0</v>
      </c>
      <c r="F155" s="152"/>
      <c r="G155" s="108"/>
    </row>
    <row r="156" spans="1:7" ht="14.25" customHeight="1" outlineLevel="1">
      <c r="A156" s="432" t="s">
        <v>243</v>
      </c>
      <c r="B156" s="468">
        <v>0</v>
      </c>
      <c r="C156" s="468">
        <v>-1837.42</v>
      </c>
      <c r="D156" s="468">
        <v>0</v>
      </c>
      <c r="F156" s="152"/>
      <c r="G156" s="108"/>
    </row>
    <row r="157" spans="1:7" ht="14.25" customHeight="1" outlineLevel="1">
      <c r="A157" s="432" t="s">
        <v>232</v>
      </c>
      <c r="B157" s="468">
        <v>0</v>
      </c>
      <c r="C157" s="468">
        <v>-727.48</v>
      </c>
      <c r="D157" s="468">
        <v>0</v>
      </c>
      <c r="F157" s="152"/>
      <c r="G157" s="108"/>
    </row>
    <row r="158" spans="1:7" ht="14.25" customHeight="1" outlineLevel="1">
      <c r="A158" s="432" t="s">
        <v>244</v>
      </c>
      <c r="B158" s="468">
        <v>0</v>
      </c>
      <c r="C158" s="468">
        <v>-665.53</v>
      </c>
      <c r="D158" s="468">
        <v>0</v>
      </c>
      <c r="F158" s="152"/>
      <c r="G158" s="108"/>
    </row>
    <row r="159" spans="1:7" ht="14.25" customHeight="1" outlineLevel="1">
      <c r="A159" s="432" t="s">
        <v>338</v>
      </c>
      <c r="B159" s="468">
        <v>0</v>
      </c>
      <c r="C159" s="468">
        <v>-5612.76</v>
      </c>
      <c r="D159" s="468">
        <v>0</v>
      </c>
      <c r="F159" s="152"/>
      <c r="G159" s="108"/>
    </row>
    <row r="160" spans="1:7" ht="14.25" customHeight="1" outlineLevel="1">
      <c r="A160" s="432" t="s">
        <v>260</v>
      </c>
      <c r="B160" s="468">
        <v>0</v>
      </c>
      <c r="C160" s="468">
        <v>-150</v>
      </c>
      <c r="D160" s="468">
        <v>0</v>
      </c>
      <c r="F160" s="152"/>
      <c r="G160" s="108"/>
    </row>
    <row r="161" spans="1:7" ht="14.25" customHeight="1" outlineLevel="1">
      <c r="A161" s="432" t="s">
        <v>203</v>
      </c>
      <c r="B161" s="468">
        <v>0</v>
      </c>
      <c r="C161" s="468">
        <v>-2377.87</v>
      </c>
      <c r="D161" s="468">
        <v>0</v>
      </c>
      <c r="F161" s="152"/>
      <c r="G161" s="108"/>
    </row>
    <row r="162" spans="1:7" ht="14.25" customHeight="1" outlineLevel="1">
      <c r="A162" s="432" t="s">
        <v>256</v>
      </c>
      <c r="B162" s="468">
        <v>0</v>
      </c>
      <c r="C162" s="468">
        <v>-320.2</v>
      </c>
      <c r="D162" s="468">
        <v>0</v>
      </c>
      <c r="F162" s="152"/>
      <c r="G162" s="108"/>
    </row>
    <row r="163" spans="1:7" ht="14.25" customHeight="1" outlineLevel="1">
      <c r="A163" s="432" t="s">
        <v>252</v>
      </c>
      <c r="B163" s="468">
        <v>0</v>
      </c>
      <c r="C163" s="468">
        <v>-125</v>
      </c>
      <c r="D163" s="468">
        <v>0</v>
      </c>
      <c r="F163" s="152"/>
      <c r="G163" s="108"/>
    </row>
    <row r="164" spans="1:7" ht="14.25" customHeight="1" outlineLevel="1">
      <c r="A164" s="432" t="s">
        <v>253</v>
      </c>
      <c r="B164" s="468">
        <v>0</v>
      </c>
      <c r="C164" s="468">
        <v>-9.5</v>
      </c>
      <c r="D164" s="468">
        <v>0</v>
      </c>
      <c r="F164" s="152"/>
      <c r="G164" s="108"/>
    </row>
    <row r="165" spans="1:7" ht="14.25" customHeight="1" outlineLevel="1">
      <c r="A165" s="432" t="s">
        <v>261</v>
      </c>
      <c r="B165" s="468">
        <v>0</v>
      </c>
      <c r="C165" s="468">
        <v>-1754.14</v>
      </c>
      <c r="D165" s="468">
        <v>0</v>
      </c>
      <c r="F165" s="152"/>
      <c r="G165" s="108"/>
    </row>
    <row r="166" spans="1:7" ht="14.25" customHeight="1" outlineLevel="1">
      <c r="A166" s="432" t="s">
        <v>262</v>
      </c>
      <c r="B166" s="468">
        <v>0</v>
      </c>
      <c r="C166" s="468">
        <v>-876.05</v>
      </c>
      <c r="D166" s="468">
        <v>0</v>
      </c>
      <c r="F166" s="152"/>
      <c r="G166" s="108"/>
    </row>
    <row r="167" spans="1:7" ht="14.25" customHeight="1" outlineLevel="1">
      <c r="A167" s="432" t="s">
        <v>339</v>
      </c>
      <c r="B167" s="468">
        <v>0</v>
      </c>
      <c r="C167" s="468">
        <v>-2630.19</v>
      </c>
      <c r="D167" s="468">
        <v>0</v>
      </c>
      <c r="F167" s="152"/>
      <c r="G167" s="108"/>
    </row>
    <row r="168" spans="1:7" ht="14.25" customHeight="1" outlineLevel="1">
      <c r="A168" s="432" t="s">
        <v>261</v>
      </c>
      <c r="B168" s="468">
        <v>0</v>
      </c>
      <c r="C168" s="468">
        <v>-1754.14</v>
      </c>
      <c r="D168" s="468">
        <v>0</v>
      </c>
      <c r="F168" s="152"/>
      <c r="G168" s="108"/>
    </row>
    <row r="169" spans="1:7" ht="14.25" customHeight="1" outlineLevel="1">
      <c r="A169" s="432" t="s">
        <v>262</v>
      </c>
      <c r="B169" s="468">
        <v>0</v>
      </c>
      <c r="C169" s="468">
        <v>-876.05</v>
      </c>
      <c r="D169" s="468">
        <v>0</v>
      </c>
      <c r="F169" s="152"/>
      <c r="G169" s="108"/>
    </row>
    <row r="170" spans="1:7" ht="14.25" customHeight="1" outlineLevel="1">
      <c r="A170" s="432" t="s">
        <v>340</v>
      </c>
      <c r="B170" s="468">
        <v>0</v>
      </c>
      <c r="C170" s="468">
        <v>-337.25</v>
      </c>
      <c r="D170" s="468">
        <v>-450</v>
      </c>
      <c r="F170" s="152"/>
      <c r="G170" s="108"/>
    </row>
    <row r="171" spans="1:7" ht="14.25" customHeight="1" outlineLevel="1">
      <c r="A171" s="432" t="s">
        <v>235</v>
      </c>
      <c r="B171" s="468">
        <v>0</v>
      </c>
      <c r="C171" s="468">
        <v>-260</v>
      </c>
      <c r="D171" s="468">
        <v>0</v>
      </c>
      <c r="F171" s="152"/>
      <c r="G171" s="108"/>
    </row>
    <row r="172" spans="1:7" ht="14.25" customHeight="1" outlineLevel="1">
      <c r="A172" s="432" t="s">
        <v>234</v>
      </c>
      <c r="B172" s="468">
        <v>0</v>
      </c>
      <c r="C172" s="468">
        <v>-77.25</v>
      </c>
      <c r="D172" s="468">
        <v>-450</v>
      </c>
      <c r="F172" s="152"/>
      <c r="G172" s="108"/>
    </row>
    <row r="173" spans="1:7" ht="14.25" customHeight="1" outlineLevel="1">
      <c r="A173" s="432" t="s">
        <v>341</v>
      </c>
      <c r="B173" s="468">
        <v>0</v>
      </c>
      <c r="C173" s="468">
        <v>-215.28</v>
      </c>
      <c r="D173" s="468">
        <v>-10750</v>
      </c>
      <c r="F173" s="152"/>
      <c r="G173" s="108"/>
    </row>
    <row r="174" spans="1:7" ht="14.25" customHeight="1" outlineLevel="1">
      <c r="A174" s="432" t="s">
        <v>265</v>
      </c>
      <c r="B174" s="468">
        <v>0</v>
      </c>
      <c r="C174" s="468">
        <v>0</v>
      </c>
      <c r="D174" s="468">
        <v>0</v>
      </c>
      <c r="F174" s="152"/>
      <c r="G174" s="108"/>
    </row>
    <row r="175" spans="1:7" ht="14.25" customHeight="1" outlineLevel="1">
      <c r="A175" s="432" t="s">
        <v>273</v>
      </c>
      <c r="B175" s="468">
        <v>0</v>
      </c>
      <c r="C175" s="468">
        <v>0</v>
      </c>
      <c r="D175" s="468">
        <v>0</v>
      </c>
      <c r="F175" s="152"/>
      <c r="G175" s="108"/>
    </row>
    <row r="176" spans="1:7" ht="14.25" customHeight="1" outlineLevel="1">
      <c r="A176" s="432" t="s">
        <v>270</v>
      </c>
      <c r="B176" s="468">
        <v>0</v>
      </c>
      <c r="C176" s="468">
        <v>0</v>
      </c>
      <c r="D176" s="468">
        <v>-10750</v>
      </c>
      <c r="F176" s="152"/>
      <c r="G176" s="108"/>
    </row>
    <row r="177" spans="1:7" ht="14.25" customHeight="1" outlineLevel="1">
      <c r="A177" s="432" t="s">
        <v>247</v>
      </c>
      <c r="B177" s="468">
        <v>0</v>
      </c>
      <c r="C177" s="468">
        <v>-3</v>
      </c>
      <c r="D177" s="468">
        <v>0</v>
      </c>
      <c r="F177" s="152"/>
      <c r="G177" s="108"/>
    </row>
    <row r="178" spans="1:7" ht="14.25" customHeight="1" outlineLevel="1">
      <c r="A178" s="432" t="s">
        <v>246</v>
      </c>
      <c r="B178" s="468">
        <v>0</v>
      </c>
      <c r="C178" s="468">
        <v>-212.28</v>
      </c>
      <c r="D178" s="468">
        <v>0</v>
      </c>
      <c r="F178" s="152"/>
      <c r="G178" s="108"/>
    </row>
    <row r="179" spans="1:7" ht="14.25" customHeight="1" outlineLevel="1">
      <c r="A179" s="432" t="s">
        <v>342</v>
      </c>
      <c r="B179" s="468">
        <v>0</v>
      </c>
      <c r="C179" s="468">
        <v>0</v>
      </c>
      <c r="D179" s="468">
        <v>14310.77</v>
      </c>
      <c r="F179" s="152"/>
      <c r="G179" s="108"/>
    </row>
    <row r="180" spans="1:7" ht="14.25" customHeight="1" outlineLevel="1">
      <c r="A180" s="432" t="s">
        <v>271</v>
      </c>
      <c r="B180" s="468">
        <v>0</v>
      </c>
      <c r="C180" s="468">
        <v>0</v>
      </c>
      <c r="D180" s="468">
        <v>0</v>
      </c>
      <c r="F180" s="152"/>
      <c r="G180" s="108"/>
    </row>
    <row r="181" spans="1:7" ht="14.25" customHeight="1" outlineLevel="1">
      <c r="A181" s="432" t="s">
        <v>223</v>
      </c>
      <c r="B181" s="468">
        <v>0</v>
      </c>
      <c r="C181" s="468">
        <v>0</v>
      </c>
      <c r="D181" s="468">
        <v>0</v>
      </c>
      <c r="F181" s="152"/>
      <c r="G181" s="108"/>
    </row>
    <row r="182" spans="1:7" ht="14.25" customHeight="1" outlineLevel="1">
      <c r="A182" s="432" t="s">
        <v>224</v>
      </c>
      <c r="B182" s="468">
        <v>0</v>
      </c>
      <c r="C182" s="468">
        <v>0</v>
      </c>
      <c r="D182" s="468">
        <v>0</v>
      </c>
      <c r="F182" s="152"/>
      <c r="G182" s="108"/>
    </row>
    <row r="183" spans="1:7" ht="14.25" customHeight="1" outlineLevel="1">
      <c r="A183" s="432" t="s">
        <v>222</v>
      </c>
      <c r="B183" s="468">
        <v>0</v>
      </c>
      <c r="C183" s="468">
        <v>0</v>
      </c>
      <c r="D183" s="468">
        <v>14310.77</v>
      </c>
      <c r="F183" s="152"/>
      <c r="G183" s="108"/>
    </row>
    <row r="184" spans="1:7" ht="14.25" customHeight="1" outlineLevel="1">
      <c r="A184" s="432" t="s">
        <v>343</v>
      </c>
      <c r="B184" s="468">
        <v>0</v>
      </c>
      <c r="C184" s="468">
        <v>-700.2</v>
      </c>
      <c r="D184" s="468">
        <v>-446.18</v>
      </c>
      <c r="F184" s="152"/>
      <c r="G184" s="108"/>
    </row>
    <row r="185" spans="1:7" ht="14.25" customHeight="1" outlineLevel="1">
      <c r="A185" s="432" t="s">
        <v>266</v>
      </c>
      <c r="B185" s="468">
        <v>0</v>
      </c>
      <c r="C185" s="468">
        <v>0</v>
      </c>
      <c r="D185" s="468">
        <v>0</v>
      </c>
      <c r="F185" s="152"/>
      <c r="G185" s="108"/>
    </row>
    <row r="186" spans="1:7" ht="14.25" customHeight="1" outlineLevel="1">
      <c r="A186" s="432" t="s">
        <v>272</v>
      </c>
      <c r="B186" s="468">
        <v>0</v>
      </c>
      <c r="C186" s="468">
        <v>0</v>
      </c>
      <c r="D186" s="468">
        <v>0</v>
      </c>
      <c r="F186" s="152"/>
      <c r="G186" s="108"/>
    </row>
    <row r="187" spans="1:7" ht="14.25" customHeight="1" outlineLevel="1">
      <c r="A187" s="432" t="s">
        <v>269</v>
      </c>
      <c r="B187" s="468">
        <v>0</v>
      </c>
      <c r="C187" s="468">
        <v>0</v>
      </c>
      <c r="D187" s="468">
        <v>0</v>
      </c>
      <c r="F187" s="152"/>
      <c r="G187" s="108"/>
    </row>
    <row r="188" spans="1:7" ht="14.25" customHeight="1" outlineLevel="1">
      <c r="A188" s="432" t="s">
        <v>266</v>
      </c>
      <c r="B188" s="468">
        <v>0</v>
      </c>
      <c r="C188" s="468">
        <v>0</v>
      </c>
      <c r="D188" s="468">
        <v>0</v>
      </c>
      <c r="F188" s="152"/>
      <c r="G188" s="108"/>
    </row>
    <row r="189" spans="1:7" ht="14.25" customHeight="1" outlineLevel="1">
      <c r="A189" s="432" t="s">
        <v>269</v>
      </c>
      <c r="B189" s="468">
        <v>0</v>
      </c>
      <c r="C189" s="468">
        <v>0</v>
      </c>
      <c r="D189" s="468">
        <v>0</v>
      </c>
      <c r="F189" s="152"/>
      <c r="G189" s="108"/>
    </row>
    <row r="190" spans="1:7" ht="14.25" customHeight="1" outlineLevel="1">
      <c r="A190" s="432" t="s">
        <v>268</v>
      </c>
      <c r="B190" s="468">
        <v>0</v>
      </c>
      <c r="C190" s="468">
        <v>0</v>
      </c>
      <c r="D190" s="468">
        <v>0</v>
      </c>
      <c r="F190" s="152"/>
      <c r="G190" s="108"/>
    </row>
    <row r="191" spans="1:7" ht="14.25" customHeight="1" outlineLevel="1">
      <c r="A191" s="432" t="s">
        <v>267</v>
      </c>
      <c r="B191" s="468">
        <v>0</v>
      </c>
      <c r="C191" s="468">
        <v>0</v>
      </c>
      <c r="D191" s="468">
        <v>0</v>
      </c>
      <c r="F191" s="152"/>
      <c r="G191" s="108"/>
    </row>
    <row r="192" spans="1:7" ht="14.25" customHeight="1" outlineLevel="1">
      <c r="A192" s="432" t="s">
        <v>258</v>
      </c>
      <c r="B192" s="468">
        <v>0</v>
      </c>
      <c r="C192" s="468">
        <v>0</v>
      </c>
      <c r="D192" s="468">
        <v>-446.18</v>
      </c>
      <c r="F192" s="152"/>
      <c r="G192" s="108"/>
    </row>
    <row r="193" spans="1:7" ht="14.25" customHeight="1" outlineLevel="1">
      <c r="A193" s="432" t="s">
        <v>274</v>
      </c>
      <c r="B193" s="468">
        <v>0</v>
      </c>
      <c r="C193" s="468">
        <v>0</v>
      </c>
      <c r="D193" s="468">
        <v>0</v>
      </c>
      <c r="F193" s="152"/>
      <c r="G193" s="108"/>
    </row>
    <row r="194" spans="1:7" ht="14.25" customHeight="1" outlineLevel="1">
      <c r="A194" s="432" t="s">
        <v>257</v>
      </c>
      <c r="B194" s="468">
        <v>0</v>
      </c>
      <c r="C194" s="468">
        <v>-700.2</v>
      </c>
      <c r="D194" s="468">
        <v>0</v>
      </c>
      <c r="F194" s="152"/>
      <c r="G194" s="108"/>
    </row>
    <row r="195" spans="1:7" ht="14.25" customHeight="1" outlineLevel="1">
      <c r="A195" s="432" t="s">
        <v>275</v>
      </c>
      <c r="B195" s="468">
        <v>0</v>
      </c>
      <c r="C195" s="468">
        <v>0</v>
      </c>
      <c r="D195" s="468">
        <v>0</v>
      </c>
      <c r="F195" s="152"/>
      <c r="G195" s="108"/>
    </row>
    <row r="196" spans="1:7" ht="14.25" customHeight="1" outlineLevel="1">
      <c r="A196" s="432" t="s">
        <v>103</v>
      </c>
      <c r="B196" s="468" t="s">
        <v>103</v>
      </c>
      <c r="C196" s="468" t="s">
        <v>103</v>
      </c>
      <c r="D196" s="108" t="s">
        <v>103</v>
      </c>
      <c r="F196" s="152"/>
      <c r="G196" s="108"/>
    </row>
    <row r="197" spans="1:7" ht="14.25" customHeight="1">
      <c r="A197" s="453" t="s">
        <v>103</v>
      </c>
      <c r="B197" s="163" t="s">
        <v>103</v>
      </c>
      <c r="C197" s="108" t="s">
        <v>103</v>
      </c>
      <c r="D197" s="108"/>
      <c r="F197" s="152"/>
      <c r="G197" s="108"/>
    </row>
    <row r="198" spans="1:7" ht="14.25" customHeight="1">
      <c r="B198" s="163"/>
      <c r="C198" s="108"/>
      <c r="D198" s="108"/>
      <c r="F198" s="152"/>
      <c r="G198" s="108"/>
    </row>
    <row r="199" spans="1:7" ht="14.25" customHeight="1">
      <c r="B199" s="163"/>
      <c r="C199" s="108"/>
      <c r="D199" s="108"/>
      <c r="F199" s="152"/>
      <c r="G199" s="108"/>
    </row>
    <row r="200" spans="1:7" ht="14.25" customHeight="1">
      <c r="B200" s="163"/>
      <c r="C200" s="108"/>
      <c r="D200" s="108"/>
      <c r="F200" s="152"/>
      <c r="G200" s="108"/>
    </row>
    <row r="201" spans="1:7" ht="14.25" customHeight="1">
      <c r="B201" s="163"/>
      <c r="C201" s="108"/>
      <c r="D201" s="108"/>
      <c r="F201" s="152"/>
      <c r="G201" s="108"/>
    </row>
    <row r="202" spans="1:7" ht="14.25" customHeight="1">
      <c r="B202" s="163"/>
      <c r="C202" s="108"/>
      <c r="D202" s="108"/>
      <c r="F202" s="152"/>
      <c r="G202" s="108"/>
    </row>
    <row r="203" spans="1:7" ht="14.25" customHeight="1">
      <c r="B203" s="163"/>
      <c r="C203" s="108"/>
      <c r="D203" s="108"/>
      <c r="F203" s="152"/>
      <c r="G203" s="108"/>
    </row>
    <row r="204" spans="1:7" ht="14.25" customHeight="1">
      <c r="B204" s="163"/>
      <c r="C204" s="108"/>
      <c r="D204" s="108"/>
      <c r="F204" s="152"/>
      <c r="G204" s="108"/>
    </row>
    <row r="205" spans="1:7" ht="14.25" customHeight="1">
      <c r="B205" s="163"/>
      <c r="C205" s="108"/>
      <c r="D205" s="108"/>
      <c r="F205" s="152"/>
      <c r="G205" s="108"/>
    </row>
    <row r="206" spans="1:7" ht="14.25" customHeight="1">
      <c r="B206" s="163"/>
      <c r="C206" s="108"/>
      <c r="D206" s="108"/>
      <c r="F206" s="152"/>
      <c r="G206" s="108"/>
    </row>
    <row r="207" spans="1:7" ht="14.25" customHeight="1">
      <c r="B207" s="163"/>
      <c r="C207" s="108"/>
      <c r="D207" s="108"/>
      <c r="F207" s="152"/>
      <c r="G207" s="108"/>
    </row>
    <row r="208" spans="1:7" ht="14.25" customHeight="1">
      <c r="B208" s="163"/>
      <c r="C208" s="108"/>
      <c r="D208" s="108"/>
      <c r="F208" s="152"/>
      <c r="G208" s="108"/>
    </row>
    <row r="209" spans="2:7" ht="14.25" customHeight="1">
      <c r="B209" s="163"/>
      <c r="C209" s="108"/>
      <c r="D209" s="108"/>
      <c r="F209" s="152"/>
      <c r="G209" s="108"/>
    </row>
    <row r="210" spans="2:7" ht="14.25" customHeight="1">
      <c r="B210" s="163"/>
      <c r="C210" s="108"/>
      <c r="D210" s="108"/>
      <c r="F210" s="152"/>
      <c r="G210" s="108"/>
    </row>
    <row r="211" spans="2:7" ht="14.25" customHeight="1">
      <c r="B211" s="163"/>
      <c r="C211" s="108"/>
      <c r="D211" s="108"/>
      <c r="F211" s="152"/>
      <c r="G211" s="108"/>
    </row>
    <row r="212" spans="2:7" ht="14.25" customHeight="1">
      <c r="B212" s="163"/>
      <c r="C212" s="108"/>
      <c r="D212" s="108"/>
      <c r="F212" s="152"/>
      <c r="G212" s="108"/>
    </row>
    <row r="213" spans="2:7" ht="14.25" customHeight="1">
      <c r="B213" s="163"/>
      <c r="C213" s="108"/>
      <c r="D213" s="108"/>
      <c r="F213" s="152"/>
      <c r="G213" s="108"/>
    </row>
    <row r="214" spans="2:7" ht="14.25" customHeight="1">
      <c r="B214" s="163"/>
      <c r="C214" s="108"/>
      <c r="D214" s="108"/>
      <c r="F214" s="152"/>
      <c r="G214" s="108"/>
    </row>
    <row r="215" spans="2:7" ht="14.25" customHeight="1">
      <c r="B215" s="163"/>
      <c r="C215" s="108"/>
      <c r="D215" s="108"/>
      <c r="F215" s="152"/>
      <c r="G215" s="108"/>
    </row>
    <row r="216" spans="2:7" ht="14.25" customHeight="1">
      <c r="B216" s="163"/>
      <c r="C216" s="108"/>
      <c r="D216" s="108"/>
      <c r="F216" s="152"/>
      <c r="G216" s="108"/>
    </row>
    <row r="217" spans="2:7" ht="14.25" customHeight="1">
      <c r="B217" s="163"/>
      <c r="C217" s="108"/>
      <c r="D217" s="108"/>
      <c r="F217" s="152"/>
      <c r="G217" s="108"/>
    </row>
    <row r="218" spans="2:7" ht="14.25" customHeight="1">
      <c r="B218" s="163"/>
      <c r="C218" s="108"/>
      <c r="D218" s="108"/>
      <c r="F218" s="152"/>
      <c r="G218" s="108"/>
    </row>
    <row r="219" spans="2:7" ht="14.25" customHeight="1">
      <c r="B219" s="163"/>
      <c r="C219" s="108"/>
      <c r="D219" s="108"/>
      <c r="F219" s="152"/>
      <c r="G219" s="108"/>
    </row>
    <row r="220" spans="2:7" ht="14.25" customHeight="1">
      <c r="B220" s="163"/>
      <c r="C220" s="108"/>
      <c r="D220" s="108"/>
      <c r="F220" s="152"/>
      <c r="G220" s="108"/>
    </row>
    <row r="221" spans="2:7" ht="14.25" customHeight="1">
      <c r="B221" s="163"/>
      <c r="C221" s="108"/>
      <c r="D221" s="108"/>
      <c r="F221" s="152"/>
      <c r="G221" s="108"/>
    </row>
    <row r="222" spans="2:7" ht="14.25" customHeight="1">
      <c r="B222" s="163"/>
      <c r="C222" s="108"/>
      <c r="D222" s="108"/>
      <c r="F222" s="152"/>
      <c r="G222" s="108"/>
    </row>
    <row r="223" spans="2:7" ht="14.25" customHeight="1">
      <c r="B223" s="163"/>
      <c r="C223" s="108"/>
      <c r="D223" s="108"/>
      <c r="F223" s="152"/>
      <c r="G223" s="108"/>
    </row>
    <row r="224" spans="2:7" ht="14.25" customHeight="1">
      <c r="B224" s="163"/>
      <c r="C224" s="108"/>
      <c r="D224" s="108"/>
      <c r="F224" s="152"/>
      <c r="G224" s="108"/>
    </row>
    <row r="225" spans="2:7" ht="14.25" customHeight="1">
      <c r="B225" s="163"/>
      <c r="C225" s="108"/>
      <c r="D225" s="108"/>
      <c r="F225" s="152"/>
      <c r="G225" s="108"/>
    </row>
    <row r="226" spans="2:7" ht="14.25" customHeight="1">
      <c r="B226" s="163"/>
      <c r="C226" s="108"/>
      <c r="D226" s="108"/>
      <c r="F226" s="152"/>
      <c r="G226" s="108"/>
    </row>
    <row r="227" spans="2:7" ht="14.25" customHeight="1">
      <c r="B227" s="163"/>
      <c r="C227" s="108"/>
      <c r="D227" s="108"/>
      <c r="F227" s="152"/>
      <c r="G227" s="108"/>
    </row>
    <row r="228" spans="2:7" ht="14.25" customHeight="1">
      <c r="B228" s="163"/>
      <c r="C228" s="108"/>
      <c r="D228" s="108"/>
      <c r="F228" s="152"/>
      <c r="G228" s="108"/>
    </row>
    <row r="229" spans="2:7" ht="14.25" customHeight="1">
      <c r="B229" s="163"/>
      <c r="C229" s="108"/>
      <c r="D229" s="108"/>
      <c r="F229" s="152"/>
      <c r="G229" s="108"/>
    </row>
    <row r="230" spans="2:7" ht="14.25" customHeight="1">
      <c r="B230" s="163"/>
      <c r="C230" s="108"/>
      <c r="D230" s="108"/>
      <c r="F230" s="152"/>
      <c r="G230" s="108"/>
    </row>
    <row r="231" spans="2:7" ht="14.25" customHeight="1">
      <c r="B231" s="163"/>
      <c r="C231" s="108"/>
      <c r="D231" s="108"/>
      <c r="F231" s="152"/>
      <c r="G231" s="108"/>
    </row>
    <row r="232" spans="2:7" ht="14.25" customHeight="1">
      <c r="B232" s="163"/>
      <c r="C232" s="108"/>
      <c r="D232" s="108"/>
      <c r="F232" s="152"/>
      <c r="G232" s="108"/>
    </row>
    <row r="233" spans="2:7" ht="14.25" customHeight="1">
      <c r="B233" s="163"/>
      <c r="C233" s="108"/>
      <c r="D233" s="108"/>
      <c r="F233" s="152"/>
      <c r="G233" s="108"/>
    </row>
    <row r="234" spans="2:7" ht="14.25" customHeight="1">
      <c r="B234" s="163"/>
      <c r="C234" s="108"/>
      <c r="D234" s="108"/>
      <c r="F234" s="152"/>
      <c r="G234" s="108"/>
    </row>
    <row r="235" spans="2:7" ht="14.25" customHeight="1">
      <c r="B235" s="163"/>
      <c r="C235" s="108"/>
      <c r="D235" s="108"/>
      <c r="F235" s="152"/>
      <c r="G235" s="108"/>
    </row>
    <row r="236" spans="2:7" ht="14.25" customHeight="1">
      <c r="B236" s="163"/>
      <c r="C236" s="108"/>
      <c r="D236" s="108"/>
      <c r="F236" s="152"/>
      <c r="G236" s="108"/>
    </row>
    <row r="237" spans="2:7" ht="14.25" customHeight="1">
      <c r="B237" s="163"/>
      <c r="C237" s="108"/>
      <c r="D237" s="108"/>
      <c r="F237" s="152"/>
      <c r="G237" s="108"/>
    </row>
    <row r="238" spans="2:7" ht="14.25" customHeight="1">
      <c r="B238" s="163"/>
      <c r="C238" s="108"/>
      <c r="D238" s="108"/>
      <c r="F238" s="152"/>
      <c r="G238" s="108"/>
    </row>
    <row r="239" spans="2:7" ht="14.25" customHeight="1">
      <c r="B239" s="163"/>
      <c r="C239" s="108"/>
      <c r="D239" s="108"/>
      <c r="F239" s="152"/>
      <c r="G239" s="108"/>
    </row>
    <row r="240" spans="2:7" ht="14.25" customHeight="1">
      <c r="B240" s="163"/>
      <c r="C240" s="108"/>
      <c r="D240" s="108"/>
      <c r="F240" s="152"/>
      <c r="G240" s="108"/>
    </row>
    <row r="241" spans="2:7" ht="14.25" customHeight="1">
      <c r="B241" s="163"/>
      <c r="C241" s="108"/>
      <c r="D241" s="108"/>
      <c r="F241" s="152"/>
      <c r="G241" s="108"/>
    </row>
    <row r="242" spans="2:7" ht="14.25" customHeight="1">
      <c r="B242" s="163"/>
      <c r="C242" s="108"/>
      <c r="D242" s="108"/>
      <c r="F242" s="152"/>
      <c r="G242" s="108"/>
    </row>
    <row r="243" spans="2:7" ht="14.25" customHeight="1">
      <c r="B243" s="163"/>
      <c r="C243" s="108"/>
      <c r="D243" s="108"/>
      <c r="F243" s="152"/>
      <c r="G243" s="108"/>
    </row>
    <row r="244" spans="2:7" ht="14.25" customHeight="1">
      <c r="B244" s="163"/>
      <c r="C244" s="108"/>
      <c r="D244" s="108"/>
      <c r="F244" s="152"/>
      <c r="G244" s="108"/>
    </row>
    <row r="245" spans="2:7" ht="14.25" customHeight="1">
      <c r="B245" s="163"/>
      <c r="C245" s="108"/>
      <c r="D245" s="108"/>
      <c r="F245" s="152"/>
      <c r="G245" s="108"/>
    </row>
    <row r="246" spans="2:7" ht="14.25" customHeight="1">
      <c r="B246" s="163"/>
      <c r="C246" s="108"/>
      <c r="D246" s="108"/>
      <c r="F246" s="152"/>
      <c r="G246" s="108"/>
    </row>
    <row r="247" spans="2:7" ht="14.25" customHeight="1">
      <c r="B247" s="163"/>
      <c r="C247" s="108"/>
      <c r="D247" s="108"/>
      <c r="F247" s="152"/>
      <c r="G247" s="108"/>
    </row>
    <row r="248" spans="2:7" ht="14.25" customHeight="1">
      <c r="B248" s="163"/>
      <c r="C248" s="108"/>
      <c r="D248" s="108"/>
      <c r="F248" s="152"/>
      <c r="G248" s="108"/>
    </row>
    <row r="249" spans="2:7" ht="14.25" customHeight="1">
      <c r="B249" s="163"/>
      <c r="C249" s="108"/>
      <c r="D249" s="108"/>
      <c r="F249" s="152"/>
      <c r="G249" s="108"/>
    </row>
    <row r="250" spans="2:7" ht="14.25" customHeight="1">
      <c r="B250" s="163"/>
      <c r="C250" s="108"/>
      <c r="D250" s="108"/>
      <c r="F250" s="152"/>
      <c r="G250" s="108"/>
    </row>
    <row r="251" spans="2:7" ht="14.25" customHeight="1">
      <c r="B251" s="163"/>
      <c r="C251" s="108"/>
      <c r="D251" s="108"/>
      <c r="F251" s="152"/>
      <c r="G251" s="108"/>
    </row>
    <row r="252" spans="2:7" ht="14.25" customHeight="1">
      <c r="B252" s="163"/>
      <c r="C252" s="108"/>
      <c r="D252" s="108"/>
      <c r="F252" s="152"/>
      <c r="G252" s="108"/>
    </row>
    <row r="253" spans="2:7" ht="14.25" customHeight="1">
      <c r="B253" s="163"/>
      <c r="C253" s="108"/>
      <c r="D253" s="108"/>
      <c r="F253" s="152"/>
      <c r="G253" s="108"/>
    </row>
    <row r="254" spans="2:7" ht="14.25" customHeight="1">
      <c r="B254" s="163"/>
      <c r="C254" s="108"/>
      <c r="D254" s="108"/>
      <c r="F254" s="152"/>
      <c r="G254" s="108"/>
    </row>
    <row r="255" spans="2:7" ht="14.25" customHeight="1">
      <c r="B255" s="163"/>
      <c r="C255" s="108"/>
      <c r="D255" s="108"/>
      <c r="F255" s="152"/>
      <c r="G255" s="108"/>
    </row>
    <row r="256" spans="2:7" ht="14.25" customHeight="1">
      <c r="B256" s="163"/>
      <c r="C256" s="108"/>
      <c r="D256" s="108"/>
      <c r="F256" s="152"/>
      <c r="G256" s="108"/>
    </row>
    <row r="257" spans="2:7" ht="14.25" customHeight="1">
      <c r="B257" s="163"/>
      <c r="C257" s="108"/>
      <c r="D257" s="108"/>
      <c r="F257" s="152"/>
      <c r="G257" s="108"/>
    </row>
    <row r="258" spans="2:7" ht="14.25" customHeight="1">
      <c r="B258" s="163"/>
      <c r="C258" s="108"/>
      <c r="D258" s="108"/>
      <c r="F258" s="152"/>
      <c r="G258" s="108"/>
    </row>
    <row r="259" spans="2:7" ht="14.25" customHeight="1">
      <c r="B259" s="163"/>
      <c r="C259" s="108"/>
      <c r="D259" s="108"/>
      <c r="F259" s="152"/>
      <c r="G259" s="108"/>
    </row>
    <row r="260" spans="2:7" ht="14.25" customHeight="1">
      <c r="B260" s="163"/>
      <c r="C260" s="108"/>
      <c r="D260" s="108"/>
      <c r="F260" s="152"/>
      <c r="G260" s="108"/>
    </row>
    <row r="261" spans="2:7" ht="14.25" customHeight="1">
      <c r="B261" s="163"/>
      <c r="C261" s="108"/>
      <c r="D261" s="108"/>
      <c r="F261" s="152"/>
      <c r="G261" s="108"/>
    </row>
    <row r="262" spans="2:7" ht="14.25" customHeight="1">
      <c r="B262" s="163"/>
      <c r="C262" s="108"/>
      <c r="D262" s="108"/>
      <c r="F262" s="152"/>
      <c r="G262" s="108"/>
    </row>
    <row r="263" spans="2:7" ht="14.25" customHeight="1">
      <c r="B263" s="163"/>
      <c r="C263" s="108"/>
      <c r="D263" s="108"/>
      <c r="F263" s="152"/>
      <c r="G263" s="108"/>
    </row>
    <row r="264" spans="2:7" ht="14.25" customHeight="1">
      <c r="B264" s="163"/>
      <c r="C264" s="108"/>
      <c r="D264" s="108"/>
      <c r="F264" s="152"/>
      <c r="G264" s="108"/>
    </row>
    <row r="265" spans="2:7" ht="14.25" customHeight="1">
      <c r="B265" s="163"/>
      <c r="C265" s="108"/>
      <c r="D265" s="108"/>
      <c r="F265" s="152"/>
      <c r="G265" s="108"/>
    </row>
    <row r="266" spans="2:7" ht="14.25" customHeight="1">
      <c r="B266" s="163"/>
      <c r="C266" s="108"/>
      <c r="D266" s="108"/>
      <c r="F266" s="152"/>
      <c r="G266" s="108"/>
    </row>
    <row r="267" spans="2:7" ht="14.25" customHeight="1">
      <c r="B267" s="163"/>
      <c r="C267" s="108"/>
      <c r="D267" s="108"/>
      <c r="F267" s="152"/>
      <c r="G267" s="108"/>
    </row>
    <row r="268" spans="2:7" ht="14.25" customHeight="1">
      <c r="B268" s="163"/>
      <c r="C268" s="108"/>
      <c r="D268" s="108"/>
      <c r="F268" s="152"/>
      <c r="G268" s="108"/>
    </row>
    <row r="269" spans="2:7" ht="14.25" customHeight="1">
      <c r="B269" s="163"/>
      <c r="C269" s="108"/>
      <c r="D269" s="108"/>
      <c r="F269" s="152"/>
      <c r="G269" s="108"/>
    </row>
    <row r="270" spans="2:7" ht="14.25" customHeight="1">
      <c r="B270" s="163"/>
      <c r="C270" s="108"/>
      <c r="D270" s="108"/>
      <c r="F270" s="152"/>
      <c r="G270" s="108"/>
    </row>
    <row r="271" spans="2:7" ht="14.25" customHeight="1">
      <c r="B271" s="163"/>
      <c r="C271" s="108"/>
      <c r="D271" s="108"/>
      <c r="F271" s="152"/>
      <c r="G271" s="108"/>
    </row>
    <row r="272" spans="2:7" ht="14.25" customHeight="1">
      <c r="B272" s="163"/>
      <c r="C272" s="108"/>
      <c r="D272" s="108"/>
      <c r="F272" s="152"/>
      <c r="G272" s="108"/>
    </row>
    <row r="273" spans="2:7" ht="14.25" customHeight="1">
      <c r="B273" s="163"/>
      <c r="C273" s="108"/>
      <c r="D273" s="108"/>
      <c r="F273" s="152"/>
      <c r="G273" s="108"/>
    </row>
    <row r="274" spans="2:7" ht="14.25" customHeight="1">
      <c r="B274" s="163"/>
      <c r="C274" s="108"/>
      <c r="D274" s="108"/>
      <c r="F274" s="152"/>
      <c r="G274" s="108"/>
    </row>
    <row r="275" spans="2:7" ht="14.25" customHeight="1">
      <c r="B275" s="163"/>
      <c r="C275" s="108"/>
      <c r="D275" s="108"/>
      <c r="F275" s="152"/>
      <c r="G275" s="108"/>
    </row>
    <row r="276" spans="2:7" ht="14.25" customHeight="1">
      <c r="B276" s="163"/>
      <c r="C276" s="108"/>
      <c r="D276" s="108"/>
      <c r="F276" s="152"/>
      <c r="G276" s="108"/>
    </row>
    <row r="277" spans="2:7" ht="14.25" customHeight="1">
      <c r="B277" s="163"/>
      <c r="C277" s="108"/>
      <c r="D277" s="108"/>
      <c r="F277" s="152"/>
      <c r="G277" s="108"/>
    </row>
    <row r="278" spans="2:7" ht="14.25" customHeight="1">
      <c r="B278" s="163"/>
      <c r="C278" s="108"/>
      <c r="D278" s="108"/>
      <c r="F278" s="152"/>
      <c r="G278" s="108"/>
    </row>
    <row r="279" spans="2:7" ht="14.25" customHeight="1">
      <c r="B279" s="163"/>
      <c r="C279" s="108"/>
      <c r="D279" s="108"/>
      <c r="F279" s="152"/>
      <c r="G279" s="108"/>
    </row>
    <row r="280" spans="2:7" ht="14.25" customHeight="1">
      <c r="B280" s="163"/>
      <c r="C280" s="108"/>
      <c r="D280" s="108"/>
      <c r="F280" s="152"/>
      <c r="G280" s="108"/>
    </row>
    <row r="281" spans="2:7" ht="14.25" customHeight="1">
      <c r="B281" s="163"/>
      <c r="C281" s="108"/>
      <c r="D281" s="108"/>
      <c r="F281" s="152"/>
      <c r="G281" s="108"/>
    </row>
    <row r="282" spans="2:7" ht="14.25" customHeight="1">
      <c r="B282" s="163"/>
      <c r="C282" s="108"/>
      <c r="D282" s="108"/>
      <c r="F282" s="152"/>
      <c r="G282" s="108"/>
    </row>
    <row r="283" spans="2:7" ht="14.25" customHeight="1">
      <c r="B283" s="163"/>
      <c r="C283" s="108"/>
      <c r="D283" s="108"/>
      <c r="F283" s="152"/>
      <c r="G283" s="108"/>
    </row>
    <row r="284" spans="2:7" ht="14.25" customHeight="1">
      <c r="B284" s="163"/>
      <c r="C284" s="108"/>
      <c r="D284" s="108"/>
      <c r="F284" s="152"/>
      <c r="G284" s="108"/>
    </row>
    <row r="285" spans="2:7" ht="14.25" customHeight="1">
      <c r="B285" s="163"/>
      <c r="C285" s="108"/>
      <c r="D285" s="108"/>
      <c r="F285" s="152"/>
      <c r="G285" s="108"/>
    </row>
    <row r="286" spans="2:7" ht="14.25" customHeight="1">
      <c r="B286" s="163"/>
      <c r="C286" s="108"/>
      <c r="D286" s="108"/>
      <c r="F286" s="152"/>
      <c r="G286" s="108"/>
    </row>
    <row r="287" spans="2:7" ht="14.25" customHeight="1">
      <c r="B287" s="163"/>
      <c r="C287" s="108"/>
      <c r="D287" s="108"/>
      <c r="F287" s="152"/>
      <c r="G287" s="108"/>
    </row>
    <row r="288" spans="2:7" ht="14.25" customHeight="1">
      <c r="B288" s="163"/>
      <c r="C288" s="108"/>
      <c r="D288" s="108"/>
      <c r="F288" s="152"/>
      <c r="G288" s="108"/>
    </row>
    <row r="289" spans="2:7" ht="14.25" customHeight="1">
      <c r="B289" s="163"/>
      <c r="C289" s="108"/>
      <c r="D289" s="108"/>
      <c r="F289" s="152"/>
      <c r="G289" s="108"/>
    </row>
    <row r="290" spans="2:7" ht="14.25" customHeight="1">
      <c r="B290" s="163"/>
      <c r="C290" s="108"/>
      <c r="D290" s="108"/>
      <c r="F290" s="152"/>
      <c r="G290" s="108"/>
    </row>
    <row r="291" spans="2:7" ht="14.25" customHeight="1">
      <c r="B291" s="163"/>
      <c r="C291" s="108"/>
      <c r="D291" s="108"/>
      <c r="F291" s="152"/>
      <c r="G291" s="108"/>
    </row>
    <row r="292" spans="2:7" ht="14.25" customHeight="1">
      <c r="B292" s="163"/>
      <c r="C292" s="108"/>
      <c r="D292" s="108"/>
      <c r="F292" s="152"/>
      <c r="G292" s="108"/>
    </row>
    <row r="293" spans="2:7" ht="14.25" customHeight="1">
      <c r="B293" s="163"/>
      <c r="C293" s="108"/>
      <c r="D293" s="108"/>
      <c r="F293" s="152"/>
      <c r="G293" s="108"/>
    </row>
    <row r="294" spans="2:7" ht="14.25" customHeight="1">
      <c r="B294" s="163"/>
      <c r="C294" s="108"/>
      <c r="D294" s="108"/>
      <c r="F294" s="152"/>
      <c r="G294" s="108"/>
    </row>
    <row r="295" spans="2:7" ht="14.25" customHeight="1">
      <c r="B295" s="163"/>
      <c r="C295" s="108"/>
      <c r="D295" s="108"/>
      <c r="F295" s="152"/>
      <c r="G295" s="108"/>
    </row>
    <row r="296" spans="2:7" ht="14.25" customHeight="1">
      <c r="B296" s="163"/>
      <c r="C296" s="108"/>
      <c r="D296" s="108"/>
      <c r="F296" s="152"/>
      <c r="G296" s="108"/>
    </row>
    <row r="297" spans="2:7" ht="14.25" customHeight="1">
      <c r="B297" s="163"/>
      <c r="C297" s="108"/>
      <c r="D297" s="108"/>
      <c r="F297" s="152"/>
      <c r="G297" s="108"/>
    </row>
    <row r="298" spans="2:7" ht="14.25" customHeight="1">
      <c r="B298" s="163"/>
      <c r="C298" s="108"/>
      <c r="D298" s="108"/>
      <c r="F298" s="152"/>
      <c r="G298" s="108"/>
    </row>
    <row r="299" spans="2:7" ht="14.25" customHeight="1">
      <c r="B299" s="163"/>
      <c r="C299" s="108"/>
      <c r="D299" s="108"/>
      <c r="F299" s="152"/>
      <c r="G299" s="108"/>
    </row>
    <row r="300" spans="2:7" ht="14.25" customHeight="1">
      <c r="B300" s="163"/>
      <c r="C300" s="108"/>
      <c r="D300" s="108"/>
      <c r="F300" s="152"/>
      <c r="G300" s="108"/>
    </row>
    <row r="301" spans="2:7" ht="14.25" customHeight="1">
      <c r="B301" s="163"/>
      <c r="C301" s="108"/>
      <c r="D301" s="108"/>
      <c r="F301" s="152"/>
      <c r="G301" s="108"/>
    </row>
    <row r="302" spans="2:7" ht="14.25" customHeight="1">
      <c r="B302" s="163"/>
      <c r="C302" s="108"/>
      <c r="D302" s="108"/>
      <c r="F302" s="152"/>
      <c r="G302" s="108"/>
    </row>
    <row r="303" spans="2:7" ht="14.25" customHeight="1">
      <c r="B303" s="163"/>
      <c r="C303" s="108"/>
      <c r="D303" s="108"/>
      <c r="F303" s="152"/>
      <c r="G303" s="108"/>
    </row>
    <row r="304" spans="2:7" ht="14.25" customHeight="1">
      <c r="B304" s="163"/>
      <c r="C304" s="108"/>
      <c r="D304" s="108"/>
      <c r="F304" s="152"/>
      <c r="G304" s="108"/>
    </row>
    <row r="305" spans="2:7" ht="14.25" customHeight="1">
      <c r="B305" s="163"/>
      <c r="C305" s="108"/>
      <c r="D305" s="108"/>
      <c r="F305" s="152"/>
      <c r="G305" s="108"/>
    </row>
    <row r="306" spans="2:7" ht="14.25" customHeight="1">
      <c r="B306" s="163"/>
      <c r="C306" s="108"/>
      <c r="D306" s="108"/>
      <c r="F306" s="152"/>
      <c r="G306" s="108"/>
    </row>
    <row r="307" spans="2:7" ht="14.25" customHeight="1">
      <c r="B307" s="163"/>
      <c r="C307" s="108"/>
      <c r="D307" s="108"/>
      <c r="F307" s="152"/>
      <c r="G307" s="108"/>
    </row>
    <row r="308" spans="2:7" ht="14.25" customHeight="1">
      <c r="B308" s="163"/>
      <c r="C308" s="108"/>
      <c r="D308" s="108"/>
      <c r="F308" s="152"/>
      <c r="G308" s="108"/>
    </row>
    <row r="309" spans="2:7" ht="14.25" customHeight="1">
      <c r="B309" s="163"/>
      <c r="C309" s="108"/>
      <c r="D309" s="108"/>
      <c r="F309" s="152"/>
      <c r="G309" s="108"/>
    </row>
    <row r="310" spans="2:7" ht="14.25" customHeight="1">
      <c r="B310" s="163"/>
      <c r="C310" s="108"/>
      <c r="D310" s="108"/>
      <c r="F310" s="152"/>
      <c r="G310" s="108"/>
    </row>
    <row r="311" spans="2:7" ht="14.25" customHeight="1">
      <c r="B311" s="163"/>
      <c r="C311" s="108"/>
      <c r="D311" s="108"/>
      <c r="F311" s="152"/>
      <c r="G311" s="108"/>
    </row>
    <row r="312" spans="2:7" ht="14.25" customHeight="1">
      <c r="B312" s="163"/>
      <c r="C312" s="108"/>
      <c r="D312" s="108"/>
      <c r="F312" s="152"/>
      <c r="G312" s="108"/>
    </row>
    <row r="313" spans="2:7" ht="14.25" customHeight="1">
      <c r="B313" s="163"/>
      <c r="C313" s="108"/>
      <c r="D313" s="108"/>
      <c r="F313" s="152"/>
      <c r="G313" s="108"/>
    </row>
    <row r="314" spans="2:7" ht="14.25" customHeight="1">
      <c r="B314" s="163"/>
      <c r="C314" s="108"/>
      <c r="D314" s="108"/>
      <c r="F314" s="152"/>
      <c r="G314" s="108"/>
    </row>
    <row r="315" spans="2:7" ht="14.25" customHeight="1">
      <c r="B315" s="163"/>
      <c r="C315" s="108"/>
      <c r="D315" s="108"/>
      <c r="F315" s="152"/>
      <c r="G315" s="108"/>
    </row>
    <row r="316" spans="2:7" ht="14.25" customHeight="1">
      <c r="B316" s="163"/>
      <c r="C316" s="108"/>
      <c r="D316" s="108"/>
      <c r="F316" s="152"/>
      <c r="G316" s="108"/>
    </row>
    <row r="317" spans="2:7" ht="14.25" customHeight="1">
      <c r="B317" s="163"/>
      <c r="C317" s="108"/>
      <c r="D317" s="108"/>
      <c r="F317" s="152"/>
      <c r="G317" s="108"/>
    </row>
    <row r="318" spans="2:7" ht="14.25" customHeight="1">
      <c r="B318" s="163"/>
      <c r="C318" s="108"/>
      <c r="D318" s="108"/>
      <c r="F318" s="152"/>
      <c r="G318" s="108"/>
    </row>
    <row r="319" spans="2:7" ht="14.25" customHeight="1">
      <c r="B319" s="163"/>
      <c r="C319" s="108"/>
      <c r="D319" s="108"/>
      <c r="F319" s="152"/>
      <c r="G319" s="108"/>
    </row>
    <row r="320" spans="2:7" ht="14.25" customHeight="1">
      <c r="B320" s="163"/>
      <c r="C320" s="108"/>
      <c r="D320" s="108"/>
      <c r="F320" s="152"/>
      <c r="G320" s="108"/>
    </row>
    <row r="321" spans="2:7" ht="14.25" customHeight="1">
      <c r="B321" s="163"/>
      <c r="C321" s="108"/>
      <c r="D321" s="108"/>
      <c r="F321" s="152"/>
      <c r="G321" s="108"/>
    </row>
    <row r="322" spans="2:7" ht="14.25" customHeight="1">
      <c r="B322" s="163"/>
      <c r="C322" s="108"/>
      <c r="D322" s="108"/>
      <c r="F322" s="152"/>
      <c r="G322" s="108"/>
    </row>
    <row r="323" spans="2:7" ht="14.25" customHeight="1">
      <c r="B323" s="163"/>
      <c r="C323" s="108"/>
      <c r="D323" s="108"/>
      <c r="F323" s="152"/>
      <c r="G323" s="108"/>
    </row>
    <row r="324" spans="2:7" ht="14.25" customHeight="1">
      <c r="B324" s="163"/>
      <c r="C324" s="108"/>
      <c r="D324" s="108"/>
      <c r="F324" s="152"/>
      <c r="G324" s="108"/>
    </row>
    <row r="325" spans="2:7" ht="14.25" customHeight="1">
      <c r="B325" s="163"/>
      <c r="C325" s="108"/>
      <c r="D325" s="108"/>
      <c r="F325" s="152"/>
      <c r="G325" s="108"/>
    </row>
    <row r="326" spans="2:7" ht="14.25" customHeight="1">
      <c r="B326" s="163"/>
      <c r="C326" s="108"/>
      <c r="D326" s="108"/>
      <c r="F326" s="152"/>
      <c r="G326" s="108"/>
    </row>
    <row r="327" spans="2:7" ht="14.25" customHeight="1">
      <c r="B327" s="163"/>
      <c r="C327" s="108"/>
      <c r="D327" s="108"/>
      <c r="F327" s="152"/>
      <c r="G327" s="108"/>
    </row>
    <row r="328" spans="2:7" ht="14.25" customHeight="1">
      <c r="B328" s="163"/>
      <c r="C328" s="108"/>
      <c r="D328" s="108"/>
      <c r="F328" s="152"/>
      <c r="G328" s="108"/>
    </row>
    <row r="329" spans="2:7" ht="14.25" customHeight="1">
      <c r="B329" s="163"/>
      <c r="C329" s="108"/>
      <c r="D329" s="108"/>
      <c r="F329" s="152"/>
      <c r="G329" s="108"/>
    </row>
    <row r="330" spans="2:7" ht="14.25" customHeight="1">
      <c r="B330" s="163"/>
      <c r="C330" s="108"/>
      <c r="D330" s="108"/>
      <c r="F330" s="152"/>
      <c r="G330" s="108"/>
    </row>
    <row r="331" spans="2:7" ht="14.25" customHeight="1">
      <c r="B331" s="163"/>
      <c r="C331" s="108"/>
      <c r="D331" s="108"/>
      <c r="F331" s="152"/>
      <c r="G331" s="108"/>
    </row>
    <row r="332" spans="2:7" ht="14.25" customHeight="1">
      <c r="B332" s="163"/>
      <c r="C332" s="108"/>
      <c r="D332" s="108"/>
      <c r="F332" s="152"/>
      <c r="G332" s="108"/>
    </row>
    <row r="333" spans="2:7" ht="14.25" customHeight="1">
      <c r="B333" s="163"/>
      <c r="C333" s="108"/>
      <c r="D333" s="108"/>
      <c r="F333" s="152"/>
      <c r="G333" s="108"/>
    </row>
    <row r="334" spans="2:7" ht="14.25" customHeight="1">
      <c r="B334" s="163"/>
      <c r="C334" s="108"/>
      <c r="D334" s="108"/>
      <c r="F334" s="152"/>
      <c r="G334" s="108"/>
    </row>
    <row r="335" spans="2:7" ht="14.25" customHeight="1">
      <c r="B335" s="163"/>
      <c r="C335" s="108"/>
      <c r="D335" s="108"/>
      <c r="F335" s="152"/>
      <c r="G335" s="108"/>
    </row>
    <row r="336" spans="2:7" ht="14.25" customHeight="1">
      <c r="B336" s="163"/>
      <c r="C336" s="108"/>
      <c r="D336" s="108"/>
      <c r="F336" s="152"/>
      <c r="G336" s="108"/>
    </row>
    <row r="337" spans="2:7" ht="14.25" customHeight="1">
      <c r="B337" s="163"/>
      <c r="C337" s="108"/>
      <c r="D337" s="108"/>
      <c r="F337" s="152"/>
      <c r="G337" s="108"/>
    </row>
    <row r="338" spans="2:7" ht="14.25" customHeight="1">
      <c r="B338" s="163"/>
      <c r="C338" s="108"/>
      <c r="D338" s="108"/>
      <c r="F338" s="152"/>
      <c r="G338" s="108"/>
    </row>
    <row r="339" spans="2:7" ht="14.25" customHeight="1">
      <c r="B339" s="163"/>
      <c r="C339" s="108"/>
      <c r="D339" s="108"/>
      <c r="F339" s="152"/>
      <c r="G339" s="108"/>
    </row>
    <row r="340" spans="2:7" ht="14.25" customHeight="1">
      <c r="B340" s="163"/>
      <c r="C340" s="108"/>
      <c r="D340" s="108"/>
      <c r="F340" s="152"/>
      <c r="G340" s="108"/>
    </row>
    <row r="341" spans="2:7" ht="14.25" customHeight="1">
      <c r="B341" s="163"/>
      <c r="C341" s="108"/>
      <c r="D341" s="108"/>
      <c r="F341" s="152"/>
      <c r="G341" s="108"/>
    </row>
    <row r="342" spans="2:7" ht="14.25" customHeight="1">
      <c r="B342" s="163"/>
      <c r="C342" s="108"/>
      <c r="D342" s="108"/>
      <c r="F342" s="152"/>
      <c r="G342" s="108"/>
    </row>
    <row r="343" spans="2:7" ht="14.25" customHeight="1">
      <c r="B343" s="163"/>
      <c r="C343" s="108"/>
      <c r="D343" s="108"/>
      <c r="F343" s="152"/>
      <c r="G343" s="108"/>
    </row>
    <row r="344" spans="2:7" ht="14.25" customHeight="1">
      <c r="B344" s="163"/>
      <c r="C344" s="108"/>
      <c r="D344" s="108"/>
      <c r="F344" s="152"/>
      <c r="G344" s="108"/>
    </row>
    <row r="345" spans="2:7" ht="14.25" customHeight="1">
      <c r="B345" s="163"/>
      <c r="C345" s="108"/>
      <c r="D345" s="108"/>
      <c r="F345" s="152"/>
      <c r="G345" s="108"/>
    </row>
    <row r="346" spans="2:7" ht="14.25" customHeight="1">
      <c r="B346" s="163"/>
      <c r="C346" s="108"/>
      <c r="D346" s="108"/>
      <c r="F346" s="152"/>
      <c r="G346" s="108"/>
    </row>
    <row r="347" spans="2:7" ht="14.25" customHeight="1">
      <c r="B347" s="163"/>
      <c r="C347" s="108"/>
      <c r="D347" s="108"/>
      <c r="F347" s="152"/>
      <c r="G347" s="108"/>
    </row>
    <row r="348" spans="2:7" ht="14.25" customHeight="1">
      <c r="B348" s="163"/>
      <c r="C348" s="108"/>
      <c r="D348" s="108"/>
      <c r="F348" s="152"/>
      <c r="G348" s="108"/>
    </row>
    <row r="349" spans="2:7" ht="14.25" customHeight="1">
      <c r="B349" s="163"/>
      <c r="C349" s="108"/>
      <c r="D349" s="108"/>
      <c r="F349" s="152"/>
      <c r="G349" s="108"/>
    </row>
    <row r="350" spans="2:7" ht="14.25" customHeight="1">
      <c r="B350" s="163"/>
      <c r="C350" s="108"/>
      <c r="D350" s="108"/>
      <c r="F350" s="152"/>
      <c r="G350" s="108"/>
    </row>
    <row r="351" spans="2:7" ht="14.25" customHeight="1">
      <c r="B351" s="163"/>
      <c r="C351" s="108"/>
      <c r="D351" s="108"/>
      <c r="F351" s="152"/>
      <c r="G351" s="108"/>
    </row>
    <row r="352" spans="2:7" ht="14.25" customHeight="1">
      <c r="B352" s="163"/>
      <c r="C352" s="108"/>
      <c r="D352" s="108"/>
      <c r="F352" s="152"/>
      <c r="G352" s="108"/>
    </row>
    <row r="353" spans="2:7" ht="14.25" customHeight="1">
      <c r="B353" s="163"/>
      <c r="C353" s="108"/>
      <c r="D353" s="108"/>
      <c r="F353" s="152"/>
      <c r="G353" s="108"/>
    </row>
    <row r="354" spans="2:7" ht="14.25" customHeight="1">
      <c r="B354" s="163"/>
      <c r="C354" s="108"/>
      <c r="D354" s="108"/>
      <c r="F354" s="152"/>
      <c r="G354" s="108"/>
    </row>
    <row r="355" spans="2:7" ht="14.25" customHeight="1">
      <c r="B355" s="163"/>
      <c r="C355" s="108"/>
      <c r="D355" s="108"/>
      <c r="F355" s="152"/>
      <c r="G355" s="108"/>
    </row>
    <row r="356" spans="2:7" ht="14.25" customHeight="1">
      <c r="B356" s="163"/>
      <c r="C356" s="108"/>
      <c r="D356" s="108"/>
      <c r="F356" s="152"/>
      <c r="G356" s="108"/>
    </row>
    <row r="357" spans="2:7" ht="14.25" customHeight="1">
      <c r="B357" s="163"/>
      <c r="C357" s="108"/>
      <c r="D357" s="108"/>
      <c r="F357" s="152"/>
      <c r="G357" s="108"/>
    </row>
    <row r="358" spans="2:7" ht="14.25" customHeight="1">
      <c r="B358" s="163"/>
      <c r="C358" s="108"/>
      <c r="D358" s="108"/>
      <c r="F358" s="152"/>
      <c r="G358" s="108"/>
    </row>
    <row r="359" spans="2:7" ht="14.25" customHeight="1">
      <c r="B359" s="163"/>
      <c r="C359" s="108"/>
      <c r="D359" s="108"/>
      <c r="F359" s="152"/>
      <c r="G359" s="108"/>
    </row>
    <row r="360" spans="2:7" ht="14.25" customHeight="1">
      <c r="B360" s="163"/>
      <c r="C360" s="108"/>
      <c r="D360" s="108"/>
      <c r="F360" s="152"/>
      <c r="G360" s="108"/>
    </row>
    <row r="361" spans="2:7" ht="14.25" customHeight="1">
      <c r="B361" s="163"/>
      <c r="C361" s="108"/>
      <c r="D361" s="108"/>
      <c r="F361" s="152"/>
      <c r="G361" s="108"/>
    </row>
    <row r="362" spans="2:7" ht="14.25" customHeight="1">
      <c r="B362" s="163"/>
      <c r="C362" s="108"/>
      <c r="D362" s="108"/>
      <c r="F362" s="152"/>
      <c r="G362" s="108"/>
    </row>
    <row r="363" spans="2:7" ht="14.25" customHeight="1">
      <c r="B363" s="163"/>
      <c r="C363" s="108"/>
      <c r="D363" s="108"/>
      <c r="F363" s="152"/>
      <c r="G363" s="108"/>
    </row>
    <row r="364" spans="2:7" ht="14.25" customHeight="1">
      <c r="B364" s="163"/>
      <c r="C364" s="108"/>
      <c r="D364" s="108"/>
      <c r="F364" s="152"/>
      <c r="G364" s="108"/>
    </row>
    <row r="365" spans="2:7" ht="14.25" customHeight="1">
      <c r="B365" s="163"/>
      <c r="C365" s="108"/>
      <c r="D365" s="108"/>
      <c r="F365" s="152"/>
      <c r="G365" s="108"/>
    </row>
    <row r="366" spans="2:7" ht="14.25" customHeight="1">
      <c r="B366" s="163"/>
      <c r="C366" s="108"/>
      <c r="D366" s="108"/>
      <c r="F366" s="152"/>
      <c r="G366" s="108"/>
    </row>
    <row r="367" spans="2:7" ht="14.25" customHeight="1">
      <c r="B367" s="163"/>
      <c r="C367" s="108"/>
      <c r="D367" s="108"/>
      <c r="F367" s="152"/>
      <c r="G367" s="108"/>
    </row>
    <row r="368" spans="2:7" ht="14.25" customHeight="1">
      <c r="B368" s="163"/>
      <c r="C368" s="108"/>
      <c r="D368" s="108"/>
      <c r="F368" s="152"/>
      <c r="G368" s="108"/>
    </row>
    <row r="369" spans="2:7" ht="14.25" customHeight="1">
      <c r="B369" s="163"/>
      <c r="C369" s="108"/>
      <c r="D369" s="108"/>
      <c r="F369" s="152"/>
      <c r="G369" s="108"/>
    </row>
    <row r="370" spans="2:7" ht="14.25" customHeight="1">
      <c r="B370" s="163"/>
      <c r="C370" s="108"/>
      <c r="D370" s="108"/>
      <c r="F370" s="152"/>
      <c r="G370" s="108"/>
    </row>
    <row r="371" spans="2:7" ht="14.25" customHeight="1">
      <c r="B371" s="163"/>
      <c r="C371" s="108"/>
      <c r="D371" s="108"/>
      <c r="F371" s="152"/>
      <c r="G371" s="108"/>
    </row>
    <row r="372" spans="2:7" ht="14.25" customHeight="1">
      <c r="B372" s="163"/>
      <c r="C372" s="108"/>
      <c r="D372" s="108"/>
      <c r="F372" s="152"/>
      <c r="G372" s="108"/>
    </row>
    <row r="373" spans="2:7" ht="14.25" customHeight="1">
      <c r="B373" s="163"/>
      <c r="C373" s="108"/>
      <c r="D373" s="108"/>
      <c r="F373" s="152"/>
      <c r="G373" s="108"/>
    </row>
    <row r="374" spans="2:7" ht="14.25" customHeight="1">
      <c r="B374" s="163"/>
      <c r="C374" s="108"/>
      <c r="D374" s="108"/>
      <c r="F374" s="152"/>
      <c r="G374" s="108"/>
    </row>
    <row r="375" spans="2:7" ht="14.25" customHeight="1">
      <c r="B375" s="163"/>
      <c r="C375" s="108"/>
      <c r="D375" s="108"/>
      <c r="F375" s="152"/>
      <c r="G375" s="108"/>
    </row>
    <row r="376" spans="2:7" ht="14.25" customHeight="1">
      <c r="B376" s="163"/>
      <c r="C376" s="108"/>
      <c r="D376" s="108"/>
      <c r="F376" s="152"/>
      <c r="G376" s="108"/>
    </row>
    <row r="377" spans="2:7" ht="14.25" customHeight="1">
      <c r="B377" s="163"/>
      <c r="C377" s="108"/>
      <c r="D377" s="108"/>
      <c r="F377" s="152"/>
      <c r="G377" s="108"/>
    </row>
    <row r="378" spans="2:7" ht="14.25" customHeight="1">
      <c r="B378" s="163"/>
      <c r="C378" s="108"/>
      <c r="D378" s="108"/>
      <c r="F378" s="152"/>
      <c r="G378" s="108"/>
    </row>
    <row r="379" spans="2:7" ht="14.25" customHeight="1">
      <c r="B379" s="163"/>
      <c r="C379" s="108"/>
      <c r="D379" s="108"/>
      <c r="F379" s="152"/>
      <c r="G379" s="108"/>
    </row>
    <row r="380" spans="2:7" ht="14.25" customHeight="1">
      <c r="B380" s="163"/>
      <c r="C380" s="108"/>
      <c r="D380" s="108"/>
      <c r="F380" s="152"/>
      <c r="G380" s="108"/>
    </row>
    <row r="381" spans="2:7" ht="14.25" customHeight="1">
      <c r="B381" s="163"/>
      <c r="C381" s="108"/>
      <c r="D381" s="108"/>
      <c r="F381" s="152"/>
      <c r="G381" s="108"/>
    </row>
    <row r="382" spans="2:7" ht="14.25" customHeight="1">
      <c r="B382" s="163"/>
      <c r="C382" s="108"/>
      <c r="D382" s="108"/>
      <c r="F382" s="152"/>
      <c r="G382" s="108"/>
    </row>
    <row r="383" spans="2:7" ht="14.25" customHeight="1">
      <c r="B383" s="163"/>
      <c r="C383" s="108"/>
      <c r="D383" s="108"/>
      <c r="F383" s="152"/>
      <c r="G383" s="108"/>
    </row>
    <row r="384" spans="2:7" ht="14.25" customHeight="1">
      <c r="B384" s="163"/>
      <c r="C384" s="108"/>
      <c r="D384" s="108"/>
      <c r="F384" s="152"/>
      <c r="G384" s="108"/>
    </row>
    <row r="385" spans="2:7" ht="14.25" customHeight="1">
      <c r="B385" s="163"/>
      <c r="C385" s="108"/>
      <c r="D385" s="108"/>
      <c r="F385" s="152"/>
      <c r="G385" s="108"/>
    </row>
    <row r="386" spans="2:7" ht="14.25" customHeight="1">
      <c r="B386" s="163"/>
      <c r="C386" s="108"/>
      <c r="D386" s="108"/>
      <c r="F386" s="152"/>
      <c r="G386" s="108"/>
    </row>
    <row r="387" spans="2:7" ht="14.25" customHeight="1">
      <c r="B387" s="163"/>
      <c r="C387" s="108"/>
      <c r="D387" s="108"/>
      <c r="F387" s="152"/>
      <c r="G387" s="108"/>
    </row>
    <row r="388" spans="2:7" ht="14.25" customHeight="1">
      <c r="B388" s="163"/>
      <c r="C388" s="108"/>
      <c r="D388" s="108"/>
      <c r="F388" s="152"/>
      <c r="G388" s="108"/>
    </row>
    <row r="389" spans="2:7" ht="14.25" customHeight="1">
      <c r="B389" s="163"/>
      <c r="C389" s="108"/>
      <c r="D389" s="108"/>
      <c r="F389" s="152"/>
      <c r="G389" s="108"/>
    </row>
    <row r="390" spans="2:7" ht="14.25" customHeight="1">
      <c r="B390" s="163"/>
      <c r="C390" s="108"/>
      <c r="D390" s="108"/>
      <c r="F390" s="152"/>
      <c r="G390" s="108"/>
    </row>
    <row r="391" spans="2:7" ht="14.25" customHeight="1">
      <c r="B391" s="163"/>
      <c r="C391" s="108"/>
      <c r="D391" s="108"/>
      <c r="F391" s="152"/>
      <c r="G391" s="108"/>
    </row>
    <row r="392" spans="2:7" ht="14.25" customHeight="1">
      <c r="B392" s="163"/>
      <c r="C392" s="108"/>
      <c r="D392" s="108"/>
      <c r="F392" s="152"/>
      <c r="G392" s="108"/>
    </row>
    <row r="393" spans="2:7" ht="14.25" customHeight="1">
      <c r="B393" s="163"/>
      <c r="C393" s="108"/>
      <c r="D393" s="108"/>
      <c r="F393" s="152"/>
      <c r="G393" s="108"/>
    </row>
    <row r="394" spans="2:7" ht="14.25" customHeight="1">
      <c r="B394" s="163"/>
      <c r="C394" s="108"/>
      <c r="D394" s="108"/>
      <c r="F394" s="152"/>
      <c r="G394" s="108"/>
    </row>
    <row r="395" spans="2:7" ht="14.25" customHeight="1">
      <c r="B395" s="163"/>
      <c r="C395" s="108"/>
      <c r="D395" s="108"/>
      <c r="F395" s="152"/>
      <c r="G395" s="108"/>
    </row>
    <row r="396" spans="2:7" ht="14.25" customHeight="1">
      <c r="B396" s="163"/>
      <c r="C396" s="108"/>
      <c r="D396" s="108"/>
      <c r="F396" s="152"/>
      <c r="G396" s="108"/>
    </row>
    <row r="397" spans="2:7" ht="14.25" customHeight="1">
      <c r="B397" s="163"/>
      <c r="C397" s="108"/>
      <c r="D397" s="108"/>
      <c r="F397" s="152"/>
      <c r="G397" s="108"/>
    </row>
    <row r="398" spans="2:7" ht="14.25" customHeight="1">
      <c r="B398" s="163"/>
      <c r="C398" s="108"/>
      <c r="D398" s="108"/>
      <c r="F398" s="152"/>
      <c r="G398" s="108"/>
    </row>
    <row r="399" spans="2:7" ht="14.25" customHeight="1">
      <c r="B399" s="163"/>
      <c r="C399" s="108"/>
      <c r="D399" s="108"/>
      <c r="F399" s="152"/>
      <c r="G399" s="108"/>
    </row>
    <row r="400" spans="2:7" ht="14.25" customHeight="1">
      <c r="B400" s="163"/>
      <c r="C400" s="108"/>
      <c r="D400" s="108"/>
      <c r="F400" s="152"/>
      <c r="G400" s="108"/>
    </row>
    <row r="401" spans="2:7" ht="14.25" customHeight="1">
      <c r="B401" s="163"/>
      <c r="C401" s="108"/>
      <c r="D401" s="108"/>
      <c r="F401" s="152"/>
      <c r="G401" s="108"/>
    </row>
    <row r="402" spans="2:7" ht="14.25" customHeight="1">
      <c r="B402" s="163"/>
      <c r="C402" s="108"/>
      <c r="D402" s="108"/>
      <c r="F402" s="152"/>
      <c r="G402" s="108"/>
    </row>
    <row r="403" spans="2:7" ht="14.25" customHeight="1">
      <c r="B403" s="163"/>
      <c r="C403" s="108"/>
      <c r="D403" s="108"/>
      <c r="F403" s="152"/>
      <c r="G403" s="108"/>
    </row>
    <row r="404" spans="2:7" ht="14.25" customHeight="1">
      <c r="B404" s="163"/>
      <c r="C404" s="108"/>
      <c r="D404" s="108"/>
      <c r="F404" s="152"/>
      <c r="G404" s="108"/>
    </row>
    <row r="405" spans="2:7" ht="14.25" customHeight="1">
      <c r="B405" s="163"/>
      <c r="C405" s="108"/>
      <c r="D405" s="108"/>
      <c r="F405" s="152"/>
      <c r="G405" s="108"/>
    </row>
    <row r="406" spans="2:7" ht="14.25" customHeight="1">
      <c r="B406" s="163"/>
      <c r="C406" s="108"/>
      <c r="D406" s="108"/>
      <c r="F406" s="152"/>
      <c r="G406" s="108"/>
    </row>
    <row r="407" spans="2:7" ht="14.25" customHeight="1">
      <c r="B407" s="163"/>
      <c r="C407" s="108"/>
      <c r="D407" s="108"/>
      <c r="F407" s="152"/>
      <c r="G407" s="108"/>
    </row>
    <row r="408" spans="2:7" ht="14.25" customHeight="1">
      <c r="B408" s="163"/>
      <c r="C408" s="108"/>
      <c r="D408" s="108"/>
      <c r="F408" s="152"/>
      <c r="G408" s="108"/>
    </row>
    <row r="409" spans="2:7" ht="14.25" customHeight="1">
      <c r="B409" s="163"/>
      <c r="C409" s="108"/>
      <c r="D409" s="108"/>
      <c r="F409" s="152"/>
      <c r="G409" s="108"/>
    </row>
    <row r="410" spans="2:7" ht="14.25" customHeight="1">
      <c r="B410" s="163"/>
      <c r="C410" s="108"/>
      <c r="D410" s="108"/>
      <c r="F410" s="152"/>
      <c r="G410" s="108"/>
    </row>
    <row r="411" spans="2:7" ht="14.25" customHeight="1">
      <c r="B411" s="163"/>
      <c r="C411" s="108"/>
      <c r="D411" s="108"/>
      <c r="F411" s="152"/>
      <c r="G411" s="108"/>
    </row>
    <row r="412" spans="2:7" ht="14.25" customHeight="1">
      <c r="B412" s="163"/>
      <c r="C412" s="108"/>
      <c r="D412" s="108"/>
      <c r="F412" s="152"/>
      <c r="G412" s="108"/>
    </row>
    <row r="413" spans="2:7" ht="14.25" customHeight="1">
      <c r="B413" s="163"/>
      <c r="C413" s="108"/>
      <c r="D413" s="108"/>
      <c r="F413" s="152"/>
      <c r="G413" s="108"/>
    </row>
    <row r="414" spans="2:7" ht="14.25" customHeight="1">
      <c r="B414" s="163"/>
      <c r="C414" s="108"/>
      <c r="D414" s="108"/>
      <c r="F414" s="152"/>
      <c r="G414" s="108"/>
    </row>
    <row r="415" spans="2:7" ht="14.25" customHeight="1">
      <c r="B415" s="163"/>
      <c r="C415" s="108"/>
      <c r="D415" s="108"/>
      <c r="F415" s="152"/>
      <c r="G415" s="108"/>
    </row>
    <row r="416" spans="2:7" ht="14.25" customHeight="1">
      <c r="B416" s="163"/>
      <c r="C416" s="108"/>
      <c r="D416" s="108"/>
      <c r="F416" s="152"/>
      <c r="G416" s="108"/>
    </row>
    <row r="417" spans="2:7" ht="14.25" customHeight="1">
      <c r="B417" s="163"/>
      <c r="C417" s="108"/>
      <c r="D417" s="108"/>
      <c r="F417" s="152"/>
      <c r="G417" s="108"/>
    </row>
    <row r="418" spans="2:7" ht="14.25" customHeight="1">
      <c r="B418" s="163"/>
      <c r="C418" s="108"/>
      <c r="D418" s="108"/>
      <c r="F418" s="152"/>
      <c r="G418" s="108"/>
    </row>
    <row r="419" spans="2:7" ht="14.25" customHeight="1">
      <c r="B419" s="163"/>
      <c r="C419" s="108"/>
      <c r="D419" s="108"/>
      <c r="F419" s="152"/>
      <c r="G419" s="108"/>
    </row>
    <row r="420" spans="2:7" ht="14.25" customHeight="1">
      <c r="B420" s="163"/>
      <c r="C420" s="108"/>
      <c r="D420" s="108"/>
      <c r="F420" s="152"/>
      <c r="G420" s="108"/>
    </row>
    <row r="421" spans="2:7" ht="14.25" customHeight="1">
      <c r="B421" s="163"/>
      <c r="C421" s="108"/>
      <c r="D421" s="108"/>
      <c r="F421" s="152"/>
      <c r="G421" s="108"/>
    </row>
    <row r="422" spans="2:7" ht="14.25" customHeight="1">
      <c r="B422" s="163"/>
      <c r="C422" s="108"/>
      <c r="D422" s="108"/>
      <c r="F422" s="152"/>
      <c r="G422" s="108"/>
    </row>
    <row r="423" spans="2:7" ht="14.25" customHeight="1">
      <c r="B423" s="163"/>
      <c r="C423" s="108"/>
      <c r="D423" s="108"/>
      <c r="F423" s="152"/>
      <c r="G423" s="108"/>
    </row>
    <row r="424" spans="2:7" ht="14.25" customHeight="1">
      <c r="B424" s="163"/>
      <c r="C424" s="108"/>
      <c r="D424" s="108"/>
      <c r="F424" s="152"/>
      <c r="G424" s="108"/>
    </row>
    <row r="425" spans="2:7" ht="14.25" customHeight="1">
      <c r="B425" s="163"/>
      <c r="C425" s="108"/>
      <c r="D425" s="108"/>
      <c r="F425" s="152"/>
      <c r="G425" s="108"/>
    </row>
    <row r="426" spans="2:7" ht="14.25" customHeight="1">
      <c r="B426" s="163"/>
      <c r="C426" s="108"/>
      <c r="D426" s="108"/>
      <c r="F426" s="152"/>
      <c r="G426" s="108"/>
    </row>
    <row r="427" spans="2:7" ht="14.25" customHeight="1">
      <c r="B427" s="163"/>
      <c r="C427" s="108"/>
      <c r="D427" s="108"/>
      <c r="F427" s="152"/>
      <c r="G427" s="108"/>
    </row>
    <row r="428" spans="2:7" ht="14.25" customHeight="1">
      <c r="B428" s="163"/>
      <c r="C428" s="108"/>
      <c r="D428" s="108"/>
      <c r="F428" s="152"/>
      <c r="G428" s="108"/>
    </row>
    <row r="429" spans="2:7" ht="14.25" customHeight="1">
      <c r="B429" s="163"/>
      <c r="C429" s="108"/>
      <c r="D429" s="108"/>
      <c r="F429" s="152"/>
      <c r="G429" s="108"/>
    </row>
    <row r="430" spans="2:7" ht="14.25" customHeight="1">
      <c r="B430" s="163"/>
      <c r="C430" s="108"/>
      <c r="D430" s="108"/>
      <c r="F430" s="152"/>
      <c r="G430" s="108"/>
    </row>
    <row r="431" spans="2:7" ht="14.25" customHeight="1">
      <c r="B431" s="163"/>
      <c r="C431" s="108"/>
      <c r="D431" s="108"/>
      <c r="F431" s="152"/>
      <c r="G431" s="108"/>
    </row>
    <row r="432" spans="2:7" ht="14.25" customHeight="1">
      <c r="B432" s="163"/>
      <c r="C432" s="108"/>
      <c r="D432" s="108"/>
      <c r="F432" s="152"/>
      <c r="G432" s="108"/>
    </row>
    <row r="433" spans="2:7" ht="14.25" customHeight="1">
      <c r="B433" s="163"/>
      <c r="C433" s="108"/>
      <c r="D433" s="108"/>
      <c r="F433" s="152"/>
      <c r="G433" s="108"/>
    </row>
    <row r="434" spans="2:7" ht="14.25" customHeight="1">
      <c r="B434" s="163"/>
      <c r="C434" s="108"/>
      <c r="D434" s="108"/>
      <c r="F434" s="152"/>
      <c r="G434" s="108"/>
    </row>
    <row r="435" spans="2:7" ht="14.25" customHeight="1">
      <c r="B435" s="163"/>
      <c r="C435" s="108"/>
      <c r="D435" s="108"/>
      <c r="F435" s="152"/>
      <c r="G435" s="108"/>
    </row>
    <row r="436" spans="2:7" ht="14.25" customHeight="1">
      <c r="B436" s="163"/>
      <c r="C436" s="108"/>
      <c r="D436" s="108"/>
      <c r="F436" s="152"/>
      <c r="G436" s="108"/>
    </row>
    <row r="437" spans="2:7" ht="14.25" customHeight="1">
      <c r="B437" s="163"/>
      <c r="C437" s="108"/>
      <c r="D437" s="108"/>
      <c r="F437" s="152"/>
      <c r="G437" s="108"/>
    </row>
    <row r="438" spans="2:7" ht="14.25" customHeight="1">
      <c r="B438" s="163"/>
      <c r="C438" s="108"/>
      <c r="D438" s="108"/>
      <c r="F438" s="152"/>
      <c r="G438" s="108"/>
    </row>
    <row r="439" spans="2:7" ht="14.25" customHeight="1">
      <c r="B439" s="163"/>
      <c r="C439" s="108"/>
      <c r="D439" s="108"/>
      <c r="F439" s="152"/>
      <c r="G439" s="108"/>
    </row>
    <row r="440" spans="2:7" ht="14.25" customHeight="1">
      <c r="B440" s="163"/>
      <c r="C440" s="108"/>
      <c r="D440" s="108"/>
      <c r="F440" s="152"/>
      <c r="G440" s="108"/>
    </row>
    <row r="441" spans="2:7" ht="14.25" customHeight="1">
      <c r="B441" s="163"/>
      <c r="C441" s="108"/>
      <c r="D441" s="108"/>
      <c r="F441" s="152"/>
      <c r="G441" s="108"/>
    </row>
    <row r="442" spans="2:7" ht="14.25" customHeight="1">
      <c r="B442" s="163"/>
      <c r="C442" s="108"/>
      <c r="D442" s="108"/>
      <c r="F442" s="152"/>
      <c r="G442" s="108"/>
    </row>
    <row r="443" spans="2:7" ht="14.25" customHeight="1">
      <c r="B443" s="163"/>
      <c r="C443" s="108"/>
      <c r="D443" s="108"/>
      <c r="F443" s="152"/>
      <c r="G443" s="108"/>
    </row>
    <row r="444" spans="2:7" ht="14.25" customHeight="1">
      <c r="B444" s="163"/>
      <c r="C444" s="108"/>
      <c r="D444" s="108"/>
      <c r="F444" s="152"/>
      <c r="G444" s="108"/>
    </row>
    <row r="445" spans="2:7" ht="14.25" customHeight="1">
      <c r="B445" s="163"/>
      <c r="C445" s="108"/>
      <c r="D445" s="108"/>
      <c r="F445" s="152"/>
      <c r="G445" s="108"/>
    </row>
    <row r="446" spans="2:7" ht="14.25" customHeight="1">
      <c r="B446" s="163"/>
      <c r="C446" s="108"/>
      <c r="D446" s="108"/>
      <c r="F446" s="152"/>
      <c r="G446" s="108"/>
    </row>
    <row r="447" spans="2:7" ht="14.25" customHeight="1">
      <c r="B447" s="163"/>
      <c r="C447" s="108"/>
      <c r="D447" s="108"/>
      <c r="F447" s="152"/>
      <c r="G447" s="108"/>
    </row>
    <row r="448" spans="2:7" ht="14.25" customHeight="1">
      <c r="B448" s="163"/>
      <c r="C448" s="108"/>
      <c r="D448" s="108"/>
      <c r="F448" s="152"/>
      <c r="G448" s="108"/>
    </row>
    <row r="449" spans="2:7" ht="14.25" customHeight="1">
      <c r="B449" s="163"/>
      <c r="C449" s="108"/>
      <c r="D449" s="108"/>
      <c r="F449" s="152"/>
      <c r="G449" s="108"/>
    </row>
    <row r="450" spans="2:7" ht="14.25" customHeight="1">
      <c r="B450" s="163"/>
      <c r="C450" s="108"/>
      <c r="D450" s="108"/>
      <c r="F450" s="152"/>
      <c r="G450" s="108"/>
    </row>
    <row r="451" spans="2:7" ht="14.25" customHeight="1">
      <c r="B451" s="163"/>
      <c r="C451" s="108"/>
      <c r="D451" s="108"/>
      <c r="F451" s="152"/>
      <c r="G451" s="108"/>
    </row>
    <row r="452" spans="2:7" ht="14.25" customHeight="1">
      <c r="B452" s="163"/>
      <c r="C452" s="108"/>
      <c r="D452" s="108"/>
      <c r="F452" s="152"/>
      <c r="G452" s="108"/>
    </row>
    <row r="453" spans="2:7" ht="14.25" customHeight="1">
      <c r="B453" s="163"/>
      <c r="C453" s="108"/>
      <c r="D453" s="108"/>
      <c r="F453" s="152"/>
      <c r="G453" s="108"/>
    </row>
    <row r="454" spans="2:7" ht="14.25" customHeight="1">
      <c r="B454" s="163"/>
      <c r="C454" s="108"/>
      <c r="D454" s="108"/>
      <c r="F454" s="152"/>
      <c r="G454" s="108"/>
    </row>
    <row r="455" spans="2:7" ht="14.25" customHeight="1">
      <c r="B455" s="163"/>
      <c r="C455" s="108"/>
      <c r="D455" s="108"/>
      <c r="F455" s="152"/>
      <c r="G455" s="108"/>
    </row>
    <row r="456" spans="2:7" ht="14.25" customHeight="1">
      <c r="B456" s="163"/>
      <c r="C456" s="108"/>
      <c r="D456" s="108"/>
      <c r="F456" s="152"/>
      <c r="G456" s="108"/>
    </row>
    <row r="457" spans="2:7" ht="14.25" customHeight="1">
      <c r="B457" s="163"/>
      <c r="C457" s="108"/>
      <c r="D457" s="108"/>
      <c r="F457" s="152"/>
      <c r="G457" s="108"/>
    </row>
    <row r="458" spans="2:7" ht="14.25" customHeight="1">
      <c r="B458" s="163"/>
      <c r="C458" s="108"/>
      <c r="D458" s="108"/>
      <c r="F458" s="152"/>
      <c r="G458" s="108"/>
    </row>
    <row r="459" spans="2:7" ht="14.25" customHeight="1">
      <c r="B459" s="163"/>
      <c r="C459" s="108"/>
      <c r="D459" s="108"/>
      <c r="F459" s="152"/>
      <c r="G459" s="108"/>
    </row>
    <row r="460" spans="2:7" ht="14.25" customHeight="1">
      <c r="B460" s="163"/>
      <c r="C460" s="108"/>
      <c r="D460" s="108"/>
      <c r="F460" s="152"/>
      <c r="G460" s="108"/>
    </row>
    <row r="461" spans="2:7" ht="14.25" customHeight="1">
      <c r="B461" s="163"/>
      <c r="C461" s="108"/>
      <c r="D461" s="108"/>
      <c r="F461" s="152"/>
      <c r="G461" s="108"/>
    </row>
    <row r="462" spans="2:7" ht="14.25" customHeight="1">
      <c r="B462" s="163"/>
      <c r="C462" s="108"/>
      <c r="D462" s="108"/>
      <c r="F462" s="152"/>
      <c r="G462" s="108"/>
    </row>
    <row r="463" spans="2:7" ht="14.25" customHeight="1">
      <c r="B463" s="163"/>
      <c r="C463" s="108"/>
      <c r="D463" s="108"/>
      <c r="F463" s="152"/>
      <c r="G463" s="108"/>
    </row>
    <row r="464" spans="2:7" ht="14.25" customHeight="1">
      <c r="B464" s="163"/>
      <c r="C464" s="108"/>
      <c r="D464" s="108"/>
      <c r="F464" s="152"/>
      <c r="G464" s="108"/>
    </row>
    <row r="465" spans="2:7" ht="14.25" customHeight="1">
      <c r="B465" s="163"/>
      <c r="C465" s="108"/>
      <c r="D465" s="108"/>
      <c r="F465" s="152"/>
      <c r="G465" s="108"/>
    </row>
    <row r="466" spans="2:7" ht="14.25" customHeight="1">
      <c r="B466" s="163"/>
      <c r="C466" s="108"/>
      <c r="D466" s="108"/>
      <c r="F466" s="152"/>
      <c r="G466" s="108"/>
    </row>
    <row r="467" spans="2:7" ht="14.25" customHeight="1">
      <c r="B467" s="163"/>
      <c r="C467" s="108"/>
      <c r="D467" s="108"/>
      <c r="F467" s="152"/>
      <c r="G467" s="108"/>
    </row>
    <row r="468" spans="2:7" ht="14.25" customHeight="1">
      <c r="B468" s="163"/>
      <c r="C468" s="108"/>
      <c r="D468" s="108"/>
      <c r="F468" s="152"/>
      <c r="G468" s="108"/>
    </row>
    <row r="469" spans="2:7" ht="14.25" customHeight="1">
      <c r="B469" s="163"/>
      <c r="C469" s="108"/>
      <c r="D469" s="108"/>
      <c r="F469" s="152"/>
      <c r="G469" s="108"/>
    </row>
    <row r="470" spans="2:7" ht="14.25" customHeight="1">
      <c r="B470" s="163"/>
      <c r="C470" s="108"/>
      <c r="D470" s="108"/>
      <c r="F470" s="152"/>
      <c r="G470" s="108"/>
    </row>
    <row r="471" spans="2:7" ht="14.25" customHeight="1">
      <c r="B471" s="163"/>
      <c r="C471" s="108"/>
      <c r="D471" s="108"/>
      <c r="F471" s="152"/>
      <c r="G471" s="108"/>
    </row>
    <row r="472" spans="2:7" ht="14.25" customHeight="1">
      <c r="B472" s="163"/>
      <c r="C472" s="108"/>
      <c r="D472" s="108"/>
      <c r="F472" s="152"/>
      <c r="G472" s="108"/>
    </row>
    <row r="473" spans="2:7" ht="14.25" customHeight="1">
      <c r="B473" s="163"/>
      <c r="C473" s="108"/>
      <c r="D473" s="108"/>
      <c r="F473" s="152"/>
      <c r="G473" s="108"/>
    </row>
    <row r="474" spans="2:7" ht="14.25" customHeight="1">
      <c r="B474" s="163"/>
      <c r="C474" s="108"/>
      <c r="D474" s="108"/>
      <c r="F474" s="152"/>
      <c r="G474" s="108"/>
    </row>
    <row r="475" spans="2:7" ht="14.25" customHeight="1">
      <c r="B475" s="163"/>
      <c r="C475" s="108"/>
      <c r="D475" s="108"/>
      <c r="F475" s="152"/>
      <c r="G475" s="108"/>
    </row>
    <row r="476" spans="2:7" ht="14.25" customHeight="1">
      <c r="B476" s="163"/>
      <c r="C476" s="108"/>
      <c r="D476" s="108"/>
      <c r="F476" s="152"/>
      <c r="G476" s="108"/>
    </row>
    <row r="477" spans="2:7" ht="14.25" customHeight="1">
      <c r="B477" s="163"/>
      <c r="C477" s="108"/>
      <c r="D477" s="108"/>
      <c r="F477" s="152"/>
      <c r="G477" s="108"/>
    </row>
    <row r="478" spans="2:7" ht="14.25" customHeight="1">
      <c r="B478" s="163"/>
      <c r="C478" s="108"/>
      <c r="D478" s="108"/>
      <c r="F478" s="152"/>
      <c r="G478" s="108"/>
    </row>
    <row r="479" spans="2:7" ht="14.25" customHeight="1">
      <c r="B479" s="163"/>
      <c r="C479" s="108"/>
      <c r="D479" s="108"/>
      <c r="F479" s="152"/>
      <c r="G479" s="108"/>
    </row>
    <row r="480" spans="2:7" ht="14.25" customHeight="1">
      <c r="B480" s="163"/>
      <c r="C480" s="108"/>
      <c r="D480" s="108"/>
      <c r="F480" s="152"/>
      <c r="G480" s="108"/>
    </row>
    <row r="481" spans="2:7" ht="14.25" customHeight="1">
      <c r="B481" s="163"/>
      <c r="C481" s="108"/>
      <c r="D481" s="108"/>
      <c r="F481" s="152"/>
      <c r="G481" s="108"/>
    </row>
    <row r="482" spans="2:7" ht="14.25" customHeight="1">
      <c r="B482" s="163"/>
      <c r="C482" s="108"/>
      <c r="D482" s="108"/>
      <c r="F482" s="152"/>
      <c r="G482" s="108"/>
    </row>
    <row r="483" spans="2:7" ht="14.25" customHeight="1">
      <c r="B483" s="163"/>
      <c r="C483" s="108"/>
      <c r="D483" s="108"/>
      <c r="F483" s="152"/>
      <c r="G483" s="108"/>
    </row>
    <row r="484" spans="2:7" ht="14.25" customHeight="1">
      <c r="B484" s="163"/>
      <c r="C484" s="108"/>
      <c r="D484" s="108"/>
      <c r="F484" s="152"/>
      <c r="G484" s="108"/>
    </row>
    <row r="485" spans="2:7" ht="14.25" customHeight="1">
      <c r="B485" s="163"/>
      <c r="C485" s="108"/>
      <c r="D485" s="108"/>
      <c r="F485" s="152"/>
      <c r="G485" s="108"/>
    </row>
    <row r="486" spans="2:7" ht="14.25" customHeight="1">
      <c r="B486" s="163"/>
      <c r="C486" s="108"/>
      <c r="D486" s="108"/>
      <c r="F486" s="152"/>
      <c r="G486" s="108"/>
    </row>
    <row r="487" spans="2:7" ht="14.25" customHeight="1">
      <c r="B487" s="163"/>
      <c r="C487" s="108"/>
      <c r="D487" s="108"/>
      <c r="F487" s="152"/>
      <c r="G487" s="108"/>
    </row>
    <row r="488" spans="2:7" ht="14.25" customHeight="1">
      <c r="B488" s="163"/>
      <c r="C488" s="108"/>
      <c r="D488" s="108"/>
      <c r="F488" s="152"/>
      <c r="G488" s="108"/>
    </row>
    <row r="489" spans="2:7" ht="14.25" customHeight="1">
      <c r="B489" s="163"/>
      <c r="C489" s="108"/>
      <c r="D489" s="108"/>
      <c r="F489" s="152"/>
      <c r="G489" s="108"/>
    </row>
    <row r="490" spans="2:7" ht="14.25" customHeight="1">
      <c r="B490" s="163"/>
      <c r="C490" s="108"/>
      <c r="D490" s="108"/>
      <c r="F490" s="152"/>
      <c r="G490" s="108"/>
    </row>
    <row r="491" spans="2:7" ht="14.25" customHeight="1">
      <c r="B491" s="163"/>
      <c r="C491" s="108"/>
      <c r="D491" s="108"/>
      <c r="F491" s="152"/>
      <c r="G491" s="108"/>
    </row>
    <row r="492" spans="2:7" ht="14.25" customHeight="1">
      <c r="B492" s="163"/>
      <c r="C492" s="108"/>
      <c r="D492" s="108"/>
      <c r="F492" s="152"/>
      <c r="G492" s="108"/>
    </row>
    <row r="493" spans="2:7" ht="14.25" customHeight="1">
      <c r="B493" s="163"/>
      <c r="C493" s="108"/>
      <c r="D493" s="108"/>
      <c r="F493" s="152"/>
      <c r="G493" s="108"/>
    </row>
    <row r="494" spans="2:7" ht="14.25" customHeight="1">
      <c r="B494" s="163"/>
      <c r="C494" s="108"/>
      <c r="D494" s="108"/>
      <c r="F494" s="152"/>
      <c r="G494" s="108"/>
    </row>
    <row r="495" spans="2:7" ht="14.25" customHeight="1">
      <c r="B495" s="163"/>
      <c r="C495" s="108"/>
      <c r="D495" s="108"/>
      <c r="F495" s="152"/>
      <c r="G495" s="108"/>
    </row>
    <row r="496" spans="2:7" ht="14.25" customHeight="1">
      <c r="B496" s="163"/>
      <c r="C496" s="108"/>
      <c r="D496" s="108"/>
      <c r="F496" s="152"/>
      <c r="G496" s="108"/>
    </row>
    <row r="497" spans="2:7" ht="14.25" customHeight="1">
      <c r="B497" s="163"/>
      <c r="C497" s="108"/>
      <c r="D497" s="108"/>
      <c r="F497" s="152"/>
      <c r="G497" s="108"/>
    </row>
    <row r="498" spans="2:7" ht="14.25" customHeight="1">
      <c r="B498" s="163"/>
      <c r="C498" s="108"/>
      <c r="D498" s="108"/>
      <c r="F498" s="152"/>
      <c r="G498" s="108"/>
    </row>
    <row r="499" spans="2:7" ht="14.25" customHeight="1">
      <c r="B499" s="163"/>
      <c r="C499" s="108"/>
      <c r="D499" s="108"/>
      <c r="F499" s="152"/>
      <c r="G499" s="108"/>
    </row>
    <row r="500" spans="2:7" ht="14.25" customHeight="1">
      <c r="B500" s="163"/>
      <c r="C500" s="108"/>
      <c r="D500" s="108"/>
      <c r="F500" s="152"/>
      <c r="G500" s="108"/>
    </row>
    <row r="501" spans="2:7" ht="14.25" customHeight="1">
      <c r="B501" s="163"/>
      <c r="C501" s="108"/>
      <c r="D501" s="108"/>
      <c r="F501" s="152"/>
      <c r="G501" s="108"/>
    </row>
    <row r="502" spans="2:7" ht="14.25" customHeight="1">
      <c r="B502" s="163"/>
      <c r="C502" s="108"/>
      <c r="D502" s="108"/>
      <c r="F502" s="152"/>
      <c r="G502" s="108"/>
    </row>
    <row r="503" spans="2:7" ht="14.25" customHeight="1">
      <c r="B503" s="163"/>
      <c r="C503" s="108"/>
      <c r="D503" s="108"/>
      <c r="F503" s="152"/>
      <c r="G503" s="108"/>
    </row>
    <row r="504" spans="2:7" ht="14.25" customHeight="1">
      <c r="B504" s="163"/>
      <c r="C504" s="108"/>
      <c r="D504" s="108"/>
      <c r="F504" s="152"/>
      <c r="G504" s="108"/>
    </row>
    <row r="505" spans="2:7" ht="14.25" customHeight="1">
      <c r="B505" s="163"/>
      <c r="C505" s="108"/>
      <c r="D505" s="108"/>
      <c r="F505" s="152"/>
      <c r="G505" s="108"/>
    </row>
    <row r="506" spans="2:7" ht="14.25" customHeight="1">
      <c r="B506" s="163"/>
      <c r="C506" s="108"/>
      <c r="D506" s="108"/>
      <c r="F506" s="152"/>
      <c r="G506" s="108"/>
    </row>
    <row r="507" spans="2:7" ht="14.25" customHeight="1">
      <c r="B507" s="163"/>
      <c r="C507" s="108"/>
      <c r="D507" s="108"/>
      <c r="F507" s="152"/>
      <c r="G507" s="108"/>
    </row>
    <row r="508" spans="2:7" ht="14.25" customHeight="1">
      <c r="B508" s="163"/>
      <c r="C508" s="108"/>
      <c r="D508" s="108"/>
      <c r="F508" s="152"/>
      <c r="G508" s="108"/>
    </row>
    <row r="509" spans="2:7" ht="14.25" customHeight="1">
      <c r="B509" s="163"/>
      <c r="C509" s="108"/>
      <c r="D509" s="108"/>
      <c r="F509" s="152"/>
      <c r="G509" s="108"/>
    </row>
    <row r="510" spans="2:7" ht="14.25" customHeight="1">
      <c r="B510" s="163"/>
      <c r="C510" s="108"/>
      <c r="D510" s="108"/>
      <c r="F510" s="152"/>
      <c r="G510" s="108"/>
    </row>
    <row r="511" spans="2:7" ht="14.25" customHeight="1">
      <c r="B511" s="163"/>
      <c r="C511" s="108"/>
      <c r="D511" s="108"/>
      <c r="F511" s="152"/>
      <c r="G511" s="108"/>
    </row>
    <row r="512" spans="2:7" ht="14.25" customHeight="1">
      <c r="B512" s="163"/>
      <c r="C512" s="108"/>
      <c r="D512" s="108"/>
      <c r="F512" s="152"/>
      <c r="G512" s="108"/>
    </row>
    <row r="513" spans="2:7" ht="14.25" customHeight="1">
      <c r="B513" s="163"/>
      <c r="C513" s="108"/>
      <c r="D513" s="108"/>
      <c r="F513" s="152"/>
      <c r="G513" s="108"/>
    </row>
    <row r="514" spans="2:7" ht="14.25" customHeight="1">
      <c r="B514" s="163"/>
      <c r="C514" s="108"/>
      <c r="D514" s="108"/>
      <c r="F514" s="152"/>
      <c r="G514" s="108"/>
    </row>
    <row r="515" spans="2:7" ht="14.25" customHeight="1">
      <c r="B515" s="163"/>
      <c r="C515" s="108"/>
      <c r="D515" s="108"/>
      <c r="F515" s="152"/>
      <c r="G515" s="108"/>
    </row>
    <row r="516" spans="2:7" ht="14.25" customHeight="1">
      <c r="B516" s="163"/>
      <c r="C516" s="108"/>
      <c r="D516" s="108"/>
      <c r="F516" s="152"/>
      <c r="G516" s="108"/>
    </row>
    <row r="517" spans="2:7" ht="14.25" customHeight="1">
      <c r="B517" s="163"/>
      <c r="C517" s="108"/>
      <c r="D517" s="108"/>
      <c r="F517" s="152"/>
      <c r="G517" s="108"/>
    </row>
    <row r="518" spans="2:7" ht="14.25" customHeight="1">
      <c r="B518" s="163"/>
      <c r="C518" s="108"/>
      <c r="D518" s="108"/>
      <c r="F518" s="152"/>
      <c r="G518" s="108"/>
    </row>
    <row r="519" spans="2:7" ht="14.25" customHeight="1">
      <c r="B519" s="163"/>
      <c r="C519" s="108"/>
      <c r="D519" s="108"/>
      <c r="F519" s="152"/>
      <c r="G519" s="108"/>
    </row>
    <row r="520" spans="2:7" ht="14.25" customHeight="1">
      <c r="B520" s="163"/>
      <c r="C520" s="108"/>
      <c r="D520" s="108"/>
      <c r="F520" s="152"/>
      <c r="G520" s="108"/>
    </row>
    <row r="521" spans="2:7" ht="14.25" customHeight="1">
      <c r="B521" s="163"/>
      <c r="C521" s="108"/>
      <c r="D521" s="108"/>
      <c r="F521" s="152"/>
      <c r="G521" s="108"/>
    </row>
    <row r="522" spans="2:7" ht="14.25" customHeight="1">
      <c r="B522" s="163"/>
      <c r="C522" s="108"/>
      <c r="D522" s="108"/>
      <c r="F522" s="152"/>
      <c r="G522" s="108"/>
    </row>
    <row r="523" spans="2:7" ht="14.25" customHeight="1">
      <c r="B523" s="163"/>
      <c r="C523" s="108"/>
      <c r="D523" s="108"/>
      <c r="F523" s="152"/>
      <c r="G523" s="108"/>
    </row>
    <row r="524" spans="2:7" ht="14.25" customHeight="1">
      <c r="B524" s="163"/>
      <c r="C524" s="108"/>
      <c r="D524" s="108"/>
      <c r="F524" s="152"/>
      <c r="G524" s="108"/>
    </row>
    <row r="525" spans="2:7" ht="14.25" customHeight="1">
      <c r="B525" s="163"/>
      <c r="C525" s="108"/>
      <c r="D525" s="108"/>
      <c r="F525" s="152"/>
      <c r="G525" s="108"/>
    </row>
    <row r="526" spans="2:7" ht="14.25" customHeight="1">
      <c r="B526" s="163"/>
      <c r="C526" s="108"/>
      <c r="D526" s="108"/>
      <c r="F526" s="152"/>
      <c r="G526" s="108"/>
    </row>
    <row r="527" spans="2:7" ht="14.25" customHeight="1">
      <c r="B527" s="163"/>
      <c r="C527" s="108"/>
      <c r="D527" s="108"/>
      <c r="F527" s="152"/>
      <c r="G527" s="108"/>
    </row>
    <row r="528" spans="2:7" ht="14.25" customHeight="1">
      <c r="B528" s="163"/>
      <c r="C528" s="108"/>
      <c r="D528" s="108"/>
      <c r="F528" s="152"/>
      <c r="G528" s="108"/>
    </row>
    <row r="529" spans="2:7" ht="14.25" customHeight="1">
      <c r="B529" s="163"/>
      <c r="C529" s="108"/>
      <c r="D529" s="108"/>
      <c r="F529" s="152"/>
      <c r="G529" s="108"/>
    </row>
    <row r="530" spans="2:7" ht="14.25" customHeight="1">
      <c r="B530" s="163"/>
      <c r="C530" s="108"/>
      <c r="D530" s="108"/>
      <c r="F530" s="152"/>
      <c r="G530" s="108"/>
    </row>
    <row r="531" spans="2:7" ht="14.25" customHeight="1">
      <c r="B531" s="163"/>
      <c r="C531" s="108"/>
      <c r="D531" s="108"/>
      <c r="F531" s="152"/>
      <c r="G531" s="108"/>
    </row>
    <row r="532" spans="2:7" ht="14.25" customHeight="1">
      <c r="B532" s="163"/>
      <c r="C532" s="108"/>
      <c r="D532" s="108"/>
      <c r="F532" s="152"/>
      <c r="G532" s="108"/>
    </row>
    <row r="533" spans="2:7" ht="14.25" customHeight="1">
      <c r="B533" s="163"/>
      <c r="C533" s="108"/>
      <c r="D533" s="108"/>
      <c r="F533" s="152"/>
      <c r="G533" s="108"/>
    </row>
    <row r="534" spans="2:7" ht="14.25" customHeight="1">
      <c r="B534" s="163"/>
      <c r="C534" s="108"/>
      <c r="D534" s="108"/>
      <c r="F534" s="152"/>
      <c r="G534" s="108"/>
    </row>
    <row r="535" spans="2:7" ht="14.25" customHeight="1">
      <c r="B535" s="163"/>
      <c r="C535" s="108"/>
      <c r="D535" s="108"/>
      <c r="F535" s="152"/>
      <c r="G535" s="108"/>
    </row>
    <row r="536" spans="2:7" ht="14.25" customHeight="1">
      <c r="B536" s="163"/>
      <c r="C536" s="108"/>
      <c r="D536" s="108"/>
      <c r="F536" s="152"/>
      <c r="G536" s="108"/>
    </row>
    <row r="537" spans="2:7" ht="14.25" customHeight="1">
      <c r="B537" s="163"/>
      <c r="C537" s="108"/>
      <c r="D537" s="108"/>
      <c r="F537" s="152"/>
      <c r="G537" s="108"/>
    </row>
    <row r="538" spans="2:7" ht="14.25" customHeight="1">
      <c r="B538" s="163"/>
      <c r="C538" s="108"/>
      <c r="D538" s="108"/>
      <c r="F538" s="152"/>
      <c r="G538" s="108"/>
    </row>
    <row r="539" spans="2:7" ht="14.25" customHeight="1">
      <c r="B539" s="163"/>
      <c r="C539" s="108"/>
      <c r="D539" s="108"/>
      <c r="F539" s="152"/>
      <c r="G539" s="108"/>
    </row>
    <row r="540" spans="2:7" ht="14.25" customHeight="1">
      <c r="B540" s="163"/>
      <c r="C540" s="108"/>
      <c r="D540" s="108"/>
      <c r="F540" s="152"/>
      <c r="G540" s="108"/>
    </row>
    <row r="541" spans="2:7" ht="14.25" customHeight="1">
      <c r="B541" s="163"/>
      <c r="C541" s="108"/>
      <c r="D541" s="108"/>
      <c r="F541" s="152"/>
      <c r="G541" s="108"/>
    </row>
    <row r="542" spans="2:7" ht="14.25" customHeight="1">
      <c r="B542" s="163"/>
      <c r="C542" s="108"/>
      <c r="D542" s="108"/>
      <c r="F542" s="152"/>
      <c r="G542" s="108"/>
    </row>
    <row r="543" spans="2:7" ht="14.25" customHeight="1">
      <c r="B543" s="163"/>
      <c r="C543" s="108"/>
      <c r="D543" s="108"/>
      <c r="F543" s="152"/>
      <c r="G543" s="108"/>
    </row>
    <row r="544" spans="2:7" ht="14.25" customHeight="1">
      <c r="B544" s="163"/>
      <c r="C544" s="108"/>
      <c r="D544" s="108"/>
      <c r="F544" s="152"/>
      <c r="G544" s="108"/>
    </row>
    <row r="545" spans="2:7" ht="14.25" customHeight="1">
      <c r="B545" s="163"/>
      <c r="C545" s="108"/>
      <c r="D545" s="108"/>
      <c r="F545" s="152"/>
      <c r="G545" s="108"/>
    </row>
    <row r="546" spans="2:7" ht="14.25" customHeight="1">
      <c r="B546" s="163"/>
      <c r="C546" s="108"/>
      <c r="D546" s="108"/>
      <c r="F546" s="152"/>
      <c r="G546" s="108"/>
    </row>
    <row r="547" spans="2:7" ht="14.25" customHeight="1">
      <c r="B547" s="163"/>
      <c r="C547" s="108"/>
      <c r="D547" s="108"/>
      <c r="F547" s="152"/>
      <c r="G547" s="108"/>
    </row>
    <row r="548" spans="2:7" ht="14.25" customHeight="1">
      <c r="B548" s="163"/>
      <c r="C548" s="108"/>
      <c r="D548" s="108"/>
      <c r="F548" s="152"/>
      <c r="G548" s="108"/>
    </row>
    <row r="549" spans="2:7" ht="14.25" customHeight="1">
      <c r="B549" s="163"/>
      <c r="C549" s="108"/>
      <c r="D549" s="108"/>
      <c r="F549" s="152"/>
      <c r="G549" s="108"/>
    </row>
    <row r="550" spans="2:7" ht="14.25" customHeight="1">
      <c r="B550" s="163"/>
      <c r="C550" s="108"/>
      <c r="D550" s="108"/>
      <c r="F550" s="152"/>
      <c r="G550" s="108"/>
    </row>
    <row r="551" spans="2:7" ht="14.25" customHeight="1">
      <c r="B551" s="163"/>
      <c r="C551" s="108"/>
      <c r="D551" s="108"/>
      <c r="F551" s="152"/>
      <c r="G551" s="108"/>
    </row>
    <row r="552" spans="2:7" ht="14.25" customHeight="1">
      <c r="B552" s="163"/>
      <c r="C552" s="108"/>
      <c r="D552" s="108"/>
      <c r="F552" s="152"/>
      <c r="G552" s="108"/>
    </row>
    <row r="553" spans="2:7" ht="14.25" customHeight="1">
      <c r="B553" s="163"/>
      <c r="C553" s="108"/>
      <c r="D553" s="108"/>
      <c r="F553" s="152"/>
      <c r="G553" s="108"/>
    </row>
    <row r="554" spans="2:7" ht="14.25" customHeight="1">
      <c r="B554" s="163"/>
      <c r="C554" s="108"/>
      <c r="D554" s="108"/>
      <c r="F554" s="152"/>
      <c r="G554" s="108"/>
    </row>
    <row r="555" spans="2:7" ht="14.25" customHeight="1">
      <c r="B555" s="163"/>
      <c r="C555" s="108"/>
      <c r="D555" s="108"/>
      <c r="F555" s="152"/>
      <c r="G555" s="108"/>
    </row>
    <row r="556" spans="2:7" ht="14.25" customHeight="1">
      <c r="B556" s="163"/>
      <c r="C556" s="108"/>
      <c r="D556" s="108"/>
      <c r="F556" s="152"/>
      <c r="G556" s="108"/>
    </row>
    <row r="557" spans="2:7" ht="14.25" customHeight="1">
      <c r="B557" s="163"/>
      <c r="C557" s="108"/>
      <c r="D557" s="108"/>
      <c r="F557" s="152"/>
      <c r="G557" s="108"/>
    </row>
    <row r="558" spans="2:7" ht="14.25" customHeight="1">
      <c r="B558" s="163"/>
      <c r="C558" s="108"/>
      <c r="D558" s="108"/>
      <c r="F558" s="152"/>
      <c r="G558" s="108"/>
    </row>
    <row r="559" spans="2:7" ht="14.25" customHeight="1">
      <c r="B559" s="163"/>
      <c r="C559" s="108"/>
      <c r="D559" s="108"/>
      <c r="F559" s="152"/>
      <c r="G559" s="108"/>
    </row>
    <row r="560" spans="2:7" ht="14.25" customHeight="1">
      <c r="B560" s="163"/>
      <c r="C560" s="108"/>
      <c r="D560" s="108"/>
      <c r="F560" s="152"/>
      <c r="G560" s="108"/>
    </row>
    <row r="561" spans="2:7" ht="14.25" customHeight="1">
      <c r="B561" s="163"/>
      <c r="C561" s="108"/>
      <c r="D561" s="108"/>
      <c r="F561" s="152"/>
      <c r="G561" s="108"/>
    </row>
    <row r="562" spans="2:7" ht="14.25" customHeight="1">
      <c r="B562" s="163"/>
      <c r="C562" s="108"/>
      <c r="D562" s="108"/>
      <c r="F562" s="152"/>
      <c r="G562" s="108"/>
    </row>
    <row r="563" spans="2:7" ht="14.25" customHeight="1">
      <c r="B563" s="163"/>
      <c r="C563" s="108"/>
      <c r="D563" s="108"/>
      <c r="F563" s="152"/>
      <c r="G563" s="108"/>
    </row>
    <row r="564" spans="2:7" ht="14.25" customHeight="1">
      <c r="B564" s="163"/>
      <c r="C564" s="108"/>
      <c r="D564" s="108"/>
      <c r="F564" s="152"/>
      <c r="G564" s="108"/>
    </row>
    <row r="565" spans="2:7" ht="14.25" customHeight="1">
      <c r="B565" s="163"/>
      <c r="C565" s="108"/>
      <c r="D565" s="108"/>
      <c r="F565" s="152"/>
      <c r="G565" s="108"/>
    </row>
    <row r="566" spans="2:7" ht="14.25" customHeight="1">
      <c r="B566" s="163"/>
      <c r="C566" s="108"/>
      <c r="D566" s="108"/>
      <c r="F566" s="152"/>
      <c r="G566" s="108"/>
    </row>
    <row r="567" spans="2:7" ht="14.25" customHeight="1">
      <c r="B567" s="163"/>
      <c r="C567" s="108"/>
      <c r="D567" s="108"/>
      <c r="F567" s="152"/>
      <c r="G567" s="108"/>
    </row>
    <row r="568" spans="2:7" ht="14.25" customHeight="1">
      <c r="B568" s="163"/>
      <c r="C568" s="108"/>
      <c r="D568" s="108"/>
      <c r="F568" s="152"/>
      <c r="G568" s="108"/>
    </row>
    <row r="569" spans="2:7" ht="14.25" customHeight="1">
      <c r="B569" s="163"/>
      <c r="C569" s="108"/>
      <c r="D569" s="108"/>
      <c r="F569" s="152"/>
      <c r="G569" s="108"/>
    </row>
    <row r="570" spans="2:7" ht="14.25" customHeight="1">
      <c r="B570" s="163"/>
      <c r="C570" s="108"/>
      <c r="D570" s="108"/>
      <c r="F570" s="152"/>
      <c r="G570" s="108"/>
    </row>
    <row r="571" spans="2:7" ht="14.25" customHeight="1">
      <c r="B571" s="163"/>
      <c r="C571" s="108"/>
      <c r="D571" s="108"/>
      <c r="F571" s="152"/>
      <c r="G571" s="108"/>
    </row>
    <row r="572" spans="2:7" ht="14.25" customHeight="1">
      <c r="B572" s="163"/>
      <c r="C572" s="108"/>
      <c r="D572" s="108"/>
      <c r="F572" s="152"/>
      <c r="G572" s="108"/>
    </row>
    <row r="573" spans="2:7" ht="14.25" customHeight="1">
      <c r="B573" s="163"/>
      <c r="C573" s="108"/>
      <c r="D573" s="108"/>
      <c r="F573" s="152"/>
      <c r="G573" s="108"/>
    </row>
    <row r="574" spans="2:7" ht="14.25" customHeight="1">
      <c r="B574" s="163"/>
      <c r="C574" s="108"/>
      <c r="D574" s="108"/>
      <c r="F574" s="152"/>
      <c r="G574" s="108"/>
    </row>
    <row r="575" spans="2:7" ht="14.25" customHeight="1">
      <c r="B575" s="163"/>
      <c r="C575" s="108"/>
      <c r="D575" s="108"/>
      <c r="F575" s="152"/>
      <c r="G575" s="108"/>
    </row>
    <row r="576" spans="2:7" ht="14.25" customHeight="1">
      <c r="B576" s="163"/>
      <c r="C576" s="108"/>
      <c r="D576" s="108"/>
      <c r="F576" s="152"/>
      <c r="G576" s="108"/>
    </row>
    <row r="577" spans="2:7" ht="14.25" customHeight="1">
      <c r="B577" s="163"/>
      <c r="C577" s="108"/>
      <c r="D577" s="108"/>
      <c r="F577" s="152"/>
      <c r="G577" s="108"/>
    </row>
    <row r="578" spans="2:7" ht="14.25" customHeight="1">
      <c r="B578" s="163"/>
      <c r="C578" s="108"/>
      <c r="D578" s="108"/>
      <c r="F578" s="152"/>
      <c r="G578" s="108"/>
    </row>
    <row r="579" spans="2:7" ht="14.25" customHeight="1">
      <c r="B579" s="163"/>
      <c r="C579" s="108"/>
      <c r="D579" s="108"/>
      <c r="F579" s="152"/>
      <c r="G579" s="108"/>
    </row>
    <row r="580" spans="2:7" ht="14.25" customHeight="1">
      <c r="B580" s="163"/>
      <c r="C580" s="108"/>
      <c r="D580" s="108"/>
      <c r="F580" s="152"/>
      <c r="G580" s="108"/>
    </row>
    <row r="581" spans="2:7" ht="14.25" customHeight="1">
      <c r="B581" s="163"/>
      <c r="C581" s="108"/>
      <c r="D581" s="108"/>
      <c r="F581" s="152"/>
      <c r="G581" s="108"/>
    </row>
    <row r="582" spans="2:7" ht="14.25" customHeight="1">
      <c r="B582" s="163"/>
      <c r="C582" s="108"/>
      <c r="D582" s="108"/>
      <c r="F582" s="152"/>
      <c r="G582" s="108"/>
    </row>
    <row r="583" spans="2:7" ht="14.25" customHeight="1">
      <c r="B583" s="163"/>
      <c r="C583" s="108"/>
      <c r="D583" s="108"/>
      <c r="F583" s="152"/>
      <c r="G583" s="108"/>
    </row>
    <row r="584" spans="2:7" ht="14.25" customHeight="1">
      <c r="B584" s="163"/>
      <c r="C584" s="108"/>
      <c r="D584" s="108"/>
      <c r="F584" s="152"/>
      <c r="G584" s="108"/>
    </row>
    <row r="585" spans="2:7" ht="14.25" customHeight="1">
      <c r="B585" s="163"/>
      <c r="C585" s="108"/>
      <c r="D585" s="108"/>
      <c r="F585" s="152"/>
      <c r="G585" s="108"/>
    </row>
    <row r="586" spans="2:7" ht="14.25" customHeight="1">
      <c r="B586" s="163"/>
      <c r="C586" s="108"/>
      <c r="D586" s="108"/>
      <c r="F586" s="152"/>
      <c r="G586" s="108"/>
    </row>
    <row r="587" spans="2:7" ht="14.25" customHeight="1">
      <c r="B587" s="163"/>
      <c r="C587" s="108"/>
      <c r="D587" s="108"/>
      <c r="F587" s="152"/>
      <c r="G587" s="108"/>
    </row>
    <row r="588" spans="2:7" ht="14.25" customHeight="1">
      <c r="B588" s="163"/>
      <c r="C588" s="108"/>
      <c r="D588" s="108"/>
      <c r="F588" s="152"/>
      <c r="G588" s="108"/>
    </row>
    <row r="589" spans="2:7" ht="14.25" customHeight="1">
      <c r="B589" s="163"/>
      <c r="C589" s="108"/>
      <c r="D589" s="108"/>
      <c r="F589" s="152"/>
      <c r="G589" s="108"/>
    </row>
    <row r="590" spans="2:7" ht="14.25" customHeight="1">
      <c r="B590" s="163"/>
      <c r="C590" s="108"/>
      <c r="D590" s="108"/>
      <c r="F590" s="152"/>
      <c r="G590" s="108"/>
    </row>
    <row r="591" spans="2:7" ht="14.25" customHeight="1">
      <c r="B591" s="163"/>
      <c r="C591" s="108"/>
      <c r="D591" s="108"/>
      <c r="F591" s="152"/>
      <c r="G591" s="108"/>
    </row>
    <row r="592" spans="2:7" ht="14.25" customHeight="1">
      <c r="B592" s="163"/>
      <c r="C592" s="108"/>
      <c r="D592" s="108"/>
      <c r="F592" s="152"/>
      <c r="G592" s="108"/>
    </row>
    <row r="593" spans="2:7" ht="14.25" customHeight="1">
      <c r="B593" s="163"/>
      <c r="C593" s="108"/>
      <c r="D593" s="108"/>
      <c r="F593" s="152"/>
      <c r="G593" s="108"/>
    </row>
    <row r="594" spans="2:7" ht="14.25" customHeight="1">
      <c r="B594" s="163"/>
      <c r="C594" s="108"/>
      <c r="D594" s="108"/>
      <c r="F594" s="152"/>
      <c r="G594" s="108"/>
    </row>
    <row r="595" spans="2:7" ht="14.25" customHeight="1">
      <c r="B595" s="163"/>
      <c r="C595" s="108"/>
      <c r="D595" s="108"/>
      <c r="F595" s="152"/>
      <c r="G595" s="108"/>
    </row>
    <row r="596" spans="2:7" ht="14.25" customHeight="1">
      <c r="B596" s="163"/>
      <c r="C596" s="108"/>
      <c r="D596" s="108"/>
      <c r="F596" s="152"/>
      <c r="G596" s="108"/>
    </row>
    <row r="597" spans="2:7" ht="14.25" customHeight="1">
      <c r="B597" s="163"/>
      <c r="C597" s="108"/>
      <c r="D597" s="108"/>
      <c r="F597" s="152"/>
      <c r="G597" s="108"/>
    </row>
    <row r="598" spans="2:7" ht="14.25" customHeight="1">
      <c r="B598" s="163"/>
      <c r="C598" s="108"/>
      <c r="D598" s="108"/>
      <c r="F598" s="152"/>
      <c r="G598" s="108"/>
    </row>
    <row r="599" spans="2:7" ht="14.25" customHeight="1">
      <c r="B599" s="163"/>
      <c r="C599" s="108"/>
      <c r="D599" s="108"/>
      <c r="F599" s="152"/>
      <c r="G599" s="108"/>
    </row>
    <row r="600" spans="2:7" ht="14.25" customHeight="1">
      <c r="B600" s="163"/>
      <c r="C600" s="108"/>
      <c r="D600" s="108"/>
      <c r="F600" s="152"/>
      <c r="G600" s="108"/>
    </row>
    <row r="601" spans="2:7" ht="14.25" customHeight="1">
      <c r="B601" s="163"/>
      <c r="C601" s="108"/>
      <c r="D601" s="108"/>
      <c r="F601" s="152"/>
      <c r="G601" s="108"/>
    </row>
    <row r="602" spans="2:7" ht="14.25" customHeight="1">
      <c r="B602" s="163"/>
      <c r="C602" s="108"/>
      <c r="D602" s="108"/>
      <c r="F602" s="152"/>
      <c r="G602" s="108"/>
    </row>
    <row r="603" spans="2:7" ht="14.25" customHeight="1">
      <c r="B603" s="163"/>
      <c r="C603" s="108"/>
      <c r="D603" s="108"/>
      <c r="F603" s="152"/>
      <c r="G603" s="108"/>
    </row>
    <row r="604" spans="2:7" ht="14.25" customHeight="1">
      <c r="B604" s="163"/>
      <c r="C604" s="108"/>
      <c r="D604" s="108"/>
      <c r="F604" s="152"/>
      <c r="G604" s="108"/>
    </row>
    <row r="605" spans="2:7" ht="14.25" customHeight="1">
      <c r="B605" s="163"/>
      <c r="C605" s="108"/>
      <c r="D605" s="108"/>
      <c r="F605" s="152"/>
      <c r="G605" s="108"/>
    </row>
    <row r="606" spans="2:7" ht="14.25" customHeight="1">
      <c r="B606" s="163"/>
      <c r="C606" s="108"/>
      <c r="D606" s="108"/>
      <c r="F606" s="152"/>
      <c r="G606" s="108"/>
    </row>
    <row r="607" spans="2:7" ht="14.25" customHeight="1">
      <c r="B607" s="163"/>
      <c r="C607" s="108"/>
      <c r="D607" s="108"/>
      <c r="F607" s="152"/>
      <c r="G607" s="108"/>
    </row>
    <row r="608" spans="2:7" ht="14.25" customHeight="1">
      <c r="B608" s="163"/>
      <c r="C608" s="108"/>
      <c r="D608" s="108"/>
      <c r="F608" s="152"/>
      <c r="G608" s="108"/>
    </row>
    <row r="609" spans="2:7" ht="14.25" customHeight="1">
      <c r="B609" s="163"/>
      <c r="C609" s="108"/>
      <c r="D609" s="108"/>
      <c r="F609" s="152"/>
      <c r="G609" s="108"/>
    </row>
    <row r="610" spans="2:7" ht="14.25" customHeight="1">
      <c r="B610" s="163"/>
      <c r="C610" s="108"/>
      <c r="D610" s="108"/>
      <c r="F610" s="152"/>
      <c r="G610" s="108"/>
    </row>
    <row r="611" spans="2:7" ht="14.25" customHeight="1">
      <c r="B611" s="163"/>
      <c r="C611" s="108"/>
      <c r="D611" s="108"/>
      <c r="F611" s="152"/>
      <c r="G611" s="108"/>
    </row>
    <row r="612" spans="2:7" ht="14.25" customHeight="1">
      <c r="B612" s="163"/>
      <c r="C612" s="108"/>
      <c r="D612" s="108"/>
      <c r="F612" s="152"/>
      <c r="G612" s="108"/>
    </row>
    <row r="613" spans="2:7" ht="14.25" customHeight="1">
      <c r="B613" s="163"/>
      <c r="C613" s="108"/>
      <c r="D613" s="108"/>
      <c r="F613" s="152"/>
      <c r="G613" s="108"/>
    </row>
    <row r="614" spans="2:7" ht="14.25" customHeight="1">
      <c r="B614" s="163"/>
      <c r="C614" s="108"/>
      <c r="D614" s="108"/>
      <c r="F614" s="152"/>
      <c r="G614" s="108"/>
    </row>
    <row r="615" spans="2:7" ht="14.25" customHeight="1">
      <c r="B615" s="163"/>
      <c r="C615" s="108"/>
      <c r="D615" s="108"/>
      <c r="F615" s="152"/>
      <c r="G615" s="108"/>
    </row>
    <row r="616" spans="2:7" ht="14.25" customHeight="1">
      <c r="B616" s="163"/>
      <c r="C616" s="108"/>
      <c r="D616" s="108"/>
      <c r="F616" s="152"/>
      <c r="G616" s="108"/>
    </row>
    <row r="617" spans="2:7" ht="14.25" customHeight="1">
      <c r="B617" s="163"/>
      <c r="C617" s="108"/>
      <c r="D617" s="108"/>
      <c r="F617" s="152"/>
      <c r="G617" s="108"/>
    </row>
    <row r="618" spans="2:7" ht="14.25" customHeight="1">
      <c r="B618" s="163"/>
      <c r="C618" s="108"/>
      <c r="D618" s="108"/>
      <c r="F618" s="152"/>
      <c r="G618" s="108"/>
    </row>
    <row r="619" spans="2:7" ht="14.25" customHeight="1">
      <c r="B619" s="163"/>
      <c r="C619" s="108"/>
      <c r="D619" s="108"/>
      <c r="F619" s="152"/>
      <c r="G619" s="108"/>
    </row>
    <row r="620" spans="2:7" ht="14.25" customHeight="1">
      <c r="B620" s="163"/>
      <c r="C620" s="108"/>
      <c r="D620" s="108"/>
      <c r="F620" s="152"/>
      <c r="G620" s="108"/>
    </row>
    <row r="621" spans="2:7" ht="14.25" customHeight="1">
      <c r="B621" s="163"/>
      <c r="C621" s="108"/>
      <c r="D621" s="108"/>
      <c r="F621" s="152"/>
      <c r="G621" s="108"/>
    </row>
    <row r="622" spans="2:7" ht="14.25" customHeight="1">
      <c r="B622" s="163"/>
      <c r="C622" s="108"/>
      <c r="D622" s="108"/>
      <c r="F622" s="152"/>
      <c r="G622" s="108"/>
    </row>
    <row r="623" spans="2:7" ht="14.25" customHeight="1">
      <c r="B623" s="163"/>
      <c r="C623" s="108"/>
      <c r="D623" s="108"/>
      <c r="F623" s="152"/>
      <c r="G623" s="108"/>
    </row>
    <row r="624" spans="2:7" ht="14.25" customHeight="1">
      <c r="B624" s="163"/>
      <c r="C624" s="108"/>
      <c r="D624" s="108"/>
      <c r="F624" s="152"/>
      <c r="G624" s="108"/>
    </row>
    <row r="625" spans="2:7" ht="14.25" customHeight="1">
      <c r="B625" s="163"/>
      <c r="C625" s="108"/>
      <c r="D625" s="108"/>
      <c r="F625" s="152"/>
      <c r="G625" s="108"/>
    </row>
    <row r="626" spans="2:7" ht="14.25" customHeight="1">
      <c r="B626" s="163"/>
      <c r="C626" s="108"/>
      <c r="D626" s="108"/>
      <c r="F626" s="152"/>
      <c r="G626" s="108"/>
    </row>
    <row r="627" spans="2:7" ht="14.25" customHeight="1">
      <c r="B627" s="163"/>
      <c r="C627" s="108"/>
      <c r="D627" s="108"/>
      <c r="F627" s="152"/>
      <c r="G627" s="108"/>
    </row>
    <row r="628" spans="2:7" ht="14.25" customHeight="1">
      <c r="B628" s="163"/>
      <c r="C628" s="108"/>
      <c r="D628" s="108"/>
      <c r="F628" s="152"/>
      <c r="G628" s="108"/>
    </row>
    <row r="629" spans="2:7" ht="14.25" customHeight="1">
      <c r="B629" s="163"/>
      <c r="C629" s="108"/>
      <c r="D629" s="108"/>
      <c r="F629" s="152"/>
      <c r="G629" s="108"/>
    </row>
    <row r="630" spans="2:7" ht="14.25" customHeight="1">
      <c r="B630" s="163"/>
      <c r="C630" s="108"/>
      <c r="D630" s="108"/>
      <c r="F630" s="152"/>
      <c r="G630" s="108"/>
    </row>
    <row r="631" spans="2:7" ht="14.25" customHeight="1">
      <c r="B631" s="163"/>
      <c r="C631" s="108"/>
      <c r="D631" s="108"/>
      <c r="F631" s="152"/>
      <c r="G631" s="108"/>
    </row>
    <row r="632" spans="2:7" ht="14.25" customHeight="1">
      <c r="B632" s="163"/>
      <c r="C632" s="108"/>
      <c r="D632" s="108"/>
      <c r="F632" s="152"/>
      <c r="G632" s="108"/>
    </row>
    <row r="633" spans="2:7" ht="14.25" customHeight="1">
      <c r="B633" s="163"/>
      <c r="C633" s="108"/>
      <c r="D633" s="108"/>
      <c r="F633" s="152"/>
      <c r="G633" s="108"/>
    </row>
    <row r="634" spans="2:7" ht="14.25" customHeight="1">
      <c r="B634" s="163"/>
      <c r="C634" s="108"/>
      <c r="D634" s="108"/>
      <c r="F634" s="152"/>
      <c r="G634" s="108"/>
    </row>
    <row r="635" spans="2:7" ht="14.25" customHeight="1">
      <c r="B635" s="163"/>
      <c r="C635" s="108"/>
      <c r="D635" s="108"/>
      <c r="F635" s="152"/>
      <c r="G635" s="108"/>
    </row>
    <row r="636" spans="2:7" ht="14.25" customHeight="1">
      <c r="B636" s="163"/>
      <c r="C636" s="108"/>
      <c r="D636" s="108"/>
      <c r="F636" s="152"/>
      <c r="G636" s="108"/>
    </row>
    <row r="637" spans="2:7" ht="14.25" customHeight="1">
      <c r="B637" s="163"/>
      <c r="C637" s="108"/>
      <c r="D637" s="108"/>
      <c r="F637" s="152"/>
      <c r="G637" s="108"/>
    </row>
    <row r="638" spans="2:7" ht="14.25" customHeight="1">
      <c r="B638" s="163"/>
      <c r="C638" s="108"/>
      <c r="D638" s="108"/>
      <c r="F638" s="152"/>
      <c r="G638" s="108"/>
    </row>
    <row r="639" spans="2:7" ht="14.25" customHeight="1">
      <c r="B639" s="163"/>
      <c r="C639" s="108"/>
      <c r="D639" s="108"/>
      <c r="F639" s="152"/>
      <c r="G639" s="108"/>
    </row>
    <row r="640" spans="2:7" ht="14.25" customHeight="1">
      <c r="B640" s="163"/>
      <c r="C640" s="108"/>
      <c r="D640" s="108"/>
      <c r="F640" s="152"/>
      <c r="G640" s="108"/>
    </row>
    <row r="641" spans="2:7" ht="14.25" customHeight="1">
      <c r="B641" s="163"/>
      <c r="C641" s="108"/>
      <c r="D641" s="108"/>
      <c r="F641" s="152"/>
      <c r="G641" s="108"/>
    </row>
    <row r="642" spans="2:7" ht="14.25" customHeight="1">
      <c r="B642" s="163"/>
      <c r="C642" s="108"/>
      <c r="D642" s="108"/>
      <c r="F642" s="152"/>
      <c r="G642" s="108"/>
    </row>
    <row r="643" spans="2:7" ht="14.25" customHeight="1">
      <c r="B643" s="163"/>
      <c r="C643" s="108"/>
      <c r="D643" s="108"/>
      <c r="F643" s="152"/>
      <c r="G643" s="108"/>
    </row>
    <row r="644" spans="2:7" ht="14.25" customHeight="1">
      <c r="B644" s="163"/>
      <c r="C644" s="108"/>
      <c r="D644" s="108"/>
      <c r="F644" s="152"/>
      <c r="G644" s="108"/>
    </row>
    <row r="645" spans="2:7" ht="14.25" customHeight="1">
      <c r="B645" s="163"/>
      <c r="C645" s="108"/>
      <c r="D645" s="108"/>
      <c r="F645" s="152"/>
      <c r="G645" s="108"/>
    </row>
    <row r="646" spans="2:7" ht="14.25" customHeight="1">
      <c r="B646" s="163"/>
      <c r="C646" s="108"/>
      <c r="D646" s="108"/>
      <c r="F646" s="152"/>
      <c r="G646" s="108"/>
    </row>
    <row r="647" spans="2:7" ht="14.25" customHeight="1">
      <c r="B647" s="163"/>
      <c r="C647" s="108"/>
      <c r="D647" s="108"/>
      <c r="F647" s="152"/>
      <c r="G647" s="108"/>
    </row>
    <row r="648" spans="2:7" ht="14.25" customHeight="1">
      <c r="B648" s="163"/>
      <c r="C648" s="108"/>
      <c r="D648" s="108"/>
      <c r="F648" s="152"/>
      <c r="G648" s="108"/>
    </row>
    <row r="649" spans="2:7" ht="14.25" customHeight="1">
      <c r="B649" s="163"/>
      <c r="C649" s="108"/>
      <c r="D649" s="108"/>
      <c r="F649" s="152"/>
      <c r="G649" s="108"/>
    </row>
    <row r="650" spans="2:7" ht="14.25" customHeight="1">
      <c r="B650" s="163"/>
      <c r="C650" s="108"/>
      <c r="D650" s="108"/>
      <c r="F650" s="152"/>
      <c r="G650" s="108"/>
    </row>
    <row r="651" spans="2:7" ht="14.25" customHeight="1">
      <c r="B651" s="163"/>
      <c r="C651" s="108"/>
      <c r="D651" s="108"/>
      <c r="F651" s="152"/>
      <c r="G651" s="108"/>
    </row>
    <row r="652" spans="2:7" ht="14.25" customHeight="1">
      <c r="B652" s="163"/>
      <c r="C652" s="108"/>
      <c r="D652" s="108"/>
      <c r="F652" s="152"/>
      <c r="G652" s="108"/>
    </row>
    <row r="653" spans="2:7" ht="14.25" customHeight="1">
      <c r="B653" s="163"/>
      <c r="C653" s="108"/>
      <c r="D653" s="108"/>
      <c r="F653" s="152"/>
      <c r="G653" s="108"/>
    </row>
    <row r="654" spans="2:7" ht="14.25" customHeight="1">
      <c r="B654" s="163"/>
      <c r="C654" s="108"/>
      <c r="D654" s="108"/>
      <c r="F654" s="152"/>
      <c r="G654" s="108"/>
    </row>
    <row r="655" spans="2:7" ht="14.25" customHeight="1">
      <c r="B655" s="163"/>
      <c r="C655" s="108"/>
      <c r="D655" s="108"/>
      <c r="F655" s="152"/>
      <c r="G655" s="108"/>
    </row>
    <row r="656" spans="2:7" ht="14.25" customHeight="1">
      <c r="B656" s="163"/>
      <c r="C656" s="108"/>
      <c r="D656" s="108"/>
      <c r="F656" s="152"/>
      <c r="G656" s="108"/>
    </row>
    <row r="657" spans="2:7" ht="14.25" customHeight="1">
      <c r="B657" s="163"/>
      <c r="C657" s="108"/>
      <c r="D657" s="108"/>
      <c r="F657" s="152"/>
      <c r="G657" s="108"/>
    </row>
    <row r="658" spans="2:7" ht="14.25" customHeight="1">
      <c r="B658" s="163"/>
      <c r="C658" s="108"/>
      <c r="D658" s="108"/>
      <c r="F658" s="152"/>
      <c r="G658" s="108"/>
    </row>
    <row r="659" spans="2:7" ht="14.25" customHeight="1">
      <c r="B659" s="163"/>
      <c r="C659" s="108"/>
      <c r="D659" s="108"/>
      <c r="F659" s="152"/>
      <c r="G659" s="108"/>
    </row>
    <row r="660" spans="2:7" ht="14.25" customHeight="1">
      <c r="B660" s="163"/>
      <c r="C660" s="108"/>
      <c r="D660" s="108"/>
      <c r="F660" s="152"/>
      <c r="G660" s="108"/>
    </row>
    <row r="661" spans="2:7" ht="14.25" customHeight="1">
      <c r="B661" s="163"/>
      <c r="C661" s="108"/>
      <c r="D661" s="108"/>
      <c r="F661" s="152"/>
      <c r="G661" s="108"/>
    </row>
    <row r="662" spans="2:7" ht="14.25" customHeight="1">
      <c r="B662" s="163"/>
      <c r="C662" s="108"/>
      <c r="D662" s="108"/>
      <c r="F662" s="152"/>
      <c r="G662" s="108"/>
    </row>
    <row r="663" spans="2:7" ht="14.25" customHeight="1">
      <c r="B663" s="163"/>
      <c r="C663" s="108"/>
      <c r="D663" s="108"/>
      <c r="F663" s="152"/>
      <c r="G663" s="108"/>
    </row>
    <row r="664" spans="2:7" ht="14.25" customHeight="1">
      <c r="B664" s="163"/>
      <c r="C664" s="108"/>
      <c r="D664" s="108"/>
      <c r="F664" s="152"/>
      <c r="G664" s="108"/>
    </row>
    <row r="665" spans="2:7" ht="14.25" customHeight="1">
      <c r="B665" s="163"/>
      <c r="C665" s="108"/>
      <c r="D665" s="108"/>
      <c r="F665" s="152"/>
      <c r="G665" s="108"/>
    </row>
    <row r="666" spans="2:7" ht="14.25" customHeight="1">
      <c r="B666" s="163"/>
      <c r="C666" s="108"/>
      <c r="D666" s="108"/>
      <c r="F666" s="152"/>
      <c r="G666" s="108"/>
    </row>
    <row r="667" spans="2:7" ht="14.25" customHeight="1">
      <c r="B667" s="163"/>
      <c r="C667" s="108"/>
      <c r="D667" s="108"/>
      <c r="F667" s="152"/>
      <c r="G667" s="108"/>
    </row>
    <row r="668" spans="2:7" ht="14.25" customHeight="1">
      <c r="B668" s="163"/>
      <c r="C668" s="108"/>
      <c r="D668" s="108"/>
      <c r="F668" s="152"/>
      <c r="G668" s="108"/>
    </row>
    <row r="669" spans="2:7" ht="14.25" customHeight="1">
      <c r="B669" s="163"/>
      <c r="C669" s="108"/>
      <c r="D669" s="108"/>
      <c r="F669" s="152"/>
      <c r="G669" s="108"/>
    </row>
    <row r="670" spans="2:7" ht="14.25" customHeight="1">
      <c r="B670" s="163"/>
      <c r="C670" s="108"/>
      <c r="D670" s="108"/>
      <c r="F670" s="152"/>
      <c r="G670" s="108"/>
    </row>
    <row r="671" spans="2:7" ht="14.25" customHeight="1">
      <c r="B671" s="163"/>
      <c r="C671" s="108"/>
      <c r="D671" s="108"/>
      <c r="F671" s="152"/>
      <c r="G671" s="108"/>
    </row>
    <row r="672" spans="2:7" ht="14.25" customHeight="1">
      <c r="B672" s="163"/>
      <c r="C672" s="108"/>
      <c r="D672" s="108"/>
      <c r="F672" s="152"/>
      <c r="G672" s="108"/>
    </row>
    <row r="673" spans="2:7" ht="14.25" customHeight="1">
      <c r="B673" s="163"/>
      <c r="C673" s="108"/>
      <c r="D673" s="108"/>
      <c r="F673" s="152"/>
      <c r="G673" s="108"/>
    </row>
    <row r="674" spans="2:7" ht="14.25" customHeight="1">
      <c r="B674" s="163"/>
      <c r="C674" s="108"/>
      <c r="D674" s="108"/>
      <c r="F674" s="152"/>
      <c r="G674" s="108"/>
    </row>
    <row r="675" spans="2:7" ht="14.25" customHeight="1">
      <c r="B675" s="163"/>
      <c r="C675" s="108"/>
      <c r="D675" s="108"/>
      <c r="F675" s="152"/>
      <c r="G675" s="108"/>
    </row>
    <row r="676" spans="2:7" ht="14.25" customHeight="1">
      <c r="B676" s="163"/>
      <c r="C676" s="108"/>
      <c r="D676" s="108"/>
      <c r="F676" s="152"/>
      <c r="G676" s="108"/>
    </row>
    <row r="677" spans="2:7" ht="14.25" customHeight="1">
      <c r="B677" s="163"/>
      <c r="C677" s="108"/>
      <c r="D677" s="108"/>
      <c r="F677" s="152"/>
      <c r="G677" s="108"/>
    </row>
    <row r="678" spans="2:7" ht="14.25" customHeight="1">
      <c r="B678" s="163"/>
      <c r="C678" s="108"/>
      <c r="D678" s="108"/>
      <c r="F678" s="152"/>
      <c r="G678" s="108"/>
    </row>
    <row r="679" spans="2:7" ht="14.25" customHeight="1">
      <c r="B679" s="163"/>
      <c r="C679" s="108"/>
      <c r="D679" s="108"/>
      <c r="F679" s="152"/>
      <c r="G679" s="108"/>
    </row>
    <row r="680" spans="2:7" ht="14.25" customHeight="1">
      <c r="B680" s="163"/>
      <c r="C680" s="108"/>
      <c r="D680" s="108"/>
      <c r="F680" s="152"/>
      <c r="G680" s="108"/>
    </row>
    <row r="681" spans="2:7" ht="14.25" customHeight="1">
      <c r="B681" s="163"/>
      <c r="C681" s="108"/>
      <c r="D681" s="108"/>
      <c r="F681" s="152"/>
      <c r="G681" s="108"/>
    </row>
    <row r="682" spans="2:7" ht="14.25" customHeight="1">
      <c r="B682" s="163"/>
      <c r="C682" s="108"/>
      <c r="D682" s="108"/>
      <c r="F682" s="152"/>
      <c r="G682" s="108"/>
    </row>
    <row r="683" spans="2:7" ht="14.25" customHeight="1">
      <c r="B683" s="163"/>
      <c r="C683" s="108"/>
      <c r="D683" s="108"/>
      <c r="F683" s="152"/>
      <c r="G683" s="108"/>
    </row>
    <row r="684" spans="2:7" ht="14.25" customHeight="1">
      <c r="B684" s="163"/>
      <c r="C684" s="108"/>
      <c r="D684" s="108"/>
      <c r="F684" s="152"/>
      <c r="G684" s="108"/>
    </row>
    <row r="685" spans="2:7" ht="14.25" customHeight="1">
      <c r="B685" s="163"/>
      <c r="C685" s="108"/>
      <c r="D685" s="108"/>
      <c r="F685" s="152"/>
      <c r="G685" s="108"/>
    </row>
    <row r="686" spans="2:7" ht="14.25" customHeight="1">
      <c r="B686" s="163"/>
      <c r="C686" s="108"/>
      <c r="D686" s="108"/>
      <c r="F686" s="152"/>
      <c r="G686" s="108"/>
    </row>
    <row r="687" spans="2:7" ht="14.25" customHeight="1">
      <c r="B687" s="163"/>
      <c r="C687" s="108"/>
      <c r="D687" s="108"/>
      <c r="F687" s="152"/>
      <c r="G687" s="108"/>
    </row>
    <row r="688" spans="2:7" ht="14.25" customHeight="1">
      <c r="B688" s="163"/>
      <c r="C688" s="108"/>
      <c r="D688" s="108"/>
      <c r="F688" s="152"/>
      <c r="G688" s="108"/>
    </row>
    <row r="689" spans="2:7" ht="14.25" customHeight="1">
      <c r="B689" s="163"/>
      <c r="C689" s="108"/>
      <c r="D689" s="108"/>
      <c r="F689" s="152"/>
      <c r="G689" s="108"/>
    </row>
    <row r="690" spans="2:7" ht="14.25" customHeight="1">
      <c r="B690" s="163"/>
      <c r="C690" s="108"/>
      <c r="D690" s="108"/>
      <c r="F690" s="152"/>
      <c r="G690" s="108"/>
    </row>
    <row r="691" spans="2:7" ht="14.25" customHeight="1">
      <c r="B691" s="163"/>
      <c r="C691" s="108"/>
      <c r="D691" s="108"/>
      <c r="F691" s="152"/>
      <c r="G691" s="108"/>
    </row>
    <row r="692" spans="2:7" ht="14.25" customHeight="1">
      <c r="B692" s="163"/>
      <c r="C692" s="108"/>
      <c r="D692" s="108"/>
      <c r="F692" s="152"/>
      <c r="G692" s="108"/>
    </row>
    <row r="693" spans="2:7" ht="14.25" customHeight="1">
      <c r="B693" s="163"/>
      <c r="C693" s="108"/>
      <c r="D693" s="108"/>
      <c r="F693" s="152"/>
      <c r="G693" s="108"/>
    </row>
    <row r="694" spans="2:7" ht="14.25" customHeight="1">
      <c r="B694" s="163"/>
      <c r="C694" s="108"/>
      <c r="D694" s="108"/>
      <c r="F694" s="152"/>
      <c r="G694" s="108"/>
    </row>
    <row r="695" spans="2:7" ht="14.25" customHeight="1">
      <c r="B695" s="163"/>
      <c r="C695" s="108"/>
      <c r="D695" s="108"/>
      <c r="F695" s="152"/>
      <c r="G695" s="108"/>
    </row>
    <row r="696" spans="2:7" ht="14.25" customHeight="1">
      <c r="B696" s="163"/>
      <c r="C696" s="108"/>
      <c r="D696" s="108"/>
      <c r="F696" s="152"/>
      <c r="G696" s="108"/>
    </row>
    <row r="697" spans="2:7" ht="14.25" customHeight="1">
      <c r="B697" s="163"/>
      <c r="C697" s="108"/>
      <c r="D697" s="108"/>
      <c r="F697" s="152"/>
      <c r="G697" s="108"/>
    </row>
    <row r="698" spans="2:7" ht="14.25" customHeight="1">
      <c r="B698" s="163"/>
      <c r="C698" s="108"/>
      <c r="D698" s="108"/>
      <c r="F698" s="152"/>
      <c r="G698" s="108"/>
    </row>
    <row r="699" spans="2:7" ht="14.25" customHeight="1">
      <c r="B699" s="163"/>
      <c r="C699" s="108"/>
      <c r="D699" s="108"/>
      <c r="F699" s="152"/>
      <c r="G699" s="108"/>
    </row>
    <row r="700" spans="2:7" ht="14.25" customHeight="1">
      <c r="B700" s="163"/>
      <c r="C700" s="108"/>
      <c r="D700" s="108"/>
      <c r="F700" s="152"/>
      <c r="G700" s="108"/>
    </row>
    <row r="701" spans="2:7" ht="14.25" customHeight="1">
      <c r="B701" s="163"/>
      <c r="C701" s="108"/>
      <c r="D701" s="108"/>
      <c r="F701" s="152"/>
      <c r="G701" s="108"/>
    </row>
    <row r="702" spans="2:7" ht="14.25" customHeight="1">
      <c r="B702" s="163"/>
      <c r="C702" s="108"/>
      <c r="D702" s="108"/>
      <c r="F702" s="152"/>
      <c r="G702" s="108"/>
    </row>
    <row r="703" spans="2:7" ht="14.25" customHeight="1">
      <c r="B703" s="163"/>
      <c r="C703" s="108"/>
      <c r="D703" s="108"/>
      <c r="F703" s="152"/>
      <c r="G703" s="108"/>
    </row>
    <row r="704" spans="2:7" ht="14.25" customHeight="1">
      <c r="B704" s="163"/>
      <c r="C704" s="108"/>
      <c r="D704" s="108"/>
      <c r="F704" s="152"/>
      <c r="G704" s="108"/>
    </row>
    <row r="705" spans="2:7" ht="14.25" customHeight="1">
      <c r="B705" s="163"/>
      <c r="C705" s="108"/>
      <c r="D705" s="108"/>
      <c r="F705" s="152"/>
      <c r="G705" s="108"/>
    </row>
    <row r="706" spans="2:7" ht="14.25" customHeight="1">
      <c r="B706" s="163"/>
      <c r="C706" s="108"/>
      <c r="D706" s="108"/>
      <c r="F706" s="152"/>
      <c r="G706" s="108"/>
    </row>
    <row r="707" spans="2:7" ht="14.25" customHeight="1">
      <c r="B707" s="163"/>
      <c r="C707" s="108"/>
      <c r="D707" s="108"/>
      <c r="F707" s="152"/>
      <c r="G707" s="108"/>
    </row>
    <row r="708" spans="2:7" ht="14.25" customHeight="1">
      <c r="B708" s="163"/>
      <c r="C708" s="108"/>
      <c r="D708" s="108"/>
      <c r="F708" s="152"/>
      <c r="G708" s="108"/>
    </row>
    <row r="709" spans="2:7" ht="14.25" customHeight="1">
      <c r="B709" s="163"/>
      <c r="C709" s="108"/>
      <c r="D709" s="108"/>
      <c r="F709" s="152"/>
      <c r="G709" s="108"/>
    </row>
    <row r="710" spans="2:7" ht="14.25" customHeight="1">
      <c r="B710" s="163"/>
      <c r="C710" s="108"/>
      <c r="D710" s="108"/>
      <c r="F710" s="152"/>
      <c r="G710" s="108"/>
    </row>
    <row r="711" spans="2:7" ht="14.25" customHeight="1">
      <c r="B711" s="163"/>
      <c r="C711" s="108"/>
      <c r="D711" s="108"/>
      <c r="F711" s="152"/>
      <c r="G711" s="108"/>
    </row>
    <row r="712" spans="2:7" ht="14.25" customHeight="1">
      <c r="B712" s="163"/>
      <c r="C712" s="108"/>
      <c r="D712" s="108"/>
      <c r="F712" s="152"/>
      <c r="G712" s="108"/>
    </row>
    <row r="713" spans="2:7" ht="14.25" customHeight="1">
      <c r="B713" s="163"/>
      <c r="C713" s="108"/>
      <c r="D713" s="108"/>
      <c r="F713" s="152"/>
      <c r="G713" s="108"/>
    </row>
    <row r="714" spans="2:7" ht="14.25" customHeight="1">
      <c r="B714" s="163"/>
      <c r="C714" s="108"/>
      <c r="D714" s="108"/>
      <c r="F714" s="152"/>
      <c r="G714" s="108"/>
    </row>
    <row r="715" spans="2:7" ht="14.25" customHeight="1">
      <c r="B715" s="163"/>
      <c r="C715" s="108"/>
      <c r="D715" s="108"/>
      <c r="F715" s="152"/>
      <c r="G715" s="108"/>
    </row>
    <row r="716" spans="2:7" ht="14.25" customHeight="1">
      <c r="B716" s="163"/>
      <c r="C716" s="108"/>
      <c r="D716" s="108"/>
      <c r="F716" s="152"/>
      <c r="G716" s="108"/>
    </row>
    <row r="717" spans="2:7" ht="14.25" customHeight="1">
      <c r="B717" s="163"/>
      <c r="C717" s="108"/>
      <c r="D717" s="108"/>
      <c r="F717" s="152"/>
      <c r="G717" s="108"/>
    </row>
    <row r="718" spans="2:7" ht="14.25" customHeight="1">
      <c r="B718" s="163"/>
      <c r="C718" s="108"/>
      <c r="D718" s="108"/>
      <c r="F718" s="152"/>
      <c r="G718" s="108"/>
    </row>
    <row r="719" spans="2:7" ht="14.25" customHeight="1">
      <c r="B719" s="163"/>
      <c r="C719" s="108"/>
      <c r="D719" s="108"/>
      <c r="F719" s="152"/>
      <c r="G719" s="108"/>
    </row>
    <row r="720" spans="2:7" ht="14.25" customHeight="1">
      <c r="B720" s="163"/>
      <c r="C720" s="108"/>
      <c r="D720" s="108"/>
      <c r="F720" s="152"/>
      <c r="G720" s="108"/>
    </row>
    <row r="721" spans="2:7" ht="14.25" customHeight="1">
      <c r="B721" s="163"/>
      <c r="C721" s="108"/>
      <c r="D721" s="108"/>
      <c r="F721" s="152"/>
      <c r="G721" s="108"/>
    </row>
    <row r="722" spans="2:7" ht="14.25" customHeight="1">
      <c r="B722" s="163"/>
      <c r="C722" s="108"/>
      <c r="D722" s="108"/>
      <c r="F722" s="152"/>
      <c r="G722" s="108"/>
    </row>
    <row r="723" spans="2:7" ht="14.25" customHeight="1">
      <c r="B723" s="163"/>
      <c r="C723" s="108"/>
      <c r="D723" s="108"/>
      <c r="F723" s="152"/>
      <c r="G723" s="108"/>
    </row>
    <row r="724" spans="2:7" ht="14.25" customHeight="1">
      <c r="B724" s="163"/>
      <c r="C724" s="108"/>
      <c r="D724" s="108"/>
      <c r="F724" s="152"/>
      <c r="G724" s="108"/>
    </row>
    <row r="725" spans="2:7" ht="14.25" customHeight="1">
      <c r="B725" s="163"/>
      <c r="C725" s="108"/>
      <c r="D725" s="108"/>
      <c r="F725" s="152"/>
      <c r="G725" s="108"/>
    </row>
    <row r="726" spans="2:7" ht="14.25" customHeight="1">
      <c r="B726" s="163"/>
      <c r="C726" s="108"/>
      <c r="D726" s="108"/>
      <c r="F726" s="152"/>
      <c r="G726" s="108"/>
    </row>
    <row r="727" spans="2:7" ht="14.25" customHeight="1">
      <c r="B727" s="163"/>
      <c r="C727" s="108"/>
      <c r="D727" s="108"/>
      <c r="F727" s="152"/>
      <c r="G727" s="108"/>
    </row>
    <row r="728" spans="2:7" ht="14.25" customHeight="1">
      <c r="B728" s="163"/>
      <c r="C728" s="108"/>
      <c r="D728" s="108"/>
      <c r="F728" s="152"/>
      <c r="G728" s="108"/>
    </row>
    <row r="729" spans="2:7" ht="14.25" customHeight="1">
      <c r="B729" s="163"/>
      <c r="C729" s="108"/>
      <c r="D729" s="108"/>
      <c r="F729" s="152"/>
      <c r="G729" s="108"/>
    </row>
    <row r="730" spans="2:7" ht="14.25" customHeight="1">
      <c r="B730" s="163"/>
      <c r="C730" s="108"/>
      <c r="D730" s="108"/>
      <c r="F730" s="152"/>
      <c r="G730" s="108"/>
    </row>
    <row r="731" spans="2:7" ht="14.25" customHeight="1">
      <c r="B731" s="163"/>
      <c r="C731" s="108"/>
      <c r="D731" s="108"/>
      <c r="F731" s="152"/>
      <c r="G731" s="108"/>
    </row>
    <row r="732" spans="2:7" ht="14.25" customHeight="1">
      <c r="B732" s="163"/>
      <c r="C732" s="108"/>
      <c r="D732" s="108"/>
      <c r="F732" s="152"/>
      <c r="G732" s="108"/>
    </row>
    <row r="733" spans="2:7" ht="14.25" customHeight="1">
      <c r="B733" s="163"/>
      <c r="C733" s="108"/>
      <c r="D733" s="108"/>
      <c r="F733" s="152"/>
      <c r="G733" s="108"/>
    </row>
    <row r="734" spans="2:7" ht="14.25" customHeight="1">
      <c r="B734" s="163"/>
      <c r="C734" s="108"/>
      <c r="D734" s="108"/>
      <c r="F734" s="152"/>
      <c r="G734" s="108"/>
    </row>
    <row r="735" spans="2:7" ht="14.25" customHeight="1">
      <c r="B735" s="163"/>
      <c r="C735" s="108"/>
      <c r="D735" s="108"/>
      <c r="F735" s="152"/>
      <c r="G735" s="108"/>
    </row>
    <row r="736" spans="2:7" ht="14.25" customHeight="1">
      <c r="B736" s="163"/>
      <c r="C736" s="108"/>
      <c r="D736" s="108"/>
      <c r="F736" s="152"/>
      <c r="G736" s="108"/>
    </row>
    <row r="737" spans="2:7" ht="14.25" customHeight="1">
      <c r="B737" s="163"/>
      <c r="C737" s="108"/>
      <c r="D737" s="108"/>
      <c r="F737" s="152"/>
      <c r="G737" s="108"/>
    </row>
    <row r="738" spans="2:7" ht="14.25" customHeight="1">
      <c r="B738" s="163"/>
      <c r="C738" s="108"/>
      <c r="D738" s="108"/>
      <c r="F738" s="152"/>
      <c r="G738" s="108"/>
    </row>
    <row r="739" spans="2:7" ht="14.25" customHeight="1">
      <c r="B739" s="163"/>
      <c r="C739" s="108"/>
      <c r="D739" s="108"/>
      <c r="F739" s="152"/>
      <c r="G739" s="108"/>
    </row>
    <row r="740" spans="2:7" ht="14.25" customHeight="1">
      <c r="B740" s="163"/>
      <c r="C740" s="108"/>
      <c r="D740" s="108"/>
      <c r="F740" s="152"/>
      <c r="G740" s="108"/>
    </row>
    <row r="741" spans="2:7" ht="14.25" customHeight="1">
      <c r="B741" s="163"/>
      <c r="C741" s="108"/>
      <c r="D741" s="108"/>
      <c r="F741" s="152"/>
      <c r="G741" s="108"/>
    </row>
    <row r="742" spans="2:7" ht="14.25" customHeight="1">
      <c r="B742" s="163"/>
      <c r="C742" s="108"/>
      <c r="D742" s="108"/>
      <c r="F742" s="152"/>
      <c r="G742" s="108"/>
    </row>
    <row r="743" spans="2:7" ht="14.25" customHeight="1">
      <c r="B743" s="163"/>
      <c r="C743" s="108"/>
      <c r="D743" s="108"/>
      <c r="F743" s="152"/>
      <c r="G743" s="108"/>
    </row>
    <row r="744" spans="2:7" ht="14.25" customHeight="1">
      <c r="B744" s="163"/>
      <c r="C744" s="108"/>
      <c r="D744" s="108"/>
      <c r="F744" s="152"/>
      <c r="G744" s="108"/>
    </row>
    <row r="745" spans="2:7" ht="14.25" customHeight="1">
      <c r="B745" s="163"/>
      <c r="C745" s="108"/>
      <c r="D745" s="108"/>
      <c r="F745" s="152"/>
      <c r="G745" s="108"/>
    </row>
    <row r="746" spans="2:7" ht="14.25" customHeight="1">
      <c r="B746" s="163"/>
      <c r="C746" s="108"/>
      <c r="D746" s="108"/>
      <c r="F746" s="152"/>
      <c r="G746" s="108"/>
    </row>
    <row r="747" spans="2:7" ht="14.25" customHeight="1">
      <c r="B747" s="163"/>
      <c r="C747" s="108"/>
      <c r="D747" s="108"/>
      <c r="F747" s="152"/>
      <c r="G747" s="108"/>
    </row>
    <row r="748" spans="2:7" ht="14.25" customHeight="1">
      <c r="B748" s="163"/>
      <c r="C748" s="108"/>
      <c r="D748" s="108"/>
      <c r="F748" s="152"/>
      <c r="G748" s="108"/>
    </row>
    <row r="749" spans="2:7" ht="14.25" customHeight="1">
      <c r="B749" s="163"/>
      <c r="C749" s="108"/>
      <c r="D749" s="108"/>
      <c r="F749" s="152"/>
      <c r="G749" s="108"/>
    </row>
    <row r="750" spans="2:7" ht="14.25" customHeight="1">
      <c r="B750" s="163"/>
      <c r="C750" s="108"/>
      <c r="D750" s="108"/>
      <c r="F750" s="152"/>
      <c r="G750" s="108"/>
    </row>
    <row r="751" spans="2:7" ht="14.25" customHeight="1">
      <c r="B751" s="163"/>
      <c r="C751" s="108"/>
      <c r="D751" s="108"/>
      <c r="F751" s="152"/>
      <c r="G751" s="108"/>
    </row>
    <row r="752" spans="2:7" ht="14.25" customHeight="1">
      <c r="B752" s="163"/>
      <c r="C752" s="108"/>
      <c r="D752" s="108"/>
      <c r="F752" s="152"/>
      <c r="G752" s="108"/>
    </row>
    <row r="753" spans="2:7" ht="14.25" customHeight="1">
      <c r="B753" s="163"/>
      <c r="C753" s="108"/>
      <c r="D753" s="108"/>
      <c r="F753" s="152"/>
      <c r="G753" s="108"/>
    </row>
    <row r="754" spans="2:7" ht="14.25" customHeight="1">
      <c r="B754" s="163"/>
      <c r="C754" s="108"/>
      <c r="D754" s="108"/>
      <c r="F754" s="152"/>
      <c r="G754" s="108"/>
    </row>
    <row r="755" spans="2:7" ht="14.25" customHeight="1">
      <c r="B755" s="163"/>
      <c r="C755" s="108"/>
      <c r="D755" s="108"/>
      <c r="F755" s="152"/>
      <c r="G755" s="108"/>
    </row>
    <row r="756" spans="2:7" ht="14.25" customHeight="1">
      <c r="B756" s="163"/>
      <c r="C756" s="108"/>
      <c r="D756" s="108"/>
      <c r="F756" s="152"/>
      <c r="G756" s="108"/>
    </row>
    <row r="757" spans="2:7" ht="14.25" customHeight="1">
      <c r="B757" s="163"/>
      <c r="C757" s="108"/>
      <c r="D757" s="108"/>
      <c r="F757" s="152"/>
      <c r="G757" s="108"/>
    </row>
    <row r="758" spans="2:7" ht="14.25" customHeight="1">
      <c r="B758" s="163"/>
      <c r="C758" s="108"/>
      <c r="D758" s="108"/>
      <c r="F758" s="152"/>
      <c r="G758" s="108"/>
    </row>
    <row r="759" spans="2:7" ht="14.25" customHeight="1">
      <c r="B759" s="163"/>
      <c r="C759" s="108"/>
      <c r="D759" s="108"/>
      <c r="F759" s="152"/>
      <c r="G759" s="108"/>
    </row>
    <row r="760" spans="2:7" ht="14.25" customHeight="1">
      <c r="B760" s="163"/>
      <c r="C760" s="108"/>
      <c r="D760" s="108"/>
      <c r="F760" s="152"/>
      <c r="G760" s="108"/>
    </row>
    <row r="761" spans="2:7" ht="14.25" customHeight="1">
      <c r="B761" s="163"/>
      <c r="C761" s="108"/>
      <c r="D761" s="108"/>
      <c r="F761" s="152"/>
      <c r="G761" s="108"/>
    </row>
    <row r="762" spans="2:7" ht="14.25" customHeight="1">
      <c r="B762" s="163"/>
      <c r="C762" s="108"/>
      <c r="D762" s="108"/>
      <c r="F762" s="152"/>
      <c r="G762" s="108"/>
    </row>
    <row r="763" spans="2:7" ht="14.25" customHeight="1">
      <c r="B763" s="163"/>
      <c r="C763" s="108"/>
      <c r="D763" s="108"/>
      <c r="F763" s="152"/>
      <c r="G763" s="108"/>
    </row>
    <row r="764" spans="2:7" ht="14.25" customHeight="1">
      <c r="B764" s="163"/>
      <c r="C764" s="108"/>
      <c r="D764" s="108"/>
      <c r="F764" s="152"/>
      <c r="G764" s="108"/>
    </row>
    <row r="765" spans="2:7" ht="14.25" customHeight="1">
      <c r="B765" s="163"/>
      <c r="C765" s="108"/>
      <c r="D765" s="108"/>
      <c r="F765" s="152"/>
      <c r="G765" s="108"/>
    </row>
    <row r="766" spans="2:7" ht="14.25" customHeight="1">
      <c r="B766" s="163"/>
      <c r="C766" s="108"/>
      <c r="D766" s="108"/>
      <c r="F766" s="152"/>
      <c r="G766" s="108"/>
    </row>
    <row r="767" spans="2:7" ht="14.25" customHeight="1">
      <c r="B767" s="163"/>
      <c r="C767" s="108"/>
      <c r="D767" s="108"/>
      <c r="F767" s="152"/>
      <c r="G767" s="108"/>
    </row>
    <row r="768" spans="2:7" ht="14.25" customHeight="1">
      <c r="B768" s="163"/>
      <c r="C768" s="108"/>
      <c r="D768" s="108"/>
      <c r="F768" s="152"/>
      <c r="G768" s="108"/>
    </row>
    <row r="769" spans="2:7" ht="14.25" customHeight="1">
      <c r="B769" s="163"/>
      <c r="C769" s="108"/>
      <c r="D769" s="108"/>
      <c r="F769" s="152"/>
      <c r="G769" s="108"/>
    </row>
    <row r="770" spans="2:7" ht="14.25" customHeight="1">
      <c r="B770" s="163"/>
      <c r="C770" s="108"/>
      <c r="D770" s="108"/>
      <c r="F770" s="152"/>
      <c r="G770" s="108"/>
    </row>
    <row r="771" spans="2:7" ht="14.25" customHeight="1">
      <c r="B771" s="163"/>
      <c r="C771" s="108"/>
      <c r="D771" s="108"/>
      <c r="F771" s="152"/>
      <c r="G771" s="108"/>
    </row>
    <row r="772" spans="2:7" ht="14.25" customHeight="1">
      <c r="B772" s="163"/>
      <c r="C772" s="108"/>
      <c r="D772" s="108"/>
      <c r="F772" s="152"/>
      <c r="G772" s="108"/>
    </row>
    <row r="773" spans="2:7" ht="14.25" customHeight="1">
      <c r="B773" s="163"/>
      <c r="C773" s="108"/>
      <c r="D773" s="108"/>
      <c r="F773" s="152"/>
      <c r="G773" s="108"/>
    </row>
    <row r="774" spans="2:7" ht="14.25" customHeight="1">
      <c r="B774" s="163"/>
      <c r="C774" s="108"/>
      <c r="D774" s="108"/>
      <c r="F774" s="152"/>
      <c r="G774" s="108"/>
    </row>
    <row r="775" spans="2:7" ht="14.25" customHeight="1">
      <c r="B775" s="163"/>
      <c r="C775" s="108"/>
      <c r="D775" s="108"/>
      <c r="F775" s="152"/>
      <c r="G775" s="108"/>
    </row>
    <row r="776" spans="2:7" ht="14.25" customHeight="1">
      <c r="B776" s="163"/>
      <c r="C776" s="108"/>
      <c r="D776" s="108"/>
      <c r="F776" s="152"/>
      <c r="G776" s="108"/>
    </row>
    <row r="777" spans="2:7" ht="14.25" customHeight="1">
      <c r="B777" s="163"/>
      <c r="C777" s="108"/>
      <c r="D777" s="108"/>
      <c r="F777" s="152"/>
      <c r="G777" s="108"/>
    </row>
    <row r="778" spans="2:7" ht="14.25" customHeight="1">
      <c r="B778" s="163"/>
      <c r="C778" s="108"/>
      <c r="D778" s="108"/>
      <c r="F778" s="152"/>
      <c r="G778" s="108"/>
    </row>
    <row r="779" spans="2:7" ht="14.25" customHeight="1">
      <c r="B779" s="163"/>
      <c r="C779" s="108"/>
      <c r="D779" s="108"/>
      <c r="F779" s="152"/>
      <c r="G779" s="108"/>
    </row>
    <row r="780" spans="2:7" ht="14.25" customHeight="1">
      <c r="B780" s="163"/>
      <c r="C780" s="108"/>
      <c r="D780" s="108"/>
      <c r="F780" s="152"/>
      <c r="G780" s="108"/>
    </row>
    <row r="781" spans="2:7" ht="14.25" customHeight="1">
      <c r="B781" s="163"/>
      <c r="C781" s="108"/>
      <c r="D781" s="108"/>
      <c r="F781" s="152"/>
      <c r="G781" s="108"/>
    </row>
    <row r="782" spans="2:7" ht="14.25" customHeight="1">
      <c r="B782" s="163"/>
      <c r="C782" s="108"/>
      <c r="D782" s="108"/>
      <c r="F782" s="152"/>
      <c r="G782" s="108"/>
    </row>
    <row r="783" spans="2:7" ht="14.25" customHeight="1">
      <c r="B783" s="163"/>
      <c r="C783" s="108"/>
      <c r="D783" s="108"/>
      <c r="F783" s="152"/>
      <c r="G783" s="108"/>
    </row>
    <row r="784" spans="2:7" ht="14.25" customHeight="1">
      <c r="B784" s="163"/>
      <c r="C784" s="108"/>
      <c r="D784" s="108"/>
      <c r="F784" s="152"/>
      <c r="G784" s="108"/>
    </row>
    <row r="785" spans="2:7" ht="14.25" customHeight="1">
      <c r="B785" s="163"/>
      <c r="C785" s="108"/>
      <c r="D785" s="108"/>
      <c r="F785" s="152"/>
      <c r="G785" s="108"/>
    </row>
    <row r="786" spans="2:7" ht="14.25" customHeight="1">
      <c r="B786" s="163"/>
      <c r="C786" s="108"/>
      <c r="D786" s="108"/>
      <c r="F786" s="152"/>
      <c r="G786" s="108"/>
    </row>
    <row r="787" spans="2:7" ht="14.25" customHeight="1">
      <c r="B787" s="163"/>
      <c r="C787" s="108"/>
      <c r="D787" s="108"/>
      <c r="F787" s="152"/>
      <c r="G787" s="108"/>
    </row>
    <row r="788" spans="2:7" ht="14.25" customHeight="1">
      <c r="B788" s="163"/>
      <c r="C788" s="108"/>
      <c r="D788" s="108"/>
      <c r="F788" s="152"/>
      <c r="G788" s="108"/>
    </row>
    <row r="789" spans="2:7" ht="14.25" customHeight="1">
      <c r="B789" s="163"/>
      <c r="C789" s="108"/>
      <c r="D789" s="108"/>
      <c r="F789" s="152"/>
      <c r="G789" s="108"/>
    </row>
    <row r="790" spans="2:7" ht="14.25" customHeight="1">
      <c r="B790" s="163"/>
      <c r="C790" s="108"/>
      <c r="D790" s="108"/>
      <c r="F790" s="152"/>
      <c r="G790" s="108"/>
    </row>
    <row r="791" spans="2:7" ht="14.25" customHeight="1">
      <c r="B791" s="163"/>
      <c r="C791" s="108"/>
      <c r="D791" s="108"/>
      <c r="F791" s="152"/>
      <c r="G791" s="108"/>
    </row>
    <row r="792" spans="2:7" ht="14.25" customHeight="1">
      <c r="B792" s="163"/>
      <c r="C792" s="108"/>
      <c r="D792" s="108"/>
      <c r="F792" s="152"/>
      <c r="G792" s="108"/>
    </row>
    <row r="793" spans="2:7" ht="14.25" customHeight="1">
      <c r="B793" s="163"/>
      <c r="C793" s="108"/>
      <c r="D793" s="108"/>
      <c r="F793" s="152"/>
      <c r="G793" s="108"/>
    </row>
    <row r="794" spans="2:7" ht="14.25" customHeight="1">
      <c r="B794" s="163"/>
      <c r="C794" s="108"/>
      <c r="D794" s="108"/>
      <c r="F794" s="152"/>
      <c r="G794" s="108"/>
    </row>
    <row r="795" spans="2:7" ht="14.25" customHeight="1">
      <c r="B795" s="163"/>
      <c r="C795" s="108"/>
      <c r="D795" s="108"/>
      <c r="F795" s="152"/>
      <c r="G795" s="108"/>
    </row>
    <row r="796" spans="2:7" ht="14.25" customHeight="1">
      <c r="B796" s="163"/>
      <c r="C796" s="108"/>
      <c r="D796" s="108"/>
      <c r="F796" s="152"/>
      <c r="G796" s="108"/>
    </row>
    <row r="797" spans="2:7" ht="14.25" customHeight="1">
      <c r="B797" s="163"/>
      <c r="C797" s="108"/>
      <c r="D797" s="108"/>
      <c r="F797" s="152"/>
      <c r="G797" s="108"/>
    </row>
    <row r="798" spans="2:7" ht="14.25" customHeight="1">
      <c r="B798" s="163"/>
      <c r="C798" s="108"/>
      <c r="D798" s="108"/>
      <c r="F798" s="152"/>
      <c r="G798" s="108"/>
    </row>
    <row r="799" spans="2:7" ht="14.25" customHeight="1">
      <c r="B799" s="163"/>
      <c r="C799" s="108"/>
      <c r="D799" s="108"/>
      <c r="F799" s="152"/>
      <c r="G799" s="108"/>
    </row>
    <row r="800" spans="2:7" ht="14.25" customHeight="1">
      <c r="B800" s="163"/>
      <c r="C800" s="108"/>
      <c r="D800" s="108"/>
      <c r="F800" s="152"/>
      <c r="G800" s="108"/>
    </row>
    <row r="801" spans="2:7" ht="14.25" customHeight="1">
      <c r="B801" s="163"/>
      <c r="C801" s="108"/>
      <c r="D801" s="108"/>
      <c r="F801" s="152"/>
      <c r="G801" s="108"/>
    </row>
    <row r="802" spans="2:7" ht="14.25" customHeight="1">
      <c r="B802" s="163"/>
      <c r="C802" s="108"/>
      <c r="D802" s="108"/>
      <c r="F802" s="152"/>
      <c r="G802" s="108"/>
    </row>
    <row r="803" spans="2:7" ht="14.25" customHeight="1">
      <c r="B803" s="163"/>
      <c r="C803" s="108"/>
      <c r="D803" s="108"/>
      <c r="F803" s="152"/>
      <c r="G803" s="108"/>
    </row>
    <row r="804" spans="2:7" ht="14.25" customHeight="1">
      <c r="B804" s="163"/>
      <c r="C804" s="108"/>
      <c r="D804" s="108"/>
      <c r="F804" s="152"/>
      <c r="G804" s="108"/>
    </row>
    <row r="805" spans="2:7" ht="14.25" customHeight="1">
      <c r="B805" s="163"/>
      <c r="C805" s="108"/>
      <c r="D805" s="108"/>
      <c r="F805" s="152"/>
      <c r="G805" s="108"/>
    </row>
    <row r="806" spans="2:7" ht="14.25" customHeight="1">
      <c r="B806" s="163"/>
      <c r="C806" s="108"/>
      <c r="D806" s="108"/>
      <c r="F806" s="152"/>
      <c r="G806" s="108"/>
    </row>
    <row r="807" spans="2:7" ht="14.25" customHeight="1">
      <c r="B807" s="163"/>
      <c r="C807" s="108"/>
      <c r="D807" s="108"/>
      <c r="F807" s="152"/>
      <c r="G807" s="108"/>
    </row>
    <row r="808" spans="2:7" ht="14.25" customHeight="1">
      <c r="B808" s="163"/>
      <c r="C808" s="108"/>
      <c r="D808" s="108"/>
      <c r="F808" s="152"/>
      <c r="G808" s="108"/>
    </row>
    <row r="809" spans="2:7" ht="14.25" customHeight="1">
      <c r="B809" s="163"/>
      <c r="C809" s="108"/>
      <c r="D809" s="108"/>
      <c r="F809" s="152"/>
      <c r="G809" s="108"/>
    </row>
    <row r="810" spans="2:7" ht="14.25" customHeight="1">
      <c r="B810" s="163"/>
      <c r="C810" s="108"/>
      <c r="D810" s="108"/>
      <c r="F810" s="152"/>
      <c r="G810" s="108"/>
    </row>
    <row r="811" spans="2:7" ht="14.25" customHeight="1">
      <c r="B811" s="163"/>
      <c r="C811" s="108"/>
      <c r="D811" s="108"/>
      <c r="F811" s="152"/>
      <c r="G811" s="108"/>
    </row>
    <row r="812" spans="2:7" ht="14.25" customHeight="1">
      <c r="B812" s="163"/>
      <c r="C812" s="108"/>
      <c r="D812" s="108"/>
      <c r="F812" s="152"/>
      <c r="G812" s="108"/>
    </row>
    <row r="813" spans="2:7" ht="14.25" customHeight="1">
      <c r="B813" s="163"/>
      <c r="C813" s="108"/>
      <c r="D813" s="108"/>
      <c r="F813" s="152"/>
      <c r="G813" s="108"/>
    </row>
    <row r="814" spans="2:7" ht="14.25" customHeight="1">
      <c r="B814" s="163"/>
      <c r="C814" s="108"/>
      <c r="D814" s="108"/>
      <c r="F814" s="152"/>
      <c r="G814" s="108"/>
    </row>
    <row r="815" spans="2:7" ht="14.25" customHeight="1">
      <c r="B815" s="163"/>
      <c r="C815" s="108"/>
      <c r="D815" s="108"/>
      <c r="F815" s="152"/>
      <c r="G815" s="108"/>
    </row>
    <row r="816" spans="2:7" ht="14.25" customHeight="1">
      <c r="B816" s="163"/>
      <c r="C816" s="108"/>
      <c r="D816" s="108"/>
      <c r="F816" s="152"/>
      <c r="G816" s="108"/>
    </row>
    <row r="817" spans="2:7" ht="14.25" customHeight="1">
      <c r="B817" s="163"/>
      <c r="C817" s="108"/>
      <c r="D817" s="108"/>
      <c r="F817" s="152"/>
      <c r="G817" s="108"/>
    </row>
    <row r="818" spans="2:7" ht="14.25" customHeight="1">
      <c r="B818" s="163"/>
      <c r="C818" s="108"/>
      <c r="D818" s="108"/>
      <c r="F818" s="152"/>
      <c r="G818" s="108"/>
    </row>
    <row r="819" spans="2:7" ht="14.25" customHeight="1">
      <c r="B819" s="163"/>
      <c r="C819" s="108"/>
      <c r="D819" s="108"/>
      <c r="F819" s="152"/>
      <c r="G819" s="108"/>
    </row>
    <row r="820" spans="2:7" ht="14.25" customHeight="1">
      <c r="B820" s="163"/>
      <c r="C820" s="108"/>
      <c r="D820" s="108"/>
      <c r="F820" s="152"/>
      <c r="G820" s="108"/>
    </row>
    <row r="821" spans="2:7" ht="14.25" customHeight="1">
      <c r="B821" s="163"/>
      <c r="C821" s="108"/>
      <c r="D821" s="108"/>
      <c r="F821" s="152"/>
      <c r="G821" s="108"/>
    </row>
    <row r="822" spans="2:7" ht="14.25" customHeight="1">
      <c r="B822" s="163"/>
      <c r="C822" s="108"/>
      <c r="D822" s="108"/>
      <c r="F822" s="152"/>
      <c r="G822" s="108"/>
    </row>
    <row r="823" spans="2:7" ht="14.25" customHeight="1">
      <c r="B823" s="163"/>
      <c r="C823" s="108"/>
      <c r="D823" s="108"/>
      <c r="F823" s="152"/>
      <c r="G823" s="108"/>
    </row>
    <row r="824" spans="2:7" ht="14.25" customHeight="1">
      <c r="B824" s="163"/>
      <c r="C824" s="108"/>
      <c r="D824" s="108"/>
      <c r="F824" s="152"/>
      <c r="G824" s="108"/>
    </row>
    <row r="825" spans="2:7" ht="14.25" customHeight="1">
      <c r="B825" s="163"/>
      <c r="C825" s="108"/>
      <c r="D825" s="108"/>
      <c r="F825" s="152"/>
      <c r="G825" s="108"/>
    </row>
    <row r="826" spans="2:7" ht="14.25" customHeight="1">
      <c r="B826" s="163"/>
      <c r="C826" s="108"/>
      <c r="D826" s="108"/>
      <c r="F826" s="152"/>
      <c r="G826" s="108"/>
    </row>
    <row r="827" spans="2:7" ht="14.25" customHeight="1">
      <c r="B827" s="163"/>
      <c r="C827" s="108"/>
      <c r="D827" s="108"/>
      <c r="F827" s="152"/>
      <c r="G827" s="108"/>
    </row>
    <row r="828" spans="2:7" ht="14.25" customHeight="1">
      <c r="B828" s="163"/>
      <c r="C828" s="108"/>
      <c r="D828" s="108"/>
      <c r="F828" s="152"/>
      <c r="G828" s="108"/>
    </row>
    <row r="829" spans="2:7" ht="14.25" customHeight="1">
      <c r="B829" s="163"/>
      <c r="C829" s="108"/>
      <c r="D829" s="108"/>
      <c r="F829" s="152"/>
      <c r="G829" s="108"/>
    </row>
    <row r="830" spans="2:7" ht="14.25" customHeight="1">
      <c r="B830" s="163"/>
      <c r="C830" s="108"/>
      <c r="D830" s="108"/>
      <c r="F830" s="152"/>
      <c r="G830" s="108"/>
    </row>
    <row r="831" spans="2:7" ht="14.25" customHeight="1">
      <c r="B831" s="163"/>
      <c r="C831" s="108"/>
      <c r="D831" s="108"/>
      <c r="F831" s="152"/>
      <c r="G831" s="108"/>
    </row>
    <row r="832" spans="2:7" ht="14.25" customHeight="1">
      <c r="B832" s="163"/>
      <c r="C832" s="108"/>
      <c r="D832" s="108"/>
      <c r="F832" s="152"/>
      <c r="G832" s="108"/>
    </row>
    <row r="833" spans="2:7" ht="14.25" customHeight="1">
      <c r="B833" s="163"/>
      <c r="C833" s="108"/>
      <c r="D833" s="108"/>
      <c r="F833" s="152"/>
      <c r="G833" s="108"/>
    </row>
    <row r="834" spans="2:7" ht="14.25" customHeight="1">
      <c r="B834" s="163"/>
      <c r="C834" s="108"/>
      <c r="D834" s="108"/>
      <c r="F834" s="152"/>
      <c r="G834" s="108"/>
    </row>
    <row r="835" spans="2:7" ht="14.25" customHeight="1">
      <c r="B835" s="163"/>
      <c r="C835" s="108"/>
      <c r="D835" s="108"/>
      <c r="F835" s="152"/>
      <c r="G835" s="108"/>
    </row>
    <row r="836" spans="2:7" ht="14.25" customHeight="1">
      <c r="B836" s="163"/>
      <c r="C836" s="108"/>
      <c r="D836" s="108"/>
      <c r="F836" s="152"/>
      <c r="G836" s="108"/>
    </row>
    <row r="837" spans="2:7" ht="14.25" customHeight="1">
      <c r="B837" s="163"/>
      <c r="C837" s="108"/>
      <c r="D837" s="108"/>
      <c r="F837" s="152"/>
      <c r="G837" s="108"/>
    </row>
    <row r="838" spans="2:7" ht="14.25" customHeight="1">
      <c r="B838" s="163"/>
      <c r="C838" s="108"/>
      <c r="D838" s="108"/>
      <c r="F838" s="152"/>
      <c r="G838" s="108"/>
    </row>
    <row r="839" spans="2:7" ht="14.25" customHeight="1">
      <c r="B839" s="163"/>
      <c r="C839" s="108"/>
      <c r="D839" s="108"/>
      <c r="F839" s="152"/>
      <c r="G839" s="108"/>
    </row>
    <row r="840" spans="2:7" ht="14.25" customHeight="1">
      <c r="B840" s="163"/>
      <c r="C840" s="108"/>
      <c r="D840" s="108"/>
      <c r="F840" s="152"/>
      <c r="G840" s="108"/>
    </row>
    <row r="841" spans="2:7" ht="14.25" customHeight="1">
      <c r="B841" s="163"/>
      <c r="C841" s="108"/>
      <c r="D841" s="108"/>
      <c r="F841" s="152"/>
      <c r="G841" s="108"/>
    </row>
    <row r="842" spans="2:7" ht="14.25" customHeight="1">
      <c r="B842" s="163"/>
      <c r="C842" s="108"/>
      <c r="D842" s="108"/>
      <c r="F842" s="152"/>
      <c r="G842" s="108"/>
    </row>
    <row r="843" spans="2:7" ht="14.25" customHeight="1">
      <c r="B843" s="163"/>
      <c r="C843" s="108"/>
      <c r="D843" s="108"/>
      <c r="F843" s="152"/>
      <c r="G843" s="108"/>
    </row>
    <row r="844" spans="2:7" ht="14.25" customHeight="1">
      <c r="B844" s="163"/>
      <c r="C844" s="108"/>
      <c r="D844" s="108"/>
      <c r="F844" s="152"/>
      <c r="G844" s="108"/>
    </row>
    <row r="845" spans="2:7" ht="14.25" customHeight="1">
      <c r="B845" s="163"/>
      <c r="C845" s="108"/>
      <c r="D845" s="108"/>
      <c r="F845" s="152"/>
      <c r="G845" s="108"/>
    </row>
    <row r="846" spans="2:7" ht="14.25" customHeight="1">
      <c r="B846" s="163"/>
      <c r="C846" s="108"/>
      <c r="D846" s="108"/>
      <c r="F846" s="152"/>
      <c r="G846" s="108"/>
    </row>
    <row r="847" spans="2:7" ht="14.25" customHeight="1">
      <c r="B847" s="163"/>
      <c r="C847" s="108"/>
      <c r="D847" s="108"/>
      <c r="F847" s="152"/>
      <c r="G847" s="108"/>
    </row>
    <row r="848" spans="2:7" ht="14.25" customHeight="1">
      <c r="B848" s="163"/>
      <c r="C848" s="108"/>
      <c r="D848" s="108"/>
      <c r="F848" s="152"/>
      <c r="G848" s="108"/>
    </row>
    <row r="849" spans="2:7" ht="14.25" customHeight="1">
      <c r="B849" s="163"/>
      <c r="C849" s="108"/>
      <c r="D849" s="108"/>
      <c r="F849" s="152"/>
      <c r="G849" s="108"/>
    </row>
    <row r="850" spans="2:7" ht="14.25" customHeight="1">
      <c r="B850" s="163"/>
      <c r="C850" s="108"/>
      <c r="D850" s="108"/>
      <c r="F850" s="152"/>
      <c r="G850" s="108"/>
    </row>
    <row r="851" spans="2:7" ht="14.25" customHeight="1">
      <c r="B851" s="163"/>
      <c r="C851" s="108"/>
      <c r="D851" s="108"/>
      <c r="F851" s="152"/>
      <c r="G851" s="108"/>
    </row>
    <row r="852" spans="2:7" ht="14.25" customHeight="1">
      <c r="B852" s="163"/>
      <c r="C852" s="108"/>
      <c r="D852" s="108"/>
      <c r="F852" s="152"/>
      <c r="G852" s="108"/>
    </row>
    <row r="853" spans="2:7" ht="14.25" customHeight="1">
      <c r="B853" s="163"/>
      <c r="C853" s="108"/>
      <c r="D853" s="108"/>
      <c r="F853" s="152"/>
      <c r="G853" s="108"/>
    </row>
    <row r="854" spans="2:7" ht="14.25" customHeight="1">
      <c r="B854" s="163"/>
      <c r="C854" s="108"/>
      <c r="D854" s="108"/>
      <c r="F854" s="152"/>
      <c r="G854" s="108"/>
    </row>
    <row r="855" spans="2:7" ht="14.25" customHeight="1">
      <c r="B855" s="163"/>
      <c r="C855" s="108"/>
      <c r="D855" s="108"/>
      <c r="F855" s="152"/>
      <c r="G855" s="108"/>
    </row>
    <row r="856" spans="2:7" ht="14.25" customHeight="1">
      <c r="B856" s="163"/>
      <c r="C856" s="108"/>
      <c r="D856" s="108"/>
      <c r="F856" s="152"/>
      <c r="G856" s="108"/>
    </row>
    <row r="857" spans="2:7" ht="14.25" customHeight="1">
      <c r="B857" s="163"/>
      <c r="C857" s="108"/>
      <c r="D857" s="108"/>
      <c r="F857" s="152"/>
      <c r="G857" s="108"/>
    </row>
    <row r="858" spans="2:7" ht="14.25" customHeight="1">
      <c r="B858" s="163"/>
      <c r="C858" s="108"/>
      <c r="D858" s="108"/>
      <c r="F858" s="152"/>
      <c r="G858" s="108"/>
    </row>
    <row r="859" spans="2:7" ht="14.25" customHeight="1">
      <c r="B859" s="163"/>
      <c r="C859" s="108"/>
      <c r="D859" s="108"/>
      <c r="F859" s="152"/>
      <c r="G859" s="108"/>
    </row>
    <row r="860" spans="2:7" ht="14.25" customHeight="1">
      <c r="B860" s="163"/>
      <c r="C860" s="108"/>
      <c r="D860" s="108"/>
      <c r="F860" s="152"/>
      <c r="G860" s="108"/>
    </row>
    <row r="861" spans="2:7" ht="14.25" customHeight="1">
      <c r="B861" s="163"/>
      <c r="C861" s="108"/>
      <c r="D861" s="108"/>
      <c r="F861" s="152"/>
      <c r="G861" s="108"/>
    </row>
    <row r="862" spans="2:7" ht="14.25" customHeight="1">
      <c r="B862" s="163"/>
      <c r="C862" s="108"/>
      <c r="D862" s="108"/>
      <c r="F862" s="152"/>
      <c r="G862" s="108"/>
    </row>
    <row r="863" spans="2:7" ht="14.25" customHeight="1">
      <c r="B863" s="163"/>
      <c r="C863" s="108"/>
      <c r="D863" s="108"/>
      <c r="F863" s="152"/>
      <c r="G863" s="108"/>
    </row>
    <row r="864" spans="2:7" ht="14.25" customHeight="1">
      <c r="B864" s="163"/>
      <c r="C864" s="108"/>
      <c r="D864" s="108"/>
      <c r="F864" s="152"/>
      <c r="G864" s="108"/>
    </row>
    <row r="865" spans="2:7" ht="14.25" customHeight="1">
      <c r="B865" s="163"/>
      <c r="C865" s="108"/>
      <c r="D865" s="108"/>
      <c r="F865" s="152"/>
      <c r="G865" s="108"/>
    </row>
    <row r="866" spans="2:7" ht="14.25" customHeight="1">
      <c r="B866" s="163"/>
      <c r="C866" s="108"/>
      <c r="D866" s="108"/>
      <c r="F866" s="152"/>
      <c r="G866" s="108"/>
    </row>
    <row r="867" spans="2:7" ht="14.25" customHeight="1">
      <c r="B867" s="163"/>
      <c r="C867" s="108"/>
      <c r="D867" s="108"/>
      <c r="F867" s="152"/>
      <c r="G867" s="108"/>
    </row>
    <row r="868" spans="2:7" ht="14.25" customHeight="1">
      <c r="B868" s="163"/>
      <c r="C868" s="108"/>
      <c r="D868" s="108"/>
      <c r="F868" s="152"/>
      <c r="G868" s="108"/>
    </row>
    <row r="869" spans="2:7" ht="14.25" customHeight="1">
      <c r="B869" s="163"/>
      <c r="C869" s="108"/>
      <c r="D869" s="108"/>
      <c r="F869" s="152"/>
      <c r="G869" s="108"/>
    </row>
    <row r="870" spans="2:7" ht="14.25" customHeight="1">
      <c r="B870" s="163"/>
      <c r="C870" s="108"/>
      <c r="D870" s="108"/>
      <c r="F870" s="152"/>
      <c r="G870" s="108"/>
    </row>
    <row r="871" spans="2:7" ht="14.25" customHeight="1">
      <c r="B871" s="163"/>
      <c r="C871" s="108"/>
      <c r="D871" s="108"/>
      <c r="F871" s="152"/>
      <c r="G871" s="108"/>
    </row>
    <row r="872" spans="2:7" ht="14.25" customHeight="1">
      <c r="B872" s="163"/>
      <c r="C872" s="108"/>
      <c r="D872" s="108"/>
      <c r="F872" s="152"/>
      <c r="G872" s="108"/>
    </row>
    <row r="873" spans="2:7" ht="14.25" customHeight="1">
      <c r="B873" s="163"/>
      <c r="C873" s="108"/>
      <c r="D873" s="108"/>
      <c r="F873" s="152"/>
      <c r="G873" s="108"/>
    </row>
    <row r="874" spans="2:7" ht="14.25" customHeight="1">
      <c r="B874" s="163"/>
      <c r="C874" s="108"/>
      <c r="D874" s="108"/>
      <c r="F874" s="152"/>
      <c r="G874" s="108"/>
    </row>
    <row r="875" spans="2:7" ht="14.25" customHeight="1">
      <c r="B875" s="163"/>
      <c r="C875" s="108"/>
      <c r="D875" s="108"/>
      <c r="F875" s="152"/>
      <c r="G875" s="108"/>
    </row>
    <row r="876" spans="2:7" ht="14.25" customHeight="1">
      <c r="B876" s="163"/>
      <c r="C876" s="108"/>
      <c r="D876" s="108"/>
      <c r="F876" s="152"/>
      <c r="G876" s="108"/>
    </row>
    <row r="877" spans="2:7" ht="14.25" customHeight="1">
      <c r="B877" s="163"/>
      <c r="C877" s="108"/>
      <c r="D877" s="108"/>
      <c r="F877" s="152"/>
      <c r="G877" s="108"/>
    </row>
    <row r="878" spans="2:7" ht="14.25" customHeight="1">
      <c r="B878" s="163"/>
      <c r="C878" s="108"/>
      <c r="D878" s="108"/>
      <c r="F878" s="152"/>
      <c r="G878" s="108"/>
    </row>
    <row r="879" spans="2:7" ht="14.25" customHeight="1">
      <c r="B879" s="163"/>
      <c r="C879" s="108"/>
      <c r="D879" s="108"/>
      <c r="F879" s="152"/>
      <c r="G879" s="108"/>
    </row>
    <row r="880" spans="2:7" ht="14.25" customHeight="1">
      <c r="B880" s="163"/>
      <c r="C880" s="108"/>
      <c r="D880" s="108"/>
      <c r="F880" s="152"/>
      <c r="G880" s="108"/>
    </row>
    <row r="881" spans="2:7" ht="14.25" customHeight="1">
      <c r="B881" s="163"/>
      <c r="C881" s="108"/>
      <c r="D881" s="108"/>
      <c r="F881" s="152"/>
      <c r="G881" s="108"/>
    </row>
    <row r="882" spans="2:7" ht="14.25" customHeight="1">
      <c r="B882" s="163"/>
      <c r="C882" s="108"/>
      <c r="D882" s="108"/>
      <c r="F882" s="152"/>
      <c r="G882" s="108"/>
    </row>
    <row r="883" spans="2:7" ht="14.25" customHeight="1">
      <c r="B883" s="163"/>
      <c r="C883" s="108"/>
      <c r="D883" s="108"/>
      <c r="F883" s="152"/>
      <c r="G883" s="108"/>
    </row>
    <row r="884" spans="2:7" ht="14.25" customHeight="1">
      <c r="B884" s="163"/>
      <c r="C884" s="108"/>
      <c r="D884" s="108"/>
      <c r="F884" s="152"/>
      <c r="G884" s="108"/>
    </row>
    <row r="885" spans="2:7" ht="14.25" customHeight="1">
      <c r="B885" s="163"/>
      <c r="C885" s="108"/>
      <c r="D885" s="108"/>
      <c r="F885" s="152"/>
      <c r="G885" s="108"/>
    </row>
    <row r="886" spans="2:7" ht="14.25" customHeight="1">
      <c r="B886" s="163"/>
      <c r="C886" s="108"/>
      <c r="D886" s="108"/>
      <c r="F886" s="152"/>
      <c r="G886" s="108"/>
    </row>
    <row r="887" spans="2:7" ht="14.25" customHeight="1">
      <c r="B887" s="163"/>
      <c r="C887" s="108"/>
      <c r="D887" s="108"/>
      <c r="F887" s="152"/>
      <c r="G887" s="108"/>
    </row>
    <row r="888" spans="2:7" ht="14.25" customHeight="1">
      <c r="B888" s="163"/>
      <c r="C888" s="108"/>
      <c r="D888" s="108"/>
      <c r="F888" s="152"/>
      <c r="G888" s="108"/>
    </row>
    <row r="889" spans="2:7" ht="14.25" customHeight="1">
      <c r="B889" s="163"/>
      <c r="C889" s="108"/>
      <c r="D889" s="108"/>
      <c r="F889" s="152"/>
      <c r="G889" s="108"/>
    </row>
    <row r="890" spans="2:7" ht="14.25" customHeight="1">
      <c r="B890" s="163"/>
      <c r="C890" s="108"/>
      <c r="D890" s="108"/>
      <c r="F890" s="152"/>
      <c r="G890" s="108"/>
    </row>
    <row r="891" spans="2:7" ht="14.25" customHeight="1">
      <c r="B891" s="163"/>
      <c r="C891" s="108"/>
      <c r="D891" s="108"/>
      <c r="F891" s="152"/>
      <c r="G891" s="108"/>
    </row>
    <row r="892" spans="2:7" ht="14.25" customHeight="1">
      <c r="B892" s="163"/>
      <c r="C892" s="108"/>
      <c r="D892" s="108"/>
      <c r="F892" s="152"/>
      <c r="G892" s="108"/>
    </row>
    <row r="893" spans="2:7" ht="14.25" customHeight="1">
      <c r="B893" s="163"/>
      <c r="C893" s="108"/>
      <c r="D893" s="108"/>
      <c r="F893" s="152"/>
      <c r="G893" s="108"/>
    </row>
    <row r="894" spans="2:7" ht="14.25" customHeight="1">
      <c r="B894" s="163"/>
      <c r="C894" s="108"/>
      <c r="D894" s="108"/>
      <c r="F894" s="152"/>
      <c r="G894" s="108"/>
    </row>
    <row r="895" spans="2:7" ht="14.25" customHeight="1">
      <c r="B895" s="163"/>
      <c r="C895" s="108"/>
      <c r="D895" s="108"/>
      <c r="F895" s="152"/>
      <c r="G895" s="108"/>
    </row>
    <row r="896" spans="2:7" ht="14.25" customHeight="1">
      <c r="B896" s="163"/>
      <c r="C896" s="108"/>
      <c r="D896" s="108"/>
      <c r="F896" s="152"/>
      <c r="G896" s="108"/>
    </row>
    <row r="897" spans="2:7" ht="14.25" customHeight="1">
      <c r="B897" s="163"/>
      <c r="C897" s="108"/>
      <c r="D897" s="108"/>
      <c r="F897" s="152"/>
      <c r="G897" s="108"/>
    </row>
    <row r="898" spans="2:7" ht="14.25" customHeight="1">
      <c r="B898" s="163"/>
      <c r="C898" s="108"/>
      <c r="D898" s="108"/>
      <c r="F898" s="152"/>
      <c r="G898" s="108"/>
    </row>
    <row r="899" spans="2:7" ht="14.25" customHeight="1">
      <c r="B899" s="163"/>
      <c r="C899" s="108"/>
      <c r="D899" s="108"/>
      <c r="F899" s="152"/>
      <c r="G899" s="108"/>
    </row>
    <row r="900" spans="2:7" ht="14.25" customHeight="1">
      <c r="B900" s="163"/>
      <c r="C900" s="108"/>
      <c r="D900" s="108"/>
      <c r="F900" s="152"/>
      <c r="G900" s="108"/>
    </row>
    <row r="901" spans="2:7" ht="14.25" customHeight="1">
      <c r="B901" s="163"/>
      <c r="C901" s="108"/>
      <c r="D901" s="108"/>
      <c r="F901" s="152"/>
      <c r="G901" s="108"/>
    </row>
    <row r="902" spans="2:7" ht="14.25" customHeight="1">
      <c r="B902" s="163"/>
      <c r="C902" s="108"/>
      <c r="D902" s="108"/>
      <c r="F902" s="152"/>
      <c r="G902" s="108"/>
    </row>
    <row r="903" spans="2:7" ht="14.25" customHeight="1">
      <c r="B903" s="163"/>
      <c r="C903" s="108"/>
      <c r="D903" s="108"/>
      <c r="F903" s="152"/>
      <c r="G903" s="108"/>
    </row>
    <row r="904" spans="2:7" ht="14.25" customHeight="1">
      <c r="B904" s="163"/>
      <c r="C904" s="108"/>
      <c r="D904" s="108"/>
      <c r="F904" s="152"/>
      <c r="G904" s="108"/>
    </row>
    <row r="905" spans="2:7" ht="14.25" customHeight="1">
      <c r="B905" s="163"/>
      <c r="C905" s="108"/>
      <c r="D905" s="108"/>
      <c r="F905" s="152"/>
      <c r="G905" s="108"/>
    </row>
    <row r="906" spans="2:7" ht="14.25" customHeight="1">
      <c r="B906" s="163"/>
      <c r="C906" s="108"/>
      <c r="D906" s="108"/>
      <c r="F906" s="152"/>
      <c r="G906" s="108"/>
    </row>
    <row r="907" spans="2:7" ht="14.25" customHeight="1">
      <c r="B907" s="163"/>
      <c r="C907" s="108"/>
      <c r="D907" s="108"/>
      <c r="F907" s="152"/>
      <c r="G907" s="108"/>
    </row>
    <row r="908" spans="2:7" ht="14.25" customHeight="1">
      <c r="B908" s="163"/>
      <c r="C908" s="108"/>
      <c r="D908" s="108"/>
      <c r="F908" s="152"/>
      <c r="G908" s="108"/>
    </row>
    <row r="909" spans="2:7" ht="14.25" customHeight="1">
      <c r="B909" s="163"/>
      <c r="C909" s="108"/>
      <c r="D909" s="108"/>
      <c r="F909" s="152"/>
      <c r="G909" s="108"/>
    </row>
    <row r="910" spans="2:7" ht="14.25" customHeight="1">
      <c r="B910" s="163"/>
      <c r="C910" s="108"/>
      <c r="D910" s="108"/>
      <c r="F910" s="152"/>
      <c r="G910" s="108"/>
    </row>
    <row r="911" spans="2:7" ht="14.25" customHeight="1">
      <c r="B911" s="163"/>
      <c r="C911" s="108"/>
      <c r="D911" s="108"/>
      <c r="F911" s="152"/>
      <c r="G911" s="108"/>
    </row>
    <row r="912" spans="2:7" ht="14.25" customHeight="1">
      <c r="B912" s="163"/>
      <c r="C912" s="108"/>
      <c r="D912" s="108"/>
      <c r="F912" s="152"/>
      <c r="G912" s="108"/>
    </row>
    <row r="913" spans="2:7" ht="14.25" customHeight="1">
      <c r="B913" s="163"/>
      <c r="C913" s="108"/>
      <c r="D913" s="108"/>
      <c r="F913" s="152"/>
      <c r="G913" s="108"/>
    </row>
    <row r="914" spans="2:7" ht="14.25" customHeight="1">
      <c r="B914" s="163"/>
      <c r="C914" s="108"/>
      <c r="D914" s="108"/>
      <c r="F914" s="152"/>
      <c r="G914" s="108"/>
    </row>
    <row r="915" spans="2:7" ht="14.25" customHeight="1">
      <c r="B915" s="163"/>
      <c r="C915" s="108"/>
      <c r="D915" s="108"/>
      <c r="F915" s="152"/>
      <c r="G915" s="108"/>
    </row>
    <row r="916" spans="2:7" ht="14.25" customHeight="1">
      <c r="B916" s="163"/>
      <c r="C916" s="108"/>
      <c r="D916" s="108"/>
      <c r="F916" s="152"/>
      <c r="G916" s="108"/>
    </row>
    <row r="917" spans="2:7" ht="14.25" customHeight="1">
      <c r="B917" s="163"/>
      <c r="C917" s="108"/>
      <c r="D917" s="108"/>
      <c r="F917" s="152"/>
      <c r="G917" s="108"/>
    </row>
    <row r="918" spans="2:7" ht="14.25" customHeight="1">
      <c r="B918" s="163"/>
      <c r="C918" s="108"/>
      <c r="D918" s="108"/>
      <c r="F918" s="152"/>
      <c r="G918" s="108"/>
    </row>
    <row r="919" spans="2:7" ht="14.25" customHeight="1">
      <c r="B919" s="163"/>
      <c r="C919" s="108"/>
      <c r="D919" s="108"/>
      <c r="F919" s="152"/>
      <c r="G919" s="108"/>
    </row>
    <row r="920" spans="2:7" ht="14.25" customHeight="1">
      <c r="B920" s="163"/>
      <c r="C920" s="108"/>
      <c r="D920" s="108"/>
      <c r="F920" s="152"/>
      <c r="G920" s="108"/>
    </row>
    <row r="921" spans="2:7" ht="14.25" customHeight="1">
      <c r="B921" s="163"/>
      <c r="C921" s="108"/>
      <c r="D921" s="108"/>
      <c r="F921" s="152"/>
      <c r="G921" s="108"/>
    </row>
    <row r="922" spans="2:7" ht="14.25" customHeight="1">
      <c r="B922" s="163"/>
      <c r="C922" s="108"/>
      <c r="D922" s="108"/>
      <c r="F922" s="152"/>
      <c r="G922" s="108"/>
    </row>
    <row r="923" spans="2:7" ht="14.25" customHeight="1">
      <c r="B923" s="163"/>
      <c r="C923" s="108"/>
      <c r="D923" s="108"/>
      <c r="F923" s="152"/>
      <c r="G923" s="108"/>
    </row>
    <row r="924" spans="2:7" ht="14.25" customHeight="1">
      <c r="B924" s="163"/>
      <c r="C924" s="108"/>
      <c r="D924" s="108"/>
      <c r="F924" s="152"/>
      <c r="G924" s="108"/>
    </row>
    <row r="925" spans="2:7" ht="14.25" customHeight="1">
      <c r="B925" s="163"/>
      <c r="C925" s="108"/>
      <c r="D925" s="108"/>
      <c r="F925" s="152"/>
      <c r="G925" s="108"/>
    </row>
    <row r="926" spans="2:7" ht="14.25" customHeight="1">
      <c r="B926" s="163"/>
      <c r="C926" s="108"/>
      <c r="D926" s="108"/>
      <c r="F926" s="152"/>
      <c r="G926" s="108"/>
    </row>
    <row r="927" spans="2:7" ht="14.25" customHeight="1">
      <c r="B927" s="163"/>
      <c r="C927" s="108"/>
      <c r="D927" s="108"/>
      <c r="F927" s="152"/>
      <c r="G927" s="108"/>
    </row>
    <row r="928" spans="2:7" ht="14.25" customHeight="1">
      <c r="B928" s="163"/>
      <c r="C928" s="108"/>
      <c r="D928" s="108"/>
      <c r="F928" s="152"/>
      <c r="G928" s="108"/>
    </row>
    <row r="929" spans="2:7" ht="14.25" customHeight="1">
      <c r="B929" s="163"/>
      <c r="C929" s="108"/>
      <c r="D929" s="108"/>
      <c r="F929" s="152"/>
      <c r="G929" s="108"/>
    </row>
    <row r="930" spans="2:7" ht="14.25" customHeight="1">
      <c r="B930" s="163"/>
      <c r="C930" s="108"/>
      <c r="D930" s="108"/>
      <c r="F930" s="152"/>
      <c r="G930" s="108"/>
    </row>
    <row r="931" spans="2:7" ht="14.25" customHeight="1">
      <c r="B931" s="163"/>
      <c r="C931" s="108"/>
      <c r="D931" s="108"/>
      <c r="F931" s="152"/>
      <c r="G931" s="108"/>
    </row>
    <row r="932" spans="2:7" ht="14.25" customHeight="1">
      <c r="B932" s="163"/>
      <c r="C932" s="108"/>
      <c r="D932" s="108"/>
      <c r="F932" s="152"/>
      <c r="G932" s="108"/>
    </row>
    <row r="933" spans="2:7" ht="14.25" customHeight="1">
      <c r="B933" s="163"/>
      <c r="C933" s="108"/>
      <c r="D933" s="108"/>
      <c r="F933" s="152"/>
      <c r="G933" s="108"/>
    </row>
    <row r="934" spans="2:7" ht="14.25" customHeight="1">
      <c r="B934" s="163"/>
      <c r="C934" s="108"/>
      <c r="D934" s="108"/>
      <c r="F934" s="152"/>
      <c r="G934" s="108"/>
    </row>
    <row r="935" spans="2:7" ht="14.25" customHeight="1">
      <c r="B935" s="163"/>
      <c r="C935" s="108"/>
      <c r="D935" s="108"/>
      <c r="F935" s="152"/>
      <c r="G935" s="108"/>
    </row>
    <row r="936" spans="2:7" ht="14.25" customHeight="1">
      <c r="B936" s="163"/>
      <c r="C936" s="108"/>
      <c r="D936" s="108"/>
      <c r="F936" s="152"/>
      <c r="G936" s="108"/>
    </row>
    <row r="937" spans="2:7" ht="14.25" customHeight="1">
      <c r="B937" s="163"/>
      <c r="C937" s="108"/>
      <c r="D937" s="108"/>
      <c r="F937" s="152"/>
      <c r="G937" s="108"/>
    </row>
    <row r="938" spans="2:7" ht="14.25" customHeight="1">
      <c r="B938" s="163"/>
      <c r="C938" s="108"/>
      <c r="D938" s="108"/>
      <c r="F938" s="152"/>
      <c r="G938" s="108"/>
    </row>
    <row r="939" spans="2:7" ht="14.25" customHeight="1">
      <c r="B939" s="163"/>
      <c r="C939" s="108"/>
      <c r="D939" s="108"/>
      <c r="F939" s="152"/>
      <c r="G939" s="108"/>
    </row>
    <row r="940" spans="2:7" ht="14.25" customHeight="1">
      <c r="B940" s="163"/>
      <c r="C940" s="108"/>
      <c r="D940" s="108"/>
      <c r="F940" s="152"/>
      <c r="G940" s="108"/>
    </row>
    <row r="941" spans="2:7" ht="14.25" customHeight="1">
      <c r="B941" s="163"/>
      <c r="C941" s="108"/>
      <c r="D941" s="108"/>
      <c r="F941" s="152"/>
      <c r="G941" s="108"/>
    </row>
    <row r="942" spans="2:7" ht="14.25" customHeight="1">
      <c r="B942" s="163"/>
      <c r="C942" s="108"/>
      <c r="D942" s="108"/>
      <c r="F942" s="152"/>
      <c r="G942" s="108"/>
    </row>
    <row r="943" spans="2:7" ht="14.25" customHeight="1">
      <c r="B943" s="163"/>
      <c r="C943" s="108"/>
      <c r="D943" s="108"/>
      <c r="F943" s="152"/>
      <c r="G943" s="108"/>
    </row>
    <row r="944" spans="2:7" ht="14.25" customHeight="1">
      <c r="B944" s="163"/>
      <c r="C944" s="108"/>
      <c r="D944" s="108"/>
      <c r="F944" s="152"/>
      <c r="G944" s="108"/>
    </row>
    <row r="945" spans="2:7" ht="14.25" customHeight="1">
      <c r="B945" s="163"/>
      <c r="C945" s="108"/>
      <c r="D945" s="108"/>
      <c r="F945" s="152"/>
      <c r="G945" s="108"/>
    </row>
    <row r="946" spans="2:7" ht="14.25" customHeight="1">
      <c r="B946" s="163"/>
      <c r="C946" s="108"/>
      <c r="D946" s="108"/>
      <c r="F946" s="152"/>
      <c r="G946" s="108"/>
    </row>
    <row r="947" spans="2:7" ht="14.25" customHeight="1">
      <c r="B947" s="163"/>
      <c r="C947" s="108"/>
      <c r="D947" s="108"/>
      <c r="F947" s="152"/>
      <c r="G947" s="108"/>
    </row>
    <row r="948" spans="2:7" ht="14.25" customHeight="1">
      <c r="B948" s="163"/>
      <c r="C948" s="108"/>
      <c r="D948" s="108"/>
      <c r="F948" s="152"/>
      <c r="G948" s="108"/>
    </row>
    <row r="949" spans="2:7" ht="14.25" customHeight="1">
      <c r="B949" s="163"/>
      <c r="C949" s="108"/>
      <c r="D949" s="108"/>
      <c r="F949" s="152"/>
      <c r="G949" s="108"/>
    </row>
    <row r="950" spans="2:7" ht="14.25" customHeight="1">
      <c r="B950" s="163"/>
      <c r="C950" s="108"/>
      <c r="D950" s="108"/>
      <c r="F950" s="152"/>
      <c r="G950" s="108"/>
    </row>
    <row r="951" spans="2:7" ht="14.25" customHeight="1">
      <c r="B951" s="163"/>
      <c r="C951" s="108"/>
      <c r="D951" s="108"/>
      <c r="F951" s="152"/>
      <c r="G951" s="108"/>
    </row>
    <row r="952" spans="2:7" ht="14.25" customHeight="1">
      <c r="B952" s="163"/>
      <c r="C952" s="108"/>
      <c r="D952" s="108"/>
      <c r="F952" s="152"/>
      <c r="G952" s="108"/>
    </row>
    <row r="953" spans="2:7" ht="14.25" customHeight="1">
      <c r="B953" s="163"/>
      <c r="C953" s="108"/>
      <c r="D953" s="108"/>
      <c r="F953" s="152"/>
      <c r="G953" s="108"/>
    </row>
    <row r="954" spans="2:7" ht="14.25" customHeight="1">
      <c r="B954" s="163"/>
      <c r="C954" s="108"/>
      <c r="D954" s="108"/>
      <c r="F954" s="152"/>
      <c r="G954" s="108"/>
    </row>
    <row r="955" spans="2:7" ht="14.25" customHeight="1">
      <c r="B955" s="163"/>
      <c r="C955" s="108"/>
      <c r="D955" s="108"/>
      <c r="F955" s="152"/>
      <c r="G955" s="108"/>
    </row>
    <row r="956" spans="2:7" ht="14.25" customHeight="1">
      <c r="B956" s="163"/>
      <c r="C956" s="108"/>
      <c r="D956" s="108"/>
      <c r="F956" s="152"/>
      <c r="G956" s="108"/>
    </row>
    <row r="957" spans="2:7" ht="14.25" customHeight="1">
      <c r="B957" s="163"/>
      <c r="C957" s="108"/>
      <c r="D957" s="108"/>
      <c r="F957" s="152"/>
      <c r="G957" s="108"/>
    </row>
    <row r="958" spans="2:7" ht="14.25" customHeight="1">
      <c r="B958" s="163"/>
      <c r="C958" s="108"/>
      <c r="D958" s="108"/>
      <c r="F958" s="152"/>
      <c r="G958" s="108"/>
    </row>
    <row r="959" spans="2:7" ht="14.25" customHeight="1">
      <c r="B959" s="163"/>
      <c r="C959" s="108"/>
      <c r="D959" s="108"/>
      <c r="F959" s="152"/>
      <c r="G959" s="108"/>
    </row>
    <row r="960" spans="2:7" ht="14.25" customHeight="1">
      <c r="B960" s="163"/>
      <c r="C960" s="108"/>
      <c r="D960" s="108"/>
      <c r="F960" s="152"/>
      <c r="G960" s="108"/>
    </row>
    <row r="961" spans="2:7" ht="14.25" customHeight="1">
      <c r="B961" s="163"/>
      <c r="C961" s="108"/>
      <c r="D961" s="108"/>
      <c r="F961" s="152"/>
      <c r="G961" s="108"/>
    </row>
    <row r="962" spans="2:7" ht="14.25" customHeight="1">
      <c r="B962" s="163"/>
      <c r="C962" s="108"/>
      <c r="D962" s="108"/>
      <c r="F962" s="152"/>
      <c r="G962" s="108"/>
    </row>
    <row r="963" spans="2:7" ht="14.25" customHeight="1">
      <c r="B963" s="163"/>
      <c r="C963" s="108"/>
      <c r="D963" s="108"/>
      <c r="F963" s="152"/>
      <c r="G963" s="108"/>
    </row>
    <row r="964" spans="2:7" ht="14.25" customHeight="1">
      <c r="B964" s="163"/>
      <c r="C964" s="108"/>
      <c r="D964" s="108"/>
      <c r="F964" s="152"/>
      <c r="G964" s="108"/>
    </row>
    <row r="965" spans="2:7" ht="14.25" customHeight="1">
      <c r="B965" s="163"/>
      <c r="C965" s="108"/>
      <c r="D965" s="108"/>
      <c r="F965" s="152"/>
      <c r="G965" s="108"/>
    </row>
    <row r="966" spans="2:7" ht="14.25" customHeight="1">
      <c r="B966" s="163"/>
      <c r="C966" s="108"/>
      <c r="D966" s="108"/>
      <c r="F966" s="152"/>
      <c r="G966" s="108"/>
    </row>
    <row r="967" spans="2:7" ht="14.25" customHeight="1">
      <c r="B967" s="163"/>
      <c r="C967" s="108"/>
      <c r="D967" s="108"/>
      <c r="F967" s="152"/>
      <c r="G967" s="108"/>
    </row>
    <row r="968" spans="2:7" ht="14.25" customHeight="1">
      <c r="B968" s="163"/>
      <c r="C968" s="108"/>
      <c r="D968" s="108"/>
      <c r="F968" s="152"/>
      <c r="G968" s="108"/>
    </row>
    <row r="969" spans="2:7" ht="14.25" customHeight="1">
      <c r="B969" s="163"/>
      <c r="C969" s="108"/>
      <c r="D969" s="108"/>
      <c r="F969" s="152"/>
      <c r="G969" s="108"/>
    </row>
    <row r="970" spans="2:7" ht="14.25" customHeight="1">
      <c r="B970" s="163"/>
      <c r="C970" s="108"/>
      <c r="D970" s="108"/>
      <c r="F970" s="152"/>
      <c r="G970" s="108"/>
    </row>
    <row r="971" spans="2:7" ht="14.25" customHeight="1">
      <c r="B971" s="163"/>
      <c r="C971" s="108"/>
      <c r="D971" s="108"/>
      <c r="F971" s="152"/>
      <c r="G971" s="108"/>
    </row>
    <row r="972" spans="2:7" ht="14.25" customHeight="1">
      <c r="B972" s="163"/>
      <c r="C972" s="108"/>
      <c r="D972" s="108"/>
      <c r="F972" s="152"/>
      <c r="G972" s="108"/>
    </row>
    <row r="973" spans="2:7" ht="14.25" customHeight="1">
      <c r="B973" s="163"/>
      <c r="C973" s="108"/>
      <c r="D973" s="108"/>
      <c r="F973" s="152"/>
      <c r="G973" s="108"/>
    </row>
    <row r="974" spans="2:7" ht="14.25" customHeight="1">
      <c r="B974" s="163"/>
      <c r="C974" s="108"/>
      <c r="D974" s="108"/>
      <c r="F974" s="152"/>
      <c r="G974" s="108"/>
    </row>
    <row r="975" spans="2:7" ht="14.25" customHeight="1">
      <c r="B975" s="163"/>
      <c r="C975" s="108"/>
      <c r="D975" s="108"/>
      <c r="F975" s="152"/>
      <c r="G975" s="108"/>
    </row>
    <row r="976" spans="2:7" ht="14.25" customHeight="1">
      <c r="B976" s="163"/>
      <c r="C976" s="108"/>
      <c r="D976" s="108"/>
      <c r="F976" s="152"/>
      <c r="G976" s="108"/>
    </row>
    <row r="977" spans="2:7" ht="14.25" customHeight="1">
      <c r="B977" s="163"/>
      <c r="C977" s="108"/>
      <c r="D977" s="108"/>
      <c r="F977" s="152"/>
      <c r="G977" s="108"/>
    </row>
    <row r="978" spans="2:7" ht="14.25" customHeight="1">
      <c r="B978" s="163"/>
      <c r="C978" s="108"/>
      <c r="D978" s="108"/>
      <c r="F978" s="152"/>
      <c r="G978" s="108"/>
    </row>
    <row r="979" spans="2:7" ht="14.25" customHeight="1">
      <c r="B979" s="163"/>
      <c r="C979" s="108"/>
      <c r="D979" s="108"/>
      <c r="F979" s="152"/>
      <c r="G979" s="108"/>
    </row>
    <row r="980" spans="2:7" ht="14.25" customHeight="1">
      <c r="B980" s="163"/>
      <c r="C980" s="108"/>
      <c r="D980" s="108"/>
      <c r="F980" s="152"/>
      <c r="G980" s="108"/>
    </row>
    <row r="981" spans="2:7" ht="14.25" customHeight="1">
      <c r="B981" s="163"/>
      <c r="C981" s="108"/>
      <c r="D981" s="108"/>
      <c r="F981" s="152"/>
      <c r="G981" s="108"/>
    </row>
    <row r="982" spans="2:7" ht="14.25" customHeight="1">
      <c r="B982" s="163"/>
      <c r="C982" s="108"/>
      <c r="D982" s="108"/>
      <c r="F982" s="152"/>
      <c r="G982" s="108"/>
    </row>
    <row r="983" spans="2:7" ht="14.25" customHeight="1">
      <c r="B983" s="163"/>
      <c r="C983" s="108"/>
      <c r="D983" s="108"/>
      <c r="F983" s="152"/>
      <c r="G983" s="108"/>
    </row>
    <row r="984" spans="2:7" ht="14.25" customHeight="1">
      <c r="B984" s="163"/>
      <c r="C984" s="108"/>
      <c r="D984" s="108"/>
      <c r="F984" s="152"/>
      <c r="G984" s="108"/>
    </row>
    <row r="985" spans="2:7" ht="14.25" customHeight="1">
      <c r="B985" s="163"/>
      <c r="C985" s="108"/>
      <c r="D985" s="108"/>
      <c r="F985" s="152"/>
      <c r="G985" s="108"/>
    </row>
    <row r="986" spans="2:7" ht="14.25" customHeight="1">
      <c r="B986" s="163"/>
      <c r="C986" s="108"/>
      <c r="D986" s="108"/>
      <c r="F986" s="152"/>
      <c r="G986" s="108"/>
    </row>
    <row r="987" spans="2:7" ht="14.25" customHeight="1">
      <c r="B987" s="163"/>
      <c r="C987" s="108"/>
      <c r="D987" s="108"/>
      <c r="F987" s="152"/>
      <c r="G987" s="108"/>
    </row>
    <row r="988" spans="2:7" ht="14.25" customHeight="1">
      <c r="B988" s="163"/>
      <c r="C988" s="108"/>
      <c r="D988" s="108"/>
      <c r="F988" s="152"/>
      <c r="G988" s="108"/>
    </row>
    <row r="989" spans="2:7" ht="14.25" customHeight="1">
      <c r="B989" s="163"/>
      <c r="C989" s="108"/>
      <c r="D989" s="108"/>
      <c r="F989" s="152"/>
      <c r="G989" s="108"/>
    </row>
    <row r="990" spans="2:7" ht="14.25" customHeight="1">
      <c r="B990" s="163"/>
      <c r="C990" s="108"/>
      <c r="D990" s="108"/>
      <c r="F990" s="152"/>
      <c r="G990" s="108"/>
    </row>
    <row r="991" spans="2:7" ht="14.25" customHeight="1">
      <c r="B991" s="163"/>
      <c r="C991" s="108"/>
      <c r="D991" s="108"/>
      <c r="F991" s="152"/>
      <c r="G991" s="108"/>
    </row>
    <row r="992" spans="2:7" ht="14.25" customHeight="1">
      <c r="B992" s="163"/>
      <c r="C992" s="108"/>
      <c r="D992" s="108"/>
      <c r="F992" s="152"/>
      <c r="G992" s="108"/>
    </row>
    <row r="993" spans="2:7" ht="14.25" customHeight="1">
      <c r="B993" s="163"/>
      <c r="C993" s="108"/>
      <c r="D993" s="108"/>
      <c r="F993" s="152"/>
      <c r="G993" s="108"/>
    </row>
    <row r="994" spans="2:7" ht="14.25" customHeight="1">
      <c r="B994" s="163"/>
      <c r="C994" s="108"/>
      <c r="D994" s="108"/>
      <c r="F994" s="152"/>
      <c r="G994" s="108"/>
    </row>
    <row r="995" spans="2:7" ht="14.25" customHeight="1">
      <c r="B995" s="163"/>
      <c r="C995" s="108"/>
      <c r="D995" s="108"/>
      <c r="F995" s="152"/>
      <c r="G995" s="108"/>
    </row>
    <row r="996" spans="2:7" ht="14.25" customHeight="1">
      <c r="B996" s="163"/>
      <c r="C996" s="108"/>
      <c r="D996" s="108"/>
      <c r="F996" s="152"/>
      <c r="G996" s="108"/>
    </row>
    <row r="997" spans="2:7" ht="14.25" customHeight="1">
      <c r="B997" s="163"/>
      <c r="C997" s="108"/>
      <c r="D997" s="108"/>
      <c r="F997" s="152"/>
      <c r="G997" s="108"/>
    </row>
    <row r="998" spans="2:7" ht="14.25" customHeight="1">
      <c r="B998" s="163"/>
      <c r="C998" s="108"/>
      <c r="D998" s="108"/>
      <c r="F998" s="152"/>
      <c r="G998" s="108"/>
    </row>
    <row r="999" spans="2:7" ht="14.25" customHeight="1">
      <c r="B999" s="163"/>
      <c r="C999" s="108"/>
      <c r="D999" s="108"/>
      <c r="F999" s="152"/>
      <c r="G999" s="108"/>
    </row>
    <row r="1000" spans="2:7" ht="14.25" customHeight="1">
      <c r="B1000" s="163"/>
      <c r="C1000" s="108"/>
      <c r="D1000" s="108"/>
      <c r="F1000" s="152"/>
      <c r="G1000" s="108"/>
    </row>
  </sheetData>
  <mergeCells count="1">
    <mergeCell ref="A48:D48"/>
  </mergeCells>
  <conditionalFormatting sqref="G20:G22 G35:G38 G42 G45 G47 G110:G1048576 G2:G4 G9:G18 G26:G33">
    <cfRule type="cellIs" dxfId="97" priority="23" operator="lessThan">
      <formula>0</formula>
    </cfRule>
    <cfRule type="cellIs" dxfId="96" priority="24" operator="greaterThan">
      <formula>0</formula>
    </cfRule>
  </conditionalFormatting>
  <conditionalFormatting sqref="G23:G24">
    <cfRule type="cellIs" dxfId="95" priority="21" operator="lessThan">
      <formula>0</formula>
    </cfRule>
    <cfRule type="cellIs" dxfId="94" priority="22" operator="greaterThan">
      <formula>0</formula>
    </cfRule>
  </conditionalFormatting>
  <conditionalFormatting sqref="G19">
    <cfRule type="cellIs" dxfId="93" priority="19" operator="lessThan">
      <formula>0</formula>
    </cfRule>
    <cfRule type="cellIs" dxfId="92" priority="20" operator="greaterThan">
      <formula>0</formula>
    </cfRule>
  </conditionalFormatting>
  <conditionalFormatting sqref="G34">
    <cfRule type="cellIs" dxfId="91" priority="17" operator="lessThan">
      <formula>0</formula>
    </cfRule>
    <cfRule type="cellIs" dxfId="90" priority="18" operator="greaterThan">
      <formula>0</formula>
    </cfRule>
  </conditionalFormatting>
  <conditionalFormatting sqref="G40">
    <cfRule type="cellIs" dxfId="89" priority="15" operator="lessThan">
      <formula>0</formula>
    </cfRule>
    <cfRule type="cellIs" dxfId="88" priority="16" operator="greaterThan">
      <formula>0</formula>
    </cfRule>
  </conditionalFormatting>
  <conditionalFormatting sqref="G39">
    <cfRule type="cellIs" dxfId="87" priority="13" operator="lessThan">
      <formula>0</formula>
    </cfRule>
    <cfRule type="cellIs" dxfId="86" priority="14" operator="greaterThan">
      <formula>0</formula>
    </cfRule>
  </conditionalFormatting>
  <conditionalFormatting sqref="G41">
    <cfRule type="cellIs" dxfId="85" priority="11" operator="lessThan">
      <formula>0</formula>
    </cfRule>
    <cfRule type="cellIs" dxfId="84" priority="12" operator="greaterThan">
      <formula>0</formula>
    </cfRule>
  </conditionalFormatting>
  <conditionalFormatting sqref="G43">
    <cfRule type="cellIs" dxfId="83" priority="9" operator="lessThan">
      <formula>0</formula>
    </cfRule>
    <cfRule type="cellIs" dxfId="82" priority="10" operator="greaterThan">
      <formula>0</formula>
    </cfRule>
  </conditionalFormatting>
  <conditionalFormatting sqref="G44">
    <cfRule type="cellIs" dxfId="81" priority="7" operator="lessThan">
      <formula>0</formula>
    </cfRule>
    <cfRule type="cellIs" dxfId="80" priority="8" operator="greaterThan">
      <formula>0</formula>
    </cfRule>
  </conditionalFormatting>
  <conditionalFormatting sqref="G5">
    <cfRule type="cellIs" dxfId="79" priority="5" operator="lessThan">
      <formula>0</formula>
    </cfRule>
    <cfRule type="cellIs" dxfId="78" priority="6" operator="greaterThan">
      <formula>0</formula>
    </cfRule>
  </conditionalFormatting>
  <conditionalFormatting sqref="G7:G8">
    <cfRule type="cellIs" dxfId="77" priority="3" operator="lessThan">
      <formula>0</formula>
    </cfRule>
    <cfRule type="cellIs" dxfId="76" priority="4" operator="greaterThan">
      <formula>0</formula>
    </cfRule>
  </conditionalFormatting>
  <conditionalFormatting sqref="G6">
    <cfRule type="cellIs" dxfId="75" priority="1" operator="lessThan">
      <formula>0</formula>
    </cfRule>
    <cfRule type="cellIs" dxfId="74" priority="2" operator="greaterThan">
      <formula>0</formula>
    </cfRule>
  </conditionalFormatting>
  <pageMargins left="0.7" right="0.7" top="0.75" bottom="0.75" header="0" footer="0"/>
  <pageSetup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outlinePr summaryBelow="0"/>
  </sheetPr>
  <dimension ref="A1:I1062"/>
  <sheetViews>
    <sheetView topLeftCell="A17" zoomScale="85" zoomScaleNormal="85" workbookViewId="0">
      <selection activeCell="D67" sqref="D67"/>
    </sheetView>
    <sheetView topLeftCell="A42" workbookViewId="1">
      <selection activeCell="G69" sqref="G69"/>
    </sheetView>
  </sheetViews>
  <sheetFormatPr defaultColWidth="12.59765625" defaultRowHeight="15" customHeight="1" outlineLevelRow="2"/>
  <cols>
    <col min="1" max="1" width="38.09765625" style="368" customWidth="1"/>
    <col min="2" max="2" width="9.09765625" style="39" customWidth="1"/>
    <col min="3" max="3" width="13.19921875" style="377" customWidth="1"/>
    <col min="4" max="4" width="13.796875" style="461" customWidth="1"/>
    <col min="5" max="5" width="10.8984375" style="453" customWidth="1"/>
    <col min="6" max="6" width="11" style="463" customWidth="1"/>
    <col min="7" max="7" width="9.69921875" style="463" customWidth="1"/>
    <col min="8" max="8" width="10.09765625" style="453" customWidth="1"/>
    <col min="9" max="9" width="39" style="453" customWidth="1"/>
    <col min="10" max="18" width="7.59765625" style="453" customWidth="1"/>
    <col min="19" max="23" width="12.59765625" style="453" customWidth="1"/>
    <col min="24" max="16384" width="12.59765625" style="453"/>
  </cols>
  <sheetData>
    <row r="1" spans="1:4" ht="15" customHeight="1">
      <c r="A1" s="428" t="s">
        <v>220</v>
      </c>
      <c r="B1" s="429">
        <v>28136.03</v>
      </c>
      <c r="C1" s="429">
        <v>0</v>
      </c>
      <c r="D1" s="429">
        <v>14310.77</v>
      </c>
    </row>
    <row r="2" spans="1:4" ht="15" customHeight="1" outlineLevel="1">
      <c r="A2" s="430" t="s">
        <v>221</v>
      </c>
      <c r="B2" s="429">
        <v>28136.03</v>
      </c>
      <c r="C2" s="429">
        <v>0</v>
      </c>
      <c r="D2" s="429">
        <v>14310.77</v>
      </c>
    </row>
    <row r="3" spans="1:4" ht="15" customHeight="1" outlineLevel="2">
      <c r="A3" s="430" t="s">
        <v>222</v>
      </c>
      <c r="B3" s="429">
        <v>27936</v>
      </c>
      <c r="C3" s="429">
        <v>0</v>
      </c>
      <c r="D3" s="429">
        <v>14310.77</v>
      </c>
    </row>
    <row r="4" spans="1:4" ht="15" customHeight="1" outlineLevel="2">
      <c r="A4" s="430" t="s">
        <v>223</v>
      </c>
      <c r="B4" s="429">
        <v>0.03</v>
      </c>
      <c r="C4" s="429">
        <v>0</v>
      </c>
      <c r="D4" s="429">
        <v>0</v>
      </c>
    </row>
    <row r="5" spans="1:4" ht="15" customHeight="1" outlineLevel="2">
      <c r="A5" s="430" t="s">
        <v>224</v>
      </c>
      <c r="B5" s="429">
        <v>200</v>
      </c>
      <c r="C5" s="429">
        <v>0</v>
      </c>
      <c r="D5" s="429">
        <v>0</v>
      </c>
    </row>
    <row r="6" spans="1:4" ht="15" customHeight="1">
      <c r="A6" s="430" t="s">
        <v>225</v>
      </c>
      <c r="B6" s="429">
        <v>0</v>
      </c>
      <c r="C6" s="429">
        <v>-2614.0700000000002</v>
      </c>
      <c r="D6" s="429">
        <v>-950</v>
      </c>
    </row>
    <row r="7" spans="1:4" ht="15" customHeight="1" outlineLevel="1">
      <c r="A7" s="430" t="s">
        <v>226</v>
      </c>
      <c r="B7" s="429">
        <v>0</v>
      </c>
      <c r="C7" s="429">
        <v>-1161.6199999999999</v>
      </c>
      <c r="D7" s="429">
        <v>-500</v>
      </c>
    </row>
    <row r="8" spans="1:4" ht="15" customHeight="1" outlineLevel="2">
      <c r="A8" s="430" t="s">
        <v>227</v>
      </c>
      <c r="B8" s="429">
        <v>0</v>
      </c>
      <c r="C8" s="429">
        <v>-773.28</v>
      </c>
      <c r="D8" s="429">
        <v>0</v>
      </c>
    </row>
    <row r="9" spans="1:4" ht="15" customHeight="1" outlineLevel="2">
      <c r="A9" s="430" t="s">
        <v>228</v>
      </c>
      <c r="B9" s="429">
        <v>0</v>
      </c>
      <c r="C9" s="429">
        <v>-388.34</v>
      </c>
      <c r="D9" s="429">
        <v>-500</v>
      </c>
    </row>
    <row r="10" spans="1:4" ht="15" customHeight="1" outlineLevel="2">
      <c r="A10" s="430" t="s">
        <v>229</v>
      </c>
      <c r="B10" s="429">
        <v>0</v>
      </c>
      <c r="C10" s="429">
        <v>0</v>
      </c>
      <c r="D10" s="429">
        <v>0</v>
      </c>
    </row>
    <row r="11" spans="1:4" ht="15" customHeight="1" outlineLevel="1">
      <c r="A11" s="430" t="s">
        <v>230</v>
      </c>
      <c r="B11" s="429">
        <v>0</v>
      </c>
      <c r="C11" s="429">
        <v>-1115.2</v>
      </c>
      <c r="D11" s="429">
        <v>0</v>
      </c>
    </row>
    <row r="12" spans="1:4" ht="15" customHeight="1" outlineLevel="2">
      <c r="A12" s="430" t="s">
        <v>231</v>
      </c>
      <c r="B12" s="429">
        <v>0</v>
      </c>
      <c r="C12" s="429">
        <v>-387.72</v>
      </c>
      <c r="D12" s="429">
        <v>0</v>
      </c>
    </row>
    <row r="13" spans="1:4" ht="15" customHeight="1" outlineLevel="2">
      <c r="A13" s="430" t="s">
        <v>232</v>
      </c>
      <c r="B13" s="429">
        <v>0</v>
      </c>
      <c r="C13" s="429">
        <v>-727.48</v>
      </c>
      <c r="D13" s="429">
        <v>0</v>
      </c>
    </row>
    <row r="14" spans="1:4" ht="15" customHeight="1" outlineLevel="1">
      <c r="A14" s="430" t="s">
        <v>233</v>
      </c>
      <c r="B14" s="429">
        <v>0</v>
      </c>
      <c r="C14" s="429">
        <v>-337.25</v>
      </c>
      <c r="D14" s="429">
        <v>-450</v>
      </c>
    </row>
    <row r="15" spans="1:4" ht="15" customHeight="1" outlineLevel="2">
      <c r="A15" s="430" t="s">
        <v>234</v>
      </c>
      <c r="B15" s="429">
        <v>0</v>
      </c>
      <c r="C15" s="429">
        <v>-77.25</v>
      </c>
      <c r="D15" s="429">
        <v>-450</v>
      </c>
    </row>
    <row r="16" spans="1:4" ht="15" customHeight="1" outlineLevel="2">
      <c r="A16" s="430" t="s">
        <v>235</v>
      </c>
      <c r="B16" s="429">
        <v>0</v>
      </c>
      <c r="C16" s="429">
        <v>-260</v>
      </c>
      <c r="D16" s="429">
        <v>0</v>
      </c>
    </row>
    <row r="17" spans="1:4" ht="15" customHeight="1" collapsed="1">
      <c r="A17" s="430" t="s">
        <v>236</v>
      </c>
      <c r="B17" s="429">
        <v>0</v>
      </c>
      <c r="C17" s="429">
        <v>-4784.5499999999993</v>
      </c>
      <c r="D17" s="429">
        <v>0</v>
      </c>
    </row>
    <row r="18" spans="1:4" ht="15" hidden="1" customHeight="1" outlineLevel="1">
      <c r="A18" s="430" t="s">
        <v>237</v>
      </c>
      <c r="B18" s="429">
        <v>0</v>
      </c>
      <c r="C18" s="429">
        <v>-2037.24</v>
      </c>
      <c r="D18" s="429">
        <v>0</v>
      </c>
    </row>
    <row r="19" spans="1:4" ht="15" hidden="1" customHeight="1" outlineLevel="2">
      <c r="A19" s="430" t="s">
        <v>238</v>
      </c>
      <c r="B19" s="429">
        <v>0</v>
      </c>
      <c r="C19" s="429">
        <v>-341.36</v>
      </c>
      <c r="D19" s="429">
        <v>0</v>
      </c>
    </row>
    <row r="20" spans="1:4" ht="15" hidden="1" customHeight="1" outlineLevel="2">
      <c r="A20" s="430" t="s">
        <v>239</v>
      </c>
      <c r="B20" s="429">
        <v>0</v>
      </c>
      <c r="C20" s="429">
        <v>-329.54</v>
      </c>
      <c r="D20" s="429">
        <v>0</v>
      </c>
    </row>
    <row r="21" spans="1:4" ht="15" hidden="1" customHeight="1" outlineLevel="2">
      <c r="A21" s="430" t="s">
        <v>240</v>
      </c>
      <c r="B21" s="429">
        <v>0</v>
      </c>
      <c r="C21" s="429">
        <v>-1366.34</v>
      </c>
      <c r="D21" s="429">
        <v>0</v>
      </c>
    </row>
    <row r="22" spans="1:4" ht="15" hidden="1" customHeight="1" outlineLevel="1">
      <c r="A22" s="430" t="s">
        <v>241</v>
      </c>
      <c r="B22" s="429">
        <v>0</v>
      </c>
      <c r="C22" s="429">
        <v>-2532.0300000000002</v>
      </c>
      <c r="D22" s="429">
        <v>0</v>
      </c>
    </row>
    <row r="23" spans="1:4" ht="15" hidden="1" customHeight="1" outlineLevel="2">
      <c r="A23" s="430" t="s">
        <v>242</v>
      </c>
      <c r="B23" s="429">
        <v>0</v>
      </c>
      <c r="C23" s="429">
        <v>-29.08</v>
      </c>
      <c r="D23" s="429">
        <v>0</v>
      </c>
    </row>
    <row r="24" spans="1:4" ht="15" hidden="1" customHeight="1" outlineLevel="2">
      <c r="A24" s="430" t="s">
        <v>243</v>
      </c>
      <c r="B24" s="429">
        <v>0</v>
      </c>
      <c r="C24" s="429">
        <v>-1837.42</v>
      </c>
      <c r="D24" s="429">
        <v>0</v>
      </c>
    </row>
    <row r="25" spans="1:4" ht="15" hidden="1" customHeight="1" outlineLevel="2">
      <c r="A25" s="430" t="s">
        <v>244</v>
      </c>
      <c r="B25" s="429">
        <v>0</v>
      </c>
      <c r="C25" s="429">
        <v>-665.53</v>
      </c>
      <c r="D25" s="429">
        <v>0</v>
      </c>
    </row>
    <row r="26" spans="1:4" ht="15" hidden="1" customHeight="1" outlineLevel="1">
      <c r="A26" s="430" t="s">
        <v>245</v>
      </c>
      <c r="B26" s="429">
        <v>0</v>
      </c>
      <c r="C26" s="429">
        <v>-215.28</v>
      </c>
      <c r="D26" s="429">
        <v>0</v>
      </c>
    </row>
    <row r="27" spans="1:4" ht="15" hidden="1" customHeight="1" outlineLevel="2">
      <c r="A27" s="430" t="s">
        <v>246</v>
      </c>
      <c r="B27" s="429">
        <v>0</v>
      </c>
      <c r="C27" s="429">
        <v>-212.28</v>
      </c>
      <c r="D27" s="429">
        <v>0</v>
      </c>
    </row>
    <row r="28" spans="1:4" ht="15" hidden="1" customHeight="1" outlineLevel="2">
      <c r="A28" s="430" t="s">
        <v>247</v>
      </c>
      <c r="B28" s="429">
        <v>0</v>
      </c>
      <c r="C28" s="429">
        <v>-3</v>
      </c>
      <c r="D28" s="429">
        <v>0</v>
      </c>
    </row>
    <row r="29" spans="1:4" ht="15" customHeight="1">
      <c r="A29" s="430" t="s">
        <v>248</v>
      </c>
      <c r="B29" s="429">
        <v>0</v>
      </c>
      <c r="C29" s="429">
        <v>-7558.15</v>
      </c>
      <c r="D29" s="429">
        <v>-446.18</v>
      </c>
    </row>
    <row r="30" spans="1:4" ht="15" customHeight="1" outlineLevel="1">
      <c r="A30" s="430" t="s">
        <v>249</v>
      </c>
      <c r="B30" s="429">
        <v>0</v>
      </c>
      <c r="C30" s="429">
        <v>-1252.3399999999999</v>
      </c>
      <c r="D30" s="429">
        <v>0</v>
      </c>
    </row>
    <row r="31" spans="1:4" ht="15" customHeight="1" outlineLevel="2">
      <c r="A31" s="430" t="s">
        <v>250</v>
      </c>
      <c r="B31" s="429">
        <v>0</v>
      </c>
      <c r="C31" s="429">
        <v>-450.13</v>
      </c>
      <c r="D31" s="429">
        <v>0</v>
      </c>
    </row>
    <row r="32" spans="1:4" ht="15" customHeight="1" outlineLevel="2">
      <c r="A32" s="430" t="s">
        <v>251</v>
      </c>
      <c r="B32" s="429">
        <v>0</v>
      </c>
      <c r="C32" s="429">
        <v>-667.71</v>
      </c>
      <c r="D32" s="429">
        <v>0</v>
      </c>
    </row>
    <row r="33" spans="1:4" ht="15" customHeight="1" outlineLevel="2">
      <c r="A33" s="430" t="s">
        <v>252</v>
      </c>
      <c r="B33" s="429">
        <v>0</v>
      </c>
      <c r="C33" s="429">
        <v>-125</v>
      </c>
      <c r="D33" s="429">
        <v>0</v>
      </c>
    </row>
    <row r="34" spans="1:4" ht="15" customHeight="1" outlineLevel="2">
      <c r="A34" s="430" t="s">
        <v>253</v>
      </c>
      <c r="B34" s="429">
        <v>0</v>
      </c>
      <c r="C34" s="429">
        <v>-9.5</v>
      </c>
      <c r="D34" s="429">
        <v>0</v>
      </c>
    </row>
    <row r="35" spans="1:4" ht="15" customHeight="1" outlineLevel="1">
      <c r="A35" s="430" t="s">
        <v>254</v>
      </c>
      <c r="B35" s="429">
        <v>0</v>
      </c>
      <c r="C35" s="429">
        <v>-3525.62</v>
      </c>
      <c r="D35" s="429">
        <v>-446.18</v>
      </c>
    </row>
    <row r="36" spans="1:4" ht="15" customHeight="1" outlineLevel="2">
      <c r="A36" s="430" t="s">
        <v>255</v>
      </c>
      <c r="B36" s="429">
        <v>0</v>
      </c>
      <c r="C36" s="429">
        <v>-127.35</v>
      </c>
      <c r="D36" s="429">
        <v>0</v>
      </c>
    </row>
    <row r="37" spans="1:4" ht="15" customHeight="1" outlineLevel="2">
      <c r="A37" s="430" t="s">
        <v>203</v>
      </c>
      <c r="B37" s="429">
        <v>0</v>
      </c>
      <c r="C37" s="429">
        <v>-2377.87</v>
      </c>
      <c r="D37" s="429">
        <v>0</v>
      </c>
    </row>
    <row r="38" spans="1:4" ht="15" customHeight="1" outlineLevel="2">
      <c r="A38" s="430" t="s">
        <v>256</v>
      </c>
      <c r="B38" s="429">
        <v>0</v>
      </c>
      <c r="C38" s="429">
        <v>-320.2</v>
      </c>
      <c r="D38" s="429">
        <v>0</v>
      </c>
    </row>
    <row r="39" spans="1:4" ht="15" customHeight="1" outlineLevel="2">
      <c r="A39" s="430" t="s">
        <v>257</v>
      </c>
      <c r="B39" s="429">
        <v>0</v>
      </c>
      <c r="C39" s="429">
        <v>-700.2</v>
      </c>
      <c r="D39" s="429">
        <v>0</v>
      </c>
    </row>
    <row r="40" spans="1:4" ht="15" customHeight="1" outlineLevel="2">
      <c r="A40" s="430" t="s">
        <v>258</v>
      </c>
      <c r="B40" s="429">
        <v>0</v>
      </c>
      <c r="C40" s="429">
        <v>0</v>
      </c>
      <c r="D40" s="429">
        <v>-446.18</v>
      </c>
    </row>
    <row r="41" spans="1:4" ht="15" customHeight="1" outlineLevel="1">
      <c r="A41" s="430" t="s">
        <v>259</v>
      </c>
      <c r="B41" s="429">
        <v>0</v>
      </c>
      <c r="C41" s="429">
        <v>-2780.19</v>
      </c>
      <c r="D41" s="429">
        <v>0</v>
      </c>
    </row>
    <row r="42" spans="1:4" ht="15" customHeight="1" outlineLevel="2">
      <c r="A42" s="430" t="s">
        <v>260</v>
      </c>
      <c r="B42" s="429">
        <v>0</v>
      </c>
      <c r="C42" s="429">
        <v>-150</v>
      </c>
      <c r="D42" s="429">
        <v>0</v>
      </c>
    </row>
    <row r="43" spans="1:4" ht="15" customHeight="1" outlineLevel="2">
      <c r="A43" s="430" t="s">
        <v>261</v>
      </c>
      <c r="B43" s="429">
        <v>0</v>
      </c>
      <c r="C43" s="429">
        <v>-1754.14</v>
      </c>
      <c r="D43" s="429">
        <v>0</v>
      </c>
    </row>
    <row r="44" spans="1:4" ht="15" customHeight="1" outlineLevel="2">
      <c r="A44" s="430" t="s">
        <v>262</v>
      </c>
      <c r="B44" s="429">
        <v>0</v>
      </c>
      <c r="C44" s="429">
        <v>-876.05</v>
      </c>
      <c r="D44" s="429">
        <v>0</v>
      </c>
    </row>
    <row r="45" spans="1:4" ht="15" customHeight="1" collapsed="1">
      <c r="A45" s="430" t="s">
        <v>263</v>
      </c>
      <c r="B45" s="429">
        <v>0</v>
      </c>
      <c r="C45" s="429">
        <v>-1800</v>
      </c>
      <c r="D45" s="429">
        <v>-10750</v>
      </c>
    </row>
    <row r="46" spans="1:4" ht="15" hidden="1" customHeight="1" outlineLevel="1">
      <c r="A46" s="430" t="s">
        <v>263</v>
      </c>
      <c r="B46" s="429">
        <v>0</v>
      </c>
      <c r="C46" s="429">
        <v>-1800</v>
      </c>
      <c r="D46" s="429">
        <v>-10750</v>
      </c>
    </row>
    <row r="47" spans="1:4" ht="15" hidden="1" customHeight="1" outlineLevel="2">
      <c r="A47" s="430" t="s">
        <v>263</v>
      </c>
      <c r="B47" s="429">
        <v>0</v>
      </c>
      <c r="C47" s="429">
        <v>-1800</v>
      </c>
      <c r="D47" s="429">
        <v>-10750</v>
      </c>
    </row>
    <row r="48" spans="1:4" ht="15" hidden="1" customHeight="1" outlineLevel="2">
      <c r="A48" s="430" t="s">
        <v>270</v>
      </c>
      <c r="B48" s="429">
        <v>0</v>
      </c>
      <c r="C48" s="429">
        <v>0</v>
      </c>
      <c r="D48" s="429">
        <v>-10750</v>
      </c>
    </row>
    <row r="49" spans="1:9" ht="15" customHeight="1" outlineLevel="1">
      <c r="A49" s="430" t="s">
        <v>264</v>
      </c>
      <c r="B49" s="429">
        <v>0</v>
      </c>
      <c r="C49" s="429">
        <v>0</v>
      </c>
      <c r="D49" s="429">
        <v>0</v>
      </c>
    </row>
    <row r="50" spans="1:9" ht="15" hidden="1" customHeight="1" outlineLevel="1">
      <c r="A50" s="430" t="s">
        <v>264</v>
      </c>
      <c r="B50" s="429">
        <v>0</v>
      </c>
      <c r="C50" s="429">
        <v>0</v>
      </c>
      <c r="D50" s="429">
        <v>0</v>
      </c>
    </row>
    <row r="51" spans="1:9" ht="15" hidden="1" customHeight="1" outlineLevel="2">
      <c r="A51" s="430" t="s">
        <v>265</v>
      </c>
      <c r="B51" s="429">
        <v>0</v>
      </c>
      <c r="C51" s="429">
        <v>0</v>
      </c>
      <c r="D51" s="429">
        <v>0</v>
      </c>
    </row>
    <row r="52" spans="1:9" ht="15" hidden="1" customHeight="1" outlineLevel="2">
      <c r="A52" s="430" t="s">
        <v>266</v>
      </c>
      <c r="B52" s="429">
        <v>0</v>
      </c>
      <c r="C52" s="429">
        <v>0</v>
      </c>
      <c r="D52" s="429">
        <v>0</v>
      </c>
    </row>
    <row r="53" spans="1:9" ht="15" hidden="1" customHeight="1" outlineLevel="2">
      <c r="A53" s="430" t="s">
        <v>267</v>
      </c>
      <c r="B53" s="429">
        <v>0</v>
      </c>
      <c r="C53" s="429">
        <v>0</v>
      </c>
      <c r="D53" s="429">
        <v>0</v>
      </c>
    </row>
    <row r="54" spans="1:9" ht="15" hidden="1" customHeight="1" outlineLevel="2">
      <c r="A54" s="430" t="s">
        <v>268</v>
      </c>
      <c r="B54" s="429">
        <v>0</v>
      </c>
      <c r="C54" s="429">
        <v>0</v>
      </c>
      <c r="D54" s="429">
        <v>0</v>
      </c>
    </row>
    <row r="55" spans="1:9" ht="15" hidden="1" customHeight="1" outlineLevel="2">
      <c r="A55" s="430" t="s">
        <v>269</v>
      </c>
      <c r="B55" s="429">
        <v>0</v>
      </c>
      <c r="C55" s="429">
        <v>0</v>
      </c>
      <c r="D55" s="429">
        <v>0</v>
      </c>
    </row>
    <row r="56" spans="1:9" ht="15" hidden="1" customHeight="1" outlineLevel="2">
      <c r="A56" s="430" t="s">
        <v>271</v>
      </c>
      <c r="B56" s="429">
        <v>0</v>
      </c>
      <c r="C56" s="429">
        <v>0</v>
      </c>
      <c r="D56" s="429">
        <v>0</v>
      </c>
    </row>
    <row r="57" spans="1:9" ht="15" hidden="1" customHeight="1" outlineLevel="2">
      <c r="A57" s="430" t="s">
        <v>272</v>
      </c>
      <c r="B57" s="429">
        <v>0</v>
      </c>
      <c r="C57" s="429">
        <v>0</v>
      </c>
      <c r="D57" s="429">
        <v>0</v>
      </c>
    </row>
    <row r="58" spans="1:9" ht="15" hidden="1" customHeight="1" outlineLevel="2">
      <c r="A58" s="430" t="s">
        <v>273</v>
      </c>
      <c r="B58" s="429">
        <v>0</v>
      </c>
      <c r="C58" s="429">
        <v>0</v>
      </c>
      <c r="D58" s="429">
        <v>0</v>
      </c>
    </row>
    <row r="59" spans="1:9" ht="15" hidden="1" customHeight="1" outlineLevel="2">
      <c r="A59" s="430" t="s">
        <v>274</v>
      </c>
      <c r="B59" s="429">
        <v>0</v>
      </c>
      <c r="C59" s="429">
        <v>0</v>
      </c>
      <c r="D59" s="429">
        <v>0</v>
      </c>
    </row>
    <row r="60" spans="1:9" ht="15" hidden="1" customHeight="1" outlineLevel="2">
      <c r="A60" s="430" t="s">
        <v>275</v>
      </c>
      <c r="B60" s="429">
        <v>0</v>
      </c>
      <c r="C60" s="429">
        <v>0</v>
      </c>
      <c r="D60" s="429">
        <v>0</v>
      </c>
    </row>
    <row r="62" spans="1:9" ht="15" customHeight="1">
      <c r="A62" s="407"/>
      <c r="B62" s="408"/>
      <c r="C62" s="409"/>
      <c r="D62" s="410"/>
      <c r="E62" s="411"/>
      <c r="F62" s="412"/>
      <c r="G62" s="412"/>
      <c r="H62" s="411"/>
      <c r="I62" s="411"/>
    </row>
    <row r="63" spans="1:9" ht="14.25" customHeight="1">
      <c r="A63" s="116"/>
      <c r="B63" s="116"/>
      <c r="C63" s="218"/>
      <c r="D63" s="460" t="s">
        <v>276</v>
      </c>
      <c r="E63" s="459" t="s">
        <v>277</v>
      </c>
      <c r="F63" s="462">
        <v>2022</v>
      </c>
      <c r="I63" s="464"/>
    </row>
    <row r="64" spans="1:9" ht="14.25" customHeight="1">
      <c r="A64" s="116"/>
      <c r="B64" s="116"/>
      <c r="C64" s="218" t="s">
        <v>278</v>
      </c>
      <c r="F64" s="308" t="s">
        <v>279</v>
      </c>
      <c r="G64" s="308" t="s">
        <v>280</v>
      </c>
      <c r="H64" s="218" t="s">
        <v>281</v>
      </c>
      <c r="I64" s="218" t="s">
        <v>82</v>
      </c>
    </row>
    <row r="65" spans="1:9" ht="14.25" customHeight="1" outlineLevel="1">
      <c r="A65" s="116" t="s">
        <v>282</v>
      </c>
      <c r="B65" s="116" t="s">
        <v>283</v>
      </c>
      <c r="C65" s="130">
        <v>2000</v>
      </c>
      <c r="D65" s="104">
        <f>2000*12+1400+1400</f>
        <v>26800</v>
      </c>
      <c r="F65" s="390">
        <f>$D$65</f>
        <v>26800</v>
      </c>
      <c r="G65" s="309">
        <f>B1</f>
        <v>28136.03</v>
      </c>
      <c r="H65" s="309">
        <f>G65-F65</f>
        <v>1336.0299999999988</v>
      </c>
    </row>
    <row r="66" spans="1:9" ht="14.4" customHeight="1">
      <c r="A66" s="366" t="s">
        <v>284</v>
      </c>
      <c r="B66" s="242"/>
      <c r="C66" s="358"/>
      <c r="D66" s="243">
        <f>SUM(D65:D65)</f>
        <v>26800</v>
      </c>
      <c r="E66" s="244"/>
      <c r="F66" s="391">
        <f>SUM(F65:F65)</f>
        <v>26800</v>
      </c>
      <c r="G66" s="310">
        <f>SUM(G65:G65)</f>
        <v>28136.03</v>
      </c>
      <c r="H66" s="310">
        <f>SUM(H65:H65)</f>
        <v>1336.0299999999988</v>
      </c>
      <c r="I66" s="247"/>
    </row>
    <row r="67" spans="1:9" ht="14.25" customHeight="1" outlineLevel="1">
      <c r="A67" s="116" t="s">
        <v>285</v>
      </c>
      <c r="B67" s="116" t="s">
        <v>286</v>
      </c>
      <c r="C67" s="130"/>
      <c r="D67" s="104">
        <v>0</v>
      </c>
      <c r="E67" s="106"/>
      <c r="F67" s="390">
        <f>$D$67</f>
        <v>0</v>
      </c>
      <c r="G67" s="309">
        <f>D1</f>
        <v>14310.77</v>
      </c>
      <c r="H67" s="309">
        <f>G67-F67</f>
        <v>14310.77</v>
      </c>
      <c r="I67" s="355"/>
    </row>
    <row r="68" spans="1:9" ht="14.4" customHeight="1">
      <c r="A68" s="366" t="s">
        <v>287</v>
      </c>
      <c r="B68" s="242"/>
      <c r="C68" s="358"/>
      <c r="D68" s="243">
        <f>SUM(D67)</f>
        <v>0</v>
      </c>
      <c r="E68" s="244"/>
      <c r="F68" s="392">
        <f>SUM(F67)</f>
        <v>0</v>
      </c>
      <c r="G68" s="310">
        <f>SUM(G67)</f>
        <v>14310.77</v>
      </c>
      <c r="H68" s="310">
        <f>SUM(H67:H67)</f>
        <v>14310.77</v>
      </c>
      <c r="I68" s="247"/>
    </row>
    <row r="69" spans="1:9" ht="14.25" customHeight="1" outlineLevel="1">
      <c r="A69" s="367" t="s">
        <v>288</v>
      </c>
      <c r="B69" s="125"/>
      <c r="C69" s="359">
        <f>SUM(C70:C72)</f>
        <v>250</v>
      </c>
      <c r="D69" s="352">
        <f>SUM(D70:D72)</f>
        <v>3000</v>
      </c>
      <c r="E69" s="234">
        <f>SUM(E70:E72)</f>
        <v>3150</v>
      </c>
      <c r="F69" s="393">
        <f>SUM(F70:F72)</f>
        <v>3000</v>
      </c>
      <c r="G69" s="312">
        <f>SUM(G70:G72)</f>
        <v>2614.0699999999997</v>
      </c>
      <c r="H69" s="331">
        <f t="shared" ref="H69:H81" si="0">F69-G69</f>
        <v>385.93000000000029</v>
      </c>
      <c r="I69" s="168"/>
    </row>
    <row r="70" spans="1:9" s="39" customFormat="1" ht="14.4" customHeight="1" outlineLevel="2">
      <c r="A70" s="124" t="s">
        <v>289</v>
      </c>
      <c r="B70" s="140" t="s">
        <v>290</v>
      </c>
      <c r="C70" s="130">
        <v>100</v>
      </c>
      <c r="D70" s="130">
        <f>C70*12</f>
        <v>1200</v>
      </c>
      <c r="E70" s="130">
        <f>D70*1.05</f>
        <v>1260</v>
      </c>
      <c r="F70" s="390">
        <f>$D$70</f>
        <v>1200</v>
      </c>
      <c r="G70" s="311">
        <f>-C7</f>
        <v>1161.6199999999999</v>
      </c>
      <c r="H70" s="331">
        <f t="shared" si="0"/>
        <v>38.380000000000109</v>
      </c>
    </row>
    <row r="71" spans="1:9" s="39" customFormat="1" ht="14.4" customHeight="1" outlineLevel="2">
      <c r="A71" s="124" t="s">
        <v>291</v>
      </c>
      <c r="B71" s="140" t="s">
        <v>290</v>
      </c>
      <c r="C71" s="130">
        <v>100</v>
      </c>
      <c r="D71" s="130">
        <f>C71*12</f>
        <v>1200</v>
      </c>
      <c r="E71" s="130">
        <f>D71*1.05</f>
        <v>1260</v>
      </c>
      <c r="F71" s="390">
        <f>$D$71</f>
        <v>1200</v>
      </c>
      <c r="G71" s="311">
        <f>-C11</f>
        <v>1115.2</v>
      </c>
      <c r="H71" s="331">
        <f t="shared" si="0"/>
        <v>84.799999999999955</v>
      </c>
    </row>
    <row r="72" spans="1:9" s="39" customFormat="1" ht="14.4" customHeight="1" outlineLevel="2">
      <c r="A72" s="124" t="s">
        <v>292</v>
      </c>
      <c r="B72" s="140" t="s">
        <v>290</v>
      </c>
      <c r="C72" s="130">
        <v>50</v>
      </c>
      <c r="D72" s="130">
        <f>C72*12</f>
        <v>600</v>
      </c>
      <c r="E72" s="130">
        <f>D72*1.05</f>
        <v>630</v>
      </c>
      <c r="F72" s="390">
        <f>$D$72</f>
        <v>600</v>
      </c>
      <c r="G72" s="311">
        <f>-C14</f>
        <v>337.25</v>
      </c>
      <c r="H72" s="331">
        <f t="shared" si="0"/>
        <v>262.75</v>
      </c>
    </row>
    <row r="73" spans="1:9" ht="14.4" customHeight="1" outlineLevel="1">
      <c r="A73" s="128" t="s">
        <v>293</v>
      </c>
      <c r="B73" s="128"/>
      <c r="C73" s="353">
        <f>SUM(C74:C76)</f>
        <v>300</v>
      </c>
      <c r="D73" s="353">
        <f>SUM(D74:D76)</f>
        <v>3600</v>
      </c>
      <c r="E73" s="235">
        <f>SUM(E74:E76)</f>
        <v>3780</v>
      </c>
      <c r="F73" s="394">
        <f>SUM(F74:F76)</f>
        <v>3600</v>
      </c>
      <c r="G73" s="313">
        <f>SUM(G74:G76)</f>
        <v>4784.55</v>
      </c>
      <c r="H73" s="331">
        <f t="shared" si="0"/>
        <v>-1184.5500000000002</v>
      </c>
      <c r="I73" s="126"/>
    </row>
    <row r="74" spans="1:9" ht="14.4" customHeight="1" outlineLevel="2">
      <c r="A74" s="123" t="s">
        <v>294</v>
      </c>
      <c r="B74" s="140" t="s">
        <v>290</v>
      </c>
      <c r="C74" s="229">
        <v>200</v>
      </c>
      <c r="D74" s="147">
        <f t="shared" ref="D74:D81" si="1">C74*12</f>
        <v>2400</v>
      </c>
      <c r="E74" s="233">
        <f>D74*1.05</f>
        <v>2520</v>
      </c>
      <c r="F74" s="390">
        <f>$D$74</f>
        <v>2400</v>
      </c>
      <c r="G74" s="311">
        <f>-C18</f>
        <v>2037.24</v>
      </c>
      <c r="H74" s="331">
        <f t="shared" si="0"/>
        <v>362.76</v>
      </c>
    </row>
    <row r="75" spans="1:9" ht="14.4" customHeight="1" outlineLevel="2">
      <c r="A75" s="123" t="s">
        <v>295</v>
      </c>
      <c r="B75" s="140" t="s">
        <v>290</v>
      </c>
      <c r="C75" s="229">
        <v>100</v>
      </c>
      <c r="D75" s="147">
        <f t="shared" si="1"/>
        <v>1200</v>
      </c>
      <c r="E75" s="233">
        <f>D75*1.05</f>
        <v>1260</v>
      </c>
      <c r="F75" s="390">
        <f>$D$75</f>
        <v>1200</v>
      </c>
      <c r="G75" s="311">
        <f>-C22</f>
        <v>2532.0300000000002</v>
      </c>
      <c r="H75" s="331">
        <f t="shared" si="0"/>
        <v>-1332.0300000000002</v>
      </c>
    </row>
    <row r="76" spans="1:9" s="377" customFormat="1" ht="14.4" customHeight="1" outlineLevel="2">
      <c r="A76" s="425" t="s">
        <v>296</v>
      </c>
      <c r="B76" s="140" t="s">
        <v>290</v>
      </c>
      <c r="C76" s="229">
        <v>0</v>
      </c>
      <c r="D76" s="229">
        <f t="shared" si="1"/>
        <v>0</v>
      </c>
      <c r="E76" s="232">
        <f>D76*1.05</f>
        <v>0</v>
      </c>
      <c r="F76" s="390">
        <f>$D$76</f>
        <v>0</v>
      </c>
      <c r="G76" s="311">
        <f>-C26</f>
        <v>215.28</v>
      </c>
      <c r="H76" s="331">
        <f t="shared" si="0"/>
        <v>-215.28</v>
      </c>
    </row>
    <row r="77" spans="1:9" ht="14.4" customHeight="1" outlineLevel="1">
      <c r="A77" s="171" t="s">
        <v>297</v>
      </c>
      <c r="B77" s="171"/>
      <c r="C77" s="360">
        <f>SUM(C80:C81)</f>
        <v>450</v>
      </c>
      <c r="D77" s="354">
        <f t="shared" si="1"/>
        <v>5400</v>
      </c>
      <c r="E77" s="236">
        <f>D77*1.05</f>
        <v>5670</v>
      </c>
      <c r="F77" s="395">
        <f>SUM(F80,F81)</f>
        <v>5400</v>
      </c>
      <c r="G77" s="314">
        <f>SUM(G80,G81)</f>
        <v>7558.15</v>
      </c>
      <c r="H77" s="331">
        <f t="shared" si="0"/>
        <v>-2158.1499999999996</v>
      </c>
      <c r="I77" s="127"/>
    </row>
    <row r="78" spans="1:9" s="39" customFormat="1" ht="14.4" customHeight="1" outlineLevel="2">
      <c r="A78" s="365" t="s">
        <v>298</v>
      </c>
      <c r="B78" s="140" t="s">
        <v>290</v>
      </c>
      <c r="C78" s="229">
        <v>100</v>
      </c>
      <c r="D78" s="229">
        <f t="shared" si="1"/>
        <v>1200</v>
      </c>
      <c r="E78" s="232"/>
      <c r="F78" s="390">
        <f>$D$78</f>
        <v>1200</v>
      </c>
      <c r="G78" s="311">
        <f>-C30</f>
        <v>1252.3399999999999</v>
      </c>
      <c r="H78" s="331">
        <f t="shared" si="0"/>
        <v>-52.339999999999918</v>
      </c>
      <c r="I78" s="160"/>
    </row>
    <row r="79" spans="1:9" s="39" customFormat="1" ht="14.4" customHeight="1" outlineLevel="2">
      <c r="A79" s="365" t="s">
        <v>299</v>
      </c>
      <c r="B79" s="140" t="s">
        <v>290</v>
      </c>
      <c r="C79" s="229">
        <v>150</v>
      </c>
      <c r="D79" s="229">
        <f t="shared" si="1"/>
        <v>1800</v>
      </c>
      <c r="E79" s="232"/>
      <c r="F79" s="390">
        <f>$D$79</f>
        <v>1800</v>
      </c>
      <c r="G79" s="311">
        <f>-C35</f>
        <v>3525.62</v>
      </c>
      <c r="H79" s="331">
        <f t="shared" si="0"/>
        <v>-1725.62</v>
      </c>
    </row>
    <row r="80" spans="1:9" s="39" customFormat="1" ht="14.4" customHeight="1" outlineLevel="2">
      <c r="A80" s="365" t="s">
        <v>300</v>
      </c>
      <c r="B80" s="140" t="s">
        <v>290</v>
      </c>
      <c r="C80" s="229">
        <v>250</v>
      </c>
      <c r="D80" s="229">
        <f t="shared" si="1"/>
        <v>3000</v>
      </c>
      <c r="E80" s="232">
        <f>D80*1.05</f>
        <v>3150</v>
      </c>
      <c r="F80" s="390">
        <f>$D$80</f>
        <v>3000</v>
      </c>
      <c r="G80" s="311">
        <f>SUM(G78:G79)</f>
        <v>4777.96</v>
      </c>
      <c r="H80" s="331">
        <f t="shared" si="0"/>
        <v>-1777.96</v>
      </c>
    </row>
    <row r="81" spans="1:9" ht="14.4" customHeight="1" outlineLevel="2">
      <c r="A81" s="365" t="s">
        <v>301</v>
      </c>
      <c r="B81" s="140" t="s">
        <v>290</v>
      </c>
      <c r="C81" s="229">
        <v>200</v>
      </c>
      <c r="D81" s="147">
        <f t="shared" si="1"/>
        <v>2400</v>
      </c>
      <c r="E81" s="233">
        <f>D81*1.05</f>
        <v>2520</v>
      </c>
      <c r="F81" s="390">
        <f>$D$81</f>
        <v>2400</v>
      </c>
      <c r="G81" s="311">
        <f>-C41</f>
        <v>2780.19</v>
      </c>
      <c r="H81" s="331">
        <f t="shared" si="0"/>
        <v>-380.19000000000005</v>
      </c>
    </row>
    <row r="82" spans="1:9" s="463" customFormat="1" ht="14.4" customHeight="1" outlineLevel="1">
      <c r="A82" s="417"/>
      <c r="B82" s="418"/>
      <c r="C82" s="419"/>
      <c r="D82" s="420"/>
      <c r="E82" s="421"/>
      <c r="F82" s="422"/>
      <c r="G82" s="423"/>
      <c r="H82" s="423"/>
      <c r="I82" s="424"/>
    </row>
    <row r="83" spans="1:9" ht="14.4" customHeight="1" outlineLevel="2">
      <c r="A83" s="116" t="s">
        <v>302</v>
      </c>
      <c r="B83" s="116"/>
      <c r="C83" s="229">
        <f>C69+C73+C80</f>
        <v>800</v>
      </c>
      <c r="D83" s="147">
        <f>C83*12</f>
        <v>9600</v>
      </c>
      <c r="E83" s="230" t="s">
        <v>103</v>
      </c>
      <c r="F83" s="396">
        <f>$D$83</f>
        <v>9600</v>
      </c>
      <c r="G83" s="315">
        <f>G69+G73+G80</f>
        <v>12176.58</v>
      </c>
      <c r="H83" s="331">
        <f>F83-G83</f>
        <v>-2576.58</v>
      </c>
      <c r="I83" s="112"/>
    </row>
    <row r="84" spans="1:9" ht="14.4" customHeight="1" outlineLevel="2">
      <c r="A84" s="116" t="s">
        <v>303</v>
      </c>
      <c r="B84" s="116"/>
      <c r="C84" s="229">
        <f>C69+C73+C77</f>
        <v>1000</v>
      </c>
      <c r="D84" s="147">
        <f>C84*12</f>
        <v>12000</v>
      </c>
      <c r="E84" s="230" t="s">
        <v>103</v>
      </c>
      <c r="F84" s="396">
        <f>$D$84</f>
        <v>12000</v>
      </c>
      <c r="G84" s="315">
        <f>G69+G73+G77</f>
        <v>14956.77</v>
      </c>
      <c r="H84" s="331">
        <f>F84-G84</f>
        <v>-2956.7700000000004</v>
      </c>
      <c r="I84" s="112"/>
    </row>
    <row r="85" spans="1:9" ht="14.4" customHeight="1" outlineLevel="2">
      <c r="C85" s="229"/>
      <c r="D85" s="147"/>
      <c r="E85" s="147"/>
      <c r="F85" s="397"/>
      <c r="G85" s="316"/>
      <c r="H85" s="309"/>
    </row>
    <row r="86" spans="1:9" s="39" customFormat="1" ht="14.4" customHeight="1" outlineLevel="2">
      <c r="A86" s="116" t="s">
        <v>304</v>
      </c>
      <c r="B86" s="142" t="s">
        <v>305</v>
      </c>
      <c r="C86" s="229">
        <v>200</v>
      </c>
      <c r="D86" s="229">
        <v>2400</v>
      </c>
      <c r="E86" s="229"/>
      <c r="F86" s="398">
        <f>$D$86</f>
        <v>2400</v>
      </c>
      <c r="G86" s="311">
        <f>-C46</f>
        <v>1800</v>
      </c>
      <c r="H86" s="331">
        <f>F86-G86</f>
        <v>600</v>
      </c>
    </row>
    <row r="87" spans="1:9" ht="14.25" customHeight="1" outlineLevel="2">
      <c r="A87" s="116" t="s">
        <v>306</v>
      </c>
      <c r="B87" s="139" t="s">
        <v>103</v>
      </c>
      <c r="C87" s="229">
        <v>0</v>
      </c>
      <c r="D87" s="229">
        <v>0</v>
      </c>
      <c r="E87" s="147"/>
      <c r="F87" s="398">
        <f>$D$87</f>
        <v>0</v>
      </c>
      <c r="G87" s="311">
        <v>0</v>
      </c>
      <c r="H87" s="309">
        <f>F87-G87</f>
        <v>0</v>
      </c>
    </row>
    <row r="88" spans="1:9" ht="14.25" customHeight="1" outlineLevel="2">
      <c r="A88" s="116" t="s">
        <v>307</v>
      </c>
      <c r="B88" s="116"/>
      <c r="C88" s="229">
        <f>C86+C87</f>
        <v>200</v>
      </c>
      <c r="D88" s="229">
        <f>D86+D87</f>
        <v>2400</v>
      </c>
      <c r="E88" s="147"/>
      <c r="F88" s="398">
        <f>$D$88</f>
        <v>2400</v>
      </c>
      <c r="G88" s="311">
        <f>G86+G87</f>
        <v>1800</v>
      </c>
      <c r="H88" s="309">
        <f>F88-G88</f>
        <v>600</v>
      </c>
    </row>
    <row r="89" spans="1:9" ht="14.25" customHeight="1" outlineLevel="1">
      <c r="A89" s="117" t="s">
        <v>308</v>
      </c>
      <c r="B89" s="116"/>
      <c r="C89" s="229"/>
      <c r="D89" s="147"/>
      <c r="E89" s="147"/>
      <c r="F89" s="397"/>
      <c r="G89" s="316"/>
      <c r="H89" s="309"/>
    </row>
    <row r="90" spans="1:9" ht="14.25" customHeight="1">
      <c r="A90" s="348" t="s">
        <v>309</v>
      </c>
      <c r="B90" s="131"/>
      <c r="C90" s="132">
        <f>C88+C84</f>
        <v>1200</v>
      </c>
      <c r="D90" s="132">
        <f>C90*12</f>
        <v>14400</v>
      </c>
      <c r="E90" s="132"/>
      <c r="F90" s="399">
        <f>$D$90</f>
        <v>14400</v>
      </c>
      <c r="G90" s="317">
        <f>G84+G86+G87</f>
        <v>16756.77</v>
      </c>
      <c r="H90" s="309">
        <f t="shared" ref="H90:H96" si="2">F90-G90</f>
        <v>-2356.7700000000004</v>
      </c>
      <c r="I90" s="134"/>
    </row>
    <row r="91" spans="1:9" ht="14.25" customHeight="1" outlineLevel="1">
      <c r="A91" s="116" t="s">
        <v>310</v>
      </c>
      <c r="B91" s="116"/>
      <c r="C91" s="130"/>
      <c r="D91" s="109"/>
      <c r="E91" s="104"/>
      <c r="F91" s="316"/>
      <c r="G91" s="433">
        <f>-D40</f>
        <v>446.18</v>
      </c>
      <c r="H91" s="309">
        <f t="shared" si="2"/>
        <v>-446.18</v>
      </c>
      <c r="I91" s="427"/>
    </row>
    <row r="92" spans="1:9" ht="14.25" customHeight="1" outlineLevel="1">
      <c r="A92" s="116" t="s">
        <v>312</v>
      </c>
      <c r="B92" s="116"/>
      <c r="C92" s="130"/>
      <c r="D92" s="109"/>
      <c r="E92" s="104"/>
      <c r="F92" s="316">
        <v>0</v>
      </c>
      <c r="G92" s="433">
        <f>-D7</f>
        <v>500</v>
      </c>
      <c r="H92" s="309">
        <f t="shared" si="2"/>
        <v>-500</v>
      </c>
      <c r="I92" s="306"/>
    </row>
    <row r="93" spans="1:9" ht="14.25" customHeight="1" outlineLevel="1">
      <c r="A93" s="116" t="s">
        <v>313</v>
      </c>
      <c r="B93" s="116"/>
      <c r="C93" s="130"/>
      <c r="D93" s="109"/>
      <c r="E93" s="104"/>
      <c r="F93" s="316">
        <v>0</v>
      </c>
      <c r="G93" s="433">
        <f>-D15</f>
        <v>450</v>
      </c>
      <c r="H93" s="309">
        <f t="shared" si="2"/>
        <v>-450</v>
      </c>
      <c r="I93" s="306"/>
    </row>
    <row r="94" spans="1:9" ht="14.25" customHeight="1" outlineLevel="1">
      <c r="A94" s="116" t="s">
        <v>314</v>
      </c>
      <c r="B94" s="116"/>
      <c r="C94" s="130"/>
      <c r="D94" s="109"/>
      <c r="E94" s="104"/>
      <c r="F94" s="316">
        <v>200</v>
      </c>
      <c r="G94" s="433">
        <f>-D42</f>
        <v>0</v>
      </c>
      <c r="H94" s="309">
        <f t="shared" si="2"/>
        <v>200</v>
      </c>
      <c r="I94" s="427"/>
    </row>
    <row r="95" spans="1:9" ht="14.25" customHeight="1" outlineLevel="1">
      <c r="A95" s="116" t="s">
        <v>316</v>
      </c>
      <c r="B95" s="116"/>
      <c r="C95" s="130"/>
      <c r="D95" s="109"/>
      <c r="E95" s="104"/>
      <c r="F95" s="316">
        <v>5000</v>
      </c>
      <c r="G95" s="433">
        <f>-D45</f>
        <v>10750</v>
      </c>
      <c r="H95" s="309">
        <f t="shared" si="2"/>
        <v>-5750</v>
      </c>
      <c r="I95" s="427">
        <f>5000+500*11+250</f>
        <v>10750</v>
      </c>
    </row>
    <row r="96" spans="1:9" ht="14.25" customHeight="1">
      <c r="A96" s="348" t="s">
        <v>317</v>
      </c>
      <c r="B96" s="131"/>
      <c r="C96" s="132"/>
      <c r="D96" s="132"/>
      <c r="E96" s="132"/>
      <c r="F96" s="399">
        <f>SUM(F91:F95)</f>
        <v>5200</v>
      </c>
      <c r="G96" s="317">
        <f>SUM(G91:G95)</f>
        <v>12146.18</v>
      </c>
      <c r="H96" s="309">
        <f t="shared" si="2"/>
        <v>-6946.18</v>
      </c>
      <c r="I96" s="134"/>
    </row>
    <row r="97" spans="1:9" ht="14.4" customHeight="1">
      <c r="A97" s="117"/>
      <c r="B97" s="117"/>
      <c r="C97" s="130"/>
      <c r="D97" s="104"/>
      <c r="E97" s="104"/>
      <c r="F97" s="400"/>
      <c r="G97" s="316"/>
      <c r="H97" s="309"/>
    </row>
    <row r="98" spans="1:9" ht="14.25" customHeight="1">
      <c r="A98" s="440" t="s">
        <v>318</v>
      </c>
      <c r="B98" s="440"/>
      <c r="C98" s="441"/>
      <c r="D98" s="442">
        <f>D66+D68</f>
        <v>26800</v>
      </c>
      <c r="E98" s="443"/>
      <c r="F98" s="444">
        <f>F66</f>
        <v>26800</v>
      </c>
      <c r="G98" s="445">
        <f>G66+G68</f>
        <v>42446.8</v>
      </c>
      <c r="H98" s="309">
        <f>G98-F98</f>
        <v>15646.800000000003</v>
      </c>
    </row>
    <row r="99" spans="1:9" ht="14.4" customHeight="1">
      <c r="A99" s="434" t="s">
        <v>319</v>
      </c>
      <c r="B99" s="434"/>
      <c r="C99" s="435"/>
      <c r="D99" s="436">
        <f>D90</f>
        <v>14400</v>
      </c>
      <c r="E99" s="437" t="s">
        <v>320</v>
      </c>
      <c r="F99" s="438">
        <f>(F90+F96)</f>
        <v>19600</v>
      </c>
      <c r="G99" s="439">
        <f>G90+G96</f>
        <v>28902.95</v>
      </c>
      <c r="H99" s="309">
        <f>F99-G99</f>
        <v>-9302.9500000000007</v>
      </c>
      <c r="I99" s="185"/>
    </row>
    <row r="100" spans="1:9" ht="14.25" customHeight="1">
      <c r="A100" s="446" t="s">
        <v>321</v>
      </c>
      <c r="B100" s="446"/>
      <c r="C100" s="447"/>
      <c r="D100" s="448">
        <f>D98-D99</f>
        <v>12400</v>
      </c>
      <c r="E100" s="449" t="s">
        <v>322</v>
      </c>
      <c r="F100" s="450">
        <f>F98-F99</f>
        <v>7200</v>
      </c>
      <c r="G100" s="451">
        <f>G98-G99</f>
        <v>13543.850000000002</v>
      </c>
      <c r="H100" s="452">
        <f>G100-F100</f>
        <v>6343.8500000000022</v>
      </c>
    </row>
    <row r="101" spans="1:9" ht="14.25" customHeight="1">
      <c r="A101" s="440" t="s">
        <v>323</v>
      </c>
      <c r="B101" s="440"/>
      <c r="C101" s="441"/>
      <c r="D101" s="442">
        <f>D68+D70</f>
        <v>1200</v>
      </c>
      <c r="E101" s="443"/>
      <c r="F101" s="444">
        <f>F68</f>
        <v>0</v>
      </c>
      <c r="G101" s="445">
        <f>G68</f>
        <v>14310.77</v>
      </c>
      <c r="H101" s="309">
        <f>G101-F101</f>
        <v>14310.77</v>
      </c>
    </row>
    <row r="102" spans="1:9" ht="14.4" customHeight="1">
      <c r="A102" s="434" t="s">
        <v>324</v>
      </c>
      <c r="B102" s="434"/>
      <c r="C102" s="435"/>
      <c r="D102" s="436"/>
      <c r="E102" s="437"/>
      <c r="F102" s="438">
        <f>F96</f>
        <v>5200</v>
      </c>
      <c r="G102" s="439">
        <f>G96</f>
        <v>12146.18</v>
      </c>
      <c r="H102" s="309">
        <f>F102-G102</f>
        <v>-6946.18</v>
      </c>
      <c r="I102" s="185"/>
    </row>
    <row r="103" spans="1:9" ht="14.25" customHeight="1">
      <c r="A103" s="446" t="s">
        <v>127</v>
      </c>
      <c r="B103" s="446"/>
      <c r="C103" s="447"/>
      <c r="D103" s="448"/>
      <c r="E103" s="449"/>
      <c r="F103" s="450">
        <f>F101-F102</f>
        <v>-5200</v>
      </c>
      <c r="G103" s="451">
        <f>G101-G102</f>
        <v>2164.59</v>
      </c>
      <c r="H103" s="452"/>
    </row>
    <row r="104" spans="1:9" ht="14.25" customHeight="1">
      <c r="A104" s="131" t="s">
        <v>325</v>
      </c>
      <c r="B104" s="131"/>
      <c r="C104" s="362"/>
      <c r="D104" s="186">
        <f>D66+D68</f>
        <v>26800</v>
      </c>
      <c r="E104" s="202"/>
      <c r="F104" s="405">
        <f>F98-F101</f>
        <v>26800</v>
      </c>
      <c r="G104" s="323">
        <f>G66</f>
        <v>28136.03</v>
      </c>
      <c r="H104" s="309">
        <f>G104-F104</f>
        <v>1336.0299999999988</v>
      </c>
    </row>
    <row r="105" spans="1:9" ht="14.4" customHeight="1">
      <c r="A105" s="434" t="s">
        <v>326</v>
      </c>
      <c r="B105" s="434"/>
      <c r="C105" s="435"/>
      <c r="D105" s="436">
        <f>D84+D88</f>
        <v>14400</v>
      </c>
      <c r="E105" s="437"/>
      <c r="F105" s="438">
        <f>F99-F102</f>
        <v>14400</v>
      </c>
      <c r="G105" s="439">
        <f>G90</f>
        <v>16756.77</v>
      </c>
      <c r="H105" s="309">
        <f>F105-G105</f>
        <v>-2356.7700000000004</v>
      </c>
      <c r="I105" s="185"/>
    </row>
    <row r="106" spans="1:9" ht="14.25" customHeight="1">
      <c r="A106" s="446" t="s">
        <v>327</v>
      </c>
      <c r="B106" s="446"/>
      <c r="C106" s="447"/>
      <c r="D106" s="448">
        <f>D98-D99</f>
        <v>12400</v>
      </c>
      <c r="E106" s="449"/>
      <c r="F106" s="450">
        <f>F104-F105</f>
        <v>12400</v>
      </c>
      <c r="G106" s="451">
        <f>G104-G105</f>
        <v>11379.259999999998</v>
      </c>
      <c r="H106" s="452">
        <f>G106-F106</f>
        <v>-1020.7400000000016</v>
      </c>
    </row>
    <row r="107" spans="1:9" ht="14.4" customHeight="1">
      <c r="A107" s="375" t="s">
        <v>328</v>
      </c>
      <c r="B107" s="370" t="s">
        <v>329</v>
      </c>
      <c r="C107" s="371"/>
      <c r="D107" s="372"/>
      <c r="E107" s="373"/>
      <c r="F107" s="406"/>
      <c r="G107" s="374"/>
      <c r="H107" s="373"/>
      <c r="I107" s="373"/>
    </row>
    <row r="108" spans="1:9" ht="14.4" customHeight="1">
      <c r="A108" s="375" t="s">
        <v>330</v>
      </c>
      <c r="B108" s="370"/>
      <c r="C108" s="371"/>
      <c r="D108" s="372"/>
      <c r="E108" s="373"/>
      <c r="F108" s="406"/>
      <c r="G108" s="374">
        <f>G101-G102+G106</f>
        <v>13543.849999999999</v>
      </c>
      <c r="H108" s="373"/>
      <c r="I108" s="373"/>
    </row>
    <row r="109" spans="1:9" ht="14.25" customHeight="1">
      <c r="A109" s="117"/>
      <c r="B109" s="117"/>
      <c r="C109" s="130"/>
      <c r="D109" s="104"/>
      <c r="E109" s="104"/>
      <c r="G109" s="145"/>
      <c r="H109" s="104"/>
    </row>
    <row r="110" spans="1:9" ht="14.4" customHeight="1">
      <c r="G110" s="144"/>
    </row>
    <row r="111" spans="1:9" ht="14.4" customHeight="1">
      <c r="G111" s="144"/>
    </row>
    <row r="112" spans="1:9" ht="14.25" customHeight="1">
      <c r="C112" s="163"/>
      <c r="D112" s="108"/>
      <c r="E112" s="108"/>
      <c r="G112" s="152"/>
      <c r="H112" s="108"/>
    </row>
    <row r="113" spans="3:8" ht="14.25" customHeight="1">
      <c r="C113" s="163"/>
      <c r="D113" s="108"/>
      <c r="E113" s="108"/>
      <c r="G113" s="152"/>
      <c r="H113" s="108"/>
    </row>
    <row r="114" spans="3:8" ht="14.25" customHeight="1">
      <c r="C114" s="163"/>
      <c r="D114" s="108"/>
      <c r="E114" s="108"/>
      <c r="G114" s="152"/>
      <c r="H114" s="108"/>
    </row>
    <row r="115" spans="3:8" ht="14.25" customHeight="1">
      <c r="C115" s="163"/>
      <c r="D115" s="108"/>
      <c r="E115" s="108"/>
      <c r="G115" s="152"/>
      <c r="H115" s="108"/>
    </row>
    <row r="116" spans="3:8" ht="14.25" customHeight="1">
      <c r="C116" s="163"/>
      <c r="D116" s="108"/>
      <c r="E116" s="108"/>
      <c r="G116" s="152"/>
      <c r="H116" s="108"/>
    </row>
    <row r="117" spans="3:8" ht="14.25" customHeight="1">
      <c r="C117" s="163"/>
      <c r="D117" s="108"/>
      <c r="E117" s="108"/>
      <c r="G117" s="152"/>
      <c r="H117" s="108"/>
    </row>
    <row r="118" spans="3:8" ht="14.25" customHeight="1">
      <c r="C118" s="163"/>
      <c r="D118" s="108"/>
      <c r="E118" s="108"/>
      <c r="G118" s="152"/>
      <c r="H118" s="108"/>
    </row>
    <row r="119" spans="3:8" ht="14.25" customHeight="1">
      <c r="C119" s="163"/>
      <c r="D119" s="108"/>
      <c r="E119" s="108"/>
      <c r="G119" s="152"/>
      <c r="H119" s="108"/>
    </row>
    <row r="120" spans="3:8" ht="14.25" customHeight="1">
      <c r="C120" s="163"/>
      <c r="D120" s="108"/>
      <c r="E120" s="108"/>
      <c r="G120" s="152"/>
      <c r="H120" s="108"/>
    </row>
    <row r="121" spans="3:8" ht="14.25" customHeight="1">
      <c r="C121" s="163"/>
      <c r="D121" s="108"/>
      <c r="E121" s="108"/>
      <c r="G121" s="152"/>
      <c r="H121" s="108"/>
    </row>
    <row r="122" spans="3:8" ht="14.25" customHeight="1">
      <c r="C122" s="163"/>
      <c r="D122" s="108"/>
      <c r="E122" s="108"/>
      <c r="G122" s="152"/>
      <c r="H122" s="108"/>
    </row>
    <row r="123" spans="3:8" ht="14.25" customHeight="1">
      <c r="C123" s="163"/>
      <c r="D123" s="108"/>
      <c r="E123" s="108"/>
      <c r="G123" s="152"/>
      <c r="H123" s="108"/>
    </row>
    <row r="124" spans="3:8" ht="14.25" customHeight="1">
      <c r="C124" s="163"/>
      <c r="D124" s="108"/>
      <c r="E124" s="108"/>
      <c r="G124" s="152"/>
      <c r="H124" s="108"/>
    </row>
    <row r="125" spans="3:8" ht="14.25" customHeight="1">
      <c r="C125" s="163"/>
      <c r="D125" s="108"/>
      <c r="E125" s="108"/>
      <c r="G125" s="152"/>
      <c r="H125" s="108"/>
    </row>
    <row r="126" spans="3:8" ht="14.25" customHeight="1">
      <c r="C126" s="163"/>
      <c r="D126" s="108"/>
      <c r="E126" s="108"/>
      <c r="G126" s="152"/>
      <c r="H126" s="108"/>
    </row>
    <row r="127" spans="3:8" ht="14.25" customHeight="1">
      <c r="C127" s="163"/>
      <c r="D127" s="108"/>
      <c r="E127" s="108"/>
      <c r="G127" s="152"/>
      <c r="H127" s="108"/>
    </row>
    <row r="128" spans="3:8" ht="14.25" customHeight="1">
      <c r="C128" s="163"/>
      <c r="D128" s="108"/>
      <c r="E128" s="108"/>
      <c r="G128" s="152"/>
      <c r="H128" s="108"/>
    </row>
    <row r="129" spans="3:8" ht="14.25" customHeight="1">
      <c r="C129" s="163"/>
      <c r="D129" s="108"/>
      <c r="E129" s="108"/>
      <c r="G129" s="152"/>
      <c r="H129" s="108"/>
    </row>
    <row r="130" spans="3:8" ht="14.25" customHeight="1">
      <c r="C130" s="163"/>
      <c r="D130" s="108"/>
      <c r="E130" s="108"/>
      <c r="G130" s="152"/>
      <c r="H130" s="108"/>
    </row>
    <row r="131" spans="3:8" ht="14.25" customHeight="1">
      <c r="C131" s="163"/>
      <c r="D131" s="108"/>
      <c r="E131" s="108"/>
      <c r="G131" s="152"/>
      <c r="H131" s="108"/>
    </row>
    <row r="132" spans="3:8" ht="14.25" customHeight="1">
      <c r="C132" s="163"/>
      <c r="D132" s="108"/>
      <c r="E132" s="108"/>
      <c r="G132" s="152"/>
      <c r="H132" s="108"/>
    </row>
    <row r="133" spans="3:8" ht="14.25" customHeight="1">
      <c r="C133" s="163"/>
      <c r="D133" s="108"/>
      <c r="E133" s="108"/>
      <c r="G133" s="152"/>
      <c r="H133" s="108"/>
    </row>
    <row r="134" spans="3:8" ht="14.25" customHeight="1">
      <c r="C134" s="163"/>
      <c r="D134" s="108"/>
      <c r="E134" s="108"/>
      <c r="G134" s="152"/>
      <c r="H134" s="108"/>
    </row>
    <row r="135" spans="3:8" ht="14.25" customHeight="1">
      <c r="C135" s="163"/>
      <c r="D135" s="108"/>
      <c r="E135" s="108"/>
      <c r="G135" s="152"/>
      <c r="H135" s="108"/>
    </row>
    <row r="136" spans="3:8" ht="14.25" customHeight="1">
      <c r="C136" s="163"/>
      <c r="D136" s="108"/>
      <c r="E136" s="108"/>
      <c r="G136" s="152"/>
      <c r="H136" s="108"/>
    </row>
    <row r="137" spans="3:8" ht="14.25" customHeight="1">
      <c r="C137" s="163"/>
      <c r="D137" s="108"/>
      <c r="E137" s="108"/>
      <c r="G137" s="152"/>
      <c r="H137" s="108"/>
    </row>
    <row r="138" spans="3:8" ht="14.25" customHeight="1">
      <c r="C138" s="163"/>
      <c r="D138" s="108"/>
      <c r="E138" s="108"/>
      <c r="G138" s="152"/>
      <c r="H138" s="108"/>
    </row>
    <row r="139" spans="3:8" ht="14.25" customHeight="1">
      <c r="C139" s="163"/>
      <c r="D139" s="108"/>
      <c r="E139" s="108"/>
      <c r="G139" s="152"/>
      <c r="H139" s="108"/>
    </row>
    <row r="140" spans="3:8" ht="14.25" customHeight="1">
      <c r="C140" s="163"/>
      <c r="D140" s="108"/>
      <c r="E140" s="108"/>
      <c r="G140" s="152"/>
      <c r="H140" s="108"/>
    </row>
    <row r="141" spans="3:8" ht="14.25" customHeight="1">
      <c r="C141" s="163"/>
      <c r="D141" s="108"/>
      <c r="E141" s="108"/>
      <c r="G141" s="152"/>
      <c r="H141" s="108"/>
    </row>
    <row r="142" spans="3:8" ht="14.25" customHeight="1">
      <c r="C142" s="163"/>
      <c r="D142" s="108"/>
      <c r="E142" s="108"/>
      <c r="G142" s="152"/>
      <c r="H142" s="108"/>
    </row>
    <row r="143" spans="3:8" ht="14.25" customHeight="1">
      <c r="C143" s="163"/>
      <c r="D143" s="108"/>
      <c r="E143" s="108"/>
      <c r="G143" s="152"/>
      <c r="H143" s="108"/>
    </row>
    <row r="144" spans="3:8" ht="14.25" customHeight="1">
      <c r="C144" s="163"/>
      <c r="D144" s="108"/>
      <c r="E144" s="108"/>
      <c r="G144" s="152"/>
      <c r="H144" s="108"/>
    </row>
    <row r="145" spans="3:8" ht="14.25" customHeight="1">
      <c r="C145" s="163"/>
      <c r="D145" s="108"/>
      <c r="E145" s="108"/>
      <c r="G145" s="152"/>
      <c r="H145" s="108"/>
    </row>
    <row r="146" spans="3:8" ht="14.25" customHeight="1">
      <c r="C146" s="163"/>
      <c r="D146" s="108"/>
      <c r="E146" s="108"/>
      <c r="G146" s="152"/>
      <c r="H146" s="108"/>
    </row>
    <row r="147" spans="3:8" ht="14.25" customHeight="1">
      <c r="C147" s="163"/>
      <c r="D147" s="108"/>
      <c r="E147" s="108"/>
      <c r="G147" s="152"/>
      <c r="H147" s="108"/>
    </row>
    <row r="148" spans="3:8" ht="14.25" customHeight="1">
      <c r="C148" s="163"/>
      <c r="D148" s="108"/>
      <c r="E148" s="108"/>
      <c r="G148" s="152"/>
      <c r="H148" s="108"/>
    </row>
    <row r="149" spans="3:8" ht="14.25" customHeight="1">
      <c r="C149" s="163"/>
      <c r="D149" s="108"/>
      <c r="E149" s="108"/>
      <c r="G149" s="152"/>
      <c r="H149" s="108"/>
    </row>
    <row r="150" spans="3:8" ht="14.25" customHeight="1">
      <c r="C150" s="163"/>
      <c r="D150" s="108"/>
      <c r="E150" s="108"/>
      <c r="G150" s="152"/>
      <c r="H150" s="108"/>
    </row>
    <row r="151" spans="3:8" ht="14.25" customHeight="1">
      <c r="C151" s="163"/>
      <c r="D151" s="108"/>
      <c r="E151" s="108"/>
      <c r="G151" s="152"/>
      <c r="H151" s="108"/>
    </row>
    <row r="152" spans="3:8" ht="14.25" customHeight="1">
      <c r="C152" s="163"/>
      <c r="D152" s="108"/>
      <c r="E152" s="108"/>
      <c r="G152" s="152"/>
      <c r="H152" s="108"/>
    </row>
    <row r="153" spans="3:8" ht="14.25" customHeight="1">
      <c r="C153" s="163"/>
      <c r="D153" s="108"/>
      <c r="E153" s="108"/>
      <c r="G153" s="152"/>
      <c r="H153" s="108"/>
    </row>
    <row r="154" spans="3:8" ht="14.25" customHeight="1">
      <c r="C154" s="163"/>
      <c r="D154" s="108"/>
      <c r="E154" s="108"/>
      <c r="G154" s="152"/>
      <c r="H154" s="108"/>
    </row>
    <row r="155" spans="3:8" ht="14.25" customHeight="1">
      <c r="C155" s="163"/>
      <c r="D155" s="108"/>
      <c r="E155" s="108"/>
      <c r="G155" s="152"/>
      <c r="H155" s="108"/>
    </row>
    <row r="156" spans="3:8" ht="14.25" customHeight="1">
      <c r="C156" s="163"/>
      <c r="D156" s="108"/>
      <c r="E156" s="108"/>
      <c r="G156" s="152"/>
      <c r="H156" s="108"/>
    </row>
    <row r="157" spans="3:8" ht="14.25" customHeight="1">
      <c r="C157" s="163"/>
      <c r="D157" s="108"/>
      <c r="E157" s="108"/>
      <c r="G157" s="152"/>
      <c r="H157" s="108"/>
    </row>
    <row r="158" spans="3:8" ht="14.25" customHeight="1">
      <c r="C158" s="163"/>
      <c r="D158" s="108"/>
      <c r="E158" s="108"/>
      <c r="G158" s="152"/>
      <c r="H158" s="108"/>
    </row>
    <row r="159" spans="3:8" ht="14.25" customHeight="1">
      <c r="C159" s="163"/>
      <c r="D159" s="108"/>
      <c r="E159" s="108"/>
      <c r="G159" s="152"/>
      <c r="H159" s="108"/>
    </row>
    <row r="160" spans="3:8" ht="14.25" customHeight="1">
      <c r="C160" s="163"/>
      <c r="D160" s="108"/>
      <c r="E160" s="108"/>
      <c r="G160" s="152"/>
      <c r="H160" s="108"/>
    </row>
    <row r="161" spans="3:8" ht="14.25" customHeight="1">
      <c r="C161" s="163"/>
      <c r="D161" s="108"/>
      <c r="E161" s="108"/>
      <c r="G161" s="152"/>
      <c r="H161" s="108"/>
    </row>
    <row r="162" spans="3:8" ht="14.25" customHeight="1">
      <c r="C162" s="163"/>
      <c r="D162" s="108"/>
      <c r="E162" s="108"/>
      <c r="G162" s="152"/>
      <c r="H162" s="108"/>
    </row>
    <row r="163" spans="3:8" ht="14.25" customHeight="1">
      <c r="C163" s="163"/>
      <c r="D163" s="108"/>
      <c r="E163" s="108"/>
      <c r="G163" s="152"/>
      <c r="H163" s="108"/>
    </row>
    <row r="164" spans="3:8" ht="14.25" customHeight="1">
      <c r="C164" s="163"/>
      <c r="D164" s="108"/>
      <c r="E164" s="108"/>
      <c r="G164" s="152"/>
      <c r="H164" s="108"/>
    </row>
    <row r="165" spans="3:8" ht="14.25" customHeight="1">
      <c r="C165" s="163"/>
      <c r="D165" s="108"/>
      <c r="E165" s="108"/>
      <c r="G165" s="152"/>
      <c r="H165" s="108"/>
    </row>
    <row r="166" spans="3:8" ht="14.25" customHeight="1">
      <c r="C166" s="163"/>
      <c r="D166" s="108"/>
      <c r="E166" s="108"/>
      <c r="G166" s="152"/>
      <c r="H166" s="108"/>
    </row>
    <row r="167" spans="3:8" ht="14.25" customHeight="1">
      <c r="C167" s="163"/>
      <c r="D167" s="108"/>
      <c r="E167" s="108"/>
      <c r="G167" s="152"/>
      <c r="H167" s="108"/>
    </row>
    <row r="168" spans="3:8" ht="14.25" customHeight="1">
      <c r="C168" s="163"/>
      <c r="D168" s="108"/>
      <c r="E168" s="108"/>
      <c r="G168" s="152"/>
      <c r="H168" s="108"/>
    </row>
    <row r="169" spans="3:8" ht="14.25" customHeight="1">
      <c r="C169" s="163"/>
      <c r="D169" s="108"/>
      <c r="E169" s="108"/>
      <c r="G169" s="152"/>
      <c r="H169" s="108"/>
    </row>
    <row r="170" spans="3:8" ht="14.25" customHeight="1">
      <c r="C170" s="163"/>
      <c r="D170" s="108"/>
      <c r="E170" s="108"/>
      <c r="G170" s="152"/>
      <c r="H170" s="108"/>
    </row>
    <row r="171" spans="3:8" ht="14.25" customHeight="1">
      <c r="C171" s="163"/>
      <c r="D171" s="108"/>
      <c r="E171" s="108"/>
      <c r="G171" s="152"/>
      <c r="H171" s="108"/>
    </row>
    <row r="172" spans="3:8" ht="14.25" customHeight="1">
      <c r="C172" s="163"/>
      <c r="D172" s="108"/>
      <c r="E172" s="108"/>
      <c r="G172" s="152"/>
      <c r="H172" s="108"/>
    </row>
    <row r="173" spans="3:8" ht="14.25" customHeight="1">
      <c r="C173" s="163"/>
      <c r="D173" s="108"/>
      <c r="E173" s="108"/>
      <c r="G173" s="152"/>
      <c r="H173" s="108"/>
    </row>
    <row r="174" spans="3:8" ht="14.25" customHeight="1">
      <c r="C174" s="163"/>
      <c r="D174" s="108"/>
      <c r="E174" s="108"/>
      <c r="G174" s="152"/>
      <c r="H174" s="108"/>
    </row>
    <row r="175" spans="3:8" ht="14.25" customHeight="1">
      <c r="C175" s="163"/>
      <c r="D175" s="108"/>
      <c r="E175" s="108"/>
      <c r="G175" s="152"/>
      <c r="H175" s="108"/>
    </row>
    <row r="176" spans="3:8" ht="14.25" customHeight="1">
      <c r="C176" s="163"/>
      <c r="D176" s="108"/>
      <c r="E176" s="108"/>
      <c r="G176" s="152"/>
      <c r="H176" s="108"/>
    </row>
    <row r="177" spans="3:8" ht="14.25" customHeight="1">
      <c r="C177" s="163"/>
      <c r="D177" s="108"/>
      <c r="E177" s="108"/>
      <c r="G177" s="152"/>
      <c r="H177" s="108"/>
    </row>
    <row r="178" spans="3:8" ht="14.25" customHeight="1">
      <c r="C178" s="163"/>
      <c r="D178" s="108"/>
      <c r="E178" s="108"/>
      <c r="G178" s="152"/>
      <c r="H178" s="108"/>
    </row>
    <row r="179" spans="3:8" ht="14.25" customHeight="1">
      <c r="C179" s="163"/>
      <c r="D179" s="108"/>
      <c r="E179" s="108"/>
      <c r="G179" s="152"/>
      <c r="H179" s="108"/>
    </row>
    <row r="180" spans="3:8" ht="14.25" customHeight="1">
      <c r="C180" s="163"/>
      <c r="D180" s="108"/>
      <c r="E180" s="108"/>
      <c r="G180" s="152"/>
      <c r="H180" s="108"/>
    </row>
    <row r="181" spans="3:8" ht="14.25" customHeight="1">
      <c r="C181" s="163"/>
      <c r="D181" s="108"/>
      <c r="E181" s="108"/>
      <c r="G181" s="152"/>
      <c r="H181" s="108"/>
    </row>
    <row r="182" spans="3:8" ht="14.25" customHeight="1">
      <c r="C182" s="163"/>
      <c r="D182" s="108"/>
      <c r="E182" s="108"/>
      <c r="G182" s="152"/>
      <c r="H182" s="108"/>
    </row>
    <row r="183" spans="3:8" ht="14.25" customHeight="1">
      <c r="C183" s="163"/>
      <c r="D183" s="108"/>
      <c r="E183" s="108"/>
      <c r="G183" s="152"/>
      <c r="H183" s="108"/>
    </row>
    <row r="184" spans="3:8" ht="14.25" customHeight="1">
      <c r="C184" s="163"/>
      <c r="D184" s="108"/>
      <c r="E184" s="108"/>
      <c r="G184" s="152"/>
      <c r="H184" s="108"/>
    </row>
    <row r="185" spans="3:8" ht="14.25" customHeight="1">
      <c r="C185" s="163"/>
      <c r="D185" s="108"/>
      <c r="E185" s="108"/>
      <c r="G185" s="152"/>
      <c r="H185" s="108"/>
    </row>
    <row r="186" spans="3:8" ht="14.25" customHeight="1">
      <c r="C186" s="163"/>
      <c r="D186" s="108"/>
      <c r="E186" s="108"/>
      <c r="G186" s="152"/>
      <c r="H186" s="108"/>
    </row>
    <row r="187" spans="3:8" ht="14.25" customHeight="1">
      <c r="C187" s="163"/>
      <c r="D187" s="108"/>
      <c r="E187" s="108"/>
      <c r="G187" s="152"/>
      <c r="H187" s="108"/>
    </row>
    <row r="188" spans="3:8" ht="14.25" customHeight="1">
      <c r="C188" s="163"/>
      <c r="D188" s="108"/>
      <c r="E188" s="108"/>
      <c r="G188" s="152"/>
      <c r="H188" s="108"/>
    </row>
    <row r="189" spans="3:8" ht="14.25" customHeight="1">
      <c r="C189" s="163"/>
      <c r="D189" s="108"/>
      <c r="E189" s="108"/>
      <c r="G189" s="152"/>
      <c r="H189" s="108"/>
    </row>
    <row r="190" spans="3:8" ht="14.25" customHeight="1">
      <c r="C190" s="163"/>
      <c r="D190" s="108"/>
      <c r="E190" s="108"/>
      <c r="G190" s="152"/>
      <c r="H190" s="108"/>
    </row>
    <row r="191" spans="3:8" ht="14.25" customHeight="1">
      <c r="C191" s="163"/>
      <c r="D191" s="108"/>
      <c r="E191" s="108"/>
      <c r="G191" s="152"/>
      <c r="H191" s="108"/>
    </row>
    <row r="192" spans="3:8" ht="14.25" customHeight="1">
      <c r="C192" s="163"/>
      <c r="D192" s="108"/>
      <c r="E192" s="108"/>
      <c r="G192" s="152"/>
      <c r="H192" s="108"/>
    </row>
    <row r="193" spans="1:8" ht="14.25" customHeight="1">
      <c r="C193" s="163"/>
      <c r="D193" s="108"/>
      <c r="E193" s="108"/>
      <c r="G193" s="152"/>
      <c r="H193" s="108"/>
    </row>
    <row r="194" spans="1:8" ht="14.25" customHeight="1">
      <c r="C194" s="163"/>
      <c r="D194" s="108"/>
      <c r="E194" s="108"/>
      <c r="G194" s="152"/>
      <c r="H194" s="108"/>
    </row>
    <row r="195" spans="1:8" ht="14.25" customHeight="1">
      <c r="C195" s="163"/>
      <c r="D195" s="108"/>
      <c r="E195" s="108"/>
      <c r="G195" s="152"/>
      <c r="H195" s="108"/>
    </row>
    <row r="196" spans="1:8" ht="14.25" customHeight="1">
      <c r="C196" s="163"/>
      <c r="D196" s="108"/>
      <c r="E196" s="108"/>
      <c r="G196" s="152"/>
      <c r="H196" s="108"/>
    </row>
    <row r="197" spans="1:8" ht="14.25" customHeight="1">
      <c r="C197" s="163"/>
      <c r="D197" s="108"/>
      <c r="E197" s="108"/>
      <c r="G197" s="152"/>
      <c r="H197" s="108"/>
    </row>
    <row r="198" spans="1:8" ht="14.25" customHeight="1">
      <c r="C198" s="163"/>
      <c r="D198" s="108"/>
      <c r="E198" s="108"/>
      <c r="G198" s="152"/>
      <c r="H198" s="108"/>
    </row>
    <row r="199" spans="1:8" ht="14.25" customHeight="1">
      <c r="C199" s="163"/>
      <c r="D199" s="108"/>
      <c r="E199" s="108"/>
      <c r="G199" s="152"/>
      <c r="H199" s="108"/>
    </row>
    <row r="200" spans="1:8" ht="14.25" customHeight="1">
      <c r="C200" s="163"/>
      <c r="D200" s="108"/>
      <c r="E200" s="108"/>
      <c r="G200" s="152"/>
      <c r="H200" s="108"/>
    </row>
    <row r="201" spans="1:8" ht="14.25" customHeight="1">
      <c r="A201" s="431" t="s">
        <v>331</v>
      </c>
      <c r="B201" s="431" t="s">
        <v>332</v>
      </c>
      <c r="C201" s="431" t="s">
        <v>333</v>
      </c>
      <c r="D201" s="431" t="s">
        <v>334</v>
      </c>
      <c r="E201" s="108"/>
      <c r="G201" s="152"/>
      <c r="H201" s="108"/>
    </row>
    <row r="202" spans="1:8" ht="14.25" customHeight="1">
      <c r="A202" s="432" t="s">
        <v>335</v>
      </c>
      <c r="B202" s="429">
        <v>0</v>
      </c>
      <c r="C202" s="429">
        <v>-2037.24</v>
      </c>
      <c r="D202" s="429">
        <v>0</v>
      </c>
      <c r="E202" s="108"/>
      <c r="G202" s="152"/>
      <c r="H202" s="108"/>
    </row>
    <row r="203" spans="1:8" ht="14.25" hidden="1" customHeight="1" outlineLevel="1">
      <c r="A203" s="432" t="s">
        <v>238</v>
      </c>
      <c r="B203" s="429">
        <v>0</v>
      </c>
      <c r="C203" s="429">
        <v>-341.36</v>
      </c>
      <c r="D203" s="429">
        <v>0</v>
      </c>
      <c r="E203" s="108"/>
      <c r="G203" s="152"/>
      <c r="H203" s="108"/>
    </row>
    <row r="204" spans="1:8" ht="14.25" hidden="1" customHeight="1" outlineLevel="1">
      <c r="A204" s="432" t="s">
        <v>239</v>
      </c>
      <c r="B204" s="429">
        <v>0</v>
      </c>
      <c r="C204" s="429">
        <v>-329.54</v>
      </c>
      <c r="D204" s="429">
        <v>0</v>
      </c>
      <c r="E204" s="108"/>
      <c r="G204" s="152"/>
      <c r="H204" s="108"/>
    </row>
    <row r="205" spans="1:8" ht="14.25" hidden="1" customHeight="1" outlineLevel="1">
      <c r="A205" s="432" t="s">
        <v>240</v>
      </c>
      <c r="B205" s="429">
        <v>0</v>
      </c>
      <c r="C205" s="429">
        <v>-1366.34</v>
      </c>
      <c r="D205" s="429">
        <v>0</v>
      </c>
      <c r="E205" s="108"/>
      <c r="G205" s="152"/>
      <c r="H205" s="108"/>
    </row>
    <row r="206" spans="1:8" ht="14.25" customHeight="1">
      <c r="A206" s="432" t="s">
        <v>202</v>
      </c>
      <c r="B206" s="429">
        <v>0</v>
      </c>
      <c r="C206" s="429">
        <v>-1245.19</v>
      </c>
      <c r="D206" s="429">
        <v>0</v>
      </c>
      <c r="E206" s="108"/>
      <c r="G206" s="152"/>
      <c r="H206" s="108"/>
    </row>
    <row r="207" spans="1:8" ht="14.25" hidden="1" customHeight="1" outlineLevel="1">
      <c r="A207" s="432" t="s">
        <v>250</v>
      </c>
      <c r="B207" s="429">
        <v>0</v>
      </c>
      <c r="C207" s="429">
        <v>-450.13</v>
      </c>
      <c r="D207" s="429">
        <v>0</v>
      </c>
      <c r="E207" s="108"/>
      <c r="G207" s="152"/>
      <c r="H207" s="108"/>
    </row>
    <row r="208" spans="1:8" ht="14.25" hidden="1" customHeight="1" outlineLevel="1">
      <c r="A208" s="432" t="s">
        <v>255</v>
      </c>
      <c r="B208" s="429">
        <v>0</v>
      </c>
      <c r="C208" s="429">
        <v>-127.35</v>
      </c>
      <c r="D208" s="429">
        <v>0</v>
      </c>
      <c r="E208" s="108"/>
      <c r="G208" s="152"/>
      <c r="H208" s="108"/>
    </row>
    <row r="209" spans="1:8" ht="14.25" hidden="1" customHeight="1" outlineLevel="1">
      <c r="A209" s="432" t="s">
        <v>251</v>
      </c>
      <c r="B209" s="429">
        <v>0</v>
      </c>
      <c r="C209" s="429">
        <v>-667.71</v>
      </c>
      <c r="D209" s="429">
        <v>0</v>
      </c>
      <c r="E209" s="108"/>
      <c r="G209" s="152"/>
      <c r="H209" s="108"/>
    </row>
    <row r="210" spans="1:8" ht="14.25" customHeight="1">
      <c r="A210" s="432" t="s">
        <v>336</v>
      </c>
      <c r="B210" s="429">
        <v>0</v>
      </c>
      <c r="C210" s="429">
        <v>-2961.62</v>
      </c>
      <c r="D210" s="429">
        <v>-500</v>
      </c>
      <c r="E210" s="108"/>
      <c r="G210" s="152"/>
      <c r="H210" s="108"/>
    </row>
    <row r="211" spans="1:8" ht="14.25" hidden="1" customHeight="1" outlineLevel="1">
      <c r="A211" s="432" t="s">
        <v>263</v>
      </c>
      <c r="B211" s="429">
        <v>0</v>
      </c>
      <c r="C211" s="429">
        <v>-1800</v>
      </c>
      <c r="D211" s="429">
        <v>0</v>
      </c>
      <c r="E211" s="108"/>
      <c r="G211" s="152"/>
      <c r="H211" s="108"/>
    </row>
    <row r="212" spans="1:8" ht="14.25" hidden="1" customHeight="1" outlineLevel="1">
      <c r="A212" s="432" t="s">
        <v>227</v>
      </c>
      <c r="B212" s="429">
        <v>0</v>
      </c>
      <c r="C212" s="429">
        <v>-773.28</v>
      </c>
      <c r="D212" s="429">
        <v>0</v>
      </c>
      <c r="E212" s="108"/>
      <c r="G212" s="152"/>
      <c r="H212" s="108"/>
    </row>
    <row r="213" spans="1:8" ht="14.25" hidden="1" customHeight="1" outlineLevel="1">
      <c r="A213" s="432" t="s">
        <v>229</v>
      </c>
      <c r="B213" s="429">
        <v>0</v>
      </c>
      <c r="C213" s="429">
        <v>0</v>
      </c>
      <c r="D213" s="429">
        <v>0</v>
      </c>
      <c r="E213" s="108"/>
      <c r="G213" s="152"/>
      <c r="H213" s="108"/>
    </row>
    <row r="214" spans="1:8" ht="14.25" hidden="1" customHeight="1" outlineLevel="1">
      <c r="A214" s="432" t="s">
        <v>228</v>
      </c>
      <c r="B214" s="429">
        <v>0</v>
      </c>
      <c r="C214" s="429">
        <v>-388.34</v>
      </c>
      <c r="D214" s="429">
        <v>-500</v>
      </c>
      <c r="E214" s="108"/>
      <c r="G214" s="152"/>
      <c r="H214" s="108"/>
    </row>
    <row r="215" spans="1:8" ht="14.25" customHeight="1">
      <c r="A215" s="432" t="s">
        <v>241</v>
      </c>
      <c r="B215" s="429">
        <v>0</v>
      </c>
      <c r="C215" s="429">
        <v>-29.08</v>
      </c>
      <c r="D215" s="429">
        <v>0</v>
      </c>
      <c r="E215" s="108"/>
      <c r="G215" s="152"/>
      <c r="H215" s="108"/>
    </row>
    <row r="216" spans="1:8" ht="14.25" hidden="1" customHeight="1" outlineLevel="1">
      <c r="A216" s="432" t="s">
        <v>242</v>
      </c>
      <c r="B216" s="429">
        <v>0</v>
      </c>
      <c r="C216" s="429">
        <v>-29.08</v>
      </c>
      <c r="D216" s="429">
        <v>0</v>
      </c>
      <c r="E216" s="108"/>
      <c r="G216" s="152"/>
      <c r="H216" s="108"/>
    </row>
    <row r="217" spans="1:8" ht="14.25" customHeight="1">
      <c r="A217" s="432" t="s">
        <v>337</v>
      </c>
      <c r="B217" s="429">
        <v>0</v>
      </c>
      <c r="C217" s="429">
        <v>-3618.150000000001</v>
      </c>
      <c r="D217" s="429">
        <v>0</v>
      </c>
      <c r="E217" s="108"/>
      <c r="G217" s="152"/>
      <c r="H217" s="108"/>
    </row>
    <row r="218" spans="1:8" ht="14.25" hidden="1" customHeight="1" outlineLevel="1">
      <c r="A218" s="432" t="s">
        <v>231</v>
      </c>
      <c r="B218" s="429">
        <v>0</v>
      </c>
      <c r="C218" s="429">
        <v>-387.72</v>
      </c>
      <c r="D218" s="429">
        <v>0</v>
      </c>
      <c r="E218" s="108"/>
      <c r="G218" s="152"/>
      <c r="H218" s="108"/>
    </row>
    <row r="219" spans="1:8" ht="14.25" hidden="1" customHeight="1" outlineLevel="1">
      <c r="A219" s="432" t="s">
        <v>243</v>
      </c>
      <c r="B219" s="429">
        <v>0</v>
      </c>
      <c r="C219" s="429">
        <v>-1837.42</v>
      </c>
      <c r="D219" s="429">
        <v>0</v>
      </c>
      <c r="E219" s="108"/>
      <c r="G219" s="152"/>
      <c r="H219" s="108"/>
    </row>
    <row r="220" spans="1:8" ht="14.25" hidden="1" customHeight="1" outlineLevel="1">
      <c r="A220" s="432" t="s">
        <v>232</v>
      </c>
      <c r="B220" s="429">
        <v>0</v>
      </c>
      <c r="C220" s="429">
        <v>-727.48</v>
      </c>
      <c r="D220" s="429">
        <v>0</v>
      </c>
      <c r="E220" s="108"/>
      <c r="G220" s="152"/>
      <c r="H220" s="108"/>
    </row>
    <row r="221" spans="1:8" ht="14.25" hidden="1" customHeight="1" outlineLevel="1">
      <c r="A221" s="432" t="s">
        <v>244</v>
      </c>
      <c r="B221" s="429">
        <v>0</v>
      </c>
      <c r="C221" s="429">
        <v>-665.53</v>
      </c>
      <c r="D221" s="429">
        <v>0</v>
      </c>
      <c r="E221" s="108"/>
      <c r="G221" s="152"/>
      <c r="H221" s="108"/>
    </row>
    <row r="222" spans="1:8" ht="14.25" customHeight="1">
      <c r="A222" s="432" t="s">
        <v>338</v>
      </c>
      <c r="B222" s="429">
        <v>0</v>
      </c>
      <c r="C222" s="429">
        <v>-5612.76</v>
      </c>
      <c r="D222" s="429">
        <v>0</v>
      </c>
      <c r="E222" s="108"/>
      <c r="G222" s="152"/>
      <c r="H222" s="108"/>
    </row>
    <row r="223" spans="1:8" ht="14.25" hidden="1" customHeight="1" outlineLevel="1">
      <c r="A223" s="432" t="s">
        <v>260</v>
      </c>
      <c r="B223" s="429">
        <v>0</v>
      </c>
      <c r="C223" s="429">
        <v>-150</v>
      </c>
      <c r="D223" s="429">
        <v>0</v>
      </c>
      <c r="E223" s="108"/>
      <c r="G223" s="152"/>
      <c r="H223" s="108"/>
    </row>
    <row r="224" spans="1:8" ht="14.25" hidden="1" customHeight="1" outlineLevel="1">
      <c r="A224" s="432" t="s">
        <v>203</v>
      </c>
      <c r="B224" s="429">
        <v>0</v>
      </c>
      <c r="C224" s="429">
        <v>-2377.87</v>
      </c>
      <c r="D224" s="429">
        <v>0</v>
      </c>
      <c r="E224" s="108"/>
      <c r="G224" s="152"/>
      <c r="H224" s="108"/>
    </row>
    <row r="225" spans="1:8" ht="14.25" hidden="1" customHeight="1" outlineLevel="1">
      <c r="A225" s="432" t="s">
        <v>256</v>
      </c>
      <c r="B225" s="429">
        <v>0</v>
      </c>
      <c r="C225" s="429">
        <v>-320.2</v>
      </c>
      <c r="D225" s="429">
        <v>0</v>
      </c>
      <c r="E225" s="108"/>
      <c r="G225" s="152"/>
      <c r="H225" s="108"/>
    </row>
    <row r="226" spans="1:8" ht="14.25" hidden="1" customHeight="1" outlineLevel="1">
      <c r="A226" s="432" t="s">
        <v>252</v>
      </c>
      <c r="B226" s="429">
        <v>0</v>
      </c>
      <c r="C226" s="429">
        <v>-125</v>
      </c>
      <c r="D226" s="429">
        <v>0</v>
      </c>
      <c r="E226" s="108"/>
      <c r="G226" s="152"/>
      <c r="H226" s="108"/>
    </row>
    <row r="227" spans="1:8" ht="14.25" hidden="1" customHeight="1" outlineLevel="1">
      <c r="A227" s="432" t="s">
        <v>253</v>
      </c>
      <c r="B227" s="429">
        <v>0</v>
      </c>
      <c r="C227" s="429">
        <v>-9.5</v>
      </c>
      <c r="D227" s="429">
        <v>0</v>
      </c>
      <c r="E227" s="108"/>
      <c r="G227" s="152"/>
      <c r="H227" s="108"/>
    </row>
    <row r="228" spans="1:8" ht="14.25" hidden="1" customHeight="1" outlineLevel="1">
      <c r="A228" s="432" t="s">
        <v>261</v>
      </c>
      <c r="B228" s="429">
        <v>0</v>
      </c>
      <c r="C228" s="429">
        <v>-1754.14</v>
      </c>
      <c r="D228" s="429">
        <v>0</v>
      </c>
      <c r="E228" s="108"/>
      <c r="G228" s="152"/>
      <c r="H228" s="108"/>
    </row>
    <row r="229" spans="1:8" ht="14.25" hidden="1" customHeight="1" outlineLevel="1">
      <c r="A229" s="432" t="s">
        <v>262</v>
      </c>
      <c r="B229" s="429">
        <v>0</v>
      </c>
      <c r="C229" s="429">
        <v>-876.05</v>
      </c>
      <c r="D229" s="429">
        <v>0</v>
      </c>
      <c r="E229" s="108"/>
      <c r="G229" s="152"/>
      <c r="H229" s="108"/>
    </row>
    <row r="230" spans="1:8" ht="14.25" customHeight="1">
      <c r="A230" s="432" t="s">
        <v>339</v>
      </c>
      <c r="B230" s="429">
        <v>0</v>
      </c>
      <c r="C230" s="429">
        <v>-2630.19</v>
      </c>
      <c r="D230" s="429">
        <v>0</v>
      </c>
      <c r="E230" s="108"/>
      <c r="G230" s="152"/>
      <c r="H230" s="108"/>
    </row>
    <row r="231" spans="1:8" ht="14.25" hidden="1" customHeight="1" outlineLevel="1">
      <c r="A231" s="432" t="s">
        <v>261</v>
      </c>
      <c r="B231" s="429">
        <v>0</v>
      </c>
      <c r="C231" s="429">
        <v>-1754.14</v>
      </c>
      <c r="D231" s="429">
        <v>0</v>
      </c>
      <c r="E231" s="108"/>
      <c r="G231" s="152"/>
      <c r="H231" s="108"/>
    </row>
    <row r="232" spans="1:8" ht="14.25" hidden="1" customHeight="1" outlineLevel="1">
      <c r="A232" s="432" t="s">
        <v>262</v>
      </c>
      <c r="B232" s="429">
        <v>0</v>
      </c>
      <c r="C232" s="429">
        <v>-876.05</v>
      </c>
      <c r="D232" s="429">
        <v>0</v>
      </c>
      <c r="E232" s="108"/>
      <c r="G232" s="152"/>
      <c r="H232" s="108"/>
    </row>
    <row r="233" spans="1:8" ht="14.25" customHeight="1">
      <c r="A233" s="432" t="s">
        <v>340</v>
      </c>
      <c r="B233" s="429">
        <v>0</v>
      </c>
      <c r="C233" s="429">
        <v>-337.25</v>
      </c>
      <c r="D233" s="429">
        <v>-450</v>
      </c>
      <c r="E233" s="108"/>
      <c r="G233" s="152"/>
      <c r="H233" s="108"/>
    </row>
    <row r="234" spans="1:8" ht="14.25" hidden="1" customHeight="1" outlineLevel="1">
      <c r="A234" s="432" t="s">
        <v>235</v>
      </c>
      <c r="B234" s="429">
        <v>0</v>
      </c>
      <c r="C234" s="429">
        <v>-260</v>
      </c>
      <c r="D234" s="429">
        <v>0</v>
      </c>
      <c r="E234" s="108"/>
      <c r="G234" s="152"/>
      <c r="H234" s="108"/>
    </row>
    <row r="235" spans="1:8" ht="14.25" hidden="1" customHeight="1" outlineLevel="1">
      <c r="A235" s="432" t="s">
        <v>234</v>
      </c>
      <c r="B235" s="429">
        <v>0</v>
      </c>
      <c r="C235" s="429">
        <v>-77.25</v>
      </c>
      <c r="D235" s="429">
        <v>-450</v>
      </c>
      <c r="E235" s="108"/>
      <c r="G235" s="152"/>
      <c r="H235" s="108"/>
    </row>
    <row r="236" spans="1:8" ht="14.25" customHeight="1">
      <c r="A236" s="432" t="s">
        <v>341</v>
      </c>
      <c r="B236" s="429">
        <v>0</v>
      </c>
      <c r="C236" s="429">
        <v>-215.28</v>
      </c>
      <c r="D236" s="429">
        <v>-10750</v>
      </c>
      <c r="E236" s="108"/>
      <c r="G236" s="152"/>
      <c r="H236" s="108"/>
    </row>
    <row r="237" spans="1:8" ht="14.25" hidden="1" customHeight="1" outlineLevel="1">
      <c r="A237" s="432" t="s">
        <v>265</v>
      </c>
      <c r="B237" s="429">
        <v>0</v>
      </c>
      <c r="C237" s="429">
        <v>0</v>
      </c>
      <c r="D237" s="429">
        <v>0</v>
      </c>
      <c r="E237" s="108"/>
      <c r="G237" s="152"/>
      <c r="H237" s="108"/>
    </row>
    <row r="238" spans="1:8" ht="14.25" hidden="1" customHeight="1" outlineLevel="1">
      <c r="A238" s="432" t="s">
        <v>273</v>
      </c>
      <c r="B238" s="429">
        <v>0</v>
      </c>
      <c r="C238" s="429">
        <v>0</v>
      </c>
      <c r="D238" s="429">
        <v>0</v>
      </c>
      <c r="E238" s="108"/>
      <c r="G238" s="152"/>
      <c r="H238" s="108"/>
    </row>
    <row r="239" spans="1:8" ht="14.25" hidden="1" customHeight="1" outlineLevel="1">
      <c r="A239" s="432" t="s">
        <v>270</v>
      </c>
      <c r="B239" s="429">
        <v>0</v>
      </c>
      <c r="C239" s="429">
        <v>0</v>
      </c>
      <c r="D239" s="429">
        <v>-10750</v>
      </c>
      <c r="E239" s="108"/>
      <c r="G239" s="152"/>
      <c r="H239" s="108"/>
    </row>
    <row r="240" spans="1:8" ht="14.25" hidden="1" customHeight="1" outlineLevel="1">
      <c r="A240" s="432" t="s">
        <v>247</v>
      </c>
      <c r="B240" s="429">
        <v>0</v>
      </c>
      <c r="C240" s="429">
        <v>-3</v>
      </c>
      <c r="D240" s="429">
        <v>0</v>
      </c>
      <c r="E240" s="108"/>
      <c r="G240" s="152"/>
      <c r="H240" s="108"/>
    </row>
    <row r="241" spans="1:8" ht="14.25" hidden="1" customHeight="1" outlineLevel="1">
      <c r="A241" s="432" t="s">
        <v>246</v>
      </c>
      <c r="B241" s="429">
        <v>0</v>
      </c>
      <c r="C241" s="429">
        <v>-212.28</v>
      </c>
      <c r="D241" s="429">
        <v>0</v>
      </c>
      <c r="E241" s="108"/>
      <c r="G241" s="152"/>
      <c r="H241" s="108"/>
    </row>
    <row r="242" spans="1:8" ht="14.25" customHeight="1">
      <c r="A242" s="432" t="s">
        <v>342</v>
      </c>
      <c r="B242" s="429">
        <v>28136.03</v>
      </c>
      <c r="C242" s="429">
        <v>0</v>
      </c>
      <c r="D242" s="429">
        <v>14310.77</v>
      </c>
      <c r="E242" s="108"/>
      <c r="G242" s="152"/>
      <c r="H242" s="108"/>
    </row>
    <row r="243" spans="1:8" ht="14.25" hidden="1" customHeight="1" outlineLevel="1">
      <c r="A243" s="432" t="s">
        <v>271</v>
      </c>
      <c r="B243" s="429">
        <v>0</v>
      </c>
      <c r="C243" s="429">
        <v>0</v>
      </c>
      <c r="D243" s="429">
        <v>0</v>
      </c>
      <c r="E243" s="108"/>
      <c r="G243" s="152"/>
      <c r="H243" s="108"/>
    </row>
    <row r="244" spans="1:8" ht="14.25" hidden="1" customHeight="1" outlineLevel="1">
      <c r="A244" s="432" t="s">
        <v>223</v>
      </c>
      <c r="B244" s="429">
        <v>0.03</v>
      </c>
      <c r="C244" s="429">
        <v>0</v>
      </c>
      <c r="D244" s="429">
        <v>0</v>
      </c>
      <c r="E244" s="108"/>
      <c r="G244" s="152"/>
      <c r="H244" s="108"/>
    </row>
    <row r="245" spans="1:8" ht="14.25" hidden="1" customHeight="1" outlineLevel="1">
      <c r="A245" s="432" t="s">
        <v>224</v>
      </c>
      <c r="B245" s="429">
        <v>200</v>
      </c>
      <c r="C245" s="429">
        <v>0</v>
      </c>
      <c r="D245" s="429">
        <v>0</v>
      </c>
      <c r="E245" s="108"/>
      <c r="G245" s="152"/>
      <c r="H245" s="108"/>
    </row>
    <row r="246" spans="1:8" ht="14.25" hidden="1" customHeight="1" outlineLevel="1">
      <c r="A246" s="432" t="s">
        <v>222</v>
      </c>
      <c r="B246" s="429">
        <v>27936</v>
      </c>
      <c r="C246" s="429">
        <v>0</v>
      </c>
      <c r="D246" s="429">
        <v>14310.77</v>
      </c>
      <c r="E246" s="108"/>
      <c r="G246" s="152"/>
      <c r="H246" s="108"/>
    </row>
    <row r="247" spans="1:8" ht="14.25" customHeight="1">
      <c r="A247" s="432" t="s">
        <v>343</v>
      </c>
      <c r="B247" s="429">
        <v>0</v>
      </c>
      <c r="C247" s="429">
        <v>-700.2</v>
      </c>
      <c r="D247" s="429">
        <v>-446.18</v>
      </c>
      <c r="E247" s="108"/>
      <c r="G247" s="152"/>
      <c r="H247" s="108"/>
    </row>
    <row r="248" spans="1:8" ht="14.25" hidden="1" customHeight="1" outlineLevel="1">
      <c r="A248" s="432" t="s">
        <v>266</v>
      </c>
      <c r="B248" s="429">
        <v>0</v>
      </c>
      <c r="C248" s="429">
        <v>0</v>
      </c>
      <c r="D248" s="429">
        <v>0</v>
      </c>
      <c r="E248" s="108"/>
      <c r="G248" s="152"/>
      <c r="H248" s="108"/>
    </row>
    <row r="249" spans="1:8" ht="14.25" hidden="1" customHeight="1" outlineLevel="1">
      <c r="A249" s="432" t="s">
        <v>272</v>
      </c>
      <c r="B249" s="429">
        <v>0</v>
      </c>
      <c r="C249" s="429">
        <v>0</v>
      </c>
      <c r="D249" s="429">
        <v>0</v>
      </c>
      <c r="E249" s="108"/>
      <c r="G249" s="152"/>
      <c r="H249" s="108"/>
    </row>
    <row r="250" spans="1:8" ht="14.25" hidden="1" customHeight="1" outlineLevel="1">
      <c r="A250" s="432" t="s">
        <v>269</v>
      </c>
      <c r="B250" s="429">
        <v>0</v>
      </c>
      <c r="C250" s="429">
        <v>0</v>
      </c>
      <c r="D250" s="429">
        <v>0</v>
      </c>
      <c r="E250" s="108"/>
      <c r="G250" s="152"/>
      <c r="H250" s="108"/>
    </row>
    <row r="251" spans="1:8" ht="14.25" hidden="1" customHeight="1" outlineLevel="1">
      <c r="A251" s="432" t="s">
        <v>266</v>
      </c>
      <c r="B251" s="429">
        <v>0</v>
      </c>
      <c r="C251" s="429">
        <v>0</v>
      </c>
      <c r="D251" s="429">
        <v>0</v>
      </c>
      <c r="E251" s="108"/>
      <c r="G251" s="152"/>
      <c r="H251" s="108"/>
    </row>
    <row r="252" spans="1:8" ht="14.25" hidden="1" customHeight="1" outlineLevel="1">
      <c r="A252" s="432" t="s">
        <v>269</v>
      </c>
      <c r="B252" s="429">
        <v>0</v>
      </c>
      <c r="C252" s="429">
        <v>0</v>
      </c>
      <c r="D252" s="429">
        <v>0</v>
      </c>
      <c r="E252" s="108"/>
      <c r="G252" s="152"/>
      <c r="H252" s="108"/>
    </row>
    <row r="253" spans="1:8" ht="14.25" hidden="1" customHeight="1" outlineLevel="1">
      <c r="A253" s="432" t="s">
        <v>268</v>
      </c>
      <c r="B253" s="429">
        <v>0</v>
      </c>
      <c r="C253" s="429">
        <v>0</v>
      </c>
      <c r="D253" s="429">
        <v>0</v>
      </c>
      <c r="E253" s="108"/>
      <c r="G253" s="152"/>
      <c r="H253" s="108"/>
    </row>
    <row r="254" spans="1:8" ht="14.25" hidden="1" customHeight="1" outlineLevel="1">
      <c r="A254" s="432" t="s">
        <v>267</v>
      </c>
      <c r="B254" s="429">
        <v>0</v>
      </c>
      <c r="C254" s="429">
        <v>0</v>
      </c>
      <c r="D254" s="429">
        <v>0</v>
      </c>
      <c r="E254" s="108"/>
      <c r="G254" s="152"/>
      <c r="H254" s="108"/>
    </row>
    <row r="255" spans="1:8" ht="14.25" hidden="1" customHeight="1" outlineLevel="1">
      <c r="A255" s="432" t="s">
        <v>258</v>
      </c>
      <c r="B255" s="429">
        <v>0</v>
      </c>
      <c r="C255" s="429">
        <v>0</v>
      </c>
      <c r="D255" s="429">
        <v>-446.18</v>
      </c>
      <c r="E255" s="108"/>
      <c r="G255" s="152"/>
      <c r="H255" s="108"/>
    </row>
    <row r="256" spans="1:8" ht="14.25" hidden="1" customHeight="1" outlineLevel="1">
      <c r="A256" s="432" t="s">
        <v>274</v>
      </c>
      <c r="B256" s="429">
        <v>0</v>
      </c>
      <c r="C256" s="429">
        <v>0</v>
      </c>
      <c r="D256" s="429">
        <v>0</v>
      </c>
      <c r="E256" s="108"/>
      <c r="G256" s="152"/>
      <c r="H256" s="108"/>
    </row>
    <row r="257" spans="1:8" ht="14.25" hidden="1" customHeight="1" outlineLevel="1">
      <c r="A257" s="432" t="s">
        <v>257</v>
      </c>
      <c r="B257" s="429">
        <v>0</v>
      </c>
      <c r="C257" s="429">
        <v>-700.2</v>
      </c>
      <c r="D257" s="429">
        <v>0</v>
      </c>
      <c r="E257" s="108"/>
      <c r="G257" s="152"/>
      <c r="H257" s="108"/>
    </row>
    <row r="258" spans="1:8" ht="14.25" hidden="1" customHeight="1" outlineLevel="1">
      <c r="A258" s="432" t="s">
        <v>275</v>
      </c>
      <c r="B258" s="429">
        <v>0</v>
      </c>
      <c r="C258" s="429">
        <v>0</v>
      </c>
      <c r="D258" s="429">
        <v>0</v>
      </c>
      <c r="E258" s="108"/>
      <c r="G258" s="152"/>
      <c r="H258" s="108"/>
    </row>
    <row r="259" spans="1:8" ht="14.25" customHeight="1">
      <c r="A259" t="s">
        <v>103</v>
      </c>
      <c r="B259" t="s">
        <v>103</v>
      </c>
      <c r="C259" s="163" t="s">
        <v>103</v>
      </c>
      <c r="D259" s="108" t="s">
        <v>103</v>
      </c>
      <c r="E259" s="108"/>
      <c r="G259" s="152"/>
      <c r="H259" s="108"/>
    </row>
    <row r="260" spans="1:8" ht="14.25" customHeight="1">
      <c r="C260" s="163"/>
      <c r="D260" s="108"/>
      <c r="E260" s="108"/>
      <c r="G260" s="152"/>
      <c r="H260" s="108"/>
    </row>
    <row r="261" spans="1:8" ht="14.25" customHeight="1">
      <c r="C261" s="163"/>
      <c r="D261" s="108"/>
      <c r="E261" s="108"/>
      <c r="G261" s="152"/>
      <c r="H261" s="108"/>
    </row>
    <row r="262" spans="1:8" ht="14.25" customHeight="1">
      <c r="C262" s="163"/>
      <c r="D262" s="108"/>
      <c r="E262" s="108"/>
      <c r="G262" s="152"/>
      <c r="H262" s="108"/>
    </row>
    <row r="263" spans="1:8" ht="14.25" customHeight="1">
      <c r="C263" s="163"/>
      <c r="D263" s="108"/>
      <c r="E263" s="108"/>
      <c r="G263" s="152"/>
      <c r="H263" s="108"/>
    </row>
    <row r="264" spans="1:8" ht="14.25" customHeight="1">
      <c r="C264" s="163"/>
      <c r="D264" s="108"/>
      <c r="E264" s="108"/>
      <c r="G264" s="152"/>
      <c r="H264" s="108"/>
    </row>
    <row r="265" spans="1:8" ht="14.25" customHeight="1">
      <c r="C265" s="163"/>
      <c r="D265" s="108"/>
      <c r="E265" s="108"/>
      <c r="G265" s="152"/>
      <c r="H265" s="108"/>
    </row>
    <row r="266" spans="1:8" ht="14.25" customHeight="1">
      <c r="C266" s="163"/>
      <c r="D266" s="108"/>
      <c r="E266" s="108"/>
      <c r="G266" s="152"/>
      <c r="H266" s="108"/>
    </row>
    <row r="267" spans="1:8" ht="14.25" customHeight="1">
      <c r="C267" s="163"/>
      <c r="D267" s="108"/>
      <c r="E267" s="108"/>
      <c r="G267" s="152"/>
      <c r="H267" s="108"/>
    </row>
    <row r="268" spans="1:8" ht="14.25" customHeight="1">
      <c r="C268" s="163"/>
      <c r="D268" s="108"/>
      <c r="E268" s="108"/>
      <c r="G268" s="152"/>
      <c r="H268" s="108"/>
    </row>
    <row r="269" spans="1:8" ht="14.25" customHeight="1">
      <c r="C269" s="163"/>
      <c r="D269" s="108"/>
      <c r="E269" s="108"/>
      <c r="G269" s="152"/>
      <c r="H269" s="108"/>
    </row>
    <row r="270" spans="1:8" ht="14.25" customHeight="1">
      <c r="C270" s="163"/>
      <c r="D270" s="108"/>
      <c r="E270" s="108"/>
      <c r="G270" s="152"/>
      <c r="H270" s="108"/>
    </row>
    <row r="271" spans="1:8" ht="14.25" customHeight="1">
      <c r="C271" s="163"/>
      <c r="D271" s="108"/>
      <c r="E271" s="108"/>
      <c r="G271" s="152"/>
      <c r="H271" s="108"/>
    </row>
    <row r="272" spans="1:8" ht="14.25" customHeight="1">
      <c r="C272" s="163"/>
      <c r="D272" s="108"/>
      <c r="E272" s="108"/>
      <c r="G272" s="152"/>
      <c r="H272" s="108"/>
    </row>
    <row r="273" spans="3:8" ht="14.25" customHeight="1">
      <c r="C273" s="163"/>
      <c r="D273" s="108"/>
      <c r="E273" s="108"/>
      <c r="G273" s="152"/>
      <c r="H273" s="108"/>
    </row>
    <row r="274" spans="3:8" ht="14.25" customHeight="1">
      <c r="C274" s="163"/>
      <c r="D274" s="108"/>
      <c r="E274" s="108"/>
      <c r="G274" s="152"/>
      <c r="H274" s="108"/>
    </row>
    <row r="275" spans="3:8" ht="14.25" customHeight="1">
      <c r="C275" s="163"/>
      <c r="D275" s="108"/>
      <c r="E275" s="108"/>
      <c r="G275" s="152"/>
      <c r="H275" s="108"/>
    </row>
    <row r="276" spans="3:8" ht="14.25" customHeight="1">
      <c r="C276" s="163"/>
      <c r="D276" s="108"/>
      <c r="E276" s="108"/>
      <c r="G276" s="152"/>
      <c r="H276" s="108"/>
    </row>
    <row r="277" spans="3:8" ht="14.25" customHeight="1">
      <c r="C277" s="163"/>
      <c r="D277" s="108"/>
      <c r="E277" s="108"/>
      <c r="G277" s="152"/>
      <c r="H277" s="108"/>
    </row>
    <row r="278" spans="3:8" ht="14.25" customHeight="1">
      <c r="C278" s="163"/>
      <c r="D278" s="108"/>
      <c r="E278" s="108"/>
      <c r="G278" s="152"/>
      <c r="H278" s="108"/>
    </row>
    <row r="279" spans="3:8" ht="14.25" customHeight="1">
      <c r="C279" s="163"/>
      <c r="D279" s="108"/>
      <c r="E279" s="108"/>
      <c r="G279" s="152"/>
      <c r="H279" s="108"/>
    </row>
    <row r="280" spans="3:8" ht="14.25" customHeight="1">
      <c r="C280" s="163"/>
      <c r="D280" s="108"/>
      <c r="E280" s="108"/>
      <c r="G280" s="152"/>
      <c r="H280" s="108"/>
    </row>
    <row r="281" spans="3:8" ht="14.25" customHeight="1">
      <c r="C281" s="163"/>
      <c r="D281" s="108"/>
      <c r="E281" s="108"/>
      <c r="G281" s="152"/>
      <c r="H281" s="108"/>
    </row>
    <row r="282" spans="3:8" ht="14.25" customHeight="1">
      <c r="C282" s="163"/>
      <c r="D282" s="108"/>
      <c r="E282" s="108"/>
      <c r="G282" s="152"/>
      <c r="H282" s="108"/>
    </row>
    <row r="283" spans="3:8" ht="14.25" customHeight="1">
      <c r="C283" s="163"/>
      <c r="D283" s="108"/>
      <c r="E283" s="108"/>
      <c r="G283" s="152"/>
      <c r="H283" s="108"/>
    </row>
    <row r="284" spans="3:8" ht="14.25" customHeight="1">
      <c r="C284" s="163"/>
      <c r="D284" s="108"/>
      <c r="E284" s="108"/>
      <c r="G284" s="152"/>
      <c r="H284" s="108"/>
    </row>
    <row r="285" spans="3:8" ht="14.25" customHeight="1">
      <c r="C285" s="163"/>
      <c r="D285" s="108"/>
      <c r="E285" s="108"/>
      <c r="G285" s="152"/>
      <c r="H285" s="108"/>
    </row>
    <row r="286" spans="3:8" ht="14.25" customHeight="1">
      <c r="C286" s="163"/>
      <c r="D286" s="108"/>
      <c r="E286" s="108"/>
      <c r="G286" s="152"/>
      <c r="H286" s="108"/>
    </row>
    <row r="287" spans="3:8" ht="14.25" customHeight="1">
      <c r="C287" s="163"/>
      <c r="D287" s="108"/>
      <c r="E287" s="108"/>
      <c r="G287" s="152"/>
      <c r="H287" s="108"/>
    </row>
    <row r="288" spans="3:8" ht="14.25" customHeight="1">
      <c r="C288" s="163"/>
      <c r="D288" s="108"/>
      <c r="E288" s="108"/>
      <c r="G288" s="152"/>
      <c r="H288" s="108"/>
    </row>
    <row r="289" spans="3:8" ht="14.25" customHeight="1">
      <c r="C289" s="163"/>
      <c r="D289" s="108"/>
      <c r="E289" s="108"/>
      <c r="G289" s="152"/>
      <c r="H289" s="108"/>
    </row>
    <row r="290" spans="3:8" ht="14.25" customHeight="1">
      <c r="C290" s="163"/>
      <c r="D290" s="108"/>
      <c r="E290" s="108"/>
      <c r="G290" s="152"/>
      <c r="H290" s="108"/>
    </row>
    <row r="291" spans="3:8" ht="14.25" customHeight="1">
      <c r="C291" s="163"/>
      <c r="D291" s="108"/>
      <c r="E291" s="108"/>
      <c r="G291" s="152"/>
      <c r="H291" s="108"/>
    </row>
    <row r="292" spans="3:8" ht="14.25" customHeight="1">
      <c r="C292" s="163"/>
      <c r="D292" s="108"/>
      <c r="E292" s="108"/>
      <c r="G292" s="152"/>
      <c r="H292" s="108"/>
    </row>
    <row r="293" spans="3:8" ht="14.25" customHeight="1">
      <c r="C293" s="163"/>
      <c r="D293" s="108"/>
      <c r="E293" s="108"/>
      <c r="G293" s="152"/>
      <c r="H293" s="108"/>
    </row>
    <row r="294" spans="3:8" ht="14.25" customHeight="1">
      <c r="C294" s="163"/>
      <c r="D294" s="108"/>
      <c r="E294" s="108"/>
      <c r="G294" s="152"/>
      <c r="H294" s="108"/>
    </row>
    <row r="295" spans="3:8" ht="14.25" customHeight="1">
      <c r="C295" s="163"/>
      <c r="D295" s="108"/>
      <c r="E295" s="108"/>
      <c r="G295" s="152"/>
      <c r="H295" s="108"/>
    </row>
    <row r="296" spans="3:8" ht="14.25" customHeight="1">
      <c r="C296" s="163"/>
      <c r="D296" s="108"/>
      <c r="E296" s="108"/>
      <c r="G296" s="152"/>
      <c r="H296" s="108"/>
    </row>
    <row r="297" spans="3:8" ht="14.25" customHeight="1">
      <c r="C297" s="163"/>
      <c r="D297" s="108"/>
      <c r="E297" s="108"/>
      <c r="G297" s="152"/>
      <c r="H297" s="108"/>
    </row>
    <row r="298" spans="3:8" ht="14.25" customHeight="1">
      <c r="C298" s="163"/>
      <c r="D298" s="108"/>
      <c r="E298" s="108"/>
      <c r="G298" s="152"/>
      <c r="H298" s="108"/>
    </row>
    <row r="299" spans="3:8" ht="14.25" customHeight="1">
      <c r="C299" s="163"/>
      <c r="D299" s="108"/>
      <c r="E299" s="108"/>
      <c r="G299" s="152"/>
      <c r="H299" s="108"/>
    </row>
    <row r="300" spans="3:8" ht="14.25" customHeight="1">
      <c r="C300" s="163"/>
      <c r="D300" s="108"/>
      <c r="E300" s="108"/>
      <c r="G300" s="152"/>
      <c r="H300" s="108"/>
    </row>
    <row r="301" spans="3:8" ht="14.25" customHeight="1">
      <c r="C301" s="163"/>
      <c r="D301" s="108"/>
      <c r="E301" s="108"/>
      <c r="G301" s="152"/>
      <c r="H301" s="108"/>
    </row>
    <row r="302" spans="3:8" ht="14.25" customHeight="1">
      <c r="C302" s="163"/>
      <c r="D302" s="108"/>
      <c r="E302" s="108"/>
      <c r="G302" s="152"/>
      <c r="H302" s="108"/>
    </row>
    <row r="303" spans="3:8" ht="14.25" customHeight="1">
      <c r="C303" s="163"/>
      <c r="D303" s="108"/>
      <c r="E303" s="108"/>
      <c r="G303" s="152"/>
      <c r="H303" s="108"/>
    </row>
    <row r="304" spans="3:8" ht="14.25" customHeight="1">
      <c r="C304" s="163"/>
      <c r="D304" s="108"/>
      <c r="E304" s="108"/>
      <c r="G304" s="152"/>
      <c r="H304" s="108"/>
    </row>
    <row r="305" spans="3:8" ht="14.25" customHeight="1">
      <c r="C305" s="163"/>
      <c r="D305" s="108"/>
      <c r="E305" s="108"/>
      <c r="G305" s="152"/>
      <c r="H305" s="108"/>
    </row>
    <row r="306" spans="3:8" ht="14.25" customHeight="1">
      <c r="C306" s="163"/>
      <c r="D306" s="108"/>
      <c r="E306" s="108"/>
      <c r="G306" s="152"/>
      <c r="H306" s="108"/>
    </row>
    <row r="307" spans="3:8" ht="14.25" customHeight="1">
      <c r="C307" s="163"/>
      <c r="D307" s="108"/>
      <c r="E307" s="108"/>
      <c r="G307" s="152"/>
      <c r="H307" s="108"/>
    </row>
    <row r="308" spans="3:8" ht="14.25" customHeight="1">
      <c r="C308" s="163"/>
      <c r="D308" s="108"/>
      <c r="E308" s="108"/>
      <c r="G308" s="152"/>
      <c r="H308" s="108"/>
    </row>
    <row r="309" spans="3:8" ht="14.25" customHeight="1">
      <c r="C309" s="163"/>
      <c r="D309" s="108"/>
      <c r="E309" s="108"/>
      <c r="G309" s="152"/>
      <c r="H309" s="108"/>
    </row>
    <row r="310" spans="3:8" ht="14.25" customHeight="1">
      <c r="C310" s="163"/>
      <c r="D310" s="108"/>
      <c r="E310" s="108"/>
      <c r="G310" s="152"/>
      <c r="H310" s="108"/>
    </row>
    <row r="311" spans="3:8" ht="14.25" customHeight="1">
      <c r="C311" s="163"/>
      <c r="D311" s="108"/>
      <c r="E311" s="108"/>
      <c r="G311" s="152"/>
      <c r="H311" s="108"/>
    </row>
    <row r="312" spans="3:8" ht="14.25" customHeight="1">
      <c r="C312" s="163"/>
      <c r="D312" s="108"/>
      <c r="E312" s="108"/>
      <c r="G312" s="152"/>
      <c r="H312" s="108"/>
    </row>
    <row r="313" spans="3:8" ht="14.25" customHeight="1">
      <c r="C313" s="163"/>
      <c r="D313" s="108"/>
      <c r="E313" s="108"/>
      <c r="G313" s="152"/>
      <c r="H313" s="108"/>
    </row>
    <row r="314" spans="3:8" ht="14.25" customHeight="1">
      <c r="C314" s="163"/>
      <c r="D314" s="108"/>
      <c r="E314" s="108"/>
      <c r="G314" s="152"/>
      <c r="H314" s="108"/>
    </row>
    <row r="315" spans="3:8" ht="14.25" customHeight="1">
      <c r="C315" s="163"/>
      <c r="D315" s="108"/>
      <c r="E315" s="108"/>
      <c r="G315" s="152"/>
      <c r="H315" s="108"/>
    </row>
    <row r="316" spans="3:8" ht="14.25" customHeight="1">
      <c r="C316" s="163"/>
      <c r="D316" s="108"/>
      <c r="E316" s="108"/>
      <c r="G316" s="152"/>
      <c r="H316" s="108"/>
    </row>
    <row r="317" spans="3:8" ht="14.25" customHeight="1">
      <c r="C317" s="163"/>
      <c r="D317" s="108"/>
      <c r="E317" s="108"/>
      <c r="G317" s="152"/>
      <c r="H317" s="108"/>
    </row>
    <row r="318" spans="3:8" ht="14.25" customHeight="1">
      <c r="C318" s="163"/>
      <c r="D318" s="108"/>
      <c r="E318" s="108"/>
      <c r="G318" s="152"/>
      <c r="H318" s="108"/>
    </row>
    <row r="319" spans="3:8" ht="14.25" customHeight="1">
      <c r="C319" s="163"/>
      <c r="D319" s="108"/>
      <c r="E319" s="108"/>
      <c r="G319" s="152"/>
      <c r="H319" s="108"/>
    </row>
    <row r="320" spans="3:8" ht="14.25" customHeight="1">
      <c r="C320" s="163"/>
      <c r="D320" s="108"/>
      <c r="E320" s="108"/>
      <c r="G320" s="152"/>
      <c r="H320" s="108"/>
    </row>
    <row r="321" spans="3:8" ht="14.25" customHeight="1">
      <c r="C321" s="163"/>
      <c r="D321" s="108"/>
      <c r="E321" s="108"/>
      <c r="G321" s="152"/>
      <c r="H321" s="108"/>
    </row>
    <row r="322" spans="3:8" ht="14.25" customHeight="1">
      <c r="C322" s="163"/>
      <c r="D322" s="108"/>
      <c r="E322" s="108"/>
      <c r="G322" s="152"/>
      <c r="H322" s="108"/>
    </row>
    <row r="323" spans="3:8" ht="14.25" customHeight="1">
      <c r="C323" s="163"/>
      <c r="D323" s="108"/>
      <c r="E323" s="108"/>
      <c r="G323" s="152"/>
      <c r="H323" s="108"/>
    </row>
    <row r="324" spans="3:8" ht="14.25" customHeight="1">
      <c r="C324" s="163"/>
      <c r="D324" s="108"/>
      <c r="E324" s="108"/>
      <c r="G324" s="152"/>
      <c r="H324" s="108"/>
    </row>
    <row r="325" spans="3:8" ht="14.25" customHeight="1">
      <c r="C325" s="163"/>
      <c r="D325" s="108"/>
      <c r="E325" s="108"/>
      <c r="G325" s="152"/>
      <c r="H325" s="108"/>
    </row>
    <row r="326" spans="3:8" ht="14.25" customHeight="1">
      <c r="C326" s="163"/>
      <c r="D326" s="108"/>
      <c r="E326" s="108"/>
      <c r="G326" s="152"/>
      <c r="H326" s="108"/>
    </row>
    <row r="327" spans="3:8" ht="14.25" customHeight="1">
      <c r="C327" s="163"/>
      <c r="D327" s="108"/>
      <c r="E327" s="108"/>
      <c r="G327" s="152"/>
      <c r="H327" s="108"/>
    </row>
    <row r="328" spans="3:8" ht="14.25" customHeight="1">
      <c r="C328" s="163"/>
      <c r="D328" s="108"/>
      <c r="E328" s="108"/>
      <c r="G328" s="152"/>
      <c r="H328" s="108"/>
    </row>
    <row r="329" spans="3:8" ht="14.25" customHeight="1">
      <c r="C329" s="163"/>
      <c r="D329" s="108"/>
      <c r="E329" s="108"/>
      <c r="G329" s="152"/>
      <c r="H329" s="108"/>
    </row>
    <row r="330" spans="3:8" ht="14.25" customHeight="1">
      <c r="C330" s="163"/>
      <c r="D330" s="108"/>
      <c r="E330" s="108"/>
      <c r="G330" s="152"/>
      <c r="H330" s="108"/>
    </row>
    <row r="331" spans="3:8" ht="14.25" customHeight="1">
      <c r="C331" s="163"/>
      <c r="D331" s="108"/>
      <c r="E331" s="108"/>
      <c r="G331" s="152"/>
      <c r="H331" s="108"/>
    </row>
    <row r="332" spans="3:8" ht="14.25" customHeight="1">
      <c r="C332" s="163"/>
      <c r="D332" s="108"/>
      <c r="E332" s="108"/>
      <c r="G332" s="152"/>
      <c r="H332" s="108"/>
    </row>
    <row r="333" spans="3:8" ht="14.25" customHeight="1">
      <c r="C333" s="163"/>
      <c r="D333" s="108"/>
      <c r="E333" s="108"/>
      <c r="G333" s="152"/>
      <c r="H333" s="108"/>
    </row>
    <row r="334" spans="3:8" ht="14.25" customHeight="1">
      <c r="C334" s="163"/>
      <c r="D334" s="108"/>
      <c r="E334" s="108"/>
      <c r="G334" s="152"/>
      <c r="H334" s="108"/>
    </row>
    <row r="335" spans="3:8" ht="14.25" customHeight="1">
      <c r="C335" s="163"/>
      <c r="D335" s="108"/>
      <c r="E335" s="108"/>
      <c r="G335" s="152"/>
      <c r="H335" s="108"/>
    </row>
    <row r="336" spans="3:8" ht="14.25" customHeight="1">
      <c r="C336" s="163"/>
      <c r="D336" s="108"/>
      <c r="E336" s="108"/>
      <c r="G336" s="152"/>
      <c r="H336" s="108"/>
    </row>
    <row r="337" spans="3:8" ht="14.25" customHeight="1">
      <c r="C337" s="163"/>
      <c r="D337" s="108"/>
      <c r="E337" s="108"/>
      <c r="G337" s="152"/>
      <c r="H337" s="108"/>
    </row>
    <row r="338" spans="3:8" ht="14.25" customHeight="1">
      <c r="C338" s="163"/>
      <c r="D338" s="108"/>
      <c r="E338" s="108"/>
      <c r="G338" s="152"/>
      <c r="H338" s="108"/>
    </row>
    <row r="339" spans="3:8" ht="14.25" customHeight="1">
      <c r="C339" s="163"/>
      <c r="D339" s="108"/>
      <c r="E339" s="108"/>
      <c r="G339" s="152"/>
      <c r="H339" s="108"/>
    </row>
    <row r="340" spans="3:8" ht="14.25" customHeight="1">
      <c r="C340" s="163"/>
      <c r="D340" s="108"/>
      <c r="E340" s="108"/>
      <c r="G340" s="152"/>
      <c r="H340" s="108"/>
    </row>
    <row r="341" spans="3:8" ht="14.25" customHeight="1">
      <c r="C341" s="163"/>
      <c r="D341" s="108"/>
      <c r="E341" s="108"/>
      <c r="G341" s="152"/>
      <c r="H341" s="108"/>
    </row>
    <row r="342" spans="3:8" ht="14.25" customHeight="1">
      <c r="C342" s="163"/>
      <c r="D342" s="108"/>
      <c r="E342" s="108"/>
      <c r="G342" s="152"/>
      <c r="H342" s="108"/>
    </row>
    <row r="343" spans="3:8" ht="14.25" customHeight="1">
      <c r="C343" s="163"/>
      <c r="D343" s="108"/>
      <c r="E343" s="108"/>
      <c r="G343" s="152"/>
      <c r="H343" s="108"/>
    </row>
    <row r="344" spans="3:8" ht="14.25" customHeight="1">
      <c r="C344" s="163"/>
      <c r="D344" s="108"/>
      <c r="E344" s="108"/>
      <c r="G344" s="152"/>
      <c r="H344" s="108"/>
    </row>
    <row r="345" spans="3:8" ht="14.25" customHeight="1">
      <c r="C345" s="163"/>
      <c r="D345" s="108"/>
      <c r="E345" s="108"/>
      <c r="G345" s="152"/>
      <c r="H345" s="108"/>
    </row>
    <row r="346" spans="3:8" ht="14.25" customHeight="1">
      <c r="C346" s="163"/>
      <c r="D346" s="108"/>
      <c r="E346" s="108"/>
      <c r="G346" s="152"/>
      <c r="H346" s="108"/>
    </row>
    <row r="347" spans="3:8" ht="14.25" customHeight="1">
      <c r="C347" s="163"/>
      <c r="D347" s="108"/>
      <c r="E347" s="108"/>
      <c r="G347" s="152"/>
      <c r="H347" s="108"/>
    </row>
    <row r="348" spans="3:8" ht="14.25" customHeight="1">
      <c r="C348" s="163"/>
      <c r="D348" s="108"/>
      <c r="E348" s="108"/>
      <c r="G348" s="152"/>
      <c r="H348" s="108"/>
    </row>
    <row r="349" spans="3:8" ht="14.25" customHeight="1">
      <c r="C349" s="163"/>
      <c r="D349" s="108"/>
      <c r="E349" s="108"/>
      <c r="G349" s="152"/>
      <c r="H349" s="108"/>
    </row>
    <row r="350" spans="3:8" ht="14.25" customHeight="1">
      <c r="C350" s="163"/>
      <c r="D350" s="108"/>
      <c r="E350" s="108"/>
      <c r="G350" s="152"/>
      <c r="H350" s="108"/>
    </row>
    <row r="351" spans="3:8" ht="14.25" customHeight="1">
      <c r="C351" s="163"/>
      <c r="D351" s="108"/>
      <c r="E351" s="108"/>
      <c r="G351" s="152"/>
      <c r="H351" s="108"/>
    </row>
    <row r="352" spans="3:8" ht="14.25" customHeight="1">
      <c r="C352" s="163"/>
      <c r="D352" s="108"/>
      <c r="E352" s="108"/>
      <c r="G352" s="152"/>
      <c r="H352" s="108"/>
    </row>
    <row r="353" spans="3:8" ht="14.25" customHeight="1">
      <c r="C353" s="163"/>
      <c r="D353" s="108"/>
      <c r="E353" s="108"/>
      <c r="G353" s="152"/>
      <c r="H353" s="108"/>
    </row>
    <row r="354" spans="3:8" ht="14.25" customHeight="1">
      <c r="C354" s="163"/>
      <c r="D354" s="108"/>
      <c r="E354" s="108"/>
      <c r="G354" s="152"/>
      <c r="H354" s="108"/>
    </row>
    <row r="355" spans="3:8" ht="14.25" customHeight="1">
      <c r="C355" s="163"/>
      <c r="D355" s="108"/>
      <c r="E355" s="108"/>
      <c r="G355" s="152"/>
      <c r="H355" s="108"/>
    </row>
    <row r="356" spans="3:8" ht="14.25" customHeight="1">
      <c r="C356" s="163"/>
      <c r="D356" s="108"/>
      <c r="E356" s="108"/>
      <c r="G356" s="152"/>
      <c r="H356" s="108"/>
    </row>
    <row r="357" spans="3:8" ht="14.25" customHeight="1">
      <c r="C357" s="163"/>
      <c r="D357" s="108"/>
      <c r="E357" s="108"/>
      <c r="G357" s="152"/>
      <c r="H357" s="108"/>
    </row>
    <row r="358" spans="3:8" ht="14.25" customHeight="1">
      <c r="C358" s="163"/>
      <c r="D358" s="108"/>
      <c r="E358" s="108"/>
      <c r="G358" s="152"/>
      <c r="H358" s="108"/>
    </row>
    <row r="359" spans="3:8" ht="14.25" customHeight="1">
      <c r="C359" s="163"/>
      <c r="D359" s="108"/>
      <c r="E359" s="108"/>
      <c r="G359" s="152"/>
      <c r="H359" s="108"/>
    </row>
    <row r="360" spans="3:8" ht="14.25" customHeight="1">
      <c r="C360" s="163"/>
      <c r="D360" s="108"/>
      <c r="E360" s="108"/>
      <c r="G360" s="152"/>
      <c r="H360" s="108"/>
    </row>
    <row r="361" spans="3:8" ht="14.25" customHeight="1">
      <c r="C361" s="163"/>
      <c r="D361" s="108"/>
      <c r="E361" s="108"/>
      <c r="G361" s="152"/>
      <c r="H361" s="108"/>
    </row>
    <row r="362" spans="3:8" ht="14.25" customHeight="1">
      <c r="C362" s="163"/>
      <c r="D362" s="108"/>
      <c r="E362" s="108"/>
      <c r="G362" s="152"/>
      <c r="H362" s="108"/>
    </row>
    <row r="363" spans="3:8" ht="14.25" customHeight="1">
      <c r="C363" s="163"/>
      <c r="D363" s="108"/>
      <c r="E363" s="108"/>
      <c r="G363" s="152"/>
      <c r="H363" s="108"/>
    </row>
    <row r="364" spans="3:8" ht="14.25" customHeight="1">
      <c r="C364" s="163"/>
      <c r="D364" s="108"/>
      <c r="E364" s="108"/>
      <c r="G364" s="152"/>
      <c r="H364" s="108"/>
    </row>
    <row r="365" spans="3:8" ht="14.25" customHeight="1">
      <c r="C365" s="163"/>
      <c r="D365" s="108"/>
      <c r="E365" s="108"/>
      <c r="G365" s="152"/>
      <c r="H365" s="108"/>
    </row>
    <row r="366" spans="3:8" ht="14.25" customHeight="1">
      <c r="C366" s="163"/>
      <c r="D366" s="108"/>
      <c r="E366" s="108"/>
      <c r="G366" s="152"/>
      <c r="H366" s="108"/>
    </row>
    <row r="367" spans="3:8" ht="14.25" customHeight="1">
      <c r="C367" s="163"/>
      <c r="D367" s="108"/>
      <c r="E367" s="108"/>
      <c r="G367" s="152"/>
      <c r="H367" s="108"/>
    </row>
    <row r="368" spans="3:8" ht="14.25" customHeight="1">
      <c r="C368" s="163"/>
      <c r="D368" s="108"/>
      <c r="E368" s="108"/>
      <c r="G368" s="152"/>
      <c r="H368" s="108"/>
    </row>
    <row r="369" spans="3:8" ht="14.25" customHeight="1">
      <c r="C369" s="163"/>
      <c r="D369" s="108"/>
      <c r="E369" s="108"/>
      <c r="G369" s="152"/>
      <c r="H369" s="108"/>
    </row>
    <row r="370" spans="3:8" ht="14.25" customHeight="1">
      <c r="C370" s="163"/>
      <c r="D370" s="108"/>
      <c r="E370" s="108"/>
      <c r="G370" s="152"/>
      <c r="H370" s="108"/>
    </row>
    <row r="371" spans="3:8" ht="14.25" customHeight="1">
      <c r="C371" s="163"/>
      <c r="D371" s="108"/>
      <c r="E371" s="108"/>
      <c r="G371" s="152"/>
      <c r="H371" s="108"/>
    </row>
    <row r="372" spans="3:8" ht="14.25" customHeight="1">
      <c r="C372" s="163"/>
      <c r="D372" s="108"/>
      <c r="E372" s="108"/>
      <c r="G372" s="152"/>
      <c r="H372" s="108"/>
    </row>
    <row r="373" spans="3:8" ht="14.25" customHeight="1">
      <c r="C373" s="163"/>
      <c r="D373" s="108"/>
      <c r="E373" s="108"/>
      <c r="G373" s="152"/>
      <c r="H373" s="108"/>
    </row>
    <row r="374" spans="3:8" ht="14.25" customHeight="1">
      <c r="C374" s="163"/>
      <c r="D374" s="108"/>
      <c r="E374" s="108"/>
      <c r="G374" s="152"/>
      <c r="H374" s="108"/>
    </row>
    <row r="375" spans="3:8" ht="14.25" customHeight="1">
      <c r="C375" s="163"/>
      <c r="D375" s="108"/>
      <c r="E375" s="108"/>
      <c r="G375" s="152"/>
      <c r="H375" s="108"/>
    </row>
    <row r="376" spans="3:8" ht="14.25" customHeight="1">
      <c r="C376" s="163"/>
      <c r="D376" s="108"/>
      <c r="E376" s="108"/>
      <c r="G376" s="152"/>
      <c r="H376" s="108"/>
    </row>
    <row r="377" spans="3:8" ht="14.25" customHeight="1">
      <c r="C377" s="163"/>
      <c r="D377" s="108"/>
      <c r="E377" s="108"/>
      <c r="G377" s="152"/>
      <c r="H377" s="108"/>
    </row>
    <row r="378" spans="3:8" ht="14.25" customHeight="1">
      <c r="C378" s="163"/>
      <c r="D378" s="108"/>
      <c r="E378" s="108"/>
      <c r="G378" s="152"/>
      <c r="H378" s="108"/>
    </row>
    <row r="379" spans="3:8" ht="14.25" customHeight="1">
      <c r="C379" s="163"/>
      <c r="D379" s="108"/>
      <c r="E379" s="108"/>
      <c r="G379" s="152"/>
      <c r="H379" s="108"/>
    </row>
    <row r="380" spans="3:8" ht="14.25" customHeight="1">
      <c r="C380" s="163"/>
      <c r="D380" s="108"/>
      <c r="E380" s="108"/>
      <c r="G380" s="152"/>
      <c r="H380" s="108"/>
    </row>
    <row r="381" spans="3:8" ht="14.25" customHeight="1">
      <c r="C381" s="163"/>
      <c r="D381" s="108"/>
      <c r="E381" s="108"/>
      <c r="G381" s="152"/>
      <c r="H381" s="108"/>
    </row>
    <row r="382" spans="3:8" ht="14.25" customHeight="1">
      <c r="C382" s="163"/>
      <c r="D382" s="108"/>
      <c r="E382" s="108"/>
      <c r="G382" s="152"/>
      <c r="H382" s="108"/>
    </row>
    <row r="383" spans="3:8" ht="14.25" customHeight="1">
      <c r="C383" s="163"/>
      <c r="D383" s="108"/>
      <c r="E383" s="108"/>
      <c r="G383" s="152"/>
      <c r="H383" s="108"/>
    </row>
    <row r="384" spans="3:8" ht="14.25" customHeight="1">
      <c r="C384" s="163"/>
      <c r="D384" s="108"/>
      <c r="E384" s="108"/>
      <c r="G384" s="152"/>
      <c r="H384" s="108"/>
    </row>
    <row r="385" spans="3:8" ht="14.25" customHeight="1">
      <c r="C385" s="163"/>
      <c r="D385" s="108"/>
      <c r="E385" s="108"/>
      <c r="G385" s="152"/>
      <c r="H385" s="108"/>
    </row>
    <row r="386" spans="3:8" ht="14.25" customHeight="1">
      <c r="C386" s="163"/>
      <c r="D386" s="108"/>
      <c r="E386" s="108"/>
      <c r="G386" s="152"/>
      <c r="H386" s="108"/>
    </row>
    <row r="387" spans="3:8" ht="14.25" customHeight="1">
      <c r="C387" s="163"/>
      <c r="D387" s="108"/>
      <c r="E387" s="108"/>
      <c r="G387" s="152"/>
      <c r="H387" s="108"/>
    </row>
    <row r="388" spans="3:8" ht="14.25" customHeight="1">
      <c r="C388" s="163"/>
      <c r="D388" s="108"/>
      <c r="E388" s="108"/>
      <c r="G388" s="152"/>
      <c r="H388" s="108"/>
    </row>
    <row r="389" spans="3:8" ht="14.25" customHeight="1">
      <c r="C389" s="163"/>
      <c r="D389" s="108"/>
      <c r="E389" s="108"/>
      <c r="G389" s="152"/>
      <c r="H389" s="108"/>
    </row>
    <row r="390" spans="3:8" ht="14.25" customHeight="1">
      <c r="C390" s="163"/>
      <c r="D390" s="108"/>
      <c r="E390" s="108"/>
      <c r="G390" s="152"/>
      <c r="H390" s="108"/>
    </row>
    <row r="391" spans="3:8" ht="14.25" customHeight="1">
      <c r="C391" s="163"/>
      <c r="D391" s="108"/>
      <c r="E391" s="108"/>
      <c r="G391" s="152"/>
      <c r="H391" s="108"/>
    </row>
    <row r="392" spans="3:8" ht="14.25" customHeight="1">
      <c r="C392" s="163"/>
      <c r="D392" s="108"/>
      <c r="E392" s="108"/>
      <c r="G392" s="152"/>
      <c r="H392" s="108"/>
    </row>
    <row r="393" spans="3:8" ht="14.25" customHeight="1">
      <c r="C393" s="163"/>
      <c r="D393" s="108"/>
      <c r="E393" s="108"/>
      <c r="G393" s="152"/>
      <c r="H393" s="108"/>
    </row>
    <row r="394" spans="3:8" ht="14.25" customHeight="1">
      <c r="C394" s="163"/>
      <c r="D394" s="108"/>
      <c r="E394" s="108"/>
      <c r="G394" s="152"/>
      <c r="H394" s="108"/>
    </row>
    <row r="395" spans="3:8" ht="14.25" customHeight="1">
      <c r="C395" s="163"/>
      <c r="D395" s="108"/>
      <c r="E395" s="108"/>
      <c r="G395" s="152"/>
      <c r="H395" s="108"/>
    </row>
    <row r="396" spans="3:8" ht="14.25" customHeight="1">
      <c r="C396" s="163"/>
      <c r="D396" s="108"/>
      <c r="E396" s="108"/>
      <c r="G396" s="152"/>
      <c r="H396" s="108"/>
    </row>
    <row r="397" spans="3:8" ht="14.25" customHeight="1">
      <c r="C397" s="163"/>
      <c r="D397" s="108"/>
      <c r="E397" s="108"/>
      <c r="G397" s="152"/>
      <c r="H397" s="108"/>
    </row>
    <row r="398" spans="3:8" ht="14.25" customHeight="1">
      <c r="C398" s="163"/>
      <c r="D398" s="108"/>
      <c r="E398" s="108"/>
      <c r="G398" s="152"/>
      <c r="H398" s="108"/>
    </row>
    <row r="399" spans="3:8" ht="14.25" customHeight="1">
      <c r="C399" s="163"/>
      <c r="D399" s="108"/>
      <c r="E399" s="108"/>
      <c r="G399" s="152"/>
      <c r="H399" s="108"/>
    </row>
    <row r="400" spans="3:8" ht="14.25" customHeight="1">
      <c r="C400" s="163"/>
      <c r="D400" s="108"/>
      <c r="E400" s="108"/>
      <c r="G400" s="152"/>
      <c r="H400" s="108"/>
    </row>
    <row r="401" spans="3:8" ht="14.25" customHeight="1">
      <c r="C401" s="163"/>
      <c r="D401" s="108"/>
      <c r="E401" s="108"/>
      <c r="G401" s="152"/>
      <c r="H401" s="108"/>
    </row>
    <row r="402" spans="3:8" ht="14.25" customHeight="1">
      <c r="C402" s="163"/>
      <c r="D402" s="108"/>
      <c r="E402" s="108"/>
      <c r="G402" s="152"/>
      <c r="H402" s="108"/>
    </row>
    <row r="403" spans="3:8" ht="14.25" customHeight="1">
      <c r="C403" s="163"/>
      <c r="D403" s="108"/>
      <c r="E403" s="108"/>
      <c r="G403" s="152"/>
      <c r="H403" s="108"/>
    </row>
    <row r="404" spans="3:8" ht="14.25" customHeight="1">
      <c r="C404" s="163"/>
      <c r="D404" s="108"/>
      <c r="E404" s="108"/>
      <c r="G404" s="152"/>
      <c r="H404" s="108"/>
    </row>
    <row r="405" spans="3:8" ht="14.25" customHeight="1">
      <c r="C405" s="163"/>
      <c r="D405" s="108"/>
      <c r="E405" s="108"/>
      <c r="G405" s="152"/>
      <c r="H405" s="108"/>
    </row>
    <row r="406" spans="3:8" ht="14.25" customHeight="1">
      <c r="C406" s="163"/>
      <c r="D406" s="108"/>
      <c r="E406" s="108"/>
      <c r="G406" s="152"/>
      <c r="H406" s="108"/>
    </row>
    <row r="407" spans="3:8" ht="14.25" customHeight="1">
      <c r="C407" s="163"/>
      <c r="D407" s="108"/>
      <c r="E407" s="108"/>
      <c r="G407" s="152"/>
      <c r="H407" s="108"/>
    </row>
    <row r="408" spans="3:8" ht="14.25" customHeight="1">
      <c r="C408" s="163"/>
      <c r="D408" s="108"/>
      <c r="E408" s="108"/>
      <c r="G408" s="152"/>
      <c r="H408" s="108"/>
    </row>
    <row r="409" spans="3:8" ht="14.25" customHeight="1">
      <c r="C409" s="163"/>
      <c r="D409" s="108"/>
      <c r="E409" s="108"/>
      <c r="G409" s="152"/>
      <c r="H409" s="108"/>
    </row>
    <row r="410" spans="3:8" ht="14.25" customHeight="1">
      <c r="C410" s="163"/>
      <c r="D410" s="108"/>
      <c r="E410" s="108"/>
      <c r="G410" s="152"/>
      <c r="H410" s="108"/>
    </row>
    <row r="411" spans="3:8" ht="14.25" customHeight="1">
      <c r="C411" s="163"/>
      <c r="D411" s="108"/>
      <c r="E411" s="108"/>
      <c r="G411" s="152"/>
      <c r="H411" s="108"/>
    </row>
    <row r="412" spans="3:8" ht="14.25" customHeight="1">
      <c r="C412" s="163"/>
      <c r="D412" s="108"/>
      <c r="E412" s="108"/>
      <c r="G412" s="152"/>
      <c r="H412" s="108"/>
    </row>
    <row r="413" spans="3:8" ht="14.25" customHeight="1">
      <c r="C413" s="163"/>
      <c r="D413" s="108"/>
      <c r="E413" s="108"/>
      <c r="G413" s="152"/>
      <c r="H413" s="108"/>
    </row>
    <row r="414" spans="3:8" ht="14.25" customHeight="1">
      <c r="C414" s="163"/>
      <c r="D414" s="108"/>
      <c r="E414" s="108"/>
      <c r="G414" s="152"/>
      <c r="H414" s="108"/>
    </row>
    <row r="415" spans="3:8" ht="14.25" customHeight="1">
      <c r="C415" s="163"/>
      <c r="D415" s="108"/>
      <c r="E415" s="108"/>
      <c r="G415" s="152"/>
      <c r="H415" s="108"/>
    </row>
    <row r="416" spans="3:8" ht="14.25" customHeight="1">
      <c r="C416" s="163"/>
      <c r="D416" s="108"/>
      <c r="E416" s="108"/>
      <c r="G416" s="152"/>
      <c r="H416" s="108"/>
    </row>
    <row r="417" spans="3:8" ht="14.25" customHeight="1">
      <c r="C417" s="163"/>
      <c r="D417" s="108"/>
      <c r="E417" s="108"/>
      <c r="G417" s="152"/>
      <c r="H417" s="108"/>
    </row>
    <row r="418" spans="3:8" ht="14.25" customHeight="1">
      <c r="C418" s="163"/>
      <c r="D418" s="108"/>
      <c r="E418" s="108"/>
      <c r="G418" s="152"/>
      <c r="H418" s="108"/>
    </row>
    <row r="419" spans="3:8" ht="14.25" customHeight="1">
      <c r="C419" s="163"/>
      <c r="D419" s="108"/>
      <c r="E419" s="108"/>
      <c r="G419" s="152"/>
      <c r="H419" s="108"/>
    </row>
    <row r="420" spans="3:8" ht="14.25" customHeight="1">
      <c r="C420" s="163"/>
      <c r="D420" s="108"/>
      <c r="E420" s="108"/>
      <c r="G420" s="152"/>
      <c r="H420" s="108"/>
    </row>
    <row r="421" spans="3:8" ht="14.25" customHeight="1">
      <c r="C421" s="163"/>
      <c r="D421" s="108"/>
      <c r="E421" s="108"/>
      <c r="G421" s="152"/>
      <c r="H421" s="108"/>
    </row>
    <row r="422" spans="3:8" ht="14.25" customHeight="1">
      <c r="C422" s="163"/>
      <c r="D422" s="108"/>
      <c r="E422" s="108"/>
      <c r="G422" s="152"/>
      <c r="H422" s="108"/>
    </row>
    <row r="423" spans="3:8" ht="14.25" customHeight="1">
      <c r="C423" s="163"/>
      <c r="D423" s="108"/>
      <c r="E423" s="108"/>
      <c r="G423" s="152"/>
      <c r="H423" s="108"/>
    </row>
    <row r="424" spans="3:8" ht="14.25" customHeight="1">
      <c r="C424" s="163"/>
      <c r="D424" s="108"/>
      <c r="E424" s="108"/>
      <c r="G424" s="152"/>
      <c r="H424" s="108"/>
    </row>
    <row r="425" spans="3:8" ht="14.25" customHeight="1">
      <c r="C425" s="163"/>
      <c r="D425" s="108"/>
      <c r="E425" s="108"/>
      <c r="G425" s="152"/>
      <c r="H425" s="108"/>
    </row>
    <row r="426" spans="3:8" ht="14.25" customHeight="1">
      <c r="C426" s="163"/>
      <c r="D426" s="108"/>
      <c r="E426" s="108"/>
      <c r="G426" s="152"/>
      <c r="H426" s="108"/>
    </row>
    <row r="427" spans="3:8" ht="14.25" customHeight="1">
      <c r="C427" s="163"/>
      <c r="D427" s="108"/>
      <c r="E427" s="108"/>
      <c r="G427" s="152"/>
      <c r="H427" s="108"/>
    </row>
    <row r="428" spans="3:8" ht="14.25" customHeight="1">
      <c r="C428" s="163"/>
      <c r="D428" s="108"/>
      <c r="E428" s="108"/>
      <c r="G428" s="152"/>
      <c r="H428" s="108"/>
    </row>
    <row r="429" spans="3:8" ht="14.25" customHeight="1">
      <c r="C429" s="163"/>
      <c r="D429" s="108"/>
      <c r="E429" s="108"/>
      <c r="G429" s="152"/>
      <c r="H429" s="108"/>
    </row>
    <row r="430" spans="3:8" ht="14.25" customHeight="1">
      <c r="C430" s="163"/>
      <c r="D430" s="108"/>
      <c r="E430" s="108"/>
      <c r="G430" s="152"/>
      <c r="H430" s="108"/>
    </row>
    <row r="431" spans="3:8" ht="14.25" customHeight="1">
      <c r="C431" s="163"/>
      <c r="D431" s="108"/>
      <c r="E431" s="108"/>
      <c r="G431" s="152"/>
      <c r="H431" s="108"/>
    </row>
    <row r="432" spans="3:8" ht="14.25" customHeight="1">
      <c r="C432" s="163"/>
      <c r="D432" s="108"/>
      <c r="E432" s="108"/>
      <c r="G432" s="152"/>
      <c r="H432" s="108"/>
    </row>
    <row r="433" spans="3:8" ht="14.25" customHeight="1">
      <c r="C433" s="163"/>
      <c r="D433" s="108"/>
      <c r="E433" s="108"/>
      <c r="G433" s="152"/>
      <c r="H433" s="108"/>
    </row>
    <row r="434" spans="3:8" ht="14.25" customHeight="1">
      <c r="C434" s="163"/>
      <c r="D434" s="108"/>
      <c r="E434" s="108"/>
      <c r="G434" s="152"/>
      <c r="H434" s="108"/>
    </row>
    <row r="435" spans="3:8" ht="14.25" customHeight="1">
      <c r="C435" s="163"/>
      <c r="D435" s="108"/>
      <c r="E435" s="108"/>
      <c r="G435" s="152"/>
      <c r="H435" s="108"/>
    </row>
    <row r="436" spans="3:8" ht="14.25" customHeight="1">
      <c r="C436" s="163"/>
      <c r="D436" s="108"/>
      <c r="E436" s="108"/>
      <c r="G436" s="152"/>
      <c r="H436" s="108"/>
    </row>
    <row r="437" spans="3:8" ht="14.25" customHeight="1">
      <c r="C437" s="163"/>
      <c r="D437" s="108"/>
      <c r="E437" s="108"/>
      <c r="G437" s="152"/>
      <c r="H437" s="108"/>
    </row>
    <row r="438" spans="3:8" ht="14.25" customHeight="1">
      <c r="C438" s="163"/>
      <c r="D438" s="108"/>
      <c r="E438" s="108"/>
      <c r="G438" s="152"/>
      <c r="H438" s="108"/>
    </row>
    <row r="439" spans="3:8" ht="14.25" customHeight="1">
      <c r="C439" s="163"/>
      <c r="D439" s="108"/>
      <c r="E439" s="108"/>
      <c r="G439" s="152"/>
      <c r="H439" s="108"/>
    </row>
    <row r="440" spans="3:8" ht="14.25" customHeight="1">
      <c r="C440" s="163"/>
      <c r="D440" s="108"/>
      <c r="E440" s="108"/>
      <c r="G440" s="152"/>
      <c r="H440" s="108"/>
    </row>
    <row r="441" spans="3:8" ht="14.25" customHeight="1">
      <c r="C441" s="163"/>
      <c r="D441" s="108"/>
      <c r="E441" s="108"/>
      <c r="G441" s="152"/>
      <c r="H441" s="108"/>
    </row>
    <row r="442" spans="3:8" ht="14.25" customHeight="1">
      <c r="C442" s="163"/>
      <c r="D442" s="108"/>
      <c r="E442" s="108"/>
      <c r="G442" s="152"/>
      <c r="H442" s="108"/>
    </row>
    <row r="443" spans="3:8" ht="14.25" customHeight="1">
      <c r="C443" s="163"/>
      <c r="D443" s="108"/>
      <c r="E443" s="108"/>
      <c r="G443" s="152"/>
      <c r="H443" s="108"/>
    </row>
    <row r="444" spans="3:8" ht="14.25" customHeight="1">
      <c r="C444" s="163"/>
      <c r="D444" s="108"/>
      <c r="E444" s="108"/>
      <c r="G444" s="152"/>
      <c r="H444" s="108"/>
    </row>
    <row r="445" spans="3:8" ht="14.25" customHeight="1">
      <c r="C445" s="163"/>
      <c r="D445" s="108"/>
      <c r="E445" s="108"/>
      <c r="G445" s="152"/>
      <c r="H445" s="108"/>
    </row>
    <row r="446" spans="3:8" ht="14.25" customHeight="1">
      <c r="C446" s="163"/>
      <c r="D446" s="108"/>
      <c r="E446" s="108"/>
      <c r="G446" s="152"/>
      <c r="H446" s="108"/>
    </row>
    <row r="447" spans="3:8" ht="14.25" customHeight="1">
      <c r="C447" s="163"/>
      <c r="D447" s="108"/>
      <c r="E447" s="108"/>
      <c r="G447" s="152"/>
      <c r="H447" s="108"/>
    </row>
    <row r="448" spans="3:8" ht="14.25" customHeight="1">
      <c r="C448" s="163"/>
      <c r="D448" s="108"/>
      <c r="E448" s="108"/>
      <c r="G448" s="152"/>
      <c r="H448" s="108"/>
    </row>
    <row r="449" spans="3:8" ht="14.25" customHeight="1">
      <c r="C449" s="163"/>
      <c r="D449" s="108"/>
      <c r="E449" s="108"/>
      <c r="G449" s="152"/>
      <c r="H449" s="108"/>
    </row>
    <row r="450" spans="3:8" ht="14.25" customHeight="1">
      <c r="C450" s="163"/>
      <c r="D450" s="108"/>
      <c r="E450" s="108"/>
      <c r="G450" s="152"/>
      <c r="H450" s="108"/>
    </row>
    <row r="451" spans="3:8" ht="14.25" customHeight="1">
      <c r="C451" s="163"/>
      <c r="D451" s="108"/>
      <c r="E451" s="108"/>
      <c r="G451" s="152"/>
      <c r="H451" s="108"/>
    </row>
    <row r="452" spans="3:8" ht="14.25" customHeight="1">
      <c r="C452" s="163"/>
      <c r="D452" s="108"/>
      <c r="E452" s="108"/>
      <c r="G452" s="152"/>
      <c r="H452" s="108"/>
    </row>
    <row r="453" spans="3:8" ht="14.25" customHeight="1">
      <c r="C453" s="163"/>
      <c r="D453" s="108"/>
      <c r="E453" s="108"/>
      <c r="G453" s="152"/>
      <c r="H453" s="108"/>
    </row>
    <row r="454" spans="3:8" ht="14.25" customHeight="1">
      <c r="C454" s="163"/>
      <c r="D454" s="108"/>
      <c r="E454" s="108"/>
      <c r="G454" s="152"/>
      <c r="H454" s="108"/>
    </row>
    <row r="455" spans="3:8" ht="14.25" customHeight="1">
      <c r="C455" s="163"/>
      <c r="D455" s="108"/>
      <c r="E455" s="108"/>
      <c r="G455" s="152"/>
      <c r="H455" s="108"/>
    </row>
    <row r="456" spans="3:8" ht="14.25" customHeight="1">
      <c r="C456" s="163"/>
      <c r="D456" s="108"/>
      <c r="E456" s="108"/>
      <c r="G456" s="152"/>
      <c r="H456" s="108"/>
    </row>
    <row r="457" spans="3:8" ht="14.25" customHeight="1">
      <c r="C457" s="163"/>
      <c r="D457" s="108"/>
      <c r="E457" s="108"/>
      <c r="G457" s="152"/>
      <c r="H457" s="108"/>
    </row>
    <row r="458" spans="3:8" ht="14.25" customHeight="1">
      <c r="C458" s="163"/>
      <c r="D458" s="108"/>
      <c r="E458" s="108"/>
      <c r="G458" s="152"/>
      <c r="H458" s="108"/>
    </row>
    <row r="459" spans="3:8" ht="14.25" customHeight="1">
      <c r="C459" s="163"/>
      <c r="D459" s="108"/>
      <c r="E459" s="108"/>
      <c r="G459" s="152"/>
      <c r="H459" s="108"/>
    </row>
    <row r="460" spans="3:8" ht="14.25" customHeight="1">
      <c r="C460" s="163"/>
      <c r="D460" s="108"/>
      <c r="E460" s="108"/>
      <c r="G460" s="152"/>
      <c r="H460" s="108"/>
    </row>
    <row r="461" spans="3:8" ht="14.25" customHeight="1">
      <c r="C461" s="163"/>
      <c r="D461" s="108"/>
      <c r="E461" s="108"/>
      <c r="G461" s="152"/>
      <c r="H461" s="108"/>
    </row>
    <row r="462" spans="3:8" ht="14.25" customHeight="1">
      <c r="C462" s="163"/>
      <c r="D462" s="108"/>
      <c r="E462" s="108"/>
      <c r="G462" s="152"/>
      <c r="H462" s="108"/>
    </row>
    <row r="463" spans="3:8" ht="14.25" customHeight="1">
      <c r="C463" s="163"/>
      <c r="D463" s="108"/>
      <c r="E463" s="108"/>
      <c r="G463" s="152"/>
      <c r="H463" s="108"/>
    </row>
    <row r="464" spans="3:8" ht="14.25" customHeight="1">
      <c r="C464" s="163"/>
      <c r="D464" s="108"/>
      <c r="E464" s="108"/>
      <c r="G464" s="152"/>
      <c r="H464" s="108"/>
    </row>
    <row r="465" spans="3:8" ht="14.25" customHeight="1">
      <c r="C465" s="163"/>
      <c r="D465" s="108"/>
      <c r="E465" s="108"/>
      <c r="G465" s="152"/>
      <c r="H465" s="108"/>
    </row>
    <row r="466" spans="3:8" ht="14.25" customHeight="1">
      <c r="C466" s="163"/>
      <c r="D466" s="108"/>
      <c r="E466" s="108"/>
      <c r="G466" s="152"/>
      <c r="H466" s="108"/>
    </row>
    <row r="467" spans="3:8" ht="14.25" customHeight="1">
      <c r="C467" s="163"/>
      <c r="D467" s="108"/>
      <c r="E467" s="108"/>
      <c r="G467" s="152"/>
      <c r="H467" s="108"/>
    </row>
    <row r="468" spans="3:8" ht="14.25" customHeight="1">
      <c r="C468" s="163"/>
      <c r="D468" s="108"/>
      <c r="E468" s="108"/>
      <c r="G468" s="152"/>
      <c r="H468" s="108"/>
    </row>
    <row r="469" spans="3:8" ht="14.25" customHeight="1">
      <c r="C469" s="163"/>
      <c r="D469" s="108"/>
      <c r="E469" s="108"/>
      <c r="G469" s="152"/>
      <c r="H469" s="108"/>
    </row>
    <row r="470" spans="3:8" ht="14.25" customHeight="1">
      <c r="C470" s="163"/>
      <c r="D470" s="108"/>
      <c r="E470" s="108"/>
      <c r="G470" s="152"/>
      <c r="H470" s="108"/>
    </row>
    <row r="471" spans="3:8" ht="14.25" customHeight="1">
      <c r="C471" s="163"/>
      <c r="D471" s="108"/>
      <c r="E471" s="108"/>
      <c r="G471" s="152"/>
      <c r="H471" s="108"/>
    </row>
    <row r="472" spans="3:8" ht="14.25" customHeight="1">
      <c r="C472" s="163"/>
      <c r="D472" s="108"/>
      <c r="E472" s="108"/>
      <c r="G472" s="152"/>
      <c r="H472" s="108"/>
    </row>
    <row r="473" spans="3:8" ht="14.25" customHeight="1">
      <c r="C473" s="163"/>
      <c r="D473" s="108"/>
      <c r="E473" s="108"/>
      <c r="G473" s="152"/>
      <c r="H473" s="108"/>
    </row>
    <row r="474" spans="3:8" ht="14.25" customHeight="1">
      <c r="C474" s="163"/>
      <c r="D474" s="108"/>
      <c r="E474" s="108"/>
      <c r="G474" s="152"/>
      <c r="H474" s="108"/>
    </row>
    <row r="475" spans="3:8" ht="14.25" customHeight="1">
      <c r="C475" s="163"/>
      <c r="D475" s="108"/>
      <c r="E475" s="108"/>
      <c r="G475" s="152"/>
      <c r="H475" s="108"/>
    </row>
    <row r="476" spans="3:8" ht="14.25" customHeight="1">
      <c r="C476" s="163"/>
      <c r="D476" s="108"/>
      <c r="E476" s="108"/>
      <c r="G476" s="152"/>
      <c r="H476" s="108"/>
    </row>
    <row r="477" spans="3:8" ht="14.25" customHeight="1">
      <c r="C477" s="163"/>
      <c r="D477" s="108"/>
      <c r="E477" s="108"/>
      <c r="G477" s="152"/>
      <c r="H477" s="108"/>
    </row>
    <row r="478" spans="3:8" ht="14.25" customHeight="1">
      <c r="C478" s="163"/>
      <c r="D478" s="108"/>
      <c r="E478" s="108"/>
      <c r="G478" s="152"/>
      <c r="H478" s="108"/>
    </row>
    <row r="479" spans="3:8" ht="14.25" customHeight="1">
      <c r="C479" s="163"/>
      <c r="D479" s="108"/>
      <c r="E479" s="108"/>
      <c r="G479" s="152"/>
      <c r="H479" s="108"/>
    </row>
    <row r="480" spans="3:8" ht="14.25" customHeight="1">
      <c r="C480" s="163"/>
      <c r="D480" s="108"/>
      <c r="E480" s="108"/>
      <c r="G480" s="152"/>
      <c r="H480" s="108"/>
    </row>
    <row r="481" spans="3:8" ht="14.25" customHeight="1">
      <c r="C481" s="163"/>
      <c r="D481" s="108"/>
      <c r="E481" s="108"/>
      <c r="G481" s="152"/>
      <c r="H481" s="108"/>
    </row>
    <row r="482" spans="3:8" ht="14.25" customHeight="1">
      <c r="C482" s="163"/>
      <c r="D482" s="108"/>
      <c r="E482" s="108"/>
      <c r="G482" s="152"/>
      <c r="H482" s="108"/>
    </row>
    <row r="483" spans="3:8" ht="14.25" customHeight="1">
      <c r="C483" s="163"/>
      <c r="D483" s="108"/>
      <c r="E483" s="108"/>
      <c r="G483" s="152"/>
      <c r="H483" s="108"/>
    </row>
    <row r="484" spans="3:8" ht="14.25" customHeight="1">
      <c r="C484" s="163"/>
      <c r="D484" s="108"/>
      <c r="E484" s="108"/>
      <c r="G484" s="152"/>
      <c r="H484" s="108"/>
    </row>
    <row r="485" spans="3:8" ht="14.25" customHeight="1">
      <c r="C485" s="163"/>
      <c r="D485" s="108"/>
      <c r="E485" s="108"/>
      <c r="G485" s="152"/>
      <c r="H485" s="108"/>
    </row>
    <row r="486" spans="3:8" ht="14.25" customHeight="1">
      <c r="C486" s="163"/>
      <c r="D486" s="108"/>
      <c r="E486" s="108"/>
      <c r="G486" s="152"/>
      <c r="H486" s="108"/>
    </row>
    <row r="487" spans="3:8" ht="14.25" customHeight="1">
      <c r="C487" s="163"/>
      <c r="D487" s="108"/>
      <c r="E487" s="108"/>
      <c r="G487" s="152"/>
      <c r="H487" s="108"/>
    </row>
    <row r="488" spans="3:8" ht="14.25" customHeight="1">
      <c r="C488" s="163"/>
      <c r="D488" s="108"/>
      <c r="E488" s="108"/>
      <c r="G488" s="152"/>
      <c r="H488" s="108"/>
    </row>
    <row r="489" spans="3:8" ht="14.25" customHeight="1">
      <c r="C489" s="163"/>
      <c r="D489" s="108"/>
      <c r="E489" s="108"/>
      <c r="G489" s="152"/>
      <c r="H489" s="108"/>
    </row>
    <row r="490" spans="3:8" ht="14.25" customHeight="1">
      <c r="C490" s="163"/>
      <c r="D490" s="108"/>
      <c r="E490" s="108"/>
      <c r="G490" s="152"/>
      <c r="H490" s="108"/>
    </row>
    <row r="491" spans="3:8" ht="14.25" customHeight="1">
      <c r="C491" s="163"/>
      <c r="D491" s="108"/>
      <c r="E491" s="108"/>
      <c r="G491" s="152"/>
      <c r="H491" s="108"/>
    </row>
    <row r="492" spans="3:8" ht="14.25" customHeight="1">
      <c r="C492" s="163"/>
      <c r="D492" s="108"/>
      <c r="E492" s="108"/>
      <c r="G492" s="152"/>
      <c r="H492" s="108"/>
    </row>
    <row r="493" spans="3:8" ht="14.25" customHeight="1">
      <c r="C493" s="163"/>
      <c r="D493" s="108"/>
      <c r="E493" s="108"/>
      <c r="G493" s="152"/>
      <c r="H493" s="108"/>
    </row>
    <row r="494" spans="3:8" ht="14.25" customHeight="1">
      <c r="C494" s="163"/>
      <c r="D494" s="108"/>
      <c r="E494" s="108"/>
      <c r="G494" s="152"/>
      <c r="H494" s="108"/>
    </row>
    <row r="495" spans="3:8" ht="14.25" customHeight="1">
      <c r="C495" s="163"/>
      <c r="D495" s="108"/>
      <c r="E495" s="108"/>
      <c r="G495" s="152"/>
      <c r="H495" s="108"/>
    </row>
    <row r="496" spans="3:8" ht="14.25" customHeight="1">
      <c r="C496" s="163"/>
      <c r="D496" s="108"/>
      <c r="E496" s="108"/>
      <c r="G496" s="152"/>
      <c r="H496" s="108"/>
    </row>
    <row r="497" spans="3:8" ht="14.25" customHeight="1">
      <c r="C497" s="163"/>
      <c r="D497" s="108"/>
      <c r="E497" s="108"/>
      <c r="G497" s="152"/>
      <c r="H497" s="108"/>
    </row>
    <row r="498" spans="3:8" ht="14.25" customHeight="1">
      <c r="C498" s="163"/>
      <c r="D498" s="108"/>
      <c r="E498" s="108"/>
      <c r="G498" s="152"/>
      <c r="H498" s="108"/>
    </row>
    <row r="499" spans="3:8" ht="14.25" customHeight="1">
      <c r="C499" s="163"/>
      <c r="D499" s="108"/>
      <c r="E499" s="108"/>
      <c r="G499" s="152"/>
      <c r="H499" s="108"/>
    </row>
    <row r="500" spans="3:8" ht="14.25" customHeight="1">
      <c r="C500" s="163"/>
      <c r="D500" s="108"/>
      <c r="E500" s="108"/>
      <c r="G500" s="152"/>
      <c r="H500" s="108"/>
    </row>
    <row r="501" spans="3:8" ht="14.25" customHeight="1">
      <c r="C501" s="163"/>
      <c r="D501" s="108"/>
      <c r="E501" s="108"/>
      <c r="G501" s="152"/>
      <c r="H501" s="108"/>
    </row>
    <row r="502" spans="3:8" ht="14.25" customHeight="1">
      <c r="C502" s="163"/>
      <c r="D502" s="108"/>
      <c r="E502" s="108"/>
      <c r="G502" s="152"/>
      <c r="H502" s="108"/>
    </row>
    <row r="503" spans="3:8" ht="14.25" customHeight="1">
      <c r="C503" s="163"/>
      <c r="D503" s="108"/>
      <c r="E503" s="108"/>
      <c r="G503" s="152"/>
      <c r="H503" s="108"/>
    </row>
    <row r="504" spans="3:8" ht="14.25" customHeight="1">
      <c r="C504" s="163"/>
      <c r="D504" s="108"/>
      <c r="E504" s="108"/>
      <c r="G504" s="152"/>
      <c r="H504" s="108"/>
    </row>
    <row r="505" spans="3:8" ht="14.25" customHeight="1">
      <c r="C505" s="163"/>
      <c r="D505" s="108"/>
      <c r="E505" s="108"/>
      <c r="G505" s="152"/>
      <c r="H505" s="108"/>
    </row>
    <row r="506" spans="3:8" ht="14.25" customHeight="1">
      <c r="C506" s="163"/>
      <c r="D506" s="108"/>
      <c r="E506" s="108"/>
      <c r="G506" s="152"/>
      <c r="H506" s="108"/>
    </row>
    <row r="507" spans="3:8" ht="14.25" customHeight="1">
      <c r="C507" s="163"/>
      <c r="D507" s="108"/>
      <c r="E507" s="108"/>
      <c r="G507" s="152"/>
      <c r="H507" s="108"/>
    </row>
    <row r="508" spans="3:8" ht="14.25" customHeight="1">
      <c r="C508" s="163"/>
      <c r="D508" s="108"/>
      <c r="E508" s="108"/>
      <c r="G508" s="152"/>
      <c r="H508" s="108"/>
    </row>
    <row r="509" spans="3:8" ht="14.25" customHeight="1">
      <c r="C509" s="163"/>
      <c r="D509" s="108"/>
      <c r="E509" s="108"/>
      <c r="G509" s="152"/>
      <c r="H509" s="108"/>
    </row>
    <row r="510" spans="3:8" ht="14.25" customHeight="1">
      <c r="C510" s="163"/>
      <c r="D510" s="108"/>
      <c r="E510" s="108"/>
      <c r="G510" s="152"/>
      <c r="H510" s="108"/>
    </row>
    <row r="511" spans="3:8" ht="14.25" customHeight="1">
      <c r="C511" s="163"/>
      <c r="D511" s="108"/>
      <c r="E511" s="108"/>
      <c r="G511" s="152"/>
      <c r="H511" s="108"/>
    </row>
    <row r="512" spans="3:8" ht="14.25" customHeight="1">
      <c r="C512" s="163"/>
      <c r="D512" s="108"/>
      <c r="E512" s="108"/>
      <c r="G512" s="152"/>
      <c r="H512" s="108"/>
    </row>
    <row r="513" spans="3:8" ht="14.25" customHeight="1">
      <c r="C513" s="163"/>
      <c r="D513" s="108"/>
      <c r="E513" s="108"/>
      <c r="G513" s="152"/>
      <c r="H513" s="108"/>
    </row>
    <row r="514" spans="3:8" ht="14.25" customHeight="1">
      <c r="C514" s="163"/>
      <c r="D514" s="108"/>
      <c r="E514" s="108"/>
      <c r="G514" s="152"/>
      <c r="H514" s="108"/>
    </row>
    <row r="515" spans="3:8" ht="14.25" customHeight="1">
      <c r="C515" s="163"/>
      <c r="D515" s="108"/>
      <c r="E515" s="108"/>
      <c r="G515" s="152"/>
      <c r="H515" s="108"/>
    </row>
    <row r="516" spans="3:8" ht="14.25" customHeight="1">
      <c r="C516" s="163"/>
      <c r="D516" s="108"/>
      <c r="E516" s="108"/>
      <c r="G516" s="152"/>
      <c r="H516" s="108"/>
    </row>
    <row r="517" spans="3:8" ht="14.25" customHeight="1">
      <c r="C517" s="163"/>
      <c r="D517" s="108"/>
      <c r="E517" s="108"/>
      <c r="G517" s="152"/>
      <c r="H517" s="108"/>
    </row>
    <row r="518" spans="3:8" ht="14.25" customHeight="1">
      <c r="C518" s="163"/>
      <c r="D518" s="108"/>
      <c r="E518" s="108"/>
      <c r="G518" s="152"/>
      <c r="H518" s="108"/>
    </row>
    <row r="519" spans="3:8" ht="14.25" customHeight="1">
      <c r="C519" s="163"/>
      <c r="D519" s="108"/>
      <c r="E519" s="108"/>
      <c r="G519" s="152"/>
      <c r="H519" s="108"/>
    </row>
    <row r="520" spans="3:8" ht="14.25" customHeight="1">
      <c r="C520" s="163"/>
      <c r="D520" s="108"/>
      <c r="E520" s="108"/>
      <c r="G520" s="152"/>
      <c r="H520" s="108"/>
    </row>
    <row r="521" spans="3:8" ht="14.25" customHeight="1">
      <c r="C521" s="163"/>
      <c r="D521" s="108"/>
      <c r="E521" s="108"/>
      <c r="G521" s="152"/>
      <c r="H521" s="108"/>
    </row>
    <row r="522" spans="3:8" ht="14.25" customHeight="1">
      <c r="C522" s="163"/>
      <c r="D522" s="108"/>
      <c r="E522" s="108"/>
      <c r="G522" s="152"/>
      <c r="H522" s="108"/>
    </row>
    <row r="523" spans="3:8" ht="14.25" customHeight="1">
      <c r="C523" s="163"/>
      <c r="D523" s="108"/>
      <c r="E523" s="108"/>
      <c r="G523" s="152"/>
      <c r="H523" s="108"/>
    </row>
    <row r="524" spans="3:8" ht="14.25" customHeight="1">
      <c r="C524" s="163"/>
      <c r="D524" s="108"/>
      <c r="E524" s="108"/>
      <c r="G524" s="152"/>
      <c r="H524" s="108"/>
    </row>
    <row r="525" spans="3:8" ht="14.25" customHeight="1">
      <c r="C525" s="163"/>
      <c r="D525" s="108"/>
      <c r="E525" s="108"/>
      <c r="G525" s="152"/>
      <c r="H525" s="108"/>
    </row>
    <row r="526" spans="3:8" ht="14.25" customHeight="1">
      <c r="C526" s="163"/>
      <c r="D526" s="108"/>
      <c r="E526" s="108"/>
      <c r="G526" s="152"/>
      <c r="H526" s="108"/>
    </row>
    <row r="527" spans="3:8" ht="14.25" customHeight="1">
      <c r="C527" s="163"/>
      <c r="D527" s="108"/>
      <c r="E527" s="108"/>
      <c r="G527" s="152"/>
      <c r="H527" s="108"/>
    </row>
    <row r="528" spans="3:8" ht="14.25" customHeight="1">
      <c r="C528" s="163"/>
      <c r="D528" s="108"/>
      <c r="E528" s="108"/>
      <c r="G528" s="152"/>
      <c r="H528" s="108"/>
    </row>
    <row r="529" spans="3:8" ht="14.25" customHeight="1">
      <c r="C529" s="163"/>
      <c r="D529" s="108"/>
      <c r="E529" s="108"/>
      <c r="G529" s="152"/>
      <c r="H529" s="108"/>
    </row>
    <row r="530" spans="3:8" ht="14.25" customHeight="1">
      <c r="C530" s="163"/>
      <c r="D530" s="108"/>
      <c r="E530" s="108"/>
      <c r="G530" s="152"/>
      <c r="H530" s="108"/>
    </row>
    <row r="531" spans="3:8" ht="14.25" customHeight="1">
      <c r="C531" s="163"/>
      <c r="D531" s="108"/>
      <c r="E531" s="108"/>
      <c r="G531" s="152"/>
      <c r="H531" s="108"/>
    </row>
    <row r="532" spans="3:8" ht="14.25" customHeight="1">
      <c r="C532" s="163"/>
      <c r="D532" s="108"/>
      <c r="E532" s="108"/>
      <c r="G532" s="152"/>
      <c r="H532" s="108"/>
    </row>
    <row r="533" spans="3:8" ht="14.25" customHeight="1">
      <c r="C533" s="163"/>
      <c r="D533" s="108"/>
      <c r="E533" s="108"/>
      <c r="G533" s="152"/>
      <c r="H533" s="108"/>
    </row>
    <row r="534" spans="3:8" ht="14.25" customHeight="1">
      <c r="C534" s="163"/>
      <c r="D534" s="108"/>
      <c r="E534" s="108"/>
      <c r="G534" s="152"/>
      <c r="H534" s="108"/>
    </row>
    <row r="535" spans="3:8" ht="14.25" customHeight="1">
      <c r="C535" s="163"/>
      <c r="D535" s="108"/>
      <c r="E535" s="108"/>
      <c r="G535" s="152"/>
      <c r="H535" s="108"/>
    </row>
    <row r="536" spans="3:8" ht="14.25" customHeight="1">
      <c r="C536" s="163"/>
      <c r="D536" s="108"/>
      <c r="E536" s="108"/>
      <c r="G536" s="152"/>
      <c r="H536" s="108"/>
    </row>
    <row r="537" spans="3:8" ht="14.25" customHeight="1">
      <c r="C537" s="163"/>
      <c r="D537" s="108"/>
      <c r="E537" s="108"/>
      <c r="G537" s="152"/>
      <c r="H537" s="108"/>
    </row>
    <row r="538" spans="3:8" ht="14.25" customHeight="1">
      <c r="C538" s="163"/>
      <c r="D538" s="108"/>
      <c r="E538" s="108"/>
      <c r="G538" s="152"/>
      <c r="H538" s="108"/>
    </row>
    <row r="539" spans="3:8" ht="14.25" customHeight="1">
      <c r="C539" s="163"/>
      <c r="D539" s="108"/>
      <c r="E539" s="108"/>
      <c r="G539" s="152"/>
      <c r="H539" s="108"/>
    </row>
    <row r="540" spans="3:8" ht="14.25" customHeight="1">
      <c r="C540" s="163"/>
      <c r="D540" s="108"/>
      <c r="E540" s="108"/>
      <c r="G540" s="152"/>
      <c r="H540" s="108"/>
    </row>
    <row r="541" spans="3:8" ht="14.25" customHeight="1">
      <c r="C541" s="163"/>
      <c r="D541" s="108"/>
      <c r="E541" s="108"/>
      <c r="G541" s="152"/>
      <c r="H541" s="108"/>
    </row>
    <row r="542" spans="3:8" ht="14.25" customHeight="1">
      <c r="C542" s="163"/>
      <c r="D542" s="108"/>
      <c r="E542" s="108"/>
      <c r="G542" s="152"/>
      <c r="H542" s="108"/>
    </row>
    <row r="543" spans="3:8" ht="14.25" customHeight="1">
      <c r="C543" s="163"/>
      <c r="D543" s="108"/>
      <c r="E543" s="108"/>
      <c r="G543" s="152"/>
      <c r="H543" s="108"/>
    </row>
    <row r="544" spans="3:8" ht="14.25" customHeight="1">
      <c r="C544" s="163"/>
      <c r="D544" s="108"/>
      <c r="E544" s="108"/>
      <c r="G544" s="152"/>
      <c r="H544" s="108"/>
    </row>
    <row r="545" spans="3:8" ht="14.25" customHeight="1">
      <c r="C545" s="163"/>
      <c r="D545" s="108"/>
      <c r="E545" s="108"/>
      <c r="G545" s="152"/>
      <c r="H545" s="108"/>
    </row>
    <row r="546" spans="3:8" ht="14.25" customHeight="1">
      <c r="C546" s="163"/>
      <c r="D546" s="108"/>
      <c r="E546" s="108"/>
      <c r="G546" s="152"/>
      <c r="H546" s="108"/>
    </row>
    <row r="547" spans="3:8" ht="14.25" customHeight="1">
      <c r="C547" s="163"/>
      <c r="D547" s="108"/>
      <c r="E547" s="108"/>
      <c r="G547" s="152"/>
      <c r="H547" s="108"/>
    </row>
    <row r="548" spans="3:8" ht="14.25" customHeight="1">
      <c r="C548" s="163"/>
      <c r="D548" s="108"/>
      <c r="E548" s="108"/>
      <c r="G548" s="152"/>
      <c r="H548" s="108"/>
    </row>
    <row r="549" spans="3:8" ht="14.25" customHeight="1">
      <c r="C549" s="163"/>
      <c r="D549" s="108"/>
      <c r="E549" s="108"/>
      <c r="G549" s="152"/>
      <c r="H549" s="108"/>
    </row>
    <row r="550" spans="3:8" ht="14.25" customHeight="1">
      <c r="C550" s="163"/>
      <c r="D550" s="108"/>
      <c r="E550" s="108"/>
      <c r="G550" s="152"/>
      <c r="H550" s="108"/>
    </row>
    <row r="551" spans="3:8" ht="14.25" customHeight="1">
      <c r="C551" s="163"/>
      <c r="D551" s="108"/>
      <c r="E551" s="108"/>
      <c r="G551" s="152"/>
      <c r="H551" s="108"/>
    </row>
    <row r="552" spans="3:8" ht="14.25" customHeight="1">
      <c r="C552" s="163"/>
      <c r="D552" s="108"/>
      <c r="E552" s="108"/>
      <c r="G552" s="152"/>
      <c r="H552" s="108"/>
    </row>
    <row r="553" spans="3:8" ht="14.25" customHeight="1">
      <c r="C553" s="163"/>
      <c r="D553" s="108"/>
      <c r="E553" s="108"/>
      <c r="G553" s="152"/>
      <c r="H553" s="108"/>
    </row>
    <row r="554" spans="3:8" ht="14.25" customHeight="1">
      <c r="C554" s="163"/>
      <c r="D554" s="108"/>
      <c r="E554" s="108"/>
      <c r="G554" s="152"/>
      <c r="H554" s="108"/>
    </row>
    <row r="555" spans="3:8" ht="14.25" customHeight="1">
      <c r="C555" s="163"/>
      <c r="D555" s="108"/>
      <c r="E555" s="108"/>
      <c r="G555" s="152"/>
      <c r="H555" s="108"/>
    </row>
    <row r="556" spans="3:8" ht="14.25" customHeight="1">
      <c r="C556" s="163"/>
      <c r="D556" s="108"/>
      <c r="E556" s="108"/>
      <c r="G556" s="152"/>
      <c r="H556" s="108"/>
    </row>
    <row r="557" spans="3:8" ht="14.25" customHeight="1">
      <c r="C557" s="163"/>
      <c r="D557" s="108"/>
      <c r="E557" s="108"/>
      <c r="G557" s="152"/>
      <c r="H557" s="108"/>
    </row>
    <row r="558" spans="3:8" ht="14.25" customHeight="1">
      <c r="C558" s="163"/>
      <c r="D558" s="108"/>
      <c r="E558" s="108"/>
      <c r="G558" s="152"/>
      <c r="H558" s="108"/>
    </row>
    <row r="559" spans="3:8" ht="14.25" customHeight="1">
      <c r="C559" s="163"/>
      <c r="D559" s="108"/>
      <c r="E559" s="108"/>
      <c r="G559" s="152"/>
      <c r="H559" s="108"/>
    </row>
    <row r="560" spans="3:8" ht="14.25" customHeight="1">
      <c r="C560" s="163"/>
      <c r="D560" s="108"/>
      <c r="E560" s="108"/>
      <c r="G560" s="152"/>
      <c r="H560" s="108"/>
    </row>
    <row r="561" spans="3:8" ht="14.25" customHeight="1">
      <c r="C561" s="163"/>
      <c r="D561" s="108"/>
      <c r="E561" s="108"/>
      <c r="G561" s="152"/>
      <c r="H561" s="108"/>
    </row>
    <row r="562" spans="3:8" ht="14.25" customHeight="1">
      <c r="C562" s="163"/>
      <c r="D562" s="108"/>
      <c r="E562" s="108"/>
      <c r="G562" s="152"/>
      <c r="H562" s="108"/>
    </row>
    <row r="563" spans="3:8" ht="14.25" customHeight="1">
      <c r="C563" s="163"/>
      <c r="D563" s="108"/>
      <c r="E563" s="108"/>
      <c r="G563" s="152"/>
      <c r="H563" s="108"/>
    </row>
    <row r="564" spans="3:8" ht="14.25" customHeight="1">
      <c r="C564" s="163"/>
      <c r="D564" s="108"/>
      <c r="E564" s="108"/>
      <c r="G564" s="152"/>
      <c r="H564" s="108"/>
    </row>
    <row r="565" spans="3:8" ht="14.25" customHeight="1">
      <c r="C565" s="163"/>
      <c r="D565" s="108"/>
      <c r="E565" s="108"/>
      <c r="G565" s="152"/>
      <c r="H565" s="108"/>
    </row>
    <row r="566" spans="3:8" ht="14.25" customHeight="1">
      <c r="C566" s="163"/>
      <c r="D566" s="108"/>
      <c r="E566" s="108"/>
      <c r="G566" s="152"/>
      <c r="H566" s="108"/>
    </row>
    <row r="567" spans="3:8" ht="14.25" customHeight="1">
      <c r="C567" s="163"/>
      <c r="D567" s="108"/>
      <c r="E567" s="108"/>
      <c r="G567" s="152"/>
      <c r="H567" s="108"/>
    </row>
    <row r="568" spans="3:8" ht="14.25" customHeight="1">
      <c r="C568" s="163"/>
      <c r="D568" s="108"/>
      <c r="E568" s="108"/>
      <c r="G568" s="152"/>
      <c r="H568" s="108"/>
    </row>
    <row r="569" spans="3:8" ht="14.25" customHeight="1">
      <c r="C569" s="163"/>
      <c r="D569" s="108"/>
      <c r="E569" s="108"/>
      <c r="G569" s="152"/>
      <c r="H569" s="108"/>
    </row>
    <row r="570" spans="3:8" ht="14.25" customHeight="1">
      <c r="C570" s="163"/>
      <c r="D570" s="108"/>
      <c r="E570" s="108"/>
      <c r="G570" s="152"/>
      <c r="H570" s="108"/>
    </row>
    <row r="571" spans="3:8" ht="14.25" customHeight="1">
      <c r="C571" s="163"/>
      <c r="D571" s="108"/>
      <c r="E571" s="108"/>
      <c r="G571" s="152"/>
      <c r="H571" s="108"/>
    </row>
    <row r="572" spans="3:8" ht="14.25" customHeight="1">
      <c r="C572" s="163"/>
      <c r="D572" s="108"/>
      <c r="E572" s="108"/>
      <c r="G572" s="152"/>
      <c r="H572" s="108"/>
    </row>
    <row r="573" spans="3:8" ht="14.25" customHeight="1">
      <c r="C573" s="163"/>
      <c r="D573" s="108"/>
      <c r="E573" s="108"/>
      <c r="G573" s="152"/>
      <c r="H573" s="108"/>
    </row>
    <row r="574" spans="3:8" ht="14.25" customHeight="1">
      <c r="C574" s="163"/>
      <c r="D574" s="108"/>
      <c r="E574" s="108"/>
      <c r="G574" s="152"/>
      <c r="H574" s="108"/>
    </row>
    <row r="575" spans="3:8" ht="14.25" customHeight="1">
      <c r="C575" s="163"/>
      <c r="D575" s="108"/>
      <c r="E575" s="108"/>
      <c r="G575" s="152"/>
      <c r="H575" s="108"/>
    </row>
    <row r="576" spans="3:8" ht="14.25" customHeight="1">
      <c r="C576" s="163"/>
      <c r="D576" s="108"/>
      <c r="E576" s="108"/>
      <c r="G576" s="152"/>
      <c r="H576" s="108"/>
    </row>
    <row r="577" spans="3:8" ht="14.25" customHeight="1">
      <c r="C577" s="163"/>
      <c r="D577" s="108"/>
      <c r="E577" s="108"/>
      <c r="G577" s="152"/>
      <c r="H577" s="108"/>
    </row>
    <row r="578" spans="3:8" ht="14.25" customHeight="1">
      <c r="C578" s="163"/>
      <c r="D578" s="108"/>
      <c r="E578" s="108"/>
      <c r="G578" s="152"/>
      <c r="H578" s="108"/>
    </row>
    <row r="579" spans="3:8" ht="14.25" customHeight="1">
      <c r="C579" s="163"/>
      <c r="D579" s="108"/>
      <c r="E579" s="108"/>
      <c r="G579" s="152"/>
      <c r="H579" s="108"/>
    </row>
    <row r="580" spans="3:8" ht="14.25" customHeight="1">
      <c r="C580" s="163"/>
      <c r="D580" s="108"/>
      <c r="E580" s="108"/>
      <c r="G580" s="152"/>
      <c r="H580" s="108"/>
    </row>
    <row r="581" spans="3:8" ht="14.25" customHeight="1">
      <c r="C581" s="163"/>
      <c r="D581" s="108"/>
      <c r="E581" s="108"/>
      <c r="G581" s="152"/>
      <c r="H581" s="108"/>
    </row>
    <row r="582" spans="3:8" ht="14.25" customHeight="1">
      <c r="C582" s="163"/>
      <c r="D582" s="108"/>
      <c r="E582" s="108"/>
      <c r="G582" s="152"/>
      <c r="H582" s="108"/>
    </row>
    <row r="583" spans="3:8" ht="14.25" customHeight="1">
      <c r="C583" s="163"/>
      <c r="D583" s="108"/>
      <c r="E583" s="108"/>
      <c r="G583" s="152"/>
      <c r="H583" s="108"/>
    </row>
    <row r="584" spans="3:8" ht="14.25" customHeight="1">
      <c r="C584" s="163"/>
      <c r="D584" s="108"/>
      <c r="E584" s="108"/>
      <c r="G584" s="152"/>
      <c r="H584" s="108"/>
    </row>
    <row r="585" spans="3:8" ht="14.25" customHeight="1">
      <c r="C585" s="163"/>
      <c r="D585" s="108"/>
      <c r="E585" s="108"/>
      <c r="G585" s="152"/>
      <c r="H585" s="108"/>
    </row>
    <row r="586" spans="3:8" ht="14.25" customHeight="1">
      <c r="C586" s="163"/>
      <c r="D586" s="108"/>
      <c r="E586" s="108"/>
      <c r="G586" s="152"/>
      <c r="H586" s="108"/>
    </row>
    <row r="587" spans="3:8" ht="14.25" customHeight="1">
      <c r="C587" s="163"/>
      <c r="D587" s="108"/>
      <c r="E587" s="108"/>
      <c r="G587" s="152"/>
      <c r="H587" s="108"/>
    </row>
    <row r="588" spans="3:8" ht="14.25" customHeight="1">
      <c r="C588" s="163"/>
      <c r="D588" s="108"/>
      <c r="E588" s="108"/>
      <c r="G588" s="152"/>
      <c r="H588" s="108"/>
    </row>
    <row r="589" spans="3:8" ht="14.25" customHeight="1">
      <c r="C589" s="163"/>
      <c r="D589" s="108"/>
      <c r="E589" s="108"/>
      <c r="G589" s="152"/>
      <c r="H589" s="108"/>
    </row>
    <row r="590" spans="3:8" ht="14.25" customHeight="1">
      <c r="C590" s="163"/>
      <c r="D590" s="108"/>
      <c r="E590" s="108"/>
      <c r="G590" s="152"/>
      <c r="H590" s="108"/>
    </row>
    <row r="591" spans="3:8" ht="14.25" customHeight="1">
      <c r="C591" s="163"/>
      <c r="D591" s="108"/>
      <c r="E591" s="108"/>
      <c r="G591" s="152"/>
      <c r="H591" s="108"/>
    </row>
    <row r="592" spans="3:8" ht="14.25" customHeight="1">
      <c r="C592" s="163"/>
      <c r="D592" s="108"/>
      <c r="E592" s="108"/>
      <c r="G592" s="152"/>
      <c r="H592" s="108"/>
    </row>
    <row r="593" spans="3:8" ht="14.25" customHeight="1">
      <c r="C593" s="163"/>
      <c r="D593" s="108"/>
      <c r="E593" s="108"/>
      <c r="G593" s="152"/>
      <c r="H593" s="108"/>
    </row>
    <row r="594" spans="3:8" ht="14.25" customHeight="1">
      <c r="C594" s="163"/>
      <c r="D594" s="108"/>
      <c r="E594" s="108"/>
      <c r="G594" s="152"/>
      <c r="H594" s="108"/>
    </row>
    <row r="595" spans="3:8" ht="14.25" customHeight="1">
      <c r="C595" s="163"/>
      <c r="D595" s="108"/>
      <c r="E595" s="108"/>
      <c r="G595" s="152"/>
      <c r="H595" s="108"/>
    </row>
    <row r="596" spans="3:8" ht="14.25" customHeight="1">
      <c r="C596" s="163"/>
      <c r="D596" s="108"/>
      <c r="E596" s="108"/>
      <c r="G596" s="152"/>
      <c r="H596" s="108"/>
    </row>
    <row r="597" spans="3:8" ht="14.25" customHeight="1">
      <c r="C597" s="163"/>
      <c r="D597" s="108"/>
      <c r="E597" s="108"/>
      <c r="G597" s="152"/>
      <c r="H597" s="108"/>
    </row>
    <row r="598" spans="3:8" ht="14.25" customHeight="1">
      <c r="C598" s="163"/>
      <c r="D598" s="108"/>
      <c r="E598" s="108"/>
      <c r="G598" s="152"/>
      <c r="H598" s="108"/>
    </row>
    <row r="599" spans="3:8" ht="14.25" customHeight="1">
      <c r="C599" s="163"/>
      <c r="D599" s="108"/>
      <c r="E599" s="108"/>
      <c r="G599" s="152"/>
      <c r="H599" s="108"/>
    </row>
    <row r="600" spans="3:8" ht="14.25" customHeight="1">
      <c r="C600" s="163"/>
      <c r="D600" s="108"/>
      <c r="E600" s="108"/>
      <c r="G600" s="152"/>
      <c r="H600" s="108"/>
    </row>
    <row r="601" spans="3:8" ht="14.25" customHeight="1">
      <c r="C601" s="163"/>
      <c r="D601" s="108"/>
      <c r="E601" s="108"/>
      <c r="G601" s="152"/>
      <c r="H601" s="108"/>
    </row>
    <row r="602" spans="3:8" ht="14.25" customHeight="1">
      <c r="C602" s="163"/>
      <c r="D602" s="108"/>
      <c r="E602" s="108"/>
      <c r="G602" s="152"/>
      <c r="H602" s="108"/>
    </row>
    <row r="603" spans="3:8" ht="14.25" customHeight="1">
      <c r="C603" s="163"/>
      <c r="D603" s="108"/>
      <c r="E603" s="108"/>
      <c r="G603" s="152"/>
      <c r="H603" s="108"/>
    </row>
    <row r="604" spans="3:8" ht="14.25" customHeight="1">
      <c r="C604" s="163"/>
      <c r="D604" s="108"/>
      <c r="E604" s="108"/>
      <c r="G604" s="152"/>
      <c r="H604" s="108"/>
    </row>
    <row r="605" spans="3:8" ht="14.25" customHeight="1">
      <c r="C605" s="163"/>
      <c r="D605" s="108"/>
      <c r="E605" s="108"/>
      <c r="G605" s="152"/>
      <c r="H605" s="108"/>
    </row>
    <row r="606" spans="3:8" ht="14.25" customHeight="1">
      <c r="C606" s="163"/>
      <c r="D606" s="108"/>
      <c r="E606" s="108"/>
      <c r="G606" s="152"/>
      <c r="H606" s="108"/>
    </row>
    <row r="607" spans="3:8" ht="14.25" customHeight="1">
      <c r="C607" s="163"/>
      <c r="D607" s="108"/>
      <c r="E607" s="108"/>
      <c r="G607" s="152"/>
      <c r="H607" s="108"/>
    </row>
    <row r="608" spans="3:8" ht="14.25" customHeight="1">
      <c r="C608" s="163"/>
      <c r="D608" s="108"/>
      <c r="E608" s="108"/>
      <c r="G608" s="152"/>
      <c r="H608" s="108"/>
    </row>
    <row r="609" spans="3:8" ht="14.25" customHeight="1">
      <c r="C609" s="163"/>
      <c r="D609" s="108"/>
      <c r="E609" s="108"/>
      <c r="G609" s="152"/>
      <c r="H609" s="108"/>
    </row>
    <row r="610" spans="3:8" ht="14.25" customHeight="1">
      <c r="C610" s="163"/>
      <c r="D610" s="108"/>
      <c r="E610" s="108"/>
      <c r="G610" s="152"/>
      <c r="H610" s="108"/>
    </row>
    <row r="611" spans="3:8" ht="14.25" customHeight="1">
      <c r="C611" s="163"/>
      <c r="D611" s="108"/>
      <c r="E611" s="108"/>
      <c r="G611" s="152"/>
      <c r="H611" s="108"/>
    </row>
    <row r="612" spans="3:8" ht="14.25" customHeight="1">
      <c r="C612" s="163"/>
      <c r="D612" s="108"/>
      <c r="E612" s="108"/>
      <c r="G612" s="152"/>
      <c r="H612" s="108"/>
    </row>
    <row r="613" spans="3:8" ht="14.25" customHeight="1">
      <c r="C613" s="163"/>
      <c r="D613" s="108"/>
      <c r="E613" s="108"/>
      <c r="G613" s="152"/>
      <c r="H613" s="108"/>
    </row>
    <row r="614" spans="3:8" ht="14.25" customHeight="1">
      <c r="C614" s="163"/>
      <c r="D614" s="108"/>
      <c r="E614" s="108"/>
      <c r="G614" s="152"/>
      <c r="H614" s="108"/>
    </row>
    <row r="615" spans="3:8" ht="14.25" customHeight="1">
      <c r="C615" s="163"/>
      <c r="D615" s="108"/>
      <c r="E615" s="108"/>
      <c r="G615" s="152"/>
      <c r="H615" s="108"/>
    </row>
    <row r="616" spans="3:8" ht="14.25" customHeight="1">
      <c r="C616" s="163"/>
      <c r="D616" s="108"/>
      <c r="E616" s="108"/>
      <c r="G616" s="152"/>
      <c r="H616" s="108"/>
    </row>
    <row r="617" spans="3:8" ht="14.25" customHeight="1">
      <c r="C617" s="163"/>
      <c r="D617" s="108"/>
      <c r="E617" s="108"/>
      <c r="G617" s="152"/>
      <c r="H617" s="108"/>
    </row>
    <row r="618" spans="3:8" ht="14.25" customHeight="1">
      <c r="C618" s="163"/>
      <c r="D618" s="108"/>
      <c r="E618" s="108"/>
      <c r="G618" s="152"/>
      <c r="H618" s="108"/>
    </row>
    <row r="619" spans="3:8" ht="14.25" customHeight="1">
      <c r="C619" s="163"/>
      <c r="D619" s="108"/>
      <c r="E619" s="108"/>
      <c r="G619" s="152"/>
      <c r="H619" s="108"/>
    </row>
    <row r="620" spans="3:8" ht="14.25" customHeight="1">
      <c r="C620" s="163"/>
      <c r="D620" s="108"/>
      <c r="E620" s="108"/>
      <c r="G620" s="152"/>
      <c r="H620" s="108"/>
    </row>
    <row r="621" spans="3:8" ht="14.25" customHeight="1">
      <c r="C621" s="163"/>
      <c r="D621" s="108"/>
      <c r="E621" s="108"/>
      <c r="G621" s="152"/>
      <c r="H621" s="108"/>
    </row>
    <row r="622" spans="3:8" ht="14.25" customHeight="1">
      <c r="C622" s="163"/>
      <c r="D622" s="108"/>
      <c r="E622" s="108"/>
      <c r="G622" s="152"/>
      <c r="H622" s="108"/>
    </row>
    <row r="623" spans="3:8" ht="14.25" customHeight="1">
      <c r="C623" s="163"/>
      <c r="D623" s="108"/>
      <c r="E623" s="108"/>
      <c r="G623" s="152"/>
      <c r="H623" s="108"/>
    </row>
    <row r="624" spans="3:8" ht="14.25" customHeight="1">
      <c r="C624" s="163"/>
      <c r="D624" s="108"/>
      <c r="E624" s="108"/>
      <c r="G624" s="152"/>
      <c r="H624" s="108"/>
    </row>
    <row r="625" spans="3:8" ht="14.25" customHeight="1">
      <c r="C625" s="163"/>
      <c r="D625" s="108"/>
      <c r="E625" s="108"/>
      <c r="G625" s="152"/>
      <c r="H625" s="108"/>
    </row>
    <row r="626" spans="3:8" ht="14.25" customHeight="1">
      <c r="C626" s="163"/>
      <c r="D626" s="108"/>
      <c r="E626" s="108"/>
      <c r="G626" s="152"/>
      <c r="H626" s="108"/>
    </row>
    <row r="627" spans="3:8" ht="14.25" customHeight="1">
      <c r="C627" s="163"/>
      <c r="D627" s="108"/>
      <c r="E627" s="108"/>
      <c r="G627" s="152"/>
      <c r="H627" s="108"/>
    </row>
    <row r="628" spans="3:8" ht="14.25" customHeight="1">
      <c r="C628" s="163"/>
      <c r="D628" s="108"/>
      <c r="E628" s="108"/>
      <c r="G628" s="152"/>
      <c r="H628" s="108"/>
    </row>
    <row r="629" spans="3:8" ht="14.25" customHeight="1">
      <c r="C629" s="163"/>
      <c r="D629" s="108"/>
      <c r="E629" s="108"/>
      <c r="G629" s="152"/>
      <c r="H629" s="108"/>
    </row>
    <row r="630" spans="3:8" ht="14.25" customHeight="1">
      <c r="C630" s="163"/>
      <c r="D630" s="108"/>
      <c r="E630" s="108"/>
      <c r="G630" s="152"/>
      <c r="H630" s="108"/>
    </row>
    <row r="631" spans="3:8" ht="14.25" customHeight="1">
      <c r="C631" s="163"/>
      <c r="D631" s="108"/>
      <c r="E631" s="108"/>
      <c r="G631" s="152"/>
      <c r="H631" s="108"/>
    </row>
    <row r="632" spans="3:8" ht="14.25" customHeight="1">
      <c r="C632" s="163"/>
      <c r="D632" s="108"/>
      <c r="E632" s="108"/>
      <c r="G632" s="152"/>
      <c r="H632" s="108"/>
    </row>
    <row r="633" spans="3:8" ht="14.25" customHeight="1">
      <c r="C633" s="163"/>
      <c r="D633" s="108"/>
      <c r="E633" s="108"/>
      <c r="G633" s="152"/>
      <c r="H633" s="108"/>
    </row>
    <row r="634" spans="3:8" ht="14.25" customHeight="1">
      <c r="C634" s="163"/>
      <c r="D634" s="108"/>
      <c r="E634" s="108"/>
      <c r="G634" s="152"/>
      <c r="H634" s="108"/>
    </row>
    <row r="635" spans="3:8" ht="14.25" customHeight="1">
      <c r="C635" s="163"/>
      <c r="D635" s="108"/>
      <c r="E635" s="108"/>
      <c r="G635" s="152"/>
      <c r="H635" s="108"/>
    </row>
    <row r="636" spans="3:8" ht="14.25" customHeight="1">
      <c r="C636" s="163"/>
      <c r="D636" s="108"/>
      <c r="E636" s="108"/>
      <c r="G636" s="152"/>
      <c r="H636" s="108"/>
    </row>
    <row r="637" spans="3:8" ht="14.25" customHeight="1">
      <c r="C637" s="163"/>
      <c r="D637" s="108"/>
      <c r="E637" s="108"/>
      <c r="G637" s="152"/>
      <c r="H637" s="108"/>
    </row>
    <row r="638" spans="3:8" ht="14.25" customHeight="1">
      <c r="C638" s="163"/>
      <c r="D638" s="108"/>
      <c r="E638" s="108"/>
      <c r="G638" s="152"/>
      <c r="H638" s="108"/>
    </row>
    <row r="639" spans="3:8" ht="14.25" customHeight="1">
      <c r="C639" s="163"/>
      <c r="D639" s="108"/>
      <c r="E639" s="108"/>
      <c r="G639" s="152"/>
      <c r="H639" s="108"/>
    </row>
    <row r="640" spans="3:8" ht="14.25" customHeight="1">
      <c r="C640" s="163"/>
      <c r="D640" s="108"/>
      <c r="E640" s="108"/>
      <c r="G640" s="152"/>
      <c r="H640" s="108"/>
    </row>
    <row r="641" spans="3:8" ht="14.25" customHeight="1">
      <c r="C641" s="163"/>
      <c r="D641" s="108"/>
      <c r="E641" s="108"/>
      <c r="G641" s="152"/>
      <c r="H641" s="108"/>
    </row>
    <row r="642" spans="3:8" ht="14.25" customHeight="1">
      <c r="C642" s="163"/>
      <c r="D642" s="108"/>
      <c r="E642" s="108"/>
      <c r="G642" s="152"/>
      <c r="H642" s="108"/>
    </row>
    <row r="643" spans="3:8" ht="14.25" customHeight="1">
      <c r="C643" s="163"/>
      <c r="D643" s="108"/>
      <c r="E643" s="108"/>
      <c r="G643" s="152"/>
      <c r="H643" s="108"/>
    </row>
    <row r="644" spans="3:8" ht="14.25" customHeight="1">
      <c r="C644" s="163"/>
      <c r="D644" s="108"/>
      <c r="E644" s="108"/>
      <c r="G644" s="152"/>
      <c r="H644" s="108"/>
    </row>
    <row r="645" spans="3:8" ht="14.25" customHeight="1">
      <c r="C645" s="163"/>
      <c r="D645" s="108"/>
      <c r="E645" s="108"/>
      <c r="G645" s="152"/>
      <c r="H645" s="108"/>
    </row>
    <row r="646" spans="3:8" ht="14.25" customHeight="1">
      <c r="C646" s="163"/>
      <c r="D646" s="108"/>
      <c r="E646" s="108"/>
      <c r="G646" s="152"/>
      <c r="H646" s="108"/>
    </row>
    <row r="647" spans="3:8" ht="14.25" customHeight="1">
      <c r="C647" s="163"/>
      <c r="D647" s="108"/>
      <c r="E647" s="108"/>
      <c r="G647" s="152"/>
      <c r="H647" s="108"/>
    </row>
    <row r="648" spans="3:8" ht="14.25" customHeight="1">
      <c r="C648" s="163"/>
      <c r="D648" s="108"/>
      <c r="E648" s="108"/>
      <c r="G648" s="152"/>
      <c r="H648" s="108"/>
    </row>
    <row r="649" spans="3:8" ht="14.25" customHeight="1">
      <c r="C649" s="163"/>
      <c r="D649" s="108"/>
      <c r="E649" s="108"/>
      <c r="G649" s="152"/>
      <c r="H649" s="108"/>
    </row>
    <row r="650" spans="3:8" ht="14.25" customHeight="1">
      <c r="C650" s="163"/>
      <c r="D650" s="108"/>
      <c r="E650" s="108"/>
      <c r="G650" s="152"/>
      <c r="H650" s="108"/>
    </row>
    <row r="651" spans="3:8" ht="14.25" customHeight="1">
      <c r="C651" s="163"/>
      <c r="D651" s="108"/>
      <c r="E651" s="108"/>
      <c r="G651" s="152"/>
      <c r="H651" s="108"/>
    </row>
    <row r="652" spans="3:8" ht="14.25" customHeight="1">
      <c r="C652" s="163"/>
      <c r="D652" s="108"/>
      <c r="E652" s="108"/>
      <c r="G652" s="152"/>
      <c r="H652" s="108"/>
    </row>
    <row r="653" spans="3:8" ht="14.25" customHeight="1">
      <c r="C653" s="163"/>
      <c r="D653" s="108"/>
      <c r="E653" s="108"/>
      <c r="G653" s="152"/>
      <c r="H653" s="108"/>
    </row>
    <row r="654" spans="3:8" ht="14.25" customHeight="1">
      <c r="C654" s="163"/>
      <c r="D654" s="108"/>
      <c r="E654" s="108"/>
      <c r="G654" s="152"/>
      <c r="H654" s="108"/>
    </row>
    <row r="655" spans="3:8" ht="14.25" customHeight="1">
      <c r="C655" s="163"/>
      <c r="D655" s="108"/>
      <c r="E655" s="108"/>
      <c r="G655" s="152"/>
      <c r="H655" s="108"/>
    </row>
    <row r="656" spans="3:8" ht="14.25" customHeight="1">
      <c r="C656" s="163"/>
      <c r="D656" s="108"/>
      <c r="E656" s="108"/>
      <c r="G656" s="152"/>
      <c r="H656" s="108"/>
    </row>
    <row r="657" spans="3:8" ht="14.25" customHeight="1">
      <c r="C657" s="163"/>
      <c r="D657" s="108"/>
      <c r="E657" s="108"/>
      <c r="G657" s="152"/>
      <c r="H657" s="108"/>
    </row>
    <row r="658" spans="3:8" ht="14.25" customHeight="1">
      <c r="C658" s="163"/>
      <c r="D658" s="108"/>
      <c r="E658" s="108"/>
      <c r="G658" s="152"/>
      <c r="H658" s="108"/>
    </row>
    <row r="659" spans="3:8" ht="14.25" customHeight="1">
      <c r="C659" s="163"/>
      <c r="D659" s="108"/>
      <c r="E659" s="108"/>
      <c r="G659" s="152"/>
      <c r="H659" s="108"/>
    </row>
    <row r="660" spans="3:8" ht="14.25" customHeight="1">
      <c r="C660" s="163"/>
      <c r="D660" s="108"/>
      <c r="E660" s="108"/>
      <c r="G660" s="152"/>
      <c r="H660" s="108"/>
    </row>
    <row r="661" spans="3:8" ht="14.25" customHeight="1">
      <c r="C661" s="163"/>
      <c r="D661" s="108"/>
      <c r="E661" s="108"/>
      <c r="G661" s="152"/>
      <c r="H661" s="108"/>
    </row>
    <row r="662" spans="3:8" ht="14.25" customHeight="1">
      <c r="C662" s="163"/>
      <c r="D662" s="108"/>
      <c r="E662" s="108"/>
      <c r="G662" s="152"/>
      <c r="H662" s="108"/>
    </row>
    <row r="663" spans="3:8" ht="14.25" customHeight="1">
      <c r="C663" s="163"/>
      <c r="D663" s="108"/>
      <c r="E663" s="108"/>
      <c r="G663" s="152"/>
      <c r="H663" s="108"/>
    </row>
    <row r="664" spans="3:8" ht="14.25" customHeight="1">
      <c r="C664" s="163"/>
      <c r="D664" s="108"/>
      <c r="E664" s="108"/>
      <c r="G664" s="152"/>
      <c r="H664" s="108"/>
    </row>
    <row r="665" spans="3:8" ht="14.25" customHeight="1">
      <c r="C665" s="163"/>
      <c r="D665" s="108"/>
      <c r="E665" s="108"/>
      <c r="G665" s="152"/>
      <c r="H665" s="108"/>
    </row>
    <row r="666" spans="3:8" ht="14.25" customHeight="1">
      <c r="C666" s="163"/>
      <c r="D666" s="108"/>
      <c r="E666" s="108"/>
      <c r="G666" s="152"/>
      <c r="H666" s="108"/>
    </row>
    <row r="667" spans="3:8" ht="14.25" customHeight="1">
      <c r="C667" s="163"/>
      <c r="D667" s="108"/>
      <c r="E667" s="108"/>
      <c r="G667" s="152"/>
      <c r="H667" s="108"/>
    </row>
    <row r="668" spans="3:8" ht="14.25" customHeight="1">
      <c r="C668" s="163"/>
      <c r="D668" s="108"/>
      <c r="E668" s="108"/>
      <c r="G668" s="152"/>
      <c r="H668" s="108"/>
    </row>
    <row r="669" spans="3:8" ht="14.25" customHeight="1">
      <c r="C669" s="163"/>
      <c r="D669" s="108"/>
      <c r="E669" s="108"/>
      <c r="G669" s="152"/>
      <c r="H669" s="108"/>
    </row>
    <row r="670" spans="3:8" ht="14.25" customHeight="1">
      <c r="C670" s="163"/>
      <c r="D670" s="108"/>
      <c r="E670" s="108"/>
      <c r="G670" s="152"/>
      <c r="H670" s="108"/>
    </row>
    <row r="671" spans="3:8" ht="14.25" customHeight="1">
      <c r="C671" s="163"/>
      <c r="D671" s="108"/>
      <c r="E671" s="108"/>
      <c r="G671" s="152"/>
      <c r="H671" s="108"/>
    </row>
    <row r="672" spans="3:8" ht="14.25" customHeight="1">
      <c r="C672" s="163"/>
      <c r="D672" s="108"/>
      <c r="E672" s="108"/>
      <c r="G672" s="152"/>
      <c r="H672" s="108"/>
    </row>
    <row r="673" spans="3:8" ht="14.25" customHeight="1">
      <c r="C673" s="163"/>
      <c r="D673" s="108"/>
      <c r="E673" s="108"/>
      <c r="G673" s="152"/>
      <c r="H673" s="108"/>
    </row>
    <row r="674" spans="3:8" ht="14.25" customHeight="1">
      <c r="C674" s="163"/>
      <c r="D674" s="108"/>
      <c r="E674" s="108"/>
      <c r="G674" s="152"/>
      <c r="H674" s="108"/>
    </row>
    <row r="675" spans="3:8" ht="14.25" customHeight="1">
      <c r="C675" s="163"/>
      <c r="D675" s="108"/>
      <c r="E675" s="108"/>
      <c r="G675" s="152"/>
      <c r="H675" s="108"/>
    </row>
    <row r="676" spans="3:8" ht="14.25" customHeight="1">
      <c r="C676" s="163"/>
      <c r="D676" s="108"/>
      <c r="E676" s="108"/>
      <c r="G676" s="152"/>
      <c r="H676" s="108"/>
    </row>
    <row r="677" spans="3:8" ht="14.25" customHeight="1">
      <c r="C677" s="163"/>
      <c r="D677" s="108"/>
      <c r="E677" s="108"/>
      <c r="G677" s="152"/>
      <c r="H677" s="108"/>
    </row>
    <row r="678" spans="3:8" ht="14.25" customHeight="1">
      <c r="C678" s="163"/>
      <c r="D678" s="108"/>
      <c r="E678" s="108"/>
      <c r="G678" s="152"/>
      <c r="H678" s="108"/>
    </row>
    <row r="679" spans="3:8" ht="14.25" customHeight="1">
      <c r="C679" s="163"/>
      <c r="D679" s="108"/>
      <c r="E679" s="108"/>
      <c r="G679" s="152"/>
      <c r="H679" s="108"/>
    </row>
    <row r="680" spans="3:8" ht="14.25" customHeight="1">
      <c r="C680" s="163"/>
      <c r="D680" s="108"/>
      <c r="E680" s="108"/>
      <c r="G680" s="152"/>
      <c r="H680" s="108"/>
    </row>
    <row r="681" spans="3:8" ht="14.25" customHeight="1">
      <c r="C681" s="163"/>
      <c r="D681" s="108"/>
      <c r="E681" s="108"/>
      <c r="G681" s="152"/>
      <c r="H681" s="108"/>
    </row>
    <row r="682" spans="3:8" ht="14.25" customHeight="1">
      <c r="C682" s="163"/>
      <c r="D682" s="108"/>
      <c r="E682" s="108"/>
      <c r="G682" s="152"/>
      <c r="H682" s="108"/>
    </row>
    <row r="683" spans="3:8" ht="14.25" customHeight="1">
      <c r="C683" s="163"/>
      <c r="D683" s="108"/>
      <c r="E683" s="108"/>
      <c r="G683" s="152"/>
      <c r="H683" s="108"/>
    </row>
    <row r="684" spans="3:8" ht="14.25" customHeight="1">
      <c r="C684" s="163"/>
      <c r="D684" s="108"/>
      <c r="E684" s="108"/>
      <c r="G684" s="152"/>
      <c r="H684" s="108"/>
    </row>
    <row r="685" spans="3:8" ht="14.25" customHeight="1">
      <c r="C685" s="163"/>
      <c r="D685" s="108"/>
      <c r="E685" s="108"/>
      <c r="G685" s="152"/>
      <c r="H685" s="108"/>
    </row>
    <row r="686" spans="3:8" ht="14.25" customHeight="1">
      <c r="C686" s="163"/>
      <c r="D686" s="108"/>
      <c r="E686" s="108"/>
      <c r="G686" s="152"/>
      <c r="H686" s="108"/>
    </row>
    <row r="687" spans="3:8" ht="14.25" customHeight="1">
      <c r="C687" s="163"/>
      <c r="D687" s="108"/>
      <c r="E687" s="108"/>
      <c r="G687" s="152"/>
      <c r="H687" s="108"/>
    </row>
    <row r="688" spans="3:8" ht="14.25" customHeight="1">
      <c r="C688" s="163"/>
      <c r="D688" s="108"/>
      <c r="E688" s="108"/>
      <c r="G688" s="152"/>
      <c r="H688" s="108"/>
    </row>
    <row r="689" spans="3:8" ht="14.25" customHeight="1">
      <c r="C689" s="163"/>
      <c r="D689" s="108"/>
      <c r="E689" s="108"/>
      <c r="G689" s="152"/>
      <c r="H689" s="108"/>
    </row>
    <row r="690" spans="3:8" ht="14.25" customHeight="1">
      <c r="C690" s="163"/>
      <c r="D690" s="108"/>
      <c r="E690" s="108"/>
      <c r="G690" s="152"/>
      <c r="H690" s="108"/>
    </row>
    <row r="691" spans="3:8" ht="14.25" customHeight="1">
      <c r="C691" s="163"/>
      <c r="D691" s="108"/>
      <c r="E691" s="108"/>
      <c r="G691" s="152"/>
      <c r="H691" s="108"/>
    </row>
    <row r="692" spans="3:8" ht="14.25" customHeight="1">
      <c r="C692" s="163"/>
      <c r="D692" s="108"/>
      <c r="E692" s="108"/>
      <c r="G692" s="152"/>
      <c r="H692" s="108"/>
    </row>
    <row r="693" spans="3:8" ht="14.25" customHeight="1">
      <c r="C693" s="163"/>
      <c r="D693" s="108"/>
      <c r="E693" s="108"/>
      <c r="G693" s="152"/>
      <c r="H693" s="108"/>
    </row>
    <row r="694" spans="3:8" ht="14.25" customHeight="1">
      <c r="C694" s="163"/>
      <c r="D694" s="108"/>
      <c r="E694" s="108"/>
      <c r="G694" s="152"/>
      <c r="H694" s="108"/>
    </row>
    <row r="695" spans="3:8" ht="14.25" customHeight="1">
      <c r="C695" s="163"/>
      <c r="D695" s="108"/>
      <c r="E695" s="108"/>
      <c r="G695" s="152"/>
      <c r="H695" s="108"/>
    </row>
    <row r="696" spans="3:8" ht="14.25" customHeight="1">
      <c r="C696" s="163"/>
      <c r="D696" s="108"/>
      <c r="E696" s="108"/>
      <c r="G696" s="152"/>
      <c r="H696" s="108"/>
    </row>
    <row r="697" spans="3:8" ht="14.25" customHeight="1">
      <c r="C697" s="163"/>
      <c r="D697" s="108"/>
      <c r="E697" s="108"/>
      <c r="G697" s="152"/>
      <c r="H697" s="108"/>
    </row>
    <row r="698" spans="3:8" ht="14.25" customHeight="1">
      <c r="C698" s="163"/>
      <c r="D698" s="108"/>
      <c r="E698" s="108"/>
      <c r="G698" s="152"/>
      <c r="H698" s="108"/>
    </row>
    <row r="699" spans="3:8" ht="14.25" customHeight="1">
      <c r="C699" s="163"/>
      <c r="D699" s="108"/>
      <c r="E699" s="108"/>
      <c r="G699" s="152"/>
      <c r="H699" s="108"/>
    </row>
    <row r="700" spans="3:8" ht="14.25" customHeight="1">
      <c r="C700" s="163"/>
      <c r="D700" s="108"/>
      <c r="E700" s="108"/>
      <c r="G700" s="152"/>
      <c r="H700" s="108"/>
    </row>
    <row r="701" spans="3:8" ht="14.25" customHeight="1">
      <c r="C701" s="163"/>
      <c r="D701" s="108"/>
      <c r="E701" s="108"/>
      <c r="G701" s="152"/>
      <c r="H701" s="108"/>
    </row>
    <row r="702" spans="3:8" ht="14.25" customHeight="1">
      <c r="C702" s="163"/>
      <c r="D702" s="108"/>
      <c r="E702" s="108"/>
      <c r="G702" s="152"/>
      <c r="H702" s="108"/>
    </row>
    <row r="703" spans="3:8" ht="14.25" customHeight="1">
      <c r="C703" s="163"/>
      <c r="D703" s="108"/>
      <c r="E703" s="108"/>
      <c r="G703" s="152"/>
      <c r="H703" s="108"/>
    </row>
    <row r="704" spans="3:8" ht="14.25" customHeight="1">
      <c r="C704" s="163"/>
      <c r="D704" s="108"/>
      <c r="E704" s="108"/>
      <c r="G704" s="152"/>
      <c r="H704" s="108"/>
    </row>
    <row r="705" spans="3:8" ht="14.25" customHeight="1">
      <c r="C705" s="163"/>
      <c r="D705" s="108"/>
      <c r="E705" s="108"/>
      <c r="G705" s="152"/>
      <c r="H705" s="108"/>
    </row>
    <row r="706" spans="3:8" ht="14.25" customHeight="1">
      <c r="C706" s="163"/>
      <c r="D706" s="108"/>
      <c r="E706" s="108"/>
      <c r="G706" s="152"/>
      <c r="H706" s="108"/>
    </row>
    <row r="707" spans="3:8" ht="14.25" customHeight="1">
      <c r="C707" s="163"/>
      <c r="D707" s="108"/>
      <c r="E707" s="108"/>
      <c r="G707" s="152"/>
      <c r="H707" s="108"/>
    </row>
    <row r="708" spans="3:8" ht="14.25" customHeight="1">
      <c r="C708" s="163"/>
      <c r="D708" s="108"/>
      <c r="E708" s="108"/>
      <c r="G708" s="152"/>
      <c r="H708" s="108"/>
    </row>
    <row r="709" spans="3:8" ht="14.25" customHeight="1">
      <c r="C709" s="163"/>
      <c r="D709" s="108"/>
      <c r="E709" s="108"/>
      <c r="G709" s="152"/>
      <c r="H709" s="108"/>
    </row>
    <row r="710" spans="3:8" ht="14.25" customHeight="1">
      <c r="C710" s="163"/>
      <c r="D710" s="108"/>
      <c r="E710" s="108"/>
      <c r="G710" s="152"/>
      <c r="H710" s="108"/>
    </row>
    <row r="711" spans="3:8" ht="14.25" customHeight="1">
      <c r="C711" s="163"/>
      <c r="D711" s="108"/>
      <c r="E711" s="108"/>
      <c r="G711" s="152"/>
      <c r="H711" s="108"/>
    </row>
    <row r="712" spans="3:8" ht="14.25" customHeight="1">
      <c r="C712" s="163"/>
      <c r="D712" s="108"/>
      <c r="E712" s="108"/>
      <c r="G712" s="152"/>
      <c r="H712" s="108"/>
    </row>
    <row r="713" spans="3:8" ht="14.25" customHeight="1">
      <c r="C713" s="163"/>
      <c r="D713" s="108"/>
      <c r="E713" s="108"/>
      <c r="G713" s="152"/>
      <c r="H713" s="108"/>
    </row>
    <row r="714" spans="3:8" ht="14.25" customHeight="1">
      <c r="C714" s="163"/>
      <c r="D714" s="108"/>
      <c r="E714" s="108"/>
      <c r="G714" s="152"/>
      <c r="H714" s="108"/>
    </row>
    <row r="715" spans="3:8" ht="14.25" customHeight="1">
      <c r="C715" s="163"/>
      <c r="D715" s="108"/>
      <c r="E715" s="108"/>
      <c r="G715" s="152"/>
      <c r="H715" s="108"/>
    </row>
    <row r="716" spans="3:8" ht="14.25" customHeight="1">
      <c r="C716" s="163"/>
      <c r="D716" s="108"/>
      <c r="E716" s="108"/>
      <c r="G716" s="152"/>
      <c r="H716" s="108"/>
    </row>
    <row r="717" spans="3:8" ht="14.25" customHeight="1">
      <c r="C717" s="163"/>
      <c r="D717" s="108"/>
      <c r="E717" s="108"/>
      <c r="G717" s="152"/>
      <c r="H717" s="108"/>
    </row>
    <row r="718" spans="3:8" ht="14.25" customHeight="1">
      <c r="C718" s="163"/>
      <c r="D718" s="108"/>
      <c r="E718" s="108"/>
      <c r="G718" s="152"/>
      <c r="H718" s="108"/>
    </row>
    <row r="719" spans="3:8" ht="14.25" customHeight="1">
      <c r="C719" s="163"/>
      <c r="D719" s="108"/>
      <c r="E719" s="108"/>
      <c r="G719" s="152"/>
      <c r="H719" s="108"/>
    </row>
    <row r="720" spans="3:8" ht="14.25" customHeight="1">
      <c r="C720" s="163"/>
      <c r="D720" s="108"/>
      <c r="E720" s="108"/>
      <c r="G720" s="152"/>
      <c r="H720" s="108"/>
    </row>
    <row r="721" spans="3:8" ht="14.25" customHeight="1">
      <c r="C721" s="163"/>
      <c r="D721" s="108"/>
      <c r="E721" s="108"/>
      <c r="G721" s="152"/>
      <c r="H721" s="108"/>
    </row>
    <row r="722" spans="3:8" ht="14.25" customHeight="1">
      <c r="C722" s="163"/>
      <c r="D722" s="108"/>
      <c r="E722" s="108"/>
      <c r="G722" s="152"/>
      <c r="H722" s="108"/>
    </row>
    <row r="723" spans="3:8" ht="14.25" customHeight="1">
      <c r="C723" s="163"/>
      <c r="D723" s="108"/>
      <c r="E723" s="108"/>
      <c r="G723" s="152"/>
      <c r="H723" s="108"/>
    </row>
    <row r="724" spans="3:8" ht="14.25" customHeight="1">
      <c r="C724" s="163"/>
      <c r="D724" s="108"/>
      <c r="E724" s="108"/>
      <c r="G724" s="152"/>
      <c r="H724" s="108"/>
    </row>
    <row r="725" spans="3:8" ht="14.25" customHeight="1">
      <c r="C725" s="163"/>
      <c r="D725" s="108"/>
      <c r="E725" s="108"/>
      <c r="G725" s="152"/>
      <c r="H725" s="108"/>
    </row>
    <row r="726" spans="3:8" ht="14.25" customHeight="1">
      <c r="C726" s="163"/>
      <c r="D726" s="108"/>
      <c r="E726" s="108"/>
      <c r="G726" s="152"/>
      <c r="H726" s="108"/>
    </row>
    <row r="727" spans="3:8" ht="14.25" customHeight="1">
      <c r="C727" s="163"/>
      <c r="D727" s="108"/>
      <c r="E727" s="108"/>
      <c r="G727" s="152"/>
      <c r="H727" s="108"/>
    </row>
    <row r="728" spans="3:8" ht="14.25" customHeight="1">
      <c r="C728" s="163"/>
      <c r="D728" s="108"/>
      <c r="E728" s="108"/>
      <c r="G728" s="152"/>
      <c r="H728" s="108"/>
    </row>
    <row r="729" spans="3:8" ht="14.25" customHeight="1">
      <c r="C729" s="163"/>
      <c r="D729" s="108"/>
      <c r="E729" s="108"/>
      <c r="G729" s="152"/>
      <c r="H729" s="108"/>
    </row>
    <row r="730" spans="3:8" ht="14.25" customHeight="1">
      <c r="C730" s="163"/>
      <c r="D730" s="108"/>
      <c r="E730" s="108"/>
      <c r="G730" s="152"/>
      <c r="H730" s="108"/>
    </row>
    <row r="731" spans="3:8" ht="14.25" customHeight="1">
      <c r="C731" s="163"/>
      <c r="D731" s="108"/>
      <c r="E731" s="108"/>
      <c r="G731" s="152"/>
      <c r="H731" s="108"/>
    </row>
    <row r="732" spans="3:8" ht="14.25" customHeight="1">
      <c r="C732" s="163"/>
      <c r="D732" s="108"/>
      <c r="E732" s="108"/>
      <c r="G732" s="152"/>
      <c r="H732" s="108"/>
    </row>
    <row r="733" spans="3:8" ht="14.25" customHeight="1">
      <c r="C733" s="163"/>
      <c r="D733" s="108"/>
      <c r="E733" s="108"/>
      <c r="G733" s="152"/>
      <c r="H733" s="108"/>
    </row>
    <row r="734" spans="3:8" ht="14.25" customHeight="1">
      <c r="C734" s="163"/>
      <c r="D734" s="108"/>
      <c r="E734" s="108"/>
      <c r="G734" s="152"/>
      <c r="H734" s="108"/>
    </row>
    <row r="735" spans="3:8" ht="14.25" customHeight="1">
      <c r="C735" s="163"/>
      <c r="D735" s="108"/>
      <c r="E735" s="108"/>
      <c r="G735" s="152"/>
      <c r="H735" s="108"/>
    </row>
    <row r="736" spans="3:8" ht="14.25" customHeight="1">
      <c r="C736" s="163"/>
      <c r="D736" s="108"/>
      <c r="E736" s="108"/>
      <c r="G736" s="152"/>
      <c r="H736" s="108"/>
    </row>
    <row r="737" spans="3:8" ht="14.25" customHeight="1">
      <c r="C737" s="163"/>
      <c r="D737" s="108"/>
      <c r="E737" s="108"/>
      <c r="G737" s="152"/>
      <c r="H737" s="108"/>
    </row>
    <row r="738" spans="3:8" ht="14.25" customHeight="1">
      <c r="C738" s="163"/>
      <c r="D738" s="108"/>
      <c r="E738" s="108"/>
      <c r="G738" s="152"/>
      <c r="H738" s="108"/>
    </row>
    <row r="739" spans="3:8" ht="14.25" customHeight="1">
      <c r="C739" s="163"/>
      <c r="D739" s="108"/>
      <c r="E739" s="108"/>
      <c r="G739" s="152"/>
      <c r="H739" s="108"/>
    </row>
    <row r="740" spans="3:8" ht="14.25" customHeight="1">
      <c r="C740" s="163"/>
      <c r="D740" s="108"/>
      <c r="E740" s="108"/>
      <c r="G740" s="152"/>
      <c r="H740" s="108"/>
    </row>
    <row r="741" spans="3:8" ht="14.25" customHeight="1">
      <c r="C741" s="163"/>
      <c r="D741" s="108"/>
      <c r="E741" s="108"/>
      <c r="G741" s="152"/>
      <c r="H741" s="108"/>
    </row>
    <row r="742" spans="3:8" ht="14.25" customHeight="1">
      <c r="C742" s="163"/>
      <c r="D742" s="108"/>
      <c r="E742" s="108"/>
      <c r="G742" s="152"/>
      <c r="H742" s="108"/>
    </row>
    <row r="743" spans="3:8" ht="14.25" customHeight="1">
      <c r="C743" s="163"/>
      <c r="D743" s="108"/>
      <c r="E743" s="108"/>
      <c r="G743" s="152"/>
      <c r="H743" s="108"/>
    </row>
    <row r="744" spans="3:8" ht="14.25" customHeight="1">
      <c r="C744" s="163"/>
      <c r="D744" s="108"/>
      <c r="E744" s="108"/>
      <c r="G744" s="152"/>
      <c r="H744" s="108"/>
    </row>
    <row r="745" spans="3:8" ht="14.25" customHeight="1">
      <c r="C745" s="163"/>
      <c r="D745" s="108"/>
      <c r="E745" s="108"/>
      <c r="G745" s="152"/>
      <c r="H745" s="108"/>
    </row>
    <row r="746" spans="3:8" ht="14.25" customHeight="1">
      <c r="C746" s="163"/>
      <c r="D746" s="108"/>
      <c r="E746" s="108"/>
      <c r="G746" s="152"/>
      <c r="H746" s="108"/>
    </row>
    <row r="747" spans="3:8" ht="14.25" customHeight="1">
      <c r="C747" s="163"/>
      <c r="D747" s="108"/>
      <c r="E747" s="108"/>
      <c r="G747" s="152"/>
      <c r="H747" s="108"/>
    </row>
    <row r="748" spans="3:8" ht="14.25" customHeight="1">
      <c r="C748" s="163"/>
      <c r="D748" s="108"/>
      <c r="E748" s="108"/>
      <c r="G748" s="152"/>
      <c r="H748" s="108"/>
    </row>
    <row r="749" spans="3:8" ht="14.25" customHeight="1">
      <c r="C749" s="163"/>
      <c r="D749" s="108"/>
      <c r="E749" s="108"/>
      <c r="G749" s="152"/>
      <c r="H749" s="108"/>
    </row>
    <row r="750" spans="3:8" ht="14.25" customHeight="1">
      <c r="C750" s="163"/>
      <c r="D750" s="108"/>
      <c r="E750" s="108"/>
      <c r="G750" s="152"/>
      <c r="H750" s="108"/>
    </row>
    <row r="751" spans="3:8" ht="14.25" customHeight="1">
      <c r="C751" s="163"/>
      <c r="D751" s="108"/>
      <c r="E751" s="108"/>
      <c r="G751" s="152"/>
      <c r="H751" s="108"/>
    </row>
    <row r="752" spans="3:8" ht="14.25" customHeight="1">
      <c r="C752" s="163"/>
      <c r="D752" s="108"/>
      <c r="E752" s="108"/>
      <c r="G752" s="152"/>
      <c r="H752" s="108"/>
    </row>
    <row r="753" spans="3:8" ht="14.25" customHeight="1">
      <c r="C753" s="163"/>
      <c r="D753" s="108"/>
      <c r="E753" s="108"/>
      <c r="G753" s="152"/>
      <c r="H753" s="108"/>
    </row>
    <row r="754" spans="3:8" ht="14.25" customHeight="1">
      <c r="C754" s="163"/>
      <c r="D754" s="108"/>
      <c r="E754" s="108"/>
      <c r="G754" s="152"/>
      <c r="H754" s="108"/>
    </row>
    <row r="755" spans="3:8" ht="14.25" customHeight="1">
      <c r="C755" s="163"/>
      <c r="D755" s="108"/>
      <c r="E755" s="108"/>
      <c r="G755" s="152"/>
      <c r="H755" s="108"/>
    </row>
    <row r="756" spans="3:8" ht="14.25" customHeight="1">
      <c r="C756" s="163"/>
      <c r="D756" s="108"/>
      <c r="E756" s="108"/>
      <c r="G756" s="152"/>
      <c r="H756" s="108"/>
    </row>
    <row r="757" spans="3:8" ht="14.25" customHeight="1">
      <c r="C757" s="163"/>
      <c r="D757" s="108"/>
      <c r="E757" s="108"/>
      <c r="G757" s="152"/>
      <c r="H757" s="108"/>
    </row>
    <row r="758" spans="3:8" ht="14.25" customHeight="1">
      <c r="C758" s="163"/>
      <c r="D758" s="108"/>
      <c r="E758" s="108"/>
      <c r="G758" s="152"/>
      <c r="H758" s="108"/>
    </row>
    <row r="759" spans="3:8" ht="14.25" customHeight="1">
      <c r="C759" s="163"/>
      <c r="D759" s="108"/>
      <c r="E759" s="108"/>
      <c r="G759" s="152"/>
      <c r="H759" s="108"/>
    </row>
    <row r="760" spans="3:8" ht="14.25" customHeight="1">
      <c r="C760" s="163"/>
      <c r="D760" s="108"/>
      <c r="E760" s="108"/>
      <c r="G760" s="152"/>
      <c r="H760" s="108"/>
    </row>
    <row r="761" spans="3:8" ht="14.25" customHeight="1">
      <c r="C761" s="163"/>
      <c r="D761" s="108"/>
      <c r="E761" s="108"/>
      <c r="G761" s="152"/>
      <c r="H761" s="108"/>
    </row>
    <row r="762" spans="3:8" ht="14.25" customHeight="1">
      <c r="C762" s="163"/>
      <c r="D762" s="108"/>
      <c r="E762" s="108"/>
      <c r="G762" s="152"/>
      <c r="H762" s="108"/>
    </row>
    <row r="763" spans="3:8" ht="14.25" customHeight="1">
      <c r="C763" s="163"/>
      <c r="D763" s="108"/>
      <c r="E763" s="108"/>
      <c r="G763" s="152"/>
      <c r="H763" s="108"/>
    </row>
    <row r="764" spans="3:8" ht="14.25" customHeight="1">
      <c r="C764" s="163"/>
      <c r="D764" s="108"/>
      <c r="E764" s="108"/>
      <c r="G764" s="152"/>
      <c r="H764" s="108"/>
    </row>
    <row r="765" spans="3:8" ht="14.25" customHeight="1">
      <c r="C765" s="163"/>
      <c r="D765" s="108"/>
      <c r="E765" s="108"/>
      <c r="G765" s="152"/>
      <c r="H765" s="108"/>
    </row>
    <row r="766" spans="3:8" ht="14.25" customHeight="1">
      <c r="C766" s="163"/>
      <c r="D766" s="108"/>
      <c r="E766" s="108"/>
      <c r="G766" s="152"/>
      <c r="H766" s="108"/>
    </row>
    <row r="767" spans="3:8" ht="14.25" customHeight="1">
      <c r="C767" s="163"/>
      <c r="D767" s="108"/>
      <c r="E767" s="108"/>
      <c r="G767" s="152"/>
      <c r="H767" s="108"/>
    </row>
    <row r="768" spans="3:8" ht="14.25" customHeight="1">
      <c r="C768" s="163"/>
      <c r="D768" s="108"/>
      <c r="E768" s="108"/>
      <c r="G768" s="152"/>
      <c r="H768" s="108"/>
    </row>
    <row r="769" spans="3:8" ht="14.25" customHeight="1">
      <c r="C769" s="163"/>
      <c r="D769" s="108"/>
      <c r="E769" s="108"/>
      <c r="G769" s="152"/>
      <c r="H769" s="108"/>
    </row>
    <row r="770" spans="3:8" ht="14.25" customHeight="1">
      <c r="C770" s="163"/>
      <c r="D770" s="108"/>
      <c r="E770" s="108"/>
      <c r="G770" s="152"/>
      <c r="H770" s="108"/>
    </row>
    <row r="771" spans="3:8" ht="14.25" customHeight="1">
      <c r="C771" s="163"/>
      <c r="D771" s="108"/>
      <c r="E771" s="108"/>
      <c r="G771" s="152"/>
      <c r="H771" s="108"/>
    </row>
    <row r="772" spans="3:8" ht="14.25" customHeight="1">
      <c r="C772" s="163"/>
      <c r="D772" s="108"/>
      <c r="E772" s="108"/>
      <c r="G772" s="152"/>
      <c r="H772" s="108"/>
    </row>
    <row r="773" spans="3:8" ht="14.25" customHeight="1">
      <c r="C773" s="163"/>
      <c r="D773" s="108"/>
      <c r="E773" s="108"/>
      <c r="G773" s="152"/>
      <c r="H773" s="108"/>
    </row>
    <row r="774" spans="3:8" ht="14.25" customHeight="1">
      <c r="C774" s="163"/>
      <c r="D774" s="108"/>
      <c r="E774" s="108"/>
      <c r="G774" s="152"/>
      <c r="H774" s="108"/>
    </row>
    <row r="775" spans="3:8" ht="14.25" customHeight="1">
      <c r="C775" s="163"/>
      <c r="D775" s="108"/>
      <c r="E775" s="108"/>
      <c r="G775" s="152"/>
      <c r="H775" s="108"/>
    </row>
    <row r="776" spans="3:8" ht="14.25" customHeight="1">
      <c r="C776" s="163"/>
      <c r="D776" s="108"/>
      <c r="E776" s="108"/>
      <c r="G776" s="152"/>
      <c r="H776" s="108"/>
    </row>
    <row r="777" spans="3:8" ht="14.25" customHeight="1">
      <c r="C777" s="163"/>
      <c r="D777" s="108"/>
      <c r="E777" s="108"/>
      <c r="G777" s="152"/>
      <c r="H777" s="108"/>
    </row>
    <row r="778" spans="3:8" ht="14.25" customHeight="1">
      <c r="C778" s="163"/>
      <c r="D778" s="108"/>
      <c r="E778" s="108"/>
      <c r="G778" s="152"/>
      <c r="H778" s="108"/>
    </row>
    <row r="779" spans="3:8" ht="14.25" customHeight="1">
      <c r="C779" s="163"/>
      <c r="D779" s="108"/>
      <c r="E779" s="108"/>
      <c r="G779" s="152"/>
      <c r="H779" s="108"/>
    </row>
    <row r="780" spans="3:8" ht="14.25" customHeight="1">
      <c r="C780" s="163"/>
      <c r="D780" s="108"/>
      <c r="E780" s="108"/>
      <c r="G780" s="152"/>
      <c r="H780" s="108"/>
    </row>
    <row r="781" spans="3:8" ht="14.25" customHeight="1">
      <c r="C781" s="163"/>
      <c r="D781" s="108"/>
      <c r="E781" s="108"/>
      <c r="G781" s="152"/>
      <c r="H781" s="108"/>
    </row>
    <row r="782" spans="3:8" ht="14.25" customHeight="1">
      <c r="C782" s="163"/>
      <c r="D782" s="108"/>
      <c r="E782" s="108"/>
      <c r="G782" s="152"/>
      <c r="H782" s="108"/>
    </row>
    <row r="783" spans="3:8" ht="14.25" customHeight="1">
      <c r="C783" s="163"/>
      <c r="D783" s="108"/>
      <c r="E783" s="108"/>
      <c r="G783" s="152"/>
      <c r="H783" s="108"/>
    </row>
    <row r="784" spans="3:8" ht="14.25" customHeight="1">
      <c r="C784" s="163"/>
      <c r="D784" s="108"/>
      <c r="E784" s="108"/>
      <c r="G784" s="152"/>
      <c r="H784" s="108"/>
    </row>
    <row r="785" spans="3:8" ht="14.25" customHeight="1">
      <c r="C785" s="163"/>
      <c r="D785" s="108"/>
      <c r="E785" s="108"/>
      <c r="G785" s="152"/>
      <c r="H785" s="108"/>
    </row>
    <row r="786" spans="3:8" ht="14.25" customHeight="1">
      <c r="C786" s="163"/>
      <c r="D786" s="108"/>
      <c r="E786" s="108"/>
      <c r="G786" s="152"/>
      <c r="H786" s="108"/>
    </row>
    <row r="787" spans="3:8" ht="14.25" customHeight="1">
      <c r="C787" s="163"/>
      <c r="D787" s="108"/>
      <c r="E787" s="108"/>
      <c r="G787" s="152"/>
      <c r="H787" s="108"/>
    </row>
    <row r="788" spans="3:8" ht="14.25" customHeight="1">
      <c r="C788" s="163"/>
      <c r="D788" s="108"/>
      <c r="E788" s="108"/>
      <c r="G788" s="152"/>
      <c r="H788" s="108"/>
    </row>
    <row r="789" spans="3:8" ht="14.25" customHeight="1">
      <c r="C789" s="163"/>
      <c r="D789" s="108"/>
      <c r="E789" s="108"/>
      <c r="G789" s="152"/>
      <c r="H789" s="108"/>
    </row>
    <row r="790" spans="3:8" ht="14.25" customHeight="1">
      <c r="C790" s="163"/>
      <c r="D790" s="108"/>
      <c r="E790" s="108"/>
      <c r="G790" s="152"/>
      <c r="H790" s="108"/>
    </row>
    <row r="791" spans="3:8" ht="14.25" customHeight="1">
      <c r="C791" s="163"/>
      <c r="D791" s="108"/>
      <c r="E791" s="108"/>
      <c r="G791" s="152"/>
      <c r="H791" s="108"/>
    </row>
    <row r="792" spans="3:8" ht="14.25" customHeight="1">
      <c r="C792" s="163"/>
      <c r="D792" s="108"/>
      <c r="E792" s="108"/>
      <c r="G792" s="152"/>
      <c r="H792" s="108"/>
    </row>
    <row r="793" spans="3:8" ht="14.25" customHeight="1">
      <c r="C793" s="163"/>
      <c r="D793" s="108"/>
      <c r="E793" s="108"/>
      <c r="G793" s="152"/>
      <c r="H793" s="108"/>
    </row>
    <row r="794" spans="3:8" ht="14.25" customHeight="1">
      <c r="C794" s="163"/>
      <c r="D794" s="108"/>
      <c r="E794" s="108"/>
      <c r="G794" s="152"/>
      <c r="H794" s="108"/>
    </row>
    <row r="795" spans="3:8" ht="14.25" customHeight="1">
      <c r="C795" s="163"/>
      <c r="D795" s="108"/>
      <c r="E795" s="108"/>
      <c r="G795" s="152"/>
      <c r="H795" s="108"/>
    </row>
    <row r="796" spans="3:8" ht="14.25" customHeight="1">
      <c r="C796" s="163"/>
      <c r="D796" s="108"/>
      <c r="E796" s="108"/>
      <c r="G796" s="152"/>
      <c r="H796" s="108"/>
    </row>
    <row r="797" spans="3:8" ht="14.25" customHeight="1">
      <c r="C797" s="163"/>
      <c r="D797" s="108"/>
      <c r="E797" s="108"/>
      <c r="G797" s="152"/>
      <c r="H797" s="108"/>
    </row>
    <row r="798" spans="3:8" ht="14.25" customHeight="1">
      <c r="C798" s="163"/>
      <c r="D798" s="108"/>
      <c r="E798" s="108"/>
      <c r="G798" s="152"/>
      <c r="H798" s="108"/>
    </row>
    <row r="799" spans="3:8" ht="14.25" customHeight="1">
      <c r="C799" s="163"/>
      <c r="D799" s="108"/>
      <c r="E799" s="108"/>
      <c r="G799" s="152"/>
      <c r="H799" s="108"/>
    </row>
    <row r="800" spans="3:8" ht="14.25" customHeight="1">
      <c r="C800" s="163"/>
      <c r="D800" s="108"/>
      <c r="E800" s="108"/>
      <c r="G800" s="152"/>
      <c r="H800" s="108"/>
    </row>
    <row r="801" spans="3:8" ht="14.25" customHeight="1">
      <c r="C801" s="163"/>
      <c r="D801" s="108"/>
      <c r="E801" s="108"/>
      <c r="G801" s="152"/>
      <c r="H801" s="108"/>
    </row>
    <row r="802" spans="3:8" ht="14.25" customHeight="1">
      <c r="C802" s="163"/>
      <c r="D802" s="108"/>
      <c r="E802" s="108"/>
      <c r="G802" s="152"/>
      <c r="H802" s="108"/>
    </row>
    <row r="803" spans="3:8" ht="14.25" customHeight="1">
      <c r="C803" s="163"/>
      <c r="D803" s="108"/>
      <c r="E803" s="108"/>
      <c r="G803" s="152"/>
      <c r="H803" s="108"/>
    </row>
    <row r="804" spans="3:8" ht="14.25" customHeight="1">
      <c r="C804" s="163"/>
      <c r="D804" s="108"/>
      <c r="E804" s="108"/>
      <c r="G804" s="152"/>
      <c r="H804" s="108"/>
    </row>
    <row r="805" spans="3:8" ht="14.25" customHeight="1">
      <c r="C805" s="163"/>
      <c r="D805" s="108"/>
      <c r="E805" s="108"/>
      <c r="G805" s="152"/>
      <c r="H805" s="108"/>
    </row>
    <row r="806" spans="3:8" ht="14.25" customHeight="1">
      <c r="C806" s="163"/>
      <c r="D806" s="108"/>
      <c r="E806" s="108"/>
      <c r="G806" s="152"/>
      <c r="H806" s="108"/>
    </row>
    <row r="807" spans="3:8" ht="14.25" customHeight="1">
      <c r="C807" s="163"/>
      <c r="D807" s="108"/>
      <c r="E807" s="108"/>
      <c r="G807" s="152"/>
      <c r="H807" s="108"/>
    </row>
    <row r="808" spans="3:8" ht="14.25" customHeight="1">
      <c r="C808" s="163"/>
      <c r="D808" s="108"/>
      <c r="E808" s="108"/>
      <c r="G808" s="152"/>
      <c r="H808" s="108"/>
    </row>
    <row r="809" spans="3:8" ht="14.25" customHeight="1">
      <c r="C809" s="163"/>
      <c r="D809" s="108"/>
      <c r="E809" s="108"/>
      <c r="G809" s="152"/>
      <c r="H809" s="108"/>
    </row>
    <row r="810" spans="3:8" ht="14.25" customHeight="1">
      <c r="C810" s="163"/>
      <c r="D810" s="108"/>
      <c r="E810" s="108"/>
      <c r="G810" s="152"/>
      <c r="H810" s="108"/>
    </row>
    <row r="811" spans="3:8" ht="14.25" customHeight="1">
      <c r="C811" s="163"/>
      <c r="D811" s="108"/>
      <c r="E811" s="108"/>
      <c r="G811" s="152"/>
      <c r="H811" s="108"/>
    </row>
    <row r="812" spans="3:8" ht="14.25" customHeight="1">
      <c r="C812" s="163"/>
      <c r="D812" s="108"/>
      <c r="E812" s="108"/>
      <c r="G812" s="152"/>
      <c r="H812" s="108"/>
    </row>
    <row r="813" spans="3:8" ht="14.25" customHeight="1">
      <c r="C813" s="163"/>
      <c r="D813" s="108"/>
      <c r="E813" s="108"/>
      <c r="G813" s="152"/>
      <c r="H813" s="108"/>
    </row>
    <row r="814" spans="3:8" ht="14.25" customHeight="1">
      <c r="C814" s="163"/>
      <c r="D814" s="108"/>
      <c r="E814" s="108"/>
      <c r="G814" s="152"/>
      <c r="H814" s="108"/>
    </row>
    <row r="815" spans="3:8" ht="14.25" customHeight="1">
      <c r="C815" s="163"/>
      <c r="D815" s="108"/>
      <c r="E815" s="108"/>
      <c r="G815" s="152"/>
      <c r="H815" s="108"/>
    </row>
    <row r="816" spans="3:8" ht="14.25" customHeight="1">
      <c r="C816" s="163"/>
      <c r="D816" s="108"/>
      <c r="E816" s="108"/>
      <c r="G816" s="152"/>
      <c r="H816" s="108"/>
    </row>
    <row r="817" spans="3:8" ht="14.25" customHeight="1">
      <c r="C817" s="163"/>
      <c r="D817" s="108"/>
      <c r="E817" s="108"/>
      <c r="G817" s="152"/>
      <c r="H817" s="108"/>
    </row>
    <row r="818" spans="3:8" ht="14.25" customHeight="1">
      <c r="C818" s="163"/>
      <c r="D818" s="108"/>
      <c r="E818" s="108"/>
      <c r="G818" s="152"/>
      <c r="H818" s="108"/>
    </row>
    <row r="819" spans="3:8" ht="14.25" customHeight="1">
      <c r="C819" s="163"/>
      <c r="D819" s="108"/>
      <c r="E819" s="108"/>
      <c r="G819" s="152"/>
      <c r="H819" s="108"/>
    </row>
    <row r="820" spans="3:8" ht="14.25" customHeight="1">
      <c r="C820" s="163"/>
      <c r="D820" s="108"/>
      <c r="E820" s="108"/>
      <c r="G820" s="152"/>
      <c r="H820" s="108"/>
    </row>
    <row r="821" spans="3:8" ht="14.25" customHeight="1">
      <c r="C821" s="163"/>
      <c r="D821" s="108"/>
      <c r="E821" s="108"/>
      <c r="G821" s="152"/>
      <c r="H821" s="108"/>
    </row>
    <row r="822" spans="3:8" ht="14.25" customHeight="1">
      <c r="C822" s="163"/>
      <c r="D822" s="108"/>
      <c r="E822" s="108"/>
      <c r="G822" s="152"/>
      <c r="H822" s="108"/>
    </row>
    <row r="823" spans="3:8" ht="14.25" customHeight="1">
      <c r="C823" s="163"/>
      <c r="D823" s="108"/>
      <c r="E823" s="108"/>
      <c r="G823" s="152"/>
      <c r="H823" s="108"/>
    </row>
    <row r="824" spans="3:8" ht="14.25" customHeight="1">
      <c r="C824" s="163"/>
      <c r="D824" s="108"/>
      <c r="E824" s="108"/>
      <c r="G824" s="152"/>
      <c r="H824" s="108"/>
    </row>
    <row r="825" spans="3:8" ht="14.25" customHeight="1">
      <c r="C825" s="163"/>
      <c r="D825" s="108"/>
      <c r="E825" s="108"/>
      <c r="G825" s="152"/>
      <c r="H825" s="108"/>
    </row>
    <row r="826" spans="3:8" ht="14.25" customHeight="1">
      <c r="C826" s="163"/>
      <c r="D826" s="108"/>
      <c r="E826" s="108"/>
      <c r="G826" s="152"/>
      <c r="H826" s="108"/>
    </row>
    <row r="827" spans="3:8" ht="14.25" customHeight="1">
      <c r="C827" s="163"/>
      <c r="D827" s="108"/>
      <c r="E827" s="108"/>
      <c r="G827" s="152"/>
      <c r="H827" s="108"/>
    </row>
    <row r="828" spans="3:8" ht="14.25" customHeight="1">
      <c r="C828" s="163"/>
      <c r="D828" s="108"/>
      <c r="E828" s="108"/>
      <c r="G828" s="152"/>
      <c r="H828" s="108"/>
    </row>
    <row r="829" spans="3:8" ht="14.25" customHeight="1">
      <c r="C829" s="163"/>
      <c r="D829" s="108"/>
      <c r="E829" s="108"/>
      <c r="G829" s="152"/>
      <c r="H829" s="108"/>
    </row>
    <row r="830" spans="3:8" ht="14.25" customHeight="1">
      <c r="C830" s="163"/>
      <c r="D830" s="108"/>
      <c r="E830" s="108"/>
      <c r="G830" s="152"/>
      <c r="H830" s="108"/>
    </row>
    <row r="831" spans="3:8" ht="14.25" customHeight="1">
      <c r="C831" s="163"/>
      <c r="D831" s="108"/>
      <c r="E831" s="108"/>
      <c r="G831" s="152"/>
      <c r="H831" s="108"/>
    </row>
    <row r="832" spans="3:8" ht="14.25" customHeight="1">
      <c r="C832" s="163"/>
      <c r="D832" s="108"/>
      <c r="E832" s="108"/>
      <c r="G832" s="152"/>
      <c r="H832" s="108"/>
    </row>
    <row r="833" spans="3:8" ht="14.25" customHeight="1">
      <c r="C833" s="163"/>
      <c r="D833" s="108"/>
      <c r="E833" s="108"/>
      <c r="G833" s="152"/>
      <c r="H833" s="108"/>
    </row>
    <row r="834" spans="3:8" ht="14.25" customHeight="1">
      <c r="C834" s="163"/>
      <c r="D834" s="108"/>
      <c r="E834" s="108"/>
      <c r="G834" s="152"/>
      <c r="H834" s="108"/>
    </row>
    <row r="835" spans="3:8" ht="14.25" customHeight="1">
      <c r="C835" s="163"/>
      <c r="D835" s="108"/>
      <c r="E835" s="108"/>
      <c r="G835" s="152"/>
      <c r="H835" s="108"/>
    </row>
    <row r="836" spans="3:8" ht="14.25" customHeight="1">
      <c r="C836" s="163"/>
      <c r="D836" s="108"/>
      <c r="E836" s="108"/>
      <c r="G836" s="152"/>
      <c r="H836" s="108"/>
    </row>
    <row r="837" spans="3:8" ht="14.25" customHeight="1">
      <c r="C837" s="163"/>
      <c r="D837" s="108"/>
      <c r="E837" s="108"/>
      <c r="G837" s="152"/>
      <c r="H837" s="108"/>
    </row>
    <row r="838" spans="3:8" ht="14.25" customHeight="1">
      <c r="C838" s="163"/>
      <c r="D838" s="108"/>
      <c r="E838" s="108"/>
      <c r="G838" s="152"/>
      <c r="H838" s="108"/>
    </row>
    <row r="839" spans="3:8" ht="14.25" customHeight="1">
      <c r="C839" s="163"/>
      <c r="D839" s="108"/>
      <c r="E839" s="108"/>
      <c r="G839" s="152"/>
      <c r="H839" s="108"/>
    </row>
    <row r="840" spans="3:8" ht="14.25" customHeight="1">
      <c r="C840" s="163"/>
      <c r="D840" s="108"/>
      <c r="E840" s="108"/>
      <c r="G840" s="152"/>
      <c r="H840" s="108"/>
    </row>
    <row r="841" spans="3:8" ht="14.25" customHeight="1">
      <c r="C841" s="163"/>
      <c r="D841" s="108"/>
      <c r="E841" s="108"/>
      <c r="G841" s="152"/>
      <c r="H841" s="108"/>
    </row>
    <row r="842" spans="3:8" ht="14.25" customHeight="1">
      <c r="C842" s="163"/>
      <c r="D842" s="108"/>
      <c r="E842" s="108"/>
      <c r="G842" s="152"/>
      <c r="H842" s="108"/>
    </row>
    <row r="843" spans="3:8" ht="14.25" customHeight="1">
      <c r="C843" s="163"/>
      <c r="D843" s="108"/>
      <c r="E843" s="108"/>
      <c r="G843" s="152"/>
      <c r="H843" s="108"/>
    </row>
    <row r="844" spans="3:8" ht="14.25" customHeight="1">
      <c r="C844" s="163"/>
      <c r="D844" s="108"/>
      <c r="E844" s="108"/>
      <c r="G844" s="152"/>
      <c r="H844" s="108"/>
    </row>
    <row r="845" spans="3:8" ht="14.25" customHeight="1">
      <c r="C845" s="163"/>
      <c r="D845" s="108"/>
      <c r="E845" s="108"/>
      <c r="G845" s="152"/>
      <c r="H845" s="108"/>
    </row>
    <row r="846" spans="3:8" ht="14.25" customHeight="1">
      <c r="C846" s="163"/>
      <c r="D846" s="108"/>
      <c r="E846" s="108"/>
      <c r="G846" s="152"/>
      <c r="H846" s="108"/>
    </row>
    <row r="847" spans="3:8" ht="14.25" customHeight="1">
      <c r="C847" s="163"/>
      <c r="D847" s="108"/>
      <c r="E847" s="108"/>
      <c r="G847" s="152"/>
      <c r="H847" s="108"/>
    </row>
    <row r="848" spans="3:8" ht="14.25" customHeight="1">
      <c r="C848" s="163"/>
      <c r="D848" s="108"/>
      <c r="E848" s="108"/>
      <c r="G848" s="152"/>
      <c r="H848" s="108"/>
    </row>
    <row r="849" spans="3:8" ht="14.25" customHeight="1">
      <c r="C849" s="163"/>
      <c r="D849" s="108"/>
      <c r="E849" s="108"/>
      <c r="G849" s="152"/>
      <c r="H849" s="108"/>
    </row>
    <row r="850" spans="3:8" ht="14.25" customHeight="1">
      <c r="C850" s="163"/>
      <c r="D850" s="108"/>
      <c r="E850" s="108"/>
      <c r="G850" s="152"/>
      <c r="H850" s="108"/>
    </row>
    <row r="851" spans="3:8" ht="14.25" customHeight="1">
      <c r="C851" s="163"/>
      <c r="D851" s="108"/>
      <c r="E851" s="108"/>
      <c r="G851" s="152"/>
      <c r="H851" s="108"/>
    </row>
    <row r="852" spans="3:8" ht="14.25" customHeight="1">
      <c r="C852" s="163"/>
      <c r="D852" s="108"/>
      <c r="E852" s="108"/>
      <c r="G852" s="152"/>
      <c r="H852" s="108"/>
    </row>
    <row r="853" spans="3:8" ht="14.25" customHeight="1">
      <c r="C853" s="163"/>
      <c r="D853" s="108"/>
      <c r="E853" s="108"/>
      <c r="G853" s="152"/>
      <c r="H853" s="108"/>
    </row>
    <row r="854" spans="3:8" ht="14.25" customHeight="1">
      <c r="C854" s="163"/>
      <c r="D854" s="108"/>
      <c r="E854" s="108"/>
      <c r="G854" s="152"/>
      <c r="H854" s="108"/>
    </row>
    <row r="855" spans="3:8" ht="14.25" customHeight="1">
      <c r="C855" s="163"/>
      <c r="D855" s="108"/>
      <c r="E855" s="108"/>
      <c r="G855" s="152"/>
      <c r="H855" s="108"/>
    </row>
    <row r="856" spans="3:8" ht="14.25" customHeight="1">
      <c r="C856" s="163"/>
      <c r="D856" s="108"/>
      <c r="E856" s="108"/>
      <c r="G856" s="152"/>
      <c r="H856" s="108"/>
    </row>
    <row r="857" spans="3:8" ht="14.25" customHeight="1">
      <c r="C857" s="163"/>
      <c r="D857" s="108"/>
      <c r="E857" s="108"/>
      <c r="G857" s="152"/>
      <c r="H857" s="108"/>
    </row>
    <row r="858" spans="3:8" ht="14.25" customHeight="1">
      <c r="C858" s="163"/>
      <c r="D858" s="108"/>
      <c r="E858" s="108"/>
      <c r="G858" s="152"/>
      <c r="H858" s="108"/>
    </row>
    <row r="859" spans="3:8" ht="14.25" customHeight="1">
      <c r="C859" s="163"/>
      <c r="D859" s="108"/>
      <c r="E859" s="108"/>
      <c r="G859" s="152"/>
      <c r="H859" s="108"/>
    </row>
    <row r="860" spans="3:8" ht="14.25" customHeight="1">
      <c r="C860" s="163"/>
      <c r="D860" s="108"/>
      <c r="E860" s="108"/>
      <c r="G860" s="152"/>
      <c r="H860" s="108"/>
    </row>
    <row r="861" spans="3:8" ht="14.25" customHeight="1">
      <c r="C861" s="163"/>
      <c r="D861" s="108"/>
      <c r="E861" s="108"/>
      <c r="G861" s="152"/>
      <c r="H861" s="108"/>
    </row>
    <row r="862" spans="3:8" ht="14.25" customHeight="1">
      <c r="C862" s="163"/>
      <c r="D862" s="108"/>
      <c r="E862" s="108"/>
      <c r="G862" s="152"/>
      <c r="H862" s="108"/>
    </row>
    <row r="863" spans="3:8" ht="14.25" customHeight="1">
      <c r="C863" s="163"/>
      <c r="D863" s="108"/>
      <c r="E863" s="108"/>
      <c r="G863" s="152"/>
      <c r="H863" s="108"/>
    </row>
    <row r="864" spans="3:8" ht="14.25" customHeight="1">
      <c r="C864" s="163"/>
      <c r="D864" s="108"/>
      <c r="E864" s="108"/>
      <c r="G864" s="152"/>
      <c r="H864" s="108"/>
    </row>
    <row r="865" spans="3:8" ht="14.25" customHeight="1">
      <c r="C865" s="163"/>
      <c r="D865" s="108"/>
      <c r="E865" s="108"/>
      <c r="G865" s="152"/>
      <c r="H865" s="108"/>
    </row>
    <row r="866" spans="3:8" ht="14.25" customHeight="1">
      <c r="C866" s="163"/>
      <c r="D866" s="108"/>
      <c r="E866" s="108"/>
      <c r="G866" s="152"/>
      <c r="H866" s="108"/>
    </row>
    <row r="867" spans="3:8" ht="14.25" customHeight="1">
      <c r="C867" s="163"/>
      <c r="D867" s="108"/>
      <c r="E867" s="108"/>
      <c r="G867" s="152"/>
      <c r="H867" s="108"/>
    </row>
    <row r="868" spans="3:8" ht="14.25" customHeight="1">
      <c r="C868" s="163"/>
      <c r="D868" s="108"/>
      <c r="E868" s="108"/>
      <c r="G868" s="152"/>
      <c r="H868" s="108"/>
    </row>
    <row r="869" spans="3:8" ht="14.25" customHeight="1">
      <c r="C869" s="163"/>
      <c r="D869" s="108"/>
      <c r="E869" s="108"/>
      <c r="G869" s="152"/>
      <c r="H869" s="108"/>
    </row>
    <row r="870" spans="3:8" ht="14.25" customHeight="1">
      <c r="C870" s="163"/>
      <c r="D870" s="108"/>
      <c r="E870" s="108"/>
      <c r="G870" s="152"/>
      <c r="H870" s="108"/>
    </row>
    <row r="871" spans="3:8" ht="14.25" customHeight="1">
      <c r="C871" s="163"/>
      <c r="D871" s="108"/>
      <c r="E871" s="108"/>
      <c r="G871" s="152"/>
      <c r="H871" s="108"/>
    </row>
    <row r="872" spans="3:8" ht="14.25" customHeight="1">
      <c r="C872" s="163"/>
      <c r="D872" s="108"/>
      <c r="E872" s="108"/>
      <c r="G872" s="152"/>
      <c r="H872" s="108"/>
    </row>
    <row r="873" spans="3:8" ht="14.25" customHeight="1">
      <c r="C873" s="163"/>
      <c r="D873" s="108"/>
      <c r="E873" s="108"/>
      <c r="G873" s="152"/>
      <c r="H873" s="108"/>
    </row>
    <row r="874" spans="3:8" ht="14.25" customHeight="1">
      <c r="C874" s="163"/>
      <c r="D874" s="108"/>
      <c r="E874" s="108"/>
      <c r="G874" s="152"/>
      <c r="H874" s="108"/>
    </row>
    <row r="875" spans="3:8" ht="14.25" customHeight="1">
      <c r="C875" s="163"/>
      <c r="D875" s="108"/>
      <c r="E875" s="108"/>
      <c r="G875" s="152"/>
      <c r="H875" s="108"/>
    </row>
    <row r="876" spans="3:8" ht="14.25" customHeight="1">
      <c r="C876" s="163"/>
      <c r="D876" s="108"/>
      <c r="E876" s="108"/>
      <c r="G876" s="152"/>
      <c r="H876" s="108"/>
    </row>
    <row r="877" spans="3:8" ht="14.25" customHeight="1">
      <c r="C877" s="163"/>
      <c r="D877" s="108"/>
      <c r="E877" s="108"/>
      <c r="G877" s="152"/>
      <c r="H877" s="108"/>
    </row>
    <row r="878" spans="3:8" ht="14.25" customHeight="1">
      <c r="C878" s="163"/>
      <c r="D878" s="108"/>
      <c r="E878" s="108"/>
      <c r="G878" s="152"/>
      <c r="H878" s="108"/>
    </row>
    <row r="879" spans="3:8" ht="14.25" customHeight="1">
      <c r="C879" s="163"/>
      <c r="D879" s="108"/>
      <c r="E879" s="108"/>
      <c r="G879" s="152"/>
      <c r="H879" s="108"/>
    </row>
    <row r="880" spans="3:8" ht="14.25" customHeight="1">
      <c r="C880" s="163"/>
      <c r="D880" s="108"/>
      <c r="E880" s="108"/>
      <c r="G880" s="152"/>
      <c r="H880" s="108"/>
    </row>
    <row r="881" spans="3:8" ht="14.25" customHeight="1">
      <c r="C881" s="163"/>
      <c r="D881" s="108"/>
      <c r="E881" s="108"/>
      <c r="G881" s="152"/>
      <c r="H881" s="108"/>
    </row>
    <row r="882" spans="3:8" ht="14.25" customHeight="1">
      <c r="C882" s="163"/>
      <c r="D882" s="108"/>
      <c r="E882" s="108"/>
      <c r="G882" s="152"/>
      <c r="H882" s="108"/>
    </row>
    <row r="883" spans="3:8" ht="14.25" customHeight="1">
      <c r="C883" s="163"/>
      <c r="D883" s="108"/>
      <c r="E883" s="108"/>
      <c r="G883" s="152"/>
      <c r="H883" s="108"/>
    </row>
    <row r="884" spans="3:8" ht="14.25" customHeight="1">
      <c r="C884" s="163"/>
      <c r="D884" s="108"/>
      <c r="E884" s="108"/>
      <c r="G884" s="152"/>
      <c r="H884" s="108"/>
    </row>
    <row r="885" spans="3:8" ht="14.25" customHeight="1">
      <c r="C885" s="163"/>
      <c r="D885" s="108"/>
      <c r="E885" s="108"/>
      <c r="G885" s="152"/>
      <c r="H885" s="108"/>
    </row>
    <row r="886" spans="3:8" ht="14.25" customHeight="1">
      <c r="C886" s="163"/>
      <c r="D886" s="108"/>
      <c r="E886" s="108"/>
      <c r="G886" s="152"/>
      <c r="H886" s="108"/>
    </row>
    <row r="887" spans="3:8" ht="14.25" customHeight="1">
      <c r="C887" s="163"/>
      <c r="D887" s="108"/>
      <c r="E887" s="108"/>
      <c r="G887" s="152"/>
      <c r="H887" s="108"/>
    </row>
    <row r="888" spans="3:8" ht="14.25" customHeight="1">
      <c r="C888" s="163"/>
      <c r="D888" s="108"/>
      <c r="E888" s="108"/>
      <c r="G888" s="152"/>
      <c r="H888" s="108"/>
    </row>
    <row r="889" spans="3:8" ht="14.25" customHeight="1">
      <c r="C889" s="163"/>
      <c r="D889" s="108"/>
      <c r="E889" s="108"/>
      <c r="G889" s="152"/>
      <c r="H889" s="108"/>
    </row>
    <row r="890" spans="3:8" ht="14.25" customHeight="1">
      <c r="C890" s="163"/>
      <c r="D890" s="108"/>
      <c r="E890" s="108"/>
      <c r="G890" s="152"/>
      <c r="H890" s="108"/>
    </row>
    <row r="891" spans="3:8" ht="14.25" customHeight="1">
      <c r="C891" s="163"/>
      <c r="D891" s="108"/>
      <c r="E891" s="108"/>
      <c r="G891" s="152"/>
      <c r="H891" s="108"/>
    </row>
    <row r="892" spans="3:8" ht="14.25" customHeight="1">
      <c r="C892" s="163"/>
      <c r="D892" s="108"/>
      <c r="E892" s="108"/>
      <c r="G892" s="152"/>
      <c r="H892" s="108"/>
    </row>
    <row r="893" spans="3:8" ht="14.25" customHeight="1">
      <c r="C893" s="163"/>
      <c r="D893" s="108"/>
      <c r="E893" s="108"/>
      <c r="G893" s="152"/>
      <c r="H893" s="108"/>
    </row>
    <row r="894" spans="3:8" ht="14.25" customHeight="1">
      <c r="C894" s="163"/>
      <c r="D894" s="108"/>
      <c r="E894" s="108"/>
      <c r="G894" s="152"/>
      <c r="H894" s="108"/>
    </row>
    <row r="895" spans="3:8" ht="14.25" customHeight="1">
      <c r="C895" s="163"/>
      <c r="D895" s="108"/>
      <c r="E895" s="108"/>
      <c r="G895" s="152"/>
      <c r="H895" s="108"/>
    </row>
    <row r="896" spans="3:8" ht="14.25" customHeight="1">
      <c r="C896" s="163"/>
      <c r="D896" s="108"/>
      <c r="E896" s="108"/>
      <c r="G896" s="152"/>
      <c r="H896" s="108"/>
    </row>
    <row r="897" spans="3:8" ht="14.25" customHeight="1">
      <c r="C897" s="163"/>
      <c r="D897" s="108"/>
      <c r="E897" s="108"/>
      <c r="G897" s="152"/>
      <c r="H897" s="108"/>
    </row>
    <row r="898" spans="3:8" ht="14.25" customHeight="1">
      <c r="C898" s="163"/>
      <c r="D898" s="108"/>
      <c r="E898" s="108"/>
      <c r="G898" s="152"/>
      <c r="H898" s="108"/>
    </row>
    <row r="899" spans="3:8" ht="14.25" customHeight="1">
      <c r="C899" s="163"/>
      <c r="D899" s="108"/>
      <c r="E899" s="108"/>
      <c r="G899" s="152"/>
      <c r="H899" s="108"/>
    </row>
    <row r="900" spans="3:8" ht="14.25" customHeight="1">
      <c r="C900" s="163"/>
      <c r="D900" s="108"/>
      <c r="E900" s="108"/>
      <c r="G900" s="152"/>
      <c r="H900" s="108"/>
    </row>
    <row r="901" spans="3:8" ht="14.25" customHeight="1">
      <c r="C901" s="163"/>
      <c r="D901" s="108"/>
      <c r="E901" s="108"/>
      <c r="G901" s="152"/>
      <c r="H901" s="108"/>
    </row>
    <row r="902" spans="3:8" ht="14.25" customHeight="1">
      <c r="C902" s="163"/>
      <c r="D902" s="108"/>
      <c r="E902" s="108"/>
      <c r="G902" s="152"/>
      <c r="H902" s="108"/>
    </row>
    <row r="903" spans="3:8" ht="14.25" customHeight="1">
      <c r="C903" s="163"/>
      <c r="D903" s="108"/>
      <c r="E903" s="108"/>
      <c r="G903" s="152"/>
      <c r="H903" s="108"/>
    </row>
    <row r="904" spans="3:8" ht="14.25" customHeight="1">
      <c r="C904" s="163"/>
      <c r="D904" s="108"/>
      <c r="E904" s="108"/>
      <c r="G904" s="152"/>
      <c r="H904" s="108"/>
    </row>
    <row r="905" spans="3:8" ht="14.25" customHeight="1">
      <c r="C905" s="163"/>
      <c r="D905" s="108"/>
      <c r="E905" s="108"/>
      <c r="G905" s="152"/>
      <c r="H905" s="108"/>
    </row>
    <row r="906" spans="3:8" ht="14.25" customHeight="1">
      <c r="C906" s="163"/>
      <c r="D906" s="108"/>
      <c r="E906" s="108"/>
      <c r="G906" s="152"/>
      <c r="H906" s="108"/>
    </row>
    <row r="907" spans="3:8" ht="14.25" customHeight="1">
      <c r="C907" s="163"/>
      <c r="D907" s="108"/>
      <c r="E907" s="108"/>
      <c r="G907" s="152"/>
      <c r="H907" s="108"/>
    </row>
    <row r="908" spans="3:8" ht="14.25" customHeight="1">
      <c r="C908" s="163"/>
      <c r="D908" s="108"/>
      <c r="E908" s="108"/>
      <c r="G908" s="152"/>
      <c r="H908" s="108"/>
    </row>
    <row r="909" spans="3:8" ht="14.25" customHeight="1">
      <c r="C909" s="163"/>
      <c r="D909" s="108"/>
      <c r="E909" s="108"/>
      <c r="G909" s="152"/>
      <c r="H909" s="108"/>
    </row>
    <row r="910" spans="3:8" ht="14.25" customHeight="1">
      <c r="C910" s="163"/>
      <c r="D910" s="108"/>
      <c r="E910" s="108"/>
      <c r="G910" s="152"/>
      <c r="H910" s="108"/>
    </row>
    <row r="911" spans="3:8" ht="14.25" customHeight="1">
      <c r="C911" s="163"/>
      <c r="D911" s="108"/>
      <c r="E911" s="108"/>
      <c r="G911" s="152"/>
      <c r="H911" s="108"/>
    </row>
    <row r="912" spans="3:8" ht="14.25" customHeight="1">
      <c r="C912" s="163"/>
      <c r="D912" s="108"/>
      <c r="E912" s="108"/>
      <c r="G912" s="152"/>
      <c r="H912" s="108"/>
    </row>
    <row r="913" spans="3:8" ht="14.25" customHeight="1">
      <c r="C913" s="163"/>
      <c r="D913" s="108"/>
      <c r="E913" s="108"/>
      <c r="G913" s="152"/>
      <c r="H913" s="108"/>
    </row>
    <row r="914" spans="3:8" ht="14.25" customHeight="1">
      <c r="C914" s="163"/>
      <c r="D914" s="108"/>
      <c r="E914" s="108"/>
      <c r="G914" s="152"/>
      <c r="H914" s="108"/>
    </row>
    <row r="915" spans="3:8" ht="14.25" customHeight="1">
      <c r="C915" s="163"/>
      <c r="D915" s="108"/>
      <c r="E915" s="108"/>
      <c r="G915" s="152"/>
      <c r="H915" s="108"/>
    </row>
    <row r="916" spans="3:8" ht="14.25" customHeight="1">
      <c r="C916" s="163"/>
      <c r="D916" s="108"/>
      <c r="E916" s="108"/>
      <c r="G916" s="152"/>
      <c r="H916" s="108"/>
    </row>
    <row r="917" spans="3:8" ht="14.25" customHeight="1">
      <c r="C917" s="163"/>
      <c r="D917" s="108"/>
      <c r="E917" s="108"/>
      <c r="G917" s="152"/>
      <c r="H917" s="108"/>
    </row>
    <row r="918" spans="3:8" ht="14.25" customHeight="1">
      <c r="C918" s="163"/>
      <c r="D918" s="108"/>
      <c r="E918" s="108"/>
      <c r="G918" s="152"/>
      <c r="H918" s="108"/>
    </row>
    <row r="919" spans="3:8" ht="14.25" customHeight="1">
      <c r="C919" s="163"/>
      <c r="D919" s="108"/>
      <c r="E919" s="108"/>
      <c r="G919" s="152"/>
      <c r="H919" s="108"/>
    </row>
    <row r="920" spans="3:8" ht="14.25" customHeight="1">
      <c r="C920" s="163"/>
      <c r="D920" s="108"/>
      <c r="E920" s="108"/>
      <c r="G920" s="152"/>
      <c r="H920" s="108"/>
    </row>
    <row r="921" spans="3:8" ht="14.25" customHeight="1">
      <c r="C921" s="163"/>
      <c r="D921" s="108"/>
      <c r="E921" s="108"/>
      <c r="G921" s="152"/>
      <c r="H921" s="108"/>
    </row>
    <row r="922" spans="3:8" ht="14.25" customHeight="1">
      <c r="C922" s="163"/>
      <c r="D922" s="108"/>
      <c r="E922" s="108"/>
      <c r="G922" s="152"/>
      <c r="H922" s="108"/>
    </row>
    <row r="923" spans="3:8" ht="14.25" customHeight="1">
      <c r="C923" s="163"/>
      <c r="D923" s="108"/>
      <c r="E923" s="108"/>
      <c r="G923" s="152"/>
      <c r="H923" s="108"/>
    </row>
    <row r="924" spans="3:8" ht="14.25" customHeight="1">
      <c r="C924" s="163"/>
      <c r="D924" s="108"/>
      <c r="E924" s="108"/>
      <c r="G924" s="152"/>
      <c r="H924" s="108"/>
    </row>
    <row r="925" spans="3:8" ht="14.25" customHeight="1">
      <c r="C925" s="163"/>
      <c r="D925" s="108"/>
      <c r="E925" s="108"/>
      <c r="G925" s="152"/>
      <c r="H925" s="108"/>
    </row>
    <row r="926" spans="3:8" ht="14.25" customHeight="1">
      <c r="C926" s="163"/>
      <c r="D926" s="108"/>
      <c r="E926" s="108"/>
      <c r="G926" s="152"/>
      <c r="H926" s="108"/>
    </row>
    <row r="927" spans="3:8" ht="14.25" customHeight="1">
      <c r="C927" s="163"/>
      <c r="D927" s="108"/>
      <c r="E927" s="108"/>
      <c r="G927" s="152"/>
      <c r="H927" s="108"/>
    </row>
    <row r="928" spans="3:8" ht="14.25" customHeight="1">
      <c r="C928" s="163"/>
      <c r="D928" s="108"/>
      <c r="E928" s="108"/>
      <c r="G928" s="152"/>
      <c r="H928" s="108"/>
    </row>
    <row r="929" spans="3:8" ht="14.25" customHeight="1">
      <c r="C929" s="163"/>
      <c r="D929" s="108"/>
      <c r="E929" s="108"/>
      <c r="G929" s="152"/>
      <c r="H929" s="108"/>
    </row>
    <row r="930" spans="3:8" ht="14.25" customHeight="1">
      <c r="C930" s="163"/>
      <c r="D930" s="108"/>
      <c r="E930" s="108"/>
      <c r="G930" s="152"/>
      <c r="H930" s="108"/>
    </row>
    <row r="931" spans="3:8" ht="14.25" customHeight="1">
      <c r="C931" s="163"/>
      <c r="D931" s="108"/>
      <c r="E931" s="108"/>
      <c r="G931" s="152"/>
      <c r="H931" s="108"/>
    </row>
    <row r="932" spans="3:8" ht="14.25" customHeight="1">
      <c r="C932" s="163"/>
      <c r="D932" s="108"/>
      <c r="E932" s="108"/>
      <c r="G932" s="152"/>
      <c r="H932" s="108"/>
    </row>
    <row r="933" spans="3:8" ht="14.25" customHeight="1">
      <c r="C933" s="163"/>
      <c r="D933" s="108"/>
      <c r="E933" s="108"/>
      <c r="G933" s="152"/>
      <c r="H933" s="108"/>
    </row>
    <row r="934" spans="3:8" ht="14.25" customHeight="1">
      <c r="C934" s="163"/>
      <c r="D934" s="108"/>
      <c r="E934" s="108"/>
      <c r="G934" s="152"/>
      <c r="H934" s="108"/>
    </row>
    <row r="935" spans="3:8" ht="14.25" customHeight="1">
      <c r="C935" s="163"/>
      <c r="D935" s="108"/>
      <c r="E935" s="108"/>
      <c r="G935" s="152"/>
      <c r="H935" s="108"/>
    </row>
    <row r="936" spans="3:8" ht="14.25" customHeight="1">
      <c r="C936" s="163"/>
      <c r="D936" s="108"/>
      <c r="E936" s="108"/>
      <c r="G936" s="152"/>
      <c r="H936" s="108"/>
    </row>
    <row r="937" spans="3:8" ht="14.25" customHeight="1">
      <c r="C937" s="163"/>
      <c r="D937" s="108"/>
      <c r="E937" s="108"/>
      <c r="G937" s="152"/>
      <c r="H937" s="108"/>
    </row>
    <row r="938" spans="3:8" ht="14.25" customHeight="1">
      <c r="C938" s="163"/>
      <c r="D938" s="108"/>
      <c r="E938" s="108"/>
      <c r="G938" s="152"/>
      <c r="H938" s="108"/>
    </row>
    <row r="939" spans="3:8" ht="14.25" customHeight="1">
      <c r="C939" s="163"/>
      <c r="D939" s="108"/>
      <c r="E939" s="108"/>
      <c r="G939" s="152"/>
      <c r="H939" s="108"/>
    </row>
    <row r="940" spans="3:8" ht="14.25" customHeight="1">
      <c r="C940" s="163"/>
      <c r="D940" s="108"/>
      <c r="E940" s="108"/>
      <c r="G940" s="152"/>
      <c r="H940" s="108"/>
    </row>
    <row r="941" spans="3:8" ht="14.25" customHeight="1">
      <c r="C941" s="163"/>
      <c r="D941" s="108"/>
      <c r="E941" s="108"/>
      <c r="G941" s="152"/>
      <c r="H941" s="108"/>
    </row>
    <row r="942" spans="3:8" ht="14.25" customHeight="1">
      <c r="C942" s="163"/>
      <c r="D942" s="108"/>
      <c r="E942" s="108"/>
      <c r="G942" s="152"/>
      <c r="H942" s="108"/>
    </row>
    <row r="943" spans="3:8" ht="14.25" customHeight="1">
      <c r="C943" s="163"/>
      <c r="D943" s="108"/>
      <c r="E943" s="108"/>
      <c r="G943" s="152"/>
      <c r="H943" s="108"/>
    </row>
    <row r="944" spans="3:8" ht="14.25" customHeight="1">
      <c r="C944" s="163"/>
      <c r="D944" s="108"/>
      <c r="E944" s="108"/>
      <c r="G944" s="152"/>
      <c r="H944" s="108"/>
    </row>
    <row r="945" spans="3:8" ht="14.25" customHeight="1">
      <c r="C945" s="163"/>
      <c r="D945" s="108"/>
      <c r="E945" s="108"/>
      <c r="G945" s="152"/>
      <c r="H945" s="108"/>
    </row>
    <row r="946" spans="3:8" ht="14.25" customHeight="1">
      <c r="C946" s="163"/>
      <c r="D946" s="108"/>
      <c r="E946" s="108"/>
      <c r="G946" s="152"/>
      <c r="H946" s="108"/>
    </row>
    <row r="947" spans="3:8" ht="14.25" customHeight="1">
      <c r="C947" s="163"/>
      <c r="D947" s="108"/>
      <c r="E947" s="108"/>
      <c r="G947" s="152"/>
      <c r="H947" s="108"/>
    </row>
    <row r="948" spans="3:8" ht="14.25" customHeight="1">
      <c r="C948" s="163"/>
      <c r="D948" s="108"/>
      <c r="E948" s="108"/>
      <c r="G948" s="152"/>
      <c r="H948" s="108"/>
    </row>
    <row r="949" spans="3:8" ht="14.25" customHeight="1">
      <c r="C949" s="163"/>
      <c r="D949" s="108"/>
      <c r="E949" s="108"/>
      <c r="G949" s="152"/>
      <c r="H949" s="108"/>
    </row>
    <row r="950" spans="3:8" ht="14.25" customHeight="1">
      <c r="C950" s="163"/>
      <c r="D950" s="108"/>
      <c r="E950" s="108"/>
      <c r="G950" s="152"/>
      <c r="H950" s="108"/>
    </row>
    <row r="951" spans="3:8" ht="14.25" customHeight="1">
      <c r="C951" s="163"/>
      <c r="D951" s="108"/>
      <c r="E951" s="108"/>
      <c r="G951" s="152"/>
      <c r="H951" s="108"/>
    </row>
    <row r="952" spans="3:8" ht="14.25" customHeight="1">
      <c r="C952" s="163"/>
      <c r="D952" s="108"/>
      <c r="E952" s="108"/>
      <c r="G952" s="152"/>
      <c r="H952" s="108"/>
    </row>
    <row r="953" spans="3:8" ht="14.25" customHeight="1">
      <c r="C953" s="163"/>
      <c r="D953" s="108"/>
      <c r="E953" s="108"/>
      <c r="G953" s="152"/>
      <c r="H953" s="108"/>
    </row>
    <row r="954" spans="3:8" ht="14.25" customHeight="1">
      <c r="C954" s="163"/>
      <c r="D954" s="108"/>
      <c r="E954" s="108"/>
      <c r="G954" s="152"/>
      <c r="H954" s="108"/>
    </row>
    <row r="955" spans="3:8" ht="14.25" customHeight="1">
      <c r="C955" s="163"/>
      <c r="D955" s="108"/>
      <c r="E955" s="108"/>
      <c r="G955" s="152"/>
      <c r="H955" s="108"/>
    </row>
    <row r="956" spans="3:8" ht="14.25" customHeight="1">
      <c r="C956" s="163"/>
      <c r="D956" s="108"/>
      <c r="E956" s="108"/>
      <c r="G956" s="152"/>
      <c r="H956" s="108"/>
    </row>
    <row r="957" spans="3:8" ht="14.25" customHeight="1">
      <c r="C957" s="163"/>
      <c r="D957" s="108"/>
      <c r="E957" s="108"/>
      <c r="G957" s="152"/>
      <c r="H957" s="108"/>
    </row>
    <row r="958" spans="3:8" ht="14.25" customHeight="1">
      <c r="C958" s="163"/>
      <c r="D958" s="108"/>
      <c r="E958" s="108"/>
      <c r="G958" s="152"/>
      <c r="H958" s="108"/>
    </row>
    <row r="959" spans="3:8" ht="14.25" customHeight="1">
      <c r="C959" s="163"/>
      <c r="D959" s="108"/>
      <c r="E959" s="108"/>
      <c r="G959" s="152"/>
      <c r="H959" s="108"/>
    </row>
    <row r="960" spans="3:8" ht="14.25" customHeight="1">
      <c r="C960" s="163"/>
      <c r="D960" s="108"/>
      <c r="E960" s="108"/>
      <c r="G960" s="152"/>
      <c r="H960" s="108"/>
    </row>
    <row r="961" spans="3:8" ht="14.25" customHeight="1">
      <c r="C961" s="163"/>
      <c r="D961" s="108"/>
      <c r="E961" s="108"/>
      <c r="G961" s="152"/>
      <c r="H961" s="108"/>
    </row>
    <row r="962" spans="3:8" ht="14.25" customHeight="1">
      <c r="C962" s="163"/>
      <c r="D962" s="108"/>
      <c r="E962" s="108"/>
      <c r="G962" s="152"/>
      <c r="H962" s="108"/>
    </row>
    <row r="963" spans="3:8" ht="14.25" customHeight="1">
      <c r="C963" s="163"/>
      <c r="D963" s="108"/>
      <c r="E963" s="108"/>
      <c r="G963" s="152"/>
      <c r="H963" s="108"/>
    </row>
    <row r="964" spans="3:8" ht="14.25" customHeight="1">
      <c r="C964" s="163"/>
      <c r="D964" s="108"/>
      <c r="E964" s="108"/>
      <c r="G964" s="152"/>
      <c r="H964" s="108"/>
    </row>
    <row r="965" spans="3:8" ht="14.25" customHeight="1">
      <c r="C965" s="163"/>
      <c r="D965" s="108"/>
      <c r="E965" s="108"/>
      <c r="G965" s="152"/>
      <c r="H965" s="108"/>
    </row>
    <row r="966" spans="3:8" ht="14.25" customHeight="1">
      <c r="C966" s="163"/>
      <c r="D966" s="108"/>
      <c r="E966" s="108"/>
      <c r="G966" s="152"/>
      <c r="H966" s="108"/>
    </row>
    <row r="967" spans="3:8" ht="14.25" customHeight="1">
      <c r="C967" s="163"/>
      <c r="D967" s="108"/>
      <c r="E967" s="108"/>
      <c r="G967" s="152"/>
      <c r="H967" s="108"/>
    </row>
    <row r="968" spans="3:8" ht="14.25" customHeight="1">
      <c r="C968" s="163"/>
      <c r="D968" s="108"/>
      <c r="E968" s="108"/>
      <c r="G968" s="152"/>
      <c r="H968" s="108"/>
    </row>
    <row r="969" spans="3:8" ht="14.25" customHeight="1">
      <c r="C969" s="163"/>
      <c r="D969" s="108"/>
      <c r="E969" s="108"/>
      <c r="G969" s="152"/>
      <c r="H969" s="108"/>
    </row>
    <row r="970" spans="3:8" ht="14.25" customHeight="1">
      <c r="C970" s="163"/>
      <c r="D970" s="108"/>
      <c r="E970" s="108"/>
      <c r="G970" s="152"/>
      <c r="H970" s="108"/>
    </row>
    <row r="971" spans="3:8" ht="14.25" customHeight="1">
      <c r="C971" s="163"/>
      <c r="D971" s="108"/>
      <c r="E971" s="108"/>
      <c r="G971" s="152"/>
      <c r="H971" s="108"/>
    </row>
    <row r="972" spans="3:8" ht="14.25" customHeight="1">
      <c r="C972" s="163"/>
      <c r="D972" s="108"/>
      <c r="E972" s="108"/>
      <c r="G972" s="152"/>
      <c r="H972" s="108"/>
    </row>
    <row r="973" spans="3:8" ht="14.25" customHeight="1">
      <c r="C973" s="163"/>
      <c r="D973" s="108"/>
      <c r="E973" s="108"/>
      <c r="G973" s="152"/>
      <c r="H973" s="108"/>
    </row>
    <row r="974" spans="3:8" ht="14.25" customHeight="1">
      <c r="C974" s="163"/>
      <c r="D974" s="108"/>
      <c r="E974" s="108"/>
      <c r="G974" s="152"/>
      <c r="H974" s="108"/>
    </row>
    <row r="975" spans="3:8" ht="14.25" customHeight="1">
      <c r="C975" s="163"/>
      <c r="D975" s="108"/>
      <c r="E975" s="108"/>
      <c r="G975" s="152"/>
      <c r="H975" s="108"/>
    </row>
    <row r="976" spans="3:8" ht="14.25" customHeight="1">
      <c r="C976" s="163"/>
      <c r="D976" s="108"/>
      <c r="E976" s="108"/>
      <c r="G976" s="152"/>
      <c r="H976" s="108"/>
    </row>
    <row r="977" spans="3:8" ht="14.25" customHeight="1">
      <c r="C977" s="163"/>
      <c r="D977" s="108"/>
      <c r="E977" s="108"/>
      <c r="G977" s="152"/>
      <c r="H977" s="108"/>
    </row>
    <row r="978" spans="3:8" ht="14.25" customHeight="1">
      <c r="C978" s="163"/>
      <c r="D978" s="108"/>
      <c r="E978" s="108"/>
      <c r="G978" s="152"/>
      <c r="H978" s="108"/>
    </row>
    <row r="979" spans="3:8" ht="14.25" customHeight="1">
      <c r="C979" s="163"/>
      <c r="D979" s="108"/>
      <c r="E979" s="108"/>
      <c r="G979" s="152"/>
      <c r="H979" s="108"/>
    </row>
    <row r="980" spans="3:8" ht="14.25" customHeight="1">
      <c r="C980" s="163"/>
      <c r="D980" s="108"/>
      <c r="E980" s="108"/>
      <c r="G980" s="152"/>
      <c r="H980" s="108"/>
    </row>
    <row r="981" spans="3:8" ht="14.25" customHeight="1">
      <c r="C981" s="163"/>
      <c r="D981" s="108"/>
      <c r="E981" s="108"/>
      <c r="G981" s="152"/>
      <c r="H981" s="108"/>
    </row>
    <row r="982" spans="3:8" ht="14.25" customHeight="1">
      <c r="C982" s="163"/>
      <c r="D982" s="108"/>
      <c r="E982" s="108"/>
      <c r="G982" s="152"/>
      <c r="H982" s="108"/>
    </row>
    <row r="983" spans="3:8" ht="14.25" customHeight="1">
      <c r="C983" s="163"/>
      <c r="D983" s="108"/>
      <c r="E983" s="108"/>
      <c r="G983" s="152"/>
      <c r="H983" s="108"/>
    </row>
    <row r="984" spans="3:8" ht="14.25" customHeight="1">
      <c r="C984" s="163"/>
      <c r="D984" s="108"/>
      <c r="E984" s="108"/>
      <c r="G984" s="152"/>
      <c r="H984" s="108"/>
    </row>
    <row r="985" spans="3:8" ht="14.25" customHeight="1">
      <c r="C985" s="163"/>
      <c r="D985" s="108"/>
      <c r="E985" s="108"/>
      <c r="G985" s="152"/>
      <c r="H985" s="108"/>
    </row>
    <row r="986" spans="3:8" ht="14.25" customHeight="1">
      <c r="C986" s="163"/>
      <c r="D986" s="108"/>
      <c r="E986" s="108"/>
      <c r="G986" s="152"/>
      <c r="H986" s="108"/>
    </row>
    <row r="987" spans="3:8" ht="14.25" customHeight="1">
      <c r="C987" s="163"/>
      <c r="D987" s="108"/>
      <c r="E987" s="108"/>
      <c r="G987" s="152"/>
      <c r="H987" s="108"/>
    </row>
    <row r="988" spans="3:8" ht="14.25" customHeight="1">
      <c r="C988" s="163"/>
      <c r="D988" s="108"/>
      <c r="E988" s="108"/>
      <c r="G988" s="152"/>
      <c r="H988" s="108"/>
    </row>
    <row r="989" spans="3:8" ht="14.25" customHeight="1">
      <c r="C989" s="163"/>
      <c r="D989" s="108"/>
      <c r="E989" s="108"/>
      <c r="G989" s="152"/>
      <c r="H989" s="108"/>
    </row>
    <row r="990" spans="3:8" ht="14.25" customHeight="1">
      <c r="C990" s="163"/>
      <c r="D990" s="108"/>
      <c r="E990" s="108"/>
      <c r="G990" s="152"/>
      <c r="H990" s="108"/>
    </row>
    <row r="991" spans="3:8" ht="14.25" customHeight="1">
      <c r="C991" s="163"/>
      <c r="D991" s="108"/>
      <c r="E991" s="108"/>
      <c r="G991" s="152"/>
      <c r="H991" s="108"/>
    </row>
    <row r="992" spans="3:8" ht="14.25" customHeight="1">
      <c r="C992" s="163"/>
      <c r="D992" s="108"/>
      <c r="E992" s="108"/>
      <c r="G992" s="152"/>
      <c r="H992" s="108"/>
    </row>
    <row r="993" spans="3:8" ht="14.25" customHeight="1">
      <c r="C993" s="163"/>
      <c r="D993" s="108"/>
      <c r="E993" s="108"/>
      <c r="G993" s="152"/>
      <c r="H993" s="108"/>
    </row>
    <row r="994" spans="3:8" ht="14.25" customHeight="1">
      <c r="C994" s="163"/>
      <c r="D994" s="108"/>
      <c r="E994" s="108"/>
      <c r="G994" s="152"/>
      <c r="H994" s="108"/>
    </row>
    <row r="995" spans="3:8" ht="14.25" customHeight="1">
      <c r="C995" s="163"/>
      <c r="D995" s="108"/>
      <c r="E995" s="108"/>
      <c r="G995" s="152"/>
      <c r="H995" s="108"/>
    </row>
    <row r="996" spans="3:8" ht="14.25" customHeight="1">
      <c r="C996" s="163"/>
      <c r="D996" s="108"/>
      <c r="E996" s="108"/>
      <c r="G996" s="152"/>
      <c r="H996" s="108"/>
    </row>
    <row r="997" spans="3:8" ht="14.25" customHeight="1">
      <c r="C997" s="163"/>
      <c r="D997" s="108"/>
      <c r="E997" s="108"/>
      <c r="G997" s="152"/>
      <c r="H997" s="108"/>
    </row>
    <row r="998" spans="3:8" ht="14.25" customHeight="1">
      <c r="C998" s="163"/>
      <c r="D998" s="108"/>
      <c r="E998" s="108"/>
      <c r="G998" s="152"/>
      <c r="H998" s="108"/>
    </row>
    <row r="999" spans="3:8" ht="14.25" customHeight="1">
      <c r="C999" s="163"/>
      <c r="D999" s="108"/>
      <c r="E999" s="108"/>
      <c r="G999" s="152"/>
      <c r="H999" s="108"/>
    </row>
    <row r="1000" spans="3:8" ht="14.25" customHeight="1">
      <c r="C1000" s="163"/>
      <c r="D1000" s="108"/>
      <c r="E1000" s="108"/>
      <c r="G1000" s="152"/>
      <c r="H1000" s="108"/>
    </row>
    <row r="1001" spans="3:8" ht="14.25" customHeight="1">
      <c r="C1001" s="163"/>
      <c r="D1001" s="108"/>
      <c r="E1001" s="108"/>
      <c r="G1001" s="152"/>
      <c r="H1001" s="108"/>
    </row>
    <row r="1002" spans="3:8" ht="14.25" customHeight="1">
      <c r="C1002" s="163"/>
      <c r="D1002" s="108"/>
      <c r="E1002" s="108"/>
      <c r="G1002" s="152"/>
      <c r="H1002" s="108"/>
    </row>
    <row r="1003" spans="3:8" ht="14.25" customHeight="1">
      <c r="C1003" s="163"/>
      <c r="D1003" s="108"/>
      <c r="E1003" s="108"/>
      <c r="G1003" s="152"/>
      <c r="H1003" s="108"/>
    </row>
    <row r="1004" spans="3:8" ht="14.25" customHeight="1">
      <c r="C1004" s="163"/>
      <c r="D1004" s="108"/>
      <c r="E1004" s="108"/>
      <c r="G1004" s="152"/>
      <c r="H1004" s="108"/>
    </row>
    <row r="1005" spans="3:8" ht="14.25" customHeight="1">
      <c r="C1005" s="163"/>
      <c r="D1005" s="108"/>
      <c r="E1005" s="108"/>
      <c r="G1005" s="152"/>
      <c r="H1005" s="108"/>
    </row>
    <row r="1006" spans="3:8" ht="14.25" customHeight="1">
      <c r="C1006" s="163"/>
      <c r="D1006" s="108"/>
      <c r="E1006" s="108"/>
      <c r="G1006" s="152"/>
      <c r="H1006" s="108"/>
    </row>
    <row r="1007" spans="3:8" ht="14.25" customHeight="1">
      <c r="C1007" s="163"/>
      <c r="D1007" s="108"/>
      <c r="E1007" s="108"/>
      <c r="G1007" s="152"/>
      <c r="H1007" s="108"/>
    </row>
    <row r="1008" spans="3:8" ht="14.25" customHeight="1">
      <c r="C1008" s="163"/>
      <c r="D1008" s="108"/>
      <c r="E1008" s="108"/>
      <c r="G1008" s="152"/>
      <c r="H1008" s="108"/>
    </row>
    <row r="1009" spans="3:8" ht="14.25" customHeight="1">
      <c r="C1009" s="163"/>
      <c r="D1009" s="108"/>
      <c r="E1009" s="108"/>
      <c r="G1009" s="152"/>
      <c r="H1009" s="108"/>
    </row>
    <row r="1010" spans="3:8" ht="14.25" customHeight="1">
      <c r="C1010" s="163"/>
      <c r="D1010" s="108"/>
      <c r="E1010" s="108"/>
      <c r="G1010" s="152"/>
      <c r="H1010" s="108"/>
    </row>
    <row r="1011" spans="3:8" ht="14.25" customHeight="1">
      <c r="C1011" s="163"/>
      <c r="D1011" s="108"/>
      <c r="E1011" s="108"/>
      <c r="G1011" s="152"/>
      <c r="H1011" s="108"/>
    </row>
    <row r="1012" spans="3:8" ht="14.25" customHeight="1">
      <c r="C1012" s="163"/>
      <c r="D1012" s="108"/>
      <c r="E1012" s="108"/>
      <c r="G1012" s="152"/>
      <c r="H1012" s="108"/>
    </row>
    <row r="1013" spans="3:8" ht="14.25" customHeight="1">
      <c r="C1013" s="163"/>
      <c r="D1013" s="108"/>
      <c r="E1013" s="108"/>
      <c r="G1013" s="152"/>
      <c r="H1013" s="108"/>
    </row>
    <row r="1014" spans="3:8" ht="14.25" customHeight="1">
      <c r="C1014" s="163"/>
      <c r="D1014" s="108"/>
      <c r="E1014" s="108"/>
      <c r="G1014" s="152"/>
      <c r="H1014" s="108"/>
    </row>
    <row r="1015" spans="3:8" ht="14.25" customHeight="1">
      <c r="C1015" s="163"/>
      <c r="D1015" s="108"/>
      <c r="E1015" s="108"/>
      <c r="G1015" s="152"/>
      <c r="H1015" s="108"/>
    </row>
    <row r="1016" spans="3:8" ht="14.25" customHeight="1">
      <c r="C1016" s="163"/>
      <c r="D1016" s="108"/>
      <c r="E1016" s="108"/>
      <c r="G1016" s="152"/>
      <c r="H1016" s="108"/>
    </row>
    <row r="1017" spans="3:8" ht="14.25" customHeight="1">
      <c r="C1017" s="163"/>
      <c r="D1017" s="108"/>
      <c r="E1017" s="108"/>
      <c r="G1017" s="152"/>
      <c r="H1017" s="108"/>
    </row>
    <row r="1018" spans="3:8" ht="14.25" customHeight="1">
      <c r="C1018" s="163"/>
      <c r="D1018" s="108"/>
      <c r="E1018" s="108"/>
      <c r="G1018" s="152"/>
      <c r="H1018" s="108"/>
    </row>
    <row r="1019" spans="3:8" ht="14.25" customHeight="1">
      <c r="C1019" s="163"/>
      <c r="D1019" s="108"/>
      <c r="E1019" s="108"/>
      <c r="G1019" s="152"/>
      <c r="H1019" s="108"/>
    </row>
    <row r="1020" spans="3:8" ht="14.25" customHeight="1">
      <c r="C1020" s="163"/>
      <c r="D1020" s="108"/>
      <c r="E1020" s="108"/>
      <c r="G1020" s="152"/>
      <c r="H1020" s="108"/>
    </row>
    <row r="1021" spans="3:8" ht="14.25" customHeight="1">
      <c r="C1021" s="163"/>
      <c r="D1021" s="108"/>
      <c r="E1021" s="108"/>
      <c r="G1021" s="152"/>
      <c r="H1021" s="108"/>
    </row>
    <row r="1022" spans="3:8" ht="14.25" customHeight="1">
      <c r="C1022" s="163"/>
      <c r="D1022" s="108"/>
      <c r="E1022" s="108"/>
      <c r="G1022" s="152"/>
      <c r="H1022" s="108"/>
    </row>
    <row r="1023" spans="3:8" ht="14.25" customHeight="1">
      <c r="C1023" s="163"/>
      <c r="D1023" s="108"/>
      <c r="E1023" s="108"/>
      <c r="G1023" s="152"/>
      <c r="H1023" s="108"/>
    </row>
    <row r="1024" spans="3:8" ht="14.25" customHeight="1">
      <c r="C1024" s="163"/>
      <c r="D1024" s="108"/>
      <c r="E1024" s="108"/>
      <c r="G1024" s="152"/>
      <c r="H1024" s="108"/>
    </row>
    <row r="1025" spans="3:8" ht="14.25" customHeight="1">
      <c r="C1025" s="163"/>
      <c r="D1025" s="108"/>
      <c r="E1025" s="108"/>
      <c r="G1025" s="152"/>
      <c r="H1025" s="108"/>
    </row>
    <row r="1026" spans="3:8" ht="14.25" customHeight="1">
      <c r="C1026" s="163"/>
      <c r="D1026" s="108"/>
      <c r="E1026" s="108"/>
      <c r="G1026" s="152"/>
      <c r="H1026" s="108"/>
    </row>
    <row r="1027" spans="3:8" ht="14.25" customHeight="1">
      <c r="C1027" s="163"/>
      <c r="D1027" s="108"/>
      <c r="E1027" s="108"/>
      <c r="G1027" s="152"/>
      <c r="H1027" s="108"/>
    </row>
    <row r="1028" spans="3:8" ht="14.25" customHeight="1">
      <c r="C1028" s="163"/>
      <c r="D1028" s="108"/>
      <c r="E1028" s="108"/>
      <c r="G1028" s="152"/>
      <c r="H1028" s="108"/>
    </row>
    <row r="1029" spans="3:8" ht="14.25" customHeight="1">
      <c r="C1029" s="163"/>
      <c r="D1029" s="108"/>
      <c r="E1029" s="108"/>
      <c r="G1029" s="152"/>
      <c r="H1029" s="108"/>
    </row>
    <row r="1030" spans="3:8" ht="14.25" customHeight="1">
      <c r="C1030" s="163"/>
      <c r="D1030" s="108"/>
      <c r="E1030" s="108"/>
      <c r="G1030" s="152"/>
      <c r="H1030" s="108"/>
    </row>
    <row r="1031" spans="3:8" ht="14.25" customHeight="1">
      <c r="C1031" s="163"/>
      <c r="D1031" s="108"/>
      <c r="E1031" s="108"/>
      <c r="G1031" s="152"/>
      <c r="H1031" s="108"/>
    </row>
    <row r="1032" spans="3:8" ht="14.25" customHeight="1">
      <c r="C1032" s="163"/>
      <c r="D1032" s="108"/>
      <c r="E1032" s="108"/>
      <c r="G1032" s="152"/>
      <c r="H1032" s="108"/>
    </row>
    <row r="1033" spans="3:8" ht="14.25" customHeight="1">
      <c r="C1033" s="163"/>
      <c r="D1033" s="108"/>
      <c r="E1033" s="108"/>
      <c r="G1033" s="152"/>
      <c r="H1033" s="108"/>
    </row>
    <row r="1034" spans="3:8" ht="14.25" customHeight="1">
      <c r="C1034" s="163"/>
      <c r="D1034" s="108"/>
      <c r="E1034" s="108"/>
      <c r="G1034" s="152"/>
      <c r="H1034" s="108"/>
    </row>
    <row r="1035" spans="3:8" ht="14.25" customHeight="1">
      <c r="C1035" s="163"/>
      <c r="D1035" s="108"/>
      <c r="E1035" s="108"/>
      <c r="G1035" s="152"/>
      <c r="H1035" s="108"/>
    </row>
    <row r="1036" spans="3:8" ht="14.25" customHeight="1">
      <c r="C1036" s="163"/>
      <c r="D1036" s="108"/>
      <c r="E1036" s="108"/>
      <c r="G1036" s="152"/>
      <c r="H1036" s="108"/>
    </row>
    <row r="1037" spans="3:8" ht="14.25" customHeight="1">
      <c r="C1037" s="163"/>
      <c r="D1037" s="108"/>
      <c r="E1037" s="108"/>
      <c r="G1037" s="152"/>
      <c r="H1037" s="108"/>
    </row>
    <row r="1038" spans="3:8" ht="14.25" customHeight="1">
      <c r="C1038" s="163"/>
      <c r="D1038" s="108"/>
      <c r="E1038" s="108"/>
      <c r="G1038" s="152"/>
      <c r="H1038" s="108"/>
    </row>
    <row r="1039" spans="3:8" ht="14.25" customHeight="1">
      <c r="C1039" s="163"/>
      <c r="D1039" s="108"/>
      <c r="E1039" s="108"/>
      <c r="G1039" s="152"/>
      <c r="H1039" s="108"/>
    </row>
    <row r="1040" spans="3:8" ht="14.25" customHeight="1">
      <c r="C1040" s="163"/>
      <c r="D1040" s="108"/>
      <c r="E1040" s="108"/>
      <c r="G1040" s="152"/>
      <c r="H1040" s="108"/>
    </row>
    <row r="1041" spans="3:8" ht="14.25" customHeight="1">
      <c r="C1041" s="163"/>
      <c r="D1041" s="108"/>
      <c r="E1041" s="108"/>
      <c r="G1041" s="152"/>
      <c r="H1041" s="108"/>
    </row>
    <row r="1042" spans="3:8" ht="14.25" customHeight="1">
      <c r="C1042" s="163"/>
      <c r="D1042" s="108"/>
      <c r="E1042" s="108"/>
      <c r="G1042" s="152"/>
      <c r="H1042" s="108"/>
    </row>
    <row r="1043" spans="3:8" ht="14.25" customHeight="1">
      <c r="C1043" s="163"/>
      <c r="D1043" s="108"/>
      <c r="E1043" s="108"/>
      <c r="G1043" s="152"/>
      <c r="H1043" s="108"/>
    </row>
    <row r="1044" spans="3:8" ht="14.25" customHeight="1">
      <c r="C1044" s="163"/>
      <c r="D1044" s="108"/>
      <c r="E1044" s="108"/>
      <c r="G1044" s="152"/>
      <c r="H1044" s="108"/>
    </row>
    <row r="1045" spans="3:8" ht="14.25" customHeight="1">
      <c r="C1045" s="163"/>
      <c r="D1045" s="108"/>
      <c r="E1045" s="108"/>
      <c r="G1045" s="152"/>
      <c r="H1045" s="108"/>
    </row>
    <row r="1046" spans="3:8" ht="14.25" customHeight="1">
      <c r="C1046" s="163"/>
      <c r="D1046" s="108"/>
      <c r="E1046" s="108"/>
      <c r="G1046" s="152"/>
      <c r="H1046" s="108"/>
    </row>
    <row r="1047" spans="3:8" ht="14.25" customHeight="1">
      <c r="C1047" s="163"/>
      <c r="D1047" s="108"/>
      <c r="E1047" s="108"/>
      <c r="G1047" s="152"/>
      <c r="H1047" s="108"/>
    </row>
    <row r="1048" spans="3:8" ht="14.25" customHeight="1">
      <c r="C1048" s="163"/>
      <c r="D1048" s="108"/>
      <c r="E1048" s="108"/>
      <c r="G1048" s="152"/>
      <c r="H1048" s="108"/>
    </row>
    <row r="1049" spans="3:8" ht="14.25" customHeight="1">
      <c r="C1049" s="163"/>
      <c r="D1049" s="108"/>
      <c r="E1049" s="108"/>
      <c r="G1049" s="152"/>
      <c r="H1049" s="108"/>
    </row>
    <row r="1050" spans="3:8" ht="14.25" customHeight="1">
      <c r="C1050" s="163"/>
      <c r="D1050" s="108"/>
      <c r="E1050" s="108"/>
      <c r="G1050" s="152"/>
      <c r="H1050" s="108"/>
    </row>
    <row r="1051" spans="3:8" ht="14.25" customHeight="1">
      <c r="C1051" s="163"/>
      <c r="D1051" s="108"/>
      <c r="E1051" s="108"/>
      <c r="G1051" s="152"/>
      <c r="H1051" s="108"/>
    </row>
    <row r="1052" spans="3:8" ht="14.25" customHeight="1">
      <c r="C1052" s="163"/>
      <c r="D1052" s="108"/>
      <c r="E1052" s="108"/>
      <c r="G1052" s="152"/>
      <c r="H1052" s="108"/>
    </row>
    <row r="1053" spans="3:8" ht="14.25" customHeight="1">
      <c r="C1053" s="163"/>
      <c r="D1053" s="108"/>
      <c r="E1053" s="108"/>
      <c r="G1053" s="152"/>
      <c r="H1053" s="108"/>
    </row>
    <row r="1054" spans="3:8" ht="14.25" customHeight="1">
      <c r="C1054" s="163"/>
      <c r="D1054" s="108"/>
      <c r="E1054" s="108"/>
      <c r="G1054" s="152"/>
      <c r="H1054" s="108"/>
    </row>
    <row r="1055" spans="3:8" ht="14.25" customHeight="1">
      <c r="C1055" s="163"/>
      <c r="D1055" s="108"/>
      <c r="E1055" s="108"/>
      <c r="G1055" s="152"/>
      <c r="H1055" s="108"/>
    </row>
    <row r="1056" spans="3:8" ht="14.25" customHeight="1">
      <c r="C1056" s="163"/>
      <c r="D1056" s="108"/>
      <c r="E1056" s="108"/>
      <c r="G1056" s="152"/>
      <c r="H1056" s="108"/>
    </row>
    <row r="1057" spans="3:8" ht="14.25" customHeight="1">
      <c r="C1057" s="163"/>
      <c r="D1057" s="108"/>
      <c r="E1057" s="108"/>
      <c r="G1057" s="152"/>
      <c r="H1057" s="108"/>
    </row>
    <row r="1058" spans="3:8" ht="14.25" customHeight="1">
      <c r="C1058" s="163"/>
      <c r="D1058" s="108"/>
      <c r="E1058" s="108"/>
      <c r="G1058" s="152"/>
      <c r="H1058" s="108"/>
    </row>
    <row r="1059" spans="3:8" ht="14.25" customHeight="1">
      <c r="C1059" s="163"/>
      <c r="D1059" s="108"/>
      <c r="E1059" s="108"/>
      <c r="G1059" s="152"/>
      <c r="H1059" s="108"/>
    </row>
    <row r="1060" spans="3:8" ht="14.25" customHeight="1">
      <c r="C1060" s="163"/>
      <c r="D1060" s="108"/>
      <c r="E1060" s="108"/>
      <c r="G1060" s="152"/>
      <c r="H1060" s="108"/>
    </row>
    <row r="1061" spans="3:8" ht="14.25" customHeight="1">
      <c r="C1061" s="163"/>
      <c r="D1061" s="108"/>
      <c r="E1061" s="108"/>
      <c r="G1061" s="152"/>
      <c r="H1061" s="108"/>
    </row>
    <row r="1062" spans="3:8" ht="14.25" customHeight="1">
      <c r="C1062" s="163"/>
      <c r="D1062" s="108"/>
      <c r="E1062" s="108"/>
      <c r="G1062" s="152"/>
      <c r="H1062" s="108"/>
    </row>
  </sheetData>
  <conditionalFormatting sqref="H64:H76 H78:H80 H83:H95 H97:H100 H104 H107 H109:H1048576">
    <cfRule type="cellIs" dxfId="73" priority="17" operator="lessThan">
      <formula>0</formula>
    </cfRule>
    <cfRule type="cellIs" dxfId="72" priority="18" operator="greaterThan">
      <formula>0</formula>
    </cfRule>
  </conditionalFormatting>
  <conditionalFormatting sqref="H81:H82">
    <cfRule type="cellIs" dxfId="71" priority="15" operator="lessThan">
      <formula>0</formula>
    </cfRule>
    <cfRule type="cellIs" dxfId="70" priority="16" operator="greaterThan">
      <formula>0</formula>
    </cfRule>
  </conditionalFormatting>
  <conditionalFormatting sqref="H77">
    <cfRule type="cellIs" dxfId="69" priority="13" operator="lessThan">
      <formula>0</formula>
    </cfRule>
    <cfRule type="cellIs" dxfId="68" priority="14" operator="greaterThan">
      <formula>0</formula>
    </cfRule>
  </conditionalFormatting>
  <conditionalFormatting sqref="H96">
    <cfRule type="cellIs" dxfId="67" priority="11" operator="lessThan">
      <formula>0</formula>
    </cfRule>
    <cfRule type="cellIs" dxfId="66" priority="12" operator="greaterThan">
      <formula>0</formula>
    </cfRule>
  </conditionalFormatting>
  <conditionalFormatting sqref="H102">
    <cfRule type="cellIs" dxfId="65" priority="9" operator="lessThan">
      <formula>0</formula>
    </cfRule>
    <cfRule type="cellIs" dxfId="64" priority="10" operator="greaterThan">
      <formula>0</formula>
    </cfRule>
  </conditionalFormatting>
  <conditionalFormatting sqref="H101">
    <cfRule type="cellIs" dxfId="63" priority="7" operator="lessThan">
      <formula>0</formula>
    </cfRule>
    <cfRule type="cellIs" dxfId="62" priority="8" operator="greaterThan">
      <formula>0</formula>
    </cfRule>
  </conditionalFormatting>
  <conditionalFormatting sqref="H103">
    <cfRule type="cellIs" dxfId="61" priority="5" operator="lessThan">
      <formula>0</formula>
    </cfRule>
    <cfRule type="cellIs" dxfId="60" priority="6" operator="greaterThan">
      <formula>0</formula>
    </cfRule>
  </conditionalFormatting>
  <conditionalFormatting sqref="H105">
    <cfRule type="cellIs" dxfId="59" priority="3" operator="lessThan">
      <formula>0</formula>
    </cfRule>
    <cfRule type="cellIs" dxfId="58" priority="4" operator="greaterThan">
      <formula>0</formula>
    </cfRule>
  </conditionalFormatting>
  <conditionalFormatting sqref="H106">
    <cfRule type="cellIs" dxfId="57" priority="1" operator="lessThan">
      <formula>0</formula>
    </cfRule>
    <cfRule type="cellIs" dxfId="56" priority="2" operator="greaterThan">
      <formula>0</formula>
    </cfRule>
  </conditionalFormatting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outlinePr summaryBelow="0"/>
  </sheetPr>
  <dimension ref="A1:I1062"/>
  <sheetViews>
    <sheetView topLeftCell="A11" zoomScale="85" zoomScaleNormal="85" workbookViewId="0">
      <selection activeCell="B44" sqref="B44"/>
    </sheetView>
    <sheetView workbookViewId="1"/>
  </sheetViews>
  <sheetFormatPr defaultColWidth="12.59765625" defaultRowHeight="15" customHeight="1" outlineLevelRow="2"/>
  <cols>
    <col min="1" max="1" width="38.09765625" style="368" customWidth="1"/>
    <col min="2" max="2" width="9.09765625" style="39" customWidth="1"/>
    <col min="3" max="3" width="13.19921875" style="377" customWidth="1"/>
    <col min="4" max="4" width="13.796875" style="461" customWidth="1"/>
    <col min="5" max="5" width="10.8984375" style="453" customWidth="1"/>
    <col min="6" max="6" width="11" style="463" customWidth="1"/>
    <col min="7" max="7" width="9.69921875" style="463" customWidth="1"/>
    <col min="8" max="8" width="10.09765625" style="453" customWidth="1"/>
    <col min="9" max="9" width="39" style="453" customWidth="1"/>
    <col min="10" max="18" width="7.59765625" style="453" customWidth="1"/>
    <col min="19" max="23" width="12.59765625" style="453" customWidth="1"/>
    <col min="24" max="16384" width="12.59765625" style="453"/>
  </cols>
  <sheetData>
    <row r="1" spans="1:4" ht="15" customHeight="1">
      <c r="A1" s="428" t="s">
        <v>220</v>
      </c>
      <c r="B1" s="429">
        <v>28136.03</v>
      </c>
      <c r="C1" s="429">
        <v>0</v>
      </c>
      <c r="D1" s="429">
        <v>14310.77</v>
      </c>
    </row>
    <row r="2" spans="1:4" ht="15" customHeight="1" outlineLevel="1">
      <c r="A2" s="430" t="s">
        <v>221</v>
      </c>
      <c r="B2" s="429">
        <v>28136.03</v>
      </c>
      <c r="C2" s="429">
        <v>0</v>
      </c>
      <c r="D2" s="429">
        <v>14310.77</v>
      </c>
    </row>
    <row r="3" spans="1:4" ht="15" customHeight="1" outlineLevel="2">
      <c r="A3" s="430" t="s">
        <v>222</v>
      </c>
      <c r="B3" s="429">
        <v>27936</v>
      </c>
      <c r="C3" s="429">
        <v>0</v>
      </c>
      <c r="D3" s="429">
        <v>14310.77</v>
      </c>
    </row>
    <row r="4" spans="1:4" ht="15" customHeight="1" outlineLevel="2">
      <c r="A4" s="430" t="s">
        <v>223</v>
      </c>
      <c r="B4" s="429">
        <v>0.03</v>
      </c>
      <c r="C4" s="429">
        <v>0</v>
      </c>
      <c r="D4" s="429">
        <v>0</v>
      </c>
    </row>
    <row r="5" spans="1:4" ht="15" customHeight="1" outlineLevel="2">
      <c r="A5" s="430" t="s">
        <v>224</v>
      </c>
      <c r="B5" s="429">
        <v>200</v>
      </c>
      <c r="C5" s="429">
        <v>0</v>
      </c>
      <c r="D5" s="429">
        <v>0</v>
      </c>
    </row>
    <row r="6" spans="1:4" ht="15" customHeight="1">
      <c r="A6" s="430" t="s">
        <v>225</v>
      </c>
      <c r="B6" s="429">
        <v>0</v>
      </c>
      <c r="C6" s="429">
        <v>-2614.0700000000002</v>
      </c>
      <c r="D6" s="429">
        <v>-950</v>
      </c>
    </row>
    <row r="7" spans="1:4" ht="15" customHeight="1" outlineLevel="1">
      <c r="A7" s="430" t="s">
        <v>226</v>
      </c>
      <c r="B7" s="429">
        <v>0</v>
      </c>
      <c r="C7" s="429">
        <v>-1161.6199999999999</v>
      </c>
      <c r="D7" s="429">
        <v>-500</v>
      </c>
    </row>
    <row r="8" spans="1:4" ht="15" customHeight="1" outlineLevel="2">
      <c r="A8" s="430" t="s">
        <v>227</v>
      </c>
      <c r="B8" s="429">
        <v>0</v>
      </c>
      <c r="C8" s="429">
        <v>-773.28</v>
      </c>
      <c r="D8" s="429">
        <v>0</v>
      </c>
    </row>
    <row r="9" spans="1:4" ht="15" customHeight="1" outlineLevel="2">
      <c r="A9" s="430" t="s">
        <v>228</v>
      </c>
      <c r="B9" s="429">
        <v>0</v>
      </c>
      <c r="C9" s="429">
        <v>-388.34</v>
      </c>
      <c r="D9" s="429">
        <v>-500</v>
      </c>
    </row>
    <row r="10" spans="1:4" ht="15" customHeight="1" outlineLevel="2">
      <c r="A10" s="430" t="s">
        <v>229</v>
      </c>
      <c r="B10" s="429">
        <v>0</v>
      </c>
      <c r="C10" s="429">
        <v>0</v>
      </c>
      <c r="D10" s="429">
        <v>0</v>
      </c>
    </row>
    <row r="11" spans="1:4" ht="15" customHeight="1" outlineLevel="1">
      <c r="A11" s="430" t="s">
        <v>230</v>
      </c>
      <c r="B11" s="429">
        <v>0</v>
      </c>
      <c r="C11" s="429">
        <v>-1115.2</v>
      </c>
      <c r="D11" s="429">
        <v>0</v>
      </c>
    </row>
    <row r="12" spans="1:4" ht="15" customHeight="1" outlineLevel="2">
      <c r="A12" s="430" t="s">
        <v>231</v>
      </c>
      <c r="B12" s="429">
        <v>0</v>
      </c>
      <c r="C12" s="429">
        <v>-387.72</v>
      </c>
      <c r="D12" s="429">
        <v>0</v>
      </c>
    </row>
    <row r="13" spans="1:4" ht="15" customHeight="1" outlineLevel="2">
      <c r="A13" s="430" t="s">
        <v>232</v>
      </c>
      <c r="B13" s="429">
        <v>0</v>
      </c>
      <c r="C13" s="429">
        <v>-727.48</v>
      </c>
      <c r="D13" s="429">
        <v>0</v>
      </c>
    </row>
    <row r="14" spans="1:4" ht="15" customHeight="1" outlineLevel="1">
      <c r="A14" s="430" t="s">
        <v>233</v>
      </c>
      <c r="B14" s="429">
        <v>0</v>
      </c>
      <c r="C14" s="429">
        <v>-337.25</v>
      </c>
      <c r="D14" s="429">
        <v>-450</v>
      </c>
    </row>
    <row r="15" spans="1:4" ht="15" customHeight="1" outlineLevel="2">
      <c r="A15" s="430" t="s">
        <v>234</v>
      </c>
      <c r="B15" s="429">
        <v>0</v>
      </c>
      <c r="C15" s="429">
        <v>-77.25</v>
      </c>
      <c r="D15" s="429">
        <v>-450</v>
      </c>
    </row>
    <row r="16" spans="1:4" ht="15" customHeight="1" outlineLevel="2">
      <c r="A16" s="430" t="s">
        <v>235</v>
      </c>
      <c r="B16" s="429">
        <v>0</v>
      </c>
      <c r="C16" s="429">
        <v>-260</v>
      </c>
      <c r="D16" s="429">
        <v>0</v>
      </c>
    </row>
    <row r="17" spans="1:4" ht="15" customHeight="1" collapsed="1">
      <c r="A17" s="430" t="s">
        <v>236</v>
      </c>
      <c r="B17" s="429">
        <v>0</v>
      </c>
      <c r="C17" s="429">
        <v>-4784.5499999999993</v>
      </c>
      <c r="D17" s="429">
        <v>0</v>
      </c>
    </row>
    <row r="18" spans="1:4" ht="15" hidden="1" customHeight="1" outlineLevel="1">
      <c r="A18" s="430" t="s">
        <v>237</v>
      </c>
      <c r="B18" s="429">
        <v>0</v>
      </c>
      <c r="C18" s="429">
        <v>-2037.24</v>
      </c>
      <c r="D18" s="429">
        <v>0</v>
      </c>
    </row>
    <row r="19" spans="1:4" ht="15" hidden="1" customHeight="1" outlineLevel="2">
      <c r="A19" s="430" t="s">
        <v>238</v>
      </c>
      <c r="B19" s="429">
        <v>0</v>
      </c>
      <c r="C19" s="429">
        <v>-341.36</v>
      </c>
      <c r="D19" s="429">
        <v>0</v>
      </c>
    </row>
    <row r="20" spans="1:4" ht="15" hidden="1" customHeight="1" outlineLevel="2">
      <c r="A20" s="430" t="s">
        <v>239</v>
      </c>
      <c r="B20" s="429">
        <v>0</v>
      </c>
      <c r="C20" s="429">
        <v>-329.54</v>
      </c>
      <c r="D20" s="429">
        <v>0</v>
      </c>
    </row>
    <row r="21" spans="1:4" ht="15" hidden="1" customHeight="1" outlineLevel="2">
      <c r="A21" s="430" t="s">
        <v>240</v>
      </c>
      <c r="B21" s="429">
        <v>0</v>
      </c>
      <c r="C21" s="429">
        <v>-1366.34</v>
      </c>
      <c r="D21" s="429">
        <v>0</v>
      </c>
    </row>
    <row r="22" spans="1:4" ht="15" hidden="1" customHeight="1" outlineLevel="1">
      <c r="A22" s="430" t="s">
        <v>241</v>
      </c>
      <c r="B22" s="429">
        <v>0</v>
      </c>
      <c r="C22" s="429">
        <v>-2532.0300000000002</v>
      </c>
      <c r="D22" s="429">
        <v>0</v>
      </c>
    </row>
    <row r="23" spans="1:4" ht="15" hidden="1" customHeight="1" outlineLevel="2">
      <c r="A23" s="430" t="s">
        <v>242</v>
      </c>
      <c r="B23" s="429">
        <v>0</v>
      </c>
      <c r="C23" s="429">
        <v>-29.08</v>
      </c>
      <c r="D23" s="429">
        <v>0</v>
      </c>
    </row>
    <row r="24" spans="1:4" ht="15" hidden="1" customHeight="1" outlineLevel="2">
      <c r="A24" s="430" t="s">
        <v>243</v>
      </c>
      <c r="B24" s="429">
        <v>0</v>
      </c>
      <c r="C24" s="429">
        <v>-1837.42</v>
      </c>
      <c r="D24" s="429">
        <v>0</v>
      </c>
    </row>
    <row r="25" spans="1:4" ht="15" hidden="1" customHeight="1" outlineLevel="2">
      <c r="A25" s="430" t="s">
        <v>244</v>
      </c>
      <c r="B25" s="429">
        <v>0</v>
      </c>
      <c r="C25" s="429">
        <v>-665.53</v>
      </c>
      <c r="D25" s="429">
        <v>0</v>
      </c>
    </row>
    <row r="26" spans="1:4" ht="15" hidden="1" customHeight="1" outlineLevel="1">
      <c r="A26" s="430" t="s">
        <v>245</v>
      </c>
      <c r="B26" s="429">
        <v>0</v>
      </c>
      <c r="C26" s="429">
        <v>-215.28</v>
      </c>
      <c r="D26" s="429">
        <v>0</v>
      </c>
    </row>
    <row r="27" spans="1:4" ht="15" hidden="1" customHeight="1" outlineLevel="2">
      <c r="A27" s="430" t="s">
        <v>246</v>
      </c>
      <c r="B27" s="429">
        <v>0</v>
      </c>
      <c r="C27" s="429">
        <v>-212.28</v>
      </c>
      <c r="D27" s="429">
        <v>0</v>
      </c>
    </row>
    <row r="28" spans="1:4" ht="15" hidden="1" customHeight="1" outlineLevel="2">
      <c r="A28" s="430" t="s">
        <v>247</v>
      </c>
      <c r="B28" s="429">
        <v>0</v>
      </c>
      <c r="C28" s="429">
        <v>-3</v>
      </c>
      <c r="D28" s="429">
        <v>0</v>
      </c>
    </row>
    <row r="29" spans="1:4" ht="15" customHeight="1">
      <c r="A29" s="430" t="s">
        <v>248</v>
      </c>
      <c r="B29" s="429">
        <v>0</v>
      </c>
      <c r="C29" s="429">
        <v>-7558.15</v>
      </c>
      <c r="D29" s="429">
        <v>-446.18</v>
      </c>
    </row>
    <row r="30" spans="1:4" ht="15" customHeight="1" outlineLevel="1">
      <c r="A30" s="430" t="s">
        <v>249</v>
      </c>
      <c r="B30" s="429">
        <v>0</v>
      </c>
      <c r="C30" s="429">
        <v>-1252.3399999999999</v>
      </c>
      <c r="D30" s="429">
        <v>0</v>
      </c>
    </row>
    <row r="31" spans="1:4" ht="15" customHeight="1" outlineLevel="2">
      <c r="A31" s="430" t="s">
        <v>250</v>
      </c>
      <c r="B31" s="429">
        <v>0</v>
      </c>
      <c r="C31" s="429">
        <v>-450.13</v>
      </c>
      <c r="D31" s="429">
        <v>0</v>
      </c>
    </row>
    <row r="32" spans="1:4" ht="15" customHeight="1" outlineLevel="2">
      <c r="A32" s="430" t="s">
        <v>251</v>
      </c>
      <c r="B32" s="429">
        <v>0</v>
      </c>
      <c r="C32" s="429">
        <v>-667.71</v>
      </c>
      <c r="D32" s="429">
        <v>0</v>
      </c>
    </row>
    <row r="33" spans="1:4" ht="15" customHeight="1" outlineLevel="2">
      <c r="A33" s="430" t="s">
        <v>252</v>
      </c>
      <c r="B33" s="429">
        <v>0</v>
      </c>
      <c r="C33" s="429">
        <v>-125</v>
      </c>
      <c r="D33" s="429">
        <v>0</v>
      </c>
    </row>
    <row r="34" spans="1:4" ht="15" customHeight="1" outlineLevel="2">
      <c r="A34" s="430" t="s">
        <v>253</v>
      </c>
      <c r="B34" s="429">
        <v>0</v>
      </c>
      <c r="C34" s="429">
        <v>-9.5</v>
      </c>
      <c r="D34" s="429">
        <v>0</v>
      </c>
    </row>
    <row r="35" spans="1:4" ht="15" customHeight="1" outlineLevel="1">
      <c r="A35" s="430" t="s">
        <v>254</v>
      </c>
      <c r="B35" s="429">
        <v>0</v>
      </c>
      <c r="C35" s="429">
        <v>-3525.62</v>
      </c>
      <c r="D35" s="429">
        <v>-446.18</v>
      </c>
    </row>
    <row r="36" spans="1:4" ht="15" customHeight="1" outlineLevel="2">
      <c r="A36" s="430" t="s">
        <v>255</v>
      </c>
      <c r="B36" s="429">
        <v>0</v>
      </c>
      <c r="C36" s="429">
        <v>-127.35</v>
      </c>
      <c r="D36" s="429">
        <v>0</v>
      </c>
    </row>
    <row r="37" spans="1:4" ht="15" customHeight="1" outlineLevel="2">
      <c r="A37" s="430" t="s">
        <v>203</v>
      </c>
      <c r="B37" s="429">
        <v>0</v>
      </c>
      <c r="C37" s="429">
        <v>-2377.87</v>
      </c>
      <c r="D37" s="429">
        <v>0</v>
      </c>
    </row>
    <row r="38" spans="1:4" ht="15" customHeight="1" outlineLevel="2">
      <c r="A38" s="430" t="s">
        <v>256</v>
      </c>
      <c r="B38" s="429">
        <v>0</v>
      </c>
      <c r="C38" s="429">
        <v>-320.2</v>
      </c>
      <c r="D38" s="429">
        <v>0</v>
      </c>
    </row>
    <row r="39" spans="1:4" ht="15" customHeight="1" outlineLevel="2">
      <c r="A39" s="430" t="s">
        <v>257</v>
      </c>
      <c r="B39" s="429">
        <v>0</v>
      </c>
      <c r="C39" s="429">
        <v>-700.2</v>
      </c>
      <c r="D39" s="429">
        <v>0</v>
      </c>
    </row>
    <row r="40" spans="1:4" ht="15" customHeight="1" outlineLevel="2">
      <c r="A40" s="430" t="s">
        <v>258</v>
      </c>
      <c r="B40" s="429">
        <v>0</v>
      </c>
      <c r="C40" s="429">
        <v>0</v>
      </c>
      <c r="D40" s="429">
        <v>-446.18</v>
      </c>
    </row>
    <row r="41" spans="1:4" ht="15" customHeight="1" outlineLevel="1">
      <c r="A41" s="430" t="s">
        <v>259</v>
      </c>
      <c r="B41" s="429">
        <v>0</v>
      </c>
      <c r="C41" s="429">
        <v>-2780.19</v>
      </c>
      <c r="D41" s="429">
        <v>0</v>
      </c>
    </row>
    <row r="42" spans="1:4" ht="15" customHeight="1" outlineLevel="2">
      <c r="A42" s="430" t="s">
        <v>260</v>
      </c>
      <c r="B42" s="429">
        <v>0</v>
      </c>
      <c r="C42" s="429">
        <v>-150</v>
      </c>
      <c r="D42" s="429">
        <v>0</v>
      </c>
    </row>
    <row r="43" spans="1:4" ht="15" customHeight="1" outlineLevel="2">
      <c r="A43" s="430" t="s">
        <v>261</v>
      </c>
      <c r="B43" s="429">
        <v>0</v>
      </c>
      <c r="C43" s="429">
        <v>-1754.14</v>
      </c>
      <c r="D43" s="429">
        <v>0</v>
      </c>
    </row>
    <row r="44" spans="1:4" ht="15" customHeight="1" outlineLevel="2">
      <c r="A44" s="430" t="s">
        <v>262</v>
      </c>
      <c r="B44" s="429">
        <v>0</v>
      </c>
      <c r="C44" s="429">
        <v>-876.05</v>
      </c>
      <c r="D44" s="429">
        <v>0</v>
      </c>
    </row>
    <row r="45" spans="1:4" ht="15" customHeight="1" collapsed="1">
      <c r="A45" s="430" t="s">
        <v>263</v>
      </c>
      <c r="B45" s="429">
        <v>0</v>
      </c>
      <c r="C45" s="429">
        <v>-1800</v>
      </c>
      <c r="D45" s="429">
        <v>-10750</v>
      </c>
    </row>
    <row r="46" spans="1:4" ht="15" hidden="1" customHeight="1" outlineLevel="1">
      <c r="A46" s="430" t="s">
        <v>263</v>
      </c>
      <c r="B46" s="429">
        <v>0</v>
      </c>
      <c r="C46" s="429">
        <v>-1800</v>
      </c>
      <c r="D46" s="429">
        <v>-10750</v>
      </c>
    </row>
    <row r="47" spans="1:4" ht="15" hidden="1" customHeight="1" outlineLevel="2">
      <c r="A47" s="430" t="s">
        <v>263</v>
      </c>
      <c r="B47" s="429">
        <v>0</v>
      </c>
      <c r="C47" s="429">
        <v>-1800</v>
      </c>
      <c r="D47" s="429">
        <v>-10750</v>
      </c>
    </row>
    <row r="48" spans="1:4" ht="15" hidden="1" customHeight="1" outlineLevel="2">
      <c r="A48" s="430" t="s">
        <v>270</v>
      </c>
      <c r="B48" s="429">
        <v>0</v>
      </c>
      <c r="C48" s="429">
        <v>0</v>
      </c>
      <c r="D48" s="429">
        <v>-10750</v>
      </c>
    </row>
    <row r="49" spans="1:9" ht="15" customHeight="1" outlineLevel="1">
      <c r="A49" s="430" t="s">
        <v>264</v>
      </c>
      <c r="B49" s="429">
        <v>0</v>
      </c>
      <c r="C49" s="429">
        <v>0</v>
      </c>
      <c r="D49" s="429">
        <v>0</v>
      </c>
    </row>
    <row r="50" spans="1:9" ht="15" hidden="1" customHeight="1" outlineLevel="1">
      <c r="A50" s="430" t="s">
        <v>264</v>
      </c>
      <c r="B50" s="429">
        <v>0</v>
      </c>
      <c r="C50" s="429">
        <v>0</v>
      </c>
      <c r="D50" s="429">
        <v>0</v>
      </c>
    </row>
    <row r="51" spans="1:9" ht="15" hidden="1" customHeight="1" outlineLevel="2">
      <c r="A51" s="430" t="s">
        <v>265</v>
      </c>
      <c r="B51" s="429">
        <v>0</v>
      </c>
      <c r="C51" s="429">
        <v>0</v>
      </c>
      <c r="D51" s="429">
        <v>0</v>
      </c>
    </row>
    <row r="52" spans="1:9" ht="15" hidden="1" customHeight="1" outlineLevel="2">
      <c r="A52" s="430" t="s">
        <v>266</v>
      </c>
      <c r="B52" s="429">
        <v>0</v>
      </c>
      <c r="C52" s="429">
        <v>0</v>
      </c>
      <c r="D52" s="429">
        <v>0</v>
      </c>
    </row>
    <row r="53" spans="1:9" ht="15" hidden="1" customHeight="1" outlineLevel="2">
      <c r="A53" s="430" t="s">
        <v>267</v>
      </c>
      <c r="B53" s="429">
        <v>0</v>
      </c>
      <c r="C53" s="429">
        <v>0</v>
      </c>
      <c r="D53" s="429">
        <v>0</v>
      </c>
    </row>
    <row r="54" spans="1:9" ht="15" hidden="1" customHeight="1" outlineLevel="2">
      <c r="A54" s="430" t="s">
        <v>268</v>
      </c>
      <c r="B54" s="429">
        <v>0</v>
      </c>
      <c r="C54" s="429">
        <v>0</v>
      </c>
      <c r="D54" s="429">
        <v>0</v>
      </c>
    </row>
    <row r="55" spans="1:9" ht="15" hidden="1" customHeight="1" outlineLevel="2">
      <c r="A55" s="430" t="s">
        <v>269</v>
      </c>
      <c r="B55" s="429">
        <v>0</v>
      </c>
      <c r="C55" s="429">
        <v>0</v>
      </c>
      <c r="D55" s="429">
        <v>0</v>
      </c>
    </row>
    <row r="56" spans="1:9" ht="15" hidden="1" customHeight="1" outlineLevel="2">
      <c r="A56" s="430" t="s">
        <v>271</v>
      </c>
      <c r="B56" s="429">
        <v>0</v>
      </c>
      <c r="C56" s="429">
        <v>0</v>
      </c>
      <c r="D56" s="429">
        <v>0</v>
      </c>
    </row>
    <row r="57" spans="1:9" ht="15" hidden="1" customHeight="1" outlineLevel="2">
      <c r="A57" s="430" t="s">
        <v>272</v>
      </c>
      <c r="B57" s="429">
        <v>0</v>
      </c>
      <c r="C57" s="429">
        <v>0</v>
      </c>
      <c r="D57" s="429">
        <v>0</v>
      </c>
    </row>
    <row r="58" spans="1:9" ht="15" hidden="1" customHeight="1" outlineLevel="2">
      <c r="A58" s="430" t="s">
        <v>273</v>
      </c>
      <c r="B58" s="429">
        <v>0</v>
      </c>
      <c r="C58" s="429">
        <v>0</v>
      </c>
      <c r="D58" s="429">
        <v>0</v>
      </c>
    </row>
    <row r="59" spans="1:9" ht="15" hidden="1" customHeight="1" outlineLevel="2">
      <c r="A59" s="430" t="s">
        <v>274</v>
      </c>
      <c r="B59" s="429">
        <v>0</v>
      </c>
      <c r="C59" s="429">
        <v>0</v>
      </c>
      <c r="D59" s="429">
        <v>0</v>
      </c>
    </row>
    <row r="60" spans="1:9" ht="15" hidden="1" customHeight="1" outlineLevel="2">
      <c r="A60" s="430" t="s">
        <v>275</v>
      </c>
      <c r="B60" s="429">
        <v>0</v>
      </c>
      <c r="C60" s="429">
        <v>0</v>
      </c>
      <c r="D60" s="429">
        <v>0</v>
      </c>
    </row>
    <row r="62" spans="1:9" ht="15.6" customHeight="1">
      <c r="A62" s="407"/>
      <c r="B62" s="408"/>
      <c r="C62" s="409"/>
      <c r="D62" s="410"/>
      <c r="E62" s="411"/>
      <c r="F62" s="412"/>
      <c r="G62" s="412"/>
      <c r="H62" s="411"/>
      <c r="I62" s="411"/>
    </row>
    <row r="63" spans="1:9" ht="14.25" customHeight="1">
      <c r="A63" s="116"/>
      <c r="B63" s="116"/>
      <c r="C63" s="218"/>
      <c r="D63" s="460" t="s">
        <v>276</v>
      </c>
      <c r="E63" s="459" t="s">
        <v>277</v>
      </c>
      <c r="F63" s="462">
        <v>2022</v>
      </c>
      <c r="I63" s="464"/>
    </row>
    <row r="64" spans="1:9" ht="14.25" customHeight="1">
      <c r="A64" s="116"/>
      <c r="B64" s="116"/>
      <c r="C64" s="218" t="s">
        <v>278</v>
      </c>
      <c r="F64" s="308" t="s">
        <v>279</v>
      </c>
      <c r="G64" s="308" t="s">
        <v>280</v>
      </c>
      <c r="H64" s="218" t="s">
        <v>281</v>
      </c>
      <c r="I64" s="218" t="s">
        <v>82</v>
      </c>
    </row>
    <row r="65" spans="1:9" ht="14.25" customHeight="1" outlineLevel="1">
      <c r="A65" s="116" t="s">
        <v>282</v>
      </c>
      <c r="B65" s="116" t="s">
        <v>283</v>
      </c>
      <c r="C65" s="130">
        <v>2000</v>
      </c>
      <c r="D65" s="104">
        <f>2000*12+1400+1400</f>
        <v>26800</v>
      </c>
      <c r="F65" s="390">
        <f>$D$65</f>
        <v>26800</v>
      </c>
      <c r="G65" s="309">
        <f>B1</f>
        <v>28136.03</v>
      </c>
      <c r="H65" s="309">
        <f>G65-F65</f>
        <v>1336.0299999999988</v>
      </c>
    </row>
    <row r="66" spans="1:9" ht="14.4" customHeight="1">
      <c r="A66" s="366" t="s">
        <v>284</v>
      </c>
      <c r="B66" s="242"/>
      <c r="C66" s="358"/>
      <c r="D66" s="243">
        <f>SUM(D65:D65)</f>
        <v>26800</v>
      </c>
      <c r="E66" s="244"/>
      <c r="F66" s="391">
        <f>SUM(F65:F65)</f>
        <v>26800</v>
      </c>
      <c r="G66" s="310">
        <f>SUM(G65:G65)</f>
        <v>28136.03</v>
      </c>
      <c r="H66" s="310">
        <f>SUM(H65:H65)</f>
        <v>1336.0299999999988</v>
      </c>
      <c r="I66" s="247"/>
    </row>
    <row r="67" spans="1:9" ht="14.25" customHeight="1" outlineLevel="1">
      <c r="A67" s="116" t="s">
        <v>285</v>
      </c>
      <c r="B67" s="116" t="s">
        <v>286</v>
      </c>
      <c r="C67" s="130"/>
      <c r="D67" s="104">
        <v>0</v>
      </c>
      <c r="E67" s="106"/>
      <c r="F67" s="390">
        <f>$D$67</f>
        <v>0</v>
      </c>
      <c r="G67" s="309">
        <f>D1</f>
        <v>14310.77</v>
      </c>
      <c r="H67" s="309">
        <f>G67-F67</f>
        <v>14310.77</v>
      </c>
      <c r="I67" s="355"/>
    </row>
    <row r="68" spans="1:9" ht="14.4" customHeight="1">
      <c r="A68" s="366" t="s">
        <v>287</v>
      </c>
      <c r="B68" s="242"/>
      <c r="C68" s="358"/>
      <c r="D68" s="243">
        <f>SUM(D67)</f>
        <v>0</v>
      </c>
      <c r="E68" s="244"/>
      <c r="F68" s="392">
        <f>SUM(F67)</f>
        <v>0</v>
      </c>
      <c r="G68" s="310">
        <f>SUM(G67)</f>
        <v>14310.77</v>
      </c>
      <c r="H68" s="310">
        <f>SUM(H67:H67)</f>
        <v>14310.77</v>
      </c>
      <c r="I68" s="247"/>
    </row>
    <row r="69" spans="1:9" ht="14.25" customHeight="1" outlineLevel="1">
      <c r="A69" s="367" t="s">
        <v>288</v>
      </c>
      <c r="B69" s="125"/>
      <c r="C69" s="359">
        <f>SUM(C70:C72)</f>
        <v>250</v>
      </c>
      <c r="D69" s="352">
        <f>SUM(D70:D72)</f>
        <v>3000</v>
      </c>
      <c r="E69" s="234">
        <f>SUM(E70:E72)</f>
        <v>3150</v>
      </c>
      <c r="F69" s="393">
        <f>SUM(F70:F72)</f>
        <v>3000</v>
      </c>
      <c r="G69" s="312">
        <f>SUM(G70:G72)</f>
        <v>2614.0699999999997</v>
      </c>
      <c r="H69" s="331">
        <f t="shared" ref="H69:H81" si="0">F69-G69</f>
        <v>385.93000000000029</v>
      </c>
      <c r="I69" s="168"/>
    </row>
    <row r="70" spans="1:9" s="39" customFormat="1" ht="14.4" customHeight="1" outlineLevel="2">
      <c r="A70" s="124" t="s">
        <v>289</v>
      </c>
      <c r="B70" s="140" t="s">
        <v>290</v>
      </c>
      <c r="C70" s="130">
        <v>100</v>
      </c>
      <c r="D70" s="130">
        <f>C70*12</f>
        <v>1200</v>
      </c>
      <c r="E70" s="130">
        <f>D70*1.05</f>
        <v>1260</v>
      </c>
      <c r="F70" s="390">
        <f>$D$70</f>
        <v>1200</v>
      </c>
      <c r="G70" s="311">
        <f>-C7</f>
        <v>1161.6199999999999</v>
      </c>
      <c r="H70" s="331">
        <f t="shared" si="0"/>
        <v>38.380000000000109</v>
      </c>
    </row>
    <row r="71" spans="1:9" s="39" customFormat="1" ht="14.4" customHeight="1" outlineLevel="2">
      <c r="A71" s="124" t="s">
        <v>291</v>
      </c>
      <c r="B71" s="140" t="s">
        <v>290</v>
      </c>
      <c r="C71" s="130">
        <v>100</v>
      </c>
      <c r="D71" s="130">
        <f>C71*12</f>
        <v>1200</v>
      </c>
      <c r="E71" s="130">
        <f>D71*1.05</f>
        <v>1260</v>
      </c>
      <c r="F71" s="390">
        <f>$D$71</f>
        <v>1200</v>
      </c>
      <c r="G71" s="311">
        <f>-C11</f>
        <v>1115.2</v>
      </c>
      <c r="H71" s="331">
        <f t="shared" si="0"/>
        <v>84.799999999999955</v>
      </c>
    </row>
    <row r="72" spans="1:9" s="39" customFormat="1" ht="14.4" customHeight="1" outlineLevel="2">
      <c r="A72" s="124" t="s">
        <v>292</v>
      </c>
      <c r="B72" s="140" t="s">
        <v>290</v>
      </c>
      <c r="C72" s="130">
        <v>50</v>
      </c>
      <c r="D72" s="130">
        <f>C72*12</f>
        <v>600</v>
      </c>
      <c r="E72" s="130">
        <f>D72*1.05</f>
        <v>630</v>
      </c>
      <c r="F72" s="390">
        <f>$D$72</f>
        <v>600</v>
      </c>
      <c r="G72" s="311">
        <f>-C14</f>
        <v>337.25</v>
      </c>
      <c r="H72" s="331">
        <f t="shared" si="0"/>
        <v>262.75</v>
      </c>
    </row>
    <row r="73" spans="1:9" ht="14.4" customHeight="1" outlineLevel="1">
      <c r="A73" s="128" t="s">
        <v>293</v>
      </c>
      <c r="B73" s="128"/>
      <c r="C73" s="353">
        <f>SUM(C74:C76)</f>
        <v>300</v>
      </c>
      <c r="D73" s="353">
        <f>SUM(D74:D76)</f>
        <v>3600</v>
      </c>
      <c r="E73" s="235">
        <f>SUM(E74:E76)</f>
        <v>3780</v>
      </c>
      <c r="F73" s="394">
        <f>SUM(F74:F76)</f>
        <v>3600</v>
      </c>
      <c r="G73" s="313">
        <f>SUM(G74:G76)</f>
        <v>4784.55</v>
      </c>
      <c r="H73" s="331">
        <f t="shared" si="0"/>
        <v>-1184.5500000000002</v>
      </c>
      <c r="I73" s="126"/>
    </row>
    <row r="74" spans="1:9" ht="14.4" customHeight="1" outlineLevel="2">
      <c r="A74" s="123" t="s">
        <v>294</v>
      </c>
      <c r="B74" s="140" t="s">
        <v>290</v>
      </c>
      <c r="C74" s="229">
        <v>200</v>
      </c>
      <c r="D74" s="147">
        <f t="shared" ref="D74:D81" si="1">C74*12</f>
        <v>2400</v>
      </c>
      <c r="E74" s="233">
        <f>D74*1.05</f>
        <v>2520</v>
      </c>
      <c r="F74" s="390">
        <f>$D$74</f>
        <v>2400</v>
      </c>
      <c r="G74" s="311">
        <f>-C18</f>
        <v>2037.24</v>
      </c>
      <c r="H74" s="331">
        <f t="shared" si="0"/>
        <v>362.76</v>
      </c>
    </row>
    <row r="75" spans="1:9" ht="14.4" customHeight="1" outlineLevel="2">
      <c r="A75" s="123" t="s">
        <v>295</v>
      </c>
      <c r="B75" s="140" t="s">
        <v>290</v>
      </c>
      <c r="C75" s="229">
        <v>100</v>
      </c>
      <c r="D75" s="147">
        <f t="shared" si="1"/>
        <v>1200</v>
      </c>
      <c r="E75" s="233">
        <f>D75*1.05</f>
        <v>1260</v>
      </c>
      <c r="F75" s="390">
        <f>$D$75</f>
        <v>1200</v>
      </c>
      <c r="G75" s="311">
        <f>-C22</f>
        <v>2532.0300000000002</v>
      </c>
      <c r="H75" s="331">
        <f t="shared" si="0"/>
        <v>-1332.0300000000002</v>
      </c>
    </row>
    <row r="76" spans="1:9" s="377" customFormat="1" ht="14.4" customHeight="1" outlineLevel="2">
      <c r="A76" s="425" t="s">
        <v>296</v>
      </c>
      <c r="B76" s="140" t="s">
        <v>290</v>
      </c>
      <c r="C76" s="229">
        <v>0</v>
      </c>
      <c r="D76" s="229">
        <f t="shared" si="1"/>
        <v>0</v>
      </c>
      <c r="E76" s="232">
        <f>D76*1.05</f>
        <v>0</v>
      </c>
      <c r="F76" s="390">
        <f>$D$76</f>
        <v>0</v>
      </c>
      <c r="G76" s="311">
        <f>-C26</f>
        <v>215.28</v>
      </c>
      <c r="H76" s="331">
        <f t="shared" si="0"/>
        <v>-215.28</v>
      </c>
    </row>
    <row r="77" spans="1:9" ht="14.4" customHeight="1" outlineLevel="1">
      <c r="A77" s="171" t="s">
        <v>297</v>
      </c>
      <c r="B77" s="171"/>
      <c r="C77" s="360">
        <f>SUM(C80:C81)</f>
        <v>450</v>
      </c>
      <c r="D77" s="354">
        <f t="shared" si="1"/>
        <v>5400</v>
      </c>
      <c r="E77" s="236">
        <f>D77*1.05</f>
        <v>5670</v>
      </c>
      <c r="F77" s="395">
        <f>SUM(F80,F81)</f>
        <v>5400</v>
      </c>
      <c r="G77" s="314">
        <f>SUM(G80,G81)</f>
        <v>7558.15</v>
      </c>
      <c r="H77" s="331">
        <f t="shared" si="0"/>
        <v>-2158.1499999999996</v>
      </c>
      <c r="I77" s="127"/>
    </row>
    <row r="78" spans="1:9" s="39" customFormat="1" ht="14.4" customHeight="1" outlineLevel="2">
      <c r="A78" s="365" t="s">
        <v>298</v>
      </c>
      <c r="B78" s="140" t="s">
        <v>290</v>
      </c>
      <c r="C78" s="229">
        <v>100</v>
      </c>
      <c r="D78" s="229">
        <f t="shared" si="1"/>
        <v>1200</v>
      </c>
      <c r="E78" s="232"/>
      <c r="F78" s="390">
        <f>$D$78</f>
        <v>1200</v>
      </c>
      <c r="G78" s="311">
        <f>-C30</f>
        <v>1252.3399999999999</v>
      </c>
      <c r="H78" s="331">
        <f t="shared" si="0"/>
        <v>-52.339999999999918</v>
      </c>
      <c r="I78" s="160"/>
    </row>
    <row r="79" spans="1:9" s="39" customFormat="1" ht="14.4" customHeight="1" outlineLevel="2">
      <c r="A79" s="365" t="s">
        <v>299</v>
      </c>
      <c r="B79" s="140" t="s">
        <v>290</v>
      </c>
      <c r="C79" s="229">
        <v>150</v>
      </c>
      <c r="D79" s="229">
        <f t="shared" si="1"/>
        <v>1800</v>
      </c>
      <c r="E79" s="232"/>
      <c r="F79" s="390">
        <f>$D$79</f>
        <v>1800</v>
      </c>
      <c r="G79" s="311">
        <f>-C35</f>
        <v>3525.62</v>
      </c>
      <c r="H79" s="331">
        <f t="shared" si="0"/>
        <v>-1725.62</v>
      </c>
    </row>
    <row r="80" spans="1:9" s="39" customFormat="1" ht="14.4" customHeight="1" outlineLevel="2">
      <c r="A80" s="365" t="s">
        <v>300</v>
      </c>
      <c r="B80" s="140" t="s">
        <v>290</v>
      </c>
      <c r="C80" s="229">
        <v>250</v>
      </c>
      <c r="D80" s="229">
        <f t="shared" si="1"/>
        <v>3000</v>
      </c>
      <c r="E80" s="232">
        <f>D80*1.05</f>
        <v>3150</v>
      </c>
      <c r="F80" s="390">
        <f>$D$80</f>
        <v>3000</v>
      </c>
      <c r="G80" s="311">
        <f>SUM(G78:G79)</f>
        <v>4777.96</v>
      </c>
      <c r="H80" s="331">
        <f t="shared" si="0"/>
        <v>-1777.96</v>
      </c>
    </row>
    <row r="81" spans="1:9" ht="14.4" customHeight="1" outlineLevel="2">
      <c r="A81" s="365" t="s">
        <v>301</v>
      </c>
      <c r="B81" s="140" t="s">
        <v>290</v>
      </c>
      <c r="C81" s="229">
        <v>200</v>
      </c>
      <c r="D81" s="147">
        <f t="shared" si="1"/>
        <v>2400</v>
      </c>
      <c r="E81" s="233">
        <f>D81*1.05</f>
        <v>2520</v>
      </c>
      <c r="F81" s="390">
        <f>$D$81</f>
        <v>2400</v>
      </c>
      <c r="G81" s="311">
        <f>-C41</f>
        <v>2780.19</v>
      </c>
      <c r="H81" s="331">
        <f t="shared" si="0"/>
        <v>-380.19000000000005</v>
      </c>
    </row>
    <row r="82" spans="1:9" s="463" customFormat="1" ht="14.4" customHeight="1" outlineLevel="1">
      <c r="A82" s="417"/>
      <c r="B82" s="418"/>
      <c r="C82" s="419"/>
      <c r="D82" s="420"/>
      <c r="E82" s="421"/>
      <c r="F82" s="422"/>
      <c r="G82" s="423"/>
      <c r="H82" s="423"/>
      <c r="I82" s="424"/>
    </row>
    <row r="83" spans="1:9" ht="14.4" customHeight="1" outlineLevel="2">
      <c r="A83" s="116" t="s">
        <v>302</v>
      </c>
      <c r="B83" s="116"/>
      <c r="C83" s="229">
        <f>C69+C73+C80</f>
        <v>800</v>
      </c>
      <c r="D83" s="147">
        <f>C83*12</f>
        <v>9600</v>
      </c>
      <c r="E83" s="230" t="s">
        <v>103</v>
      </c>
      <c r="F83" s="396">
        <f>$D$83</f>
        <v>9600</v>
      </c>
      <c r="G83" s="315">
        <f>G69+G73+G80</f>
        <v>12176.58</v>
      </c>
      <c r="H83" s="331">
        <f>F83-G83</f>
        <v>-2576.58</v>
      </c>
      <c r="I83" s="112"/>
    </row>
    <row r="84" spans="1:9" ht="14.4" customHeight="1" outlineLevel="2">
      <c r="A84" s="116" t="s">
        <v>303</v>
      </c>
      <c r="B84" s="116"/>
      <c r="C84" s="229">
        <f>C69+C73+C77</f>
        <v>1000</v>
      </c>
      <c r="D84" s="147">
        <f>C84*12</f>
        <v>12000</v>
      </c>
      <c r="E84" s="230" t="s">
        <v>103</v>
      </c>
      <c r="F84" s="396">
        <f>$D$84</f>
        <v>12000</v>
      </c>
      <c r="G84" s="315">
        <f>G69+G73+G77</f>
        <v>14956.77</v>
      </c>
      <c r="H84" s="331">
        <f>F84-G84</f>
        <v>-2956.7700000000004</v>
      </c>
      <c r="I84" s="112"/>
    </row>
    <row r="85" spans="1:9" ht="14.4" customHeight="1" outlineLevel="2">
      <c r="C85" s="229"/>
      <c r="D85" s="147"/>
      <c r="E85" s="147"/>
      <c r="F85" s="397"/>
      <c r="G85" s="316"/>
      <c r="H85" s="309"/>
    </row>
    <row r="86" spans="1:9" s="39" customFormat="1" ht="14.4" customHeight="1" outlineLevel="2">
      <c r="A86" s="116" t="s">
        <v>304</v>
      </c>
      <c r="B86" s="142" t="s">
        <v>305</v>
      </c>
      <c r="C86" s="229">
        <v>200</v>
      </c>
      <c r="D86" s="229">
        <v>2400</v>
      </c>
      <c r="E86" s="229"/>
      <c r="F86" s="398">
        <f>$D$86</f>
        <v>2400</v>
      </c>
      <c r="G86" s="311">
        <f>-C46</f>
        <v>1800</v>
      </c>
      <c r="H86" s="331">
        <f>F86-G86</f>
        <v>600</v>
      </c>
    </row>
    <row r="87" spans="1:9" ht="14.25" customHeight="1" outlineLevel="2">
      <c r="A87" s="116" t="s">
        <v>306</v>
      </c>
      <c r="B87" s="139" t="s">
        <v>103</v>
      </c>
      <c r="C87" s="229">
        <v>0</v>
      </c>
      <c r="D87" s="229">
        <v>0</v>
      </c>
      <c r="E87" s="147"/>
      <c r="F87" s="398">
        <f>$D$87</f>
        <v>0</v>
      </c>
      <c r="G87" s="311">
        <v>0</v>
      </c>
      <c r="H87" s="309">
        <f>F87-G87</f>
        <v>0</v>
      </c>
    </row>
    <row r="88" spans="1:9" ht="14.25" customHeight="1" outlineLevel="2">
      <c r="A88" s="116" t="s">
        <v>307</v>
      </c>
      <c r="B88" s="116"/>
      <c r="C88" s="229">
        <f>C86+C87</f>
        <v>200</v>
      </c>
      <c r="D88" s="229">
        <f>D86+D87</f>
        <v>2400</v>
      </c>
      <c r="E88" s="147"/>
      <c r="F88" s="398">
        <f>$D$88</f>
        <v>2400</v>
      </c>
      <c r="G88" s="311">
        <f>G86+G87</f>
        <v>1800</v>
      </c>
      <c r="H88" s="309">
        <f>F88-G88</f>
        <v>600</v>
      </c>
    </row>
    <row r="89" spans="1:9" ht="14.25" customHeight="1" outlineLevel="1">
      <c r="A89" s="117" t="s">
        <v>308</v>
      </c>
      <c r="B89" s="116"/>
      <c r="C89" s="229"/>
      <c r="D89" s="147"/>
      <c r="E89" s="147"/>
      <c r="F89" s="397"/>
      <c r="G89" s="316"/>
      <c r="H89" s="309"/>
    </row>
    <row r="90" spans="1:9" ht="14.25" customHeight="1">
      <c r="A90" s="348" t="s">
        <v>309</v>
      </c>
      <c r="B90" s="131"/>
      <c r="C90" s="132">
        <f>C88+C84</f>
        <v>1200</v>
      </c>
      <c r="D90" s="132">
        <f>C90*12</f>
        <v>14400</v>
      </c>
      <c r="E90" s="132"/>
      <c r="F90" s="399">
        <f>$D$90</f>
        <v>14400</v>
      </c>
      <c r="G90" s="317">
        <f>G84+G86+G87</f>
        <v>16756.77</v>
      </c>
      <c r="H90" s="309">
        <f t="shared" ref="H90:H96" si="2">F90-G90</f>
        <v>-2356.7700000000004</v>
      </c>
      <c r="I90" s="134"/>
    </row>
    <row r="91" spans="1:9" ht="14.25" customHeight="1" outlineLevel="1">
      <c r="A91" s="116" t="s">
        <v>310</v>
      </c>
      <c r="B91" s="116"/>
      <c r="C91" s="130"/>
      <c r="D91" s="109"/>
      <c r="E91" s="104"/>
      <c r="F91" s="316"/>
      <c r="G91" s="433">
        <f>-D40</f>
        <v>446.18</v>
      </c>
      <c r="H91" s="309">
        <f t="shared" si="2"/>
        <v>-446.18</v>
      </c>
      <c r="I91" s="427"/>
    </row>
    <row r="92" spans="1:9" ht="14.25" customHeight="1" outlineLevel="1">
      <c r="A92" s="116" t="s">
        <v>312</v>
      </c>
      <c r="B92" s="116"/>
      <c r="C92" s="130"/>
      <c r="D92" s="109"/>
      <c r="E92" s="104"/>
      <c r="F92" s="316">
        <v>0</v>
      </c>
      <c r="G92" s="433">
        <f>-D7</f>
        <v>500</v>
      </c>
      <c r="H92" s="309">
        <f t="shared" si="2"/>
        <v>-500</v>
      </c>
      <c r="I92" s="306"/>
    </row>
    <row r="93" spans="1:9" ht="14.25" customHeight="1" outlineLevel="1">
      <c r="A93" s="116" t="s">
        <v>313</v>
      </c>
      <c r="B93" s="116"/>
      <c r="C93" s="130"/>
      <c r="D93" s="109"/>
      <c r="E93" s="104"/>
      <c r="F93" s="316">
        <v>0</v>
      </c>
      <c r="G93" s="433">
        <f>-D15</f>
        <v>450</v>
      </c>
      <c r="H93" s="309">
        <f t="shared" si="2"/>
        <v>-450</v>
      </c>
      <c r="I93" s="306"/>
    </row>
    <row r="94" spans="1:9" ht="14.25" customHeight="1" outlineLevel="1">
      <c r="A94" s="116" t="s">
        <v>314</v>
      </c>
      <c r="B94" s="116"/>
      <c r="C94" s="130"/>
      <c r="D94" s="109"/>
      <c r="E94" s="104"/>
      <c r="F94" s="316">
        <v>200</v>
      </c>
      <c r="G94" s="433">
        <f>-D42</f>
        <v>0</v>
      </c>
      <c r="H94" s="309">
        <f t="shared" si="2"/>
        <v>200</v>
      </c>
      <c r="I94" s="427"/>
    </row>
    <row r="95" spans="1:9" ht="14.25" customHeight="1" outlineLevel="1">
      <c r="A95" s="116" t="s">
        <v>316</v>
      </c>
      <c r="B95" s="116"/>
      <c r="C95" s="130"/>
      <c r="D95" s="109"/>
      <c r="E95" s="104"/>
      <c r="F95" s="316">
        <v>5000</v>
      </c>
      <c r="G95" s="433">
        <f>-D45</f>
        <v>10750</v>
      </c>
      <c r="H95" s="309">
        <f t="shared" si="2"/>
        <v>-5750</v>
      </c>
      <c r="I95" s="427"/>
    </row>
    <row r="96" spans="1:9" ht="14.25" customHeight="1">
      <c r="A96" s="348" t="s">
        <v>317</v>
      </c>
      <c r="B96" s="131"/>
      <c r="C96" s="132"/>
      <c r="D96" s="132"/>
      <c r="E96" s="132"/>
      <c r="F96" s="399">
        <f>SUM(F91:F95)</f>
        <v>5200</v>
      </c>
      <c r="G96" s="317">
        <f>SUM(G91:G95)</f>
        <v>12146.18</v>
      </c>
      <c r="H96" s="309">
        <f t="shared" si="2"/>
        <v>-6946.18</v>
      </c>
      <c r="I96" s="134"/>
    </row>
    <row r="97" spans="1:9" ht="14.4" customHeight="1">
      <c r="A97" s="117"/>
      <c r="B97" s="117"/>
      <c r="C97" s="130"/>
      <c r="D97" s="104"/>
      <c r="E97" s="104"/>
      <c r="F97" s="400"/>
      <c r="G97" s="316"/>
      <c r="H97" s="309"/>
    </row>
    <row r="98" spans="1:9" ht="14.25" customHeight="1">
      <c r="A98" s="440" t="s">
        <v>318</v>
      </c>
      <c r="B98" s="440"/>
      <c r="C98" s="441"/>
      <c r="D98" s="442">
        <f>D66+D68</f>
        <v>26800</v>
      </c>
      <c r="E98" s="443"/>
      <c r="F98" s="444">
        <f>F66</f>
        <v>26800</v>
      </c>
      <c r="G98" s="445">
        <f>G66+G68</f>
        <v>42446.8</v>
      </c>
      <c r="H98" s="309">
        <f>G98-F98</f>
        <v>15646.800000000003</v>
      </c>
    </row>
    <row r="99" spans="1:9" ht="14.4" customHeight="1">
      <c r="A99" s="434" t="s">
        <v>319</v>
      </c>
      <c r="B99" s="434"/>
      <c r="C99" s="435"/>
      <c r="D99" s="436">
        <f>D90</f>
        <v>14400</v>
      </c>
      <c r="E99" s="437" t="s">
        <v>320</v>
      </c>
      <c r="F99" s="438">
        <f>(F90+F96)</f>
        <v>19600</v>
      </c>
      <c r="G99" s="439">
        <f>G90+G96</f>
        <v>28902.95</v>
      </c>
      <c r="H99" s="309">
        <f>F99-G99</f>
        <v>-9302.9500000000007</v>
      </c>
      <c r="I99" s="185"/>
    </row>
    <row r="100" spans="1:9" ht="14.25" customHeight="1">
      <c r="A100" s="446" t="s">
        <v>321</v>
      </c>
      <c r="B100" s="446"/>
      <c r="C100" s="447"/>
      <c r="D100" s="448">
        <f>D98-D99</f>
        <v>12400</v>
      </c>
      <c r="E100" s="449" t="s">
        <v>322</v>
      </c>
      <c r="F100" s="450">
        <f>F98-F99</f>
        <v>7200</v>
      </c>
      <c r="G100" s="451">
        <f>G98-G99</f>
        <v>13543.850000000002</v>
      </c>
      <c r="H100" s="452">
        <f>G100-F100</f>
        <v>6343.8500000000022</v>
      </c>
    </row>
    <row r="101" spans="1:9" ht="14.25" customHeight="1">
      <c r="A101" s="440" t="s">
        <v>323</v>
      </c>
      <c r="B101" s="440"/>
      <c r="C101" s="441"/>
      <c r="D101" s="442">
        <f>D68+D70</f>
        <v>1200</v>
      </c>
      <c r="E101" s="443"/>
      <c r="F101" s="444">
        <f>F68</f>
        <v>0</v>
      </c>
      <c r="G101" s="445">
        <f>G68</f>
        <v>14310.77</v>
      </c>
      <c r="H101" s="309">
        <f>G101-F101</f>
        <v>14310.77</v>
      </c>
    </row>
    <row r="102" spans="1:9" ht="14.4" customHeight="1">
      <c r="A102" s="434" t="s">
        <v>324</v>
      </c>
      <c r="B102" s="434"/>
      <c r="C102" s="435"/>
      <c r="D102" s="436"/>
      <c r="E102" s="437"/>
      <c r="F102" s="438">
        <f>F96</f>
        <v>5200</v>
      </c>
      <c r="G102" s="439">
        <f>G96</f>
        <v>12146.18</v>
      </c>
      <c r="H102" s="309">
        <f>F102-G102</f>
        <v>-6946.18</v>
      </c>
      <c r="I102" s="185"/>
    </row>
    <row r="103" spans="1:9" ht="14.25" customHeight="1">
      <c r="A103" s="446" t="s">
        <v>127</v>
      </c>
      <c r="B103" s="446"/>
      <c r="C103" s="447"/>
      <c r="D103" s="448"/>
      <c r="E103" s="449"/>
      <c r="F103" s="450">
        <f>F101-F102</f>
        <v>-5200</v>
      </c>
      <c r="G103" s="451">
        <f>G101-G102</f>
        <v>2164.59</v>
      </c>
      <c r="H103" s="452"/>
    </row>
    <row r="104" spans="1:9" ht="14.25" customHeight="1">
      <c r="A104" s="131" t="s">
        <v>325</v>
      </c>
      <c r="B104" s="131"/>
      <c r="C104" s="362"/>
      <c r="D104" s="186">
        <f>D66+D68</f>
        <v>26800</v>
      </c>
      <c r="E104" s="202"/>
      <c r="F104" s="405">
        <f>F98-F101</f>
        <v>26800</v>
      </c>
      <c r="G104" s="323">
        <f>G66</f>
        <v>28136.03</v>
      </c>
      <c r="H104" s="309">
        <f>G104-F104</f>
        <v>1336.0299999999988</v>
      </c>
    </row>
    <row r="105" spans="1:9" ht="14.4" customHeight="1">
      <c r="A105" s="434" t="s">
        <v>326</v>
      </c>
      <c r="B105" s="434"/>
      <c r="C105" s="435"/>
      <c r="D105" s="436">
        <f>D84+D88</f>
        <v>14400</v>
      </c>
      <c r="E105" s="437"/>
      <c r="F105" s="438">
        <f>F99-F102</f>
        <v>14400</v>
      </c>
      <c r="G105" s="439">
        <f>G90</f>
        <v>16756.77</v>
      </c>
      <c r="H105" s="309">
        <f>F105-G105</f>
        <v>-2356.7700000000004</v>
      </c>
      <c r="I105" s="185"/>
    </row>
    <row r="106" spans="1:9" ht="14.25" customHeight="1">
      <c r="A106" s="446" t="s">
        <v>327</v>
      </c>
      <c r="B106" s="446"/>
      <c r="C106" s="447"/>
      <c r="D106" s="448">
        <f>D98-D99</f>
        <v>12400</v>
      </c>
      <c r="E106" s="449"/>
      <c r="F106" s="450">
        <f>F104-F105</f>
        <v>12400</v>
      </c>
      <c r="G106" s="451">
        <f>G104-G105</f>
        <v>11379.259999999998</v>
      </c>
      <c r="H106" s="452">
        <f>G106-F106</f>
        <v>-1020.7400000000016</v>
      </c>
    </row>
    <row r="107" spans="1:9" ht="14.4" customHeight="1">
      <c r="A107" s="375" t="s">
        <v>328</v>
      </c>
      <c r="B107" s="370" t="s">
        <v>329</v>
      </c>
      <c r="C107" s="371"/>
      <c r="D107" s="372"/>
      <c r="E107" s="373"/>
      <c r="F107" s="406"/>
      <c r="G107" s="374"/>
      <c r="H107" s="373"/>
      <c r="I107" s="373"/>
    </row>
    <row r="108" spans="1:9" ht="14.4" customHeight="1">
      <c r="A108" s="375" t="s">
        <v>330</v>
      </c>
      <c r="B108" s="370"/>
      <c r="C108" s="371"/>
      <c r="D108" s="372"/>
      <c r="E108" s="373"/>
      <c r="F108" s="406"/>
      <c r="G108" s="374">
        <f>G101-G102+G106</f>
        <v>13543.849999999999</v>
      </c>
      <c r="H108" s="373"/>
      <c r="I108" s="373"/>
    </row>
    <row r="109" spans="1:9" ht="14.25" customHeight="1">
      <c r="A109" s="117"/>
      <c r="B109" s="117"/>
      <c r="C109" s="130"/>
      <c r="D109" s="104"/>
      <c r="E109" s="104"/>
      <c r="G109" s="145"/>
      <c r="H109" s="104"/>
    </row>
    <row r="110" spans="1:9" ht="14.4" customHeight="1">
      <c r="G110" s="144"/>
    </row>
    <row r="111" spans="1:9" ht="14.4" customHeight="1">
      <c r="G111" s="144"/>
    </row>
    <row r="112" spans="1:9" ht="14.25" customHeight="1">
      <c r="C112" s="163"/>
      <c r="D112" s="108"/>
      <c r="E112" s="108"/>
      <c r="G112" s="152"/>
      <c r="H112" s="108"/>
    </row>
    <row r="113" spans="3:8" ht="14.25" customHeight="1">
      <c r="C113" s="163"/>
      <c r="D113" s="108"/>
      <c r="E113" s="108"/>
      <c r="G113" s="152"/>
      <c r="H113" s="108"/>
    </row>
    <row r="114" spans="3:8" ht="14.25" customHeight="1">
      <c r="C114" s="163"/>
      <c r="D114" s="108"/>
      <c r="E114" s="108"/>
      <c r="G114" s="152"/>
      <c r="H114" s="108"/>
    </row>
    <row r="115" spans="3:8" ht="14.25" customHeight="1">
      <c r="C115" s="163"/>
      <c r="D115" s="108"/>
      <c r="E115" s="108"/>
      <c r="G115" s="152"/>
      <c r="H115" s="108"/>
    </row>
    <row r="116" spans="3:8" ht="14.25" customHeight="1">
      <c r="C116" s="163"/>
      <c r="D116" s="108"/>
      <c r="E116" s="108"/>
      <c r="G116" s="152"/>
      <c r="H116" s="108"/>
    </row>
    <row r="117" spans="3:8" ht="14.25" customHeight="1">
      <c r="C117" s="163"/>
      <c r="D117" s="108"/>
      <c r="E117" s="108"/>
      <c r="G117" s="152"/>
      <c r="H117" s="108"/>
    </row>
    <row r="118" spans="3:8" ht="14.25" customHeight="1">
      <c r="C118" s="163"/>
      <c r="D118" s="108"/>
      <c r="E118" s="108"/>
      <c r="G118" s="152"/>
      <c r="H118" s="108"/>
    </row>
    <row r="119" spans="3:8" ht="14.25" customHeight="1">
      <c r="C119" s="163"/>
      <c r="D119" s="108"/>
      <c r="E119" s="108"/>
      <c r="G119" s="152"/>
      <c r="H119" s="108"/>
    </row>
    <row r="120" spans="3:8" ht="14.25" customHeight="1">
      <c r="C120" s="163"/>
      <c r="D120" s="108"/>
      <c r="E120" s="108"/>
      <c r="G120" s="152"/>
      <c r="H120" s="108"/>
    </row>
    <row r="121" spans="3:8" ht="14.25" customHeight="1">
      <c r="C121" s="163"/>
      <c r="D121" s="108"/>
      <c r="E121" s="108"/>
      <c r="G121" s="152"/>
      <c r="H121" s="108"/>
    </row>
    <row r="122" spans="3:8" ht="14.25" customHeight="1">
      <c r="C122" s="163"/>
      <c r="D122" s="108"/>
      <c r="E122" s="108"/>
      <c r="G122" s="152"/>
      <c r="H122" s="108"/>
    </row>
    <row r="123" spans="3:8" ht="14.25" customHeight="1">
      <c r="C123" s="163"/>
      <c r="D123" s="108"/>
      <c r="E123" s="108"/>
      <c r="G123" s="152"/>
      <c r="H123" s="108"/>
    </row>
    <row r="124" spans="3:8" ht="14.25" customHeight="1">
      <c r="C124" s="163"/>
      <c r="D124" s="108"/>
      <c r="E124" s="108"/>
      <c r="G124" s="152"/>
      <c r="H124" s="108"/>
    </row>
    <row r="125" spans="3:8" ht="14.25" customHeight="1">
      <c r="C125" s="163"/>
      <c r="D125" s="108"/>
      <c r="E125" s="108"/>
      <c r="G125" s="152"/>
      <c r="H125" s="108"/>
    </row>
    <row r="126" spans="3:8" ht="14.25" customHeight="1">
      <c r="C126" s="163"/>
      <c r="D126" s="108"/>
      <c r="E126" s="108"/>
      <c r="G126" s="152"/>
      <c r="H126" s="108"/>
    </row>
    <row r="127" spans="3:8" ht="14.25" customHeight="1">
      <c r="C127" s="163"/>
      <c r="D127" s="108"/>
      <c r="E127" s="108"/>
      <c r="G127" s="152"/>
      <c r="H127" s="108"/>
    </row>
    <row r="128" spans="3:8" ht="14.25" customHeight="1">
      <c r="C128" s="163"/>
      <c r="D128" s="108"/>
      <c r="E128" s="108"/>
      <c r="G128" s="152"/>
      <c r="H128" s="108"/>
    </row>
    <row r="129" spans="3:8" ht="14.25" customHeight="1">
      <c r="C129" s="163"/>
      <c r="D129" s="108"/>
      <c r="E129" s="108"/>
      <c r="G129" s="152"/>
      <c r="H129" s="108"/>
    </row>
    <row r="130" spans="3:8" ht="14.25" customHeight="1">
      <c r="C130" s="163"/>
      <c r="D130" s="108"/>
      <c r="E130" s="108"/>
      <c r="G130" s="152"/>
      <c r="H130" s="108"/>
    </row>
    <row r="131" spans="3:8" ht="14.25" customHeight="1">
      <c r="C131" s="163"/>
      <c r="D131" s="108"/>
      <c r="E131" s="108"/>
      <c r="G131" s="152"/>
      <c r="H131" s="108"/>
    </row>
    <row r="132" spans="3:8" ht="14.25" customHeight="1">
      <c r="C132" s="163"/>
      <c r="D132" s="108"/>
      <c r="E132" s="108"/>
      <c r="G132" s="152"/>
      <c r="H132" s="108"/>
    </row>
    <row r="133" spans="3:8" ht="14.25" customHeight="1">
      <c r="C133" s="163"/>
      <c r="D133" s="108"/>
      <c r="E133" s="108"/>
      <c r="G133" s="152"/>
      <c r="H133" s="108"/>
    </row>
    <row r="134" spans="3:8" ht="14.25" customHeight="1">
      <c r="C134" s="163"/>
      <c r="D134" s="108"/>
      <c r="E134" s="108"/>
      <c r="G134" s="152"/>
      <c r="H134" s="108"/>
    </row>
    <row r="135" spans="3:8" ht="14.25" customHeight="1">
      <c r="C135" s="163"/>
      <c r="D135" s="108"/>
      <c r="E135" s="108"/>
      <c r="G135" s="152"/>
      <c r="H135" s="108"/>
    </row>
    <row r="136" spans="3:8" ht="14.25" customHeight="1">
      <c r="C136" s="163"/>
      <c r="D136" s="108"/>
      <c r="E136" s="108"/>
      <c r="G136" s="152"/>
      <c r="H136" s="108"/>
    </row>
    <row r="137" spans="3:8" ht="14.25" customHeight="1">
      <c r="C137" s="163"/>
      <c r="D137" s="108"/>
      <c r="E137" s="108"/>
      <c r="G137" s="152"/>
      <c r="H137" s="108"/>
    </row>
    <row r="138" spans="3:8" ht="14.25" customHeight="1">
      <c r="C138" s="163"/>
      <c r="D138" s="108"/>
      <c r="E138" s="108"/>
      <c r="G138" s="152"/>
      <c r="H138" s="108"/>
    </row>
    <row r="139" spans="3:8" ht="14.25" customHeight="1">
      <c r="C139" s="163"/>
      <c r="D139" s="108"/>
      <c r="E139" s="108"/>
      <c r="G139" s="152"/>
      <c r="H139" s="108"/>
    </row>
    <row r="140" spans="3:8" ht="14.25" customHeight="1">
      <c r="C140" s="163"/>
      <c r="D140" s="108"/>
      <c r="E140" s="108"/>
      <c r="G140" s="152"/>
      <c r="H140" s="108"/>
    </row>
    <row r="141" spans="3:8" ht="14.25" customHeight="1">
      <c r="C141" s="163"/>
      <c r="D141" s="108"/>
      <c r="E141" s="108"/>
      <c r="G141" s="152"/>
      <c r="H141" s="108"/>
    </row>
    <row r="142" spans="3:8" ht="14.25" customHeight="1">
      <c r="C142" s="163"/>
      <c r="D142" s="108"/>
      <c r="E142" s="108"/>
      <c r="G142" s="152"/>
      <c r="H142" s="108"/>
    </row>
    <row r="143" spans="3:8" ht="14.25" customHeight="1">
      <c r="C143" s="163"/>
      <c r="D143" s="108"/>
      <c r="E143" s="108"/>
      <c r="G143" s="152"/>
      <c r="H143" s="108"/>
    </row>
    <row r="144" spans="3:8" ht="14.25" customHeight="1">
      <c r="C144" s="163"/>
      <c r="D144" s="108"/>
      <c r="E144" s="108"/>
      <c r="G144" s="152"/>
      <c r="H144" s="108"/>
    </row>
    <row r="145" spans="3:8" ht="14.25" customHeight="1">
      <c r="C145" s="163"/>
      <c r="D145" s="108"/>
      <c r="E145" s="108"/>
      <c r="G145" s="152"/>
      <c r="H145" s="108"/>
    </row>
    <row r="146" spans="3:8" ht="14.25" customHeight="1">
      <c r="C146" s="163"/>
      <c r="D146" s="108"/>
      <c r="E146" s="108"/>
      <c r="G146" s="152"/>
      <c r="H146" s="108"/>
    </row>
    <row r="147" spans="3:8" ht="14.25" customHeight="1">
      <c r="C147" s="163"/>
      <c r="D147" s="108"/>
      <c r="E147" s="108"/>
      <c r="G147" s="152"/>
      <c r="H147" s="108"/>
    </row>
    <row r="148" spans="3:8" ht="14.25" customHeight="1">
      <c r="C148" s="163"/>
      <c r="D148" s="108"/>
      <c r="E148" s="108"/>
      <c r="G148" s="152"/>
      <c r="H148" s="108"/>
    </row>
    <row r="149" spans="3:8" ht="14.25" customHeight="1">
      <c r="C149" s="163"/>
      <c r="D149" s="108"/>
      <c r="E149" s="108"/>
      <c r="G149" s="152"/>
      <c r="H149" s="108"/>
    </row>
    <row r="150" spans="3:8" ht="14.25" customHeight="1">
      <c r="C150" s="163"/>
      <c r="D150" s="108"/>
      <c r="E150" s="108"/>
      <c r="G150" s="152"/>
      <c r="H150" s="108"/>
    </row>
    <row r="151" spans="3:8" ht="14.25" customHeight="1">
      <c r="C151" s="163"/>
      <c r="D151" s="108"/>
      <c r="E151" s="108"/>
      <c r="G151" s="152"/>
      <c r="H151" s="108"/>
    </row>
    <row r="152" spans="3:8" ht="14.25" customHeight="1">
      <c r="C152" s="163"/>
      <c r="D152" s="108"/>
      <c r="E152" s="108"/>
      <c r="G152" s="152"/>
      <c r="H152" s="108"/>
    </row>
    <row r="153" spans="3:8" ht="14.25" customHeight="1">
      <c r="C153" s="163"/>
      <c r="D153" s="108"/>
      <c r="E153" s="108"/>
      <c r="G153" s="152"/>
      <c r="H153" s="108"/>
    </row>
    <row r="154" spans="3:8" ht="14.25" customHeight="1">
      <c r="C154" s="163"/>
      <c r="D154" s="108"/>
      <c r="E154" s="108"/>
      <c r="G154" s="152"/>
      <c r="H154" s="108"/>
    </row>
    <row r="155" spans="3:8" ht="14.25" customHeight="1">
      <c r="C155" s="163"/>
      <c r="D155" s="108"/>
      <c r="E155" s="108"/>
      <c r="G155" s="152"/>
      <c r="H155" s="108"/>
    </row>
    <row r="156" spans="3:8" ht="14.25" customHeight="1">
      <c r="C156" s="163"/>
      <c r="D156" s="108"/>
      <c r="E156" s="108"/>
      <c r="G156" s="152"/>
      <c r="H156" s="108"/>
    </row>
    <row r="157" spans="3:8" ht="14.25" customHeight="1">
      <c r="C157" s="163"/>
      <c r="D157" s="108"/>
      <c r="E157" s="108"/>
      <c r="G157" s="152"/>
      <c r="H157" s="108"/>
    </row>
    <row r="158" spans="3:8" ht="14.25" customHeight="1">
      <c r="C158" s="163"/>
      <c r="D158" s="108"/>
      <c r="E158" s="108"/>
      <c r="G158" s="152"/>
      <c r="H158" s="108"/>
    </row>
    <row r="159" spans="3:8" ht="14.25" customHeight="1">
      <c r="C159" s="163"/>
      <c r="D159" s="108"/>
      <c r="E159" s="108"/>
      <c r="G159" s="152"/>
      <c r="H159" s="108"/>
    </row>
    <row r="160" spans="3:8" ht="14.25" customHeight="1">
      <c r="C160" s="163"/>
      <c r="D160" s="108"/>
      <c r="E160" s="108"/>
      <c r="G160" s="152"/>
      <c r="H160" s="108"/>
    </row>
    <row r="161" spans="3:8" ht="14.25" customHeight="1">
      <c r="C161" s="163"/>
      <c r="D161" s="108"/>
      <c r="E161" s="108"/>
      <c r="G161" s="152"/>
      <c r="H161" s="108"/>
    </row>
    <row r="162" spans="3:8" ht="14.25" customHeight="1">
      <c r="C162" s="163"/>
      <c r="D162" s="108"/>
      <c r="E162" s="108"/>
      <c r="G162" s="152"/>
      <c r="H162" s="108"/>
    </row>
    <row r="163" spans="3:8" ht="14.25" customHeight="1">
      <c r="C163" s="163"/>
      <c r="D163" s="108"/>
      <c r="E163" s="108"/>
      <c r="G163" s="152"/>
      <c r="H163" s="108"/>
    </row>
    <row r="164" spans="3:8" ht="14.25" customHeight="1">
      <c r="C164" s="163"/>
      <c r="D164" s="108"/>
      <c r="E164" s="108"/>
      <c r="G164" s="152"/>
      <c r="H164" s="108"/>
    </row>
    <row r="165" spans="3:8" ht="14.25" customHeight="1">
      <c r="C165" s="163"/>
      <c r="D165" s="108"/>
      <c r="E165" s="108"/>
      <c r="G165" s="152"/>
      <c r="H165" s="108"/>
    </row>
    <row r="166" spans="3:8" ht="14.25" customHeight="1">
      <c r="C166" s="163"/>
      <c r="D166" s="108"/>
      <c r="E166" s="108"/>
      <c r="G166" s="152"/>
      <c r="H166" s="108"/>
    </row>
    <row r="167" spans="3:8" ht="14.25" customHeight="1">
      <c r="C167" s="163"/>
      <c r="D167" s="108"/>
      <c r="E167" s="108"/>
      <c r="G167" s="152"/>
      <c r="H167" s="108"/>
    </row>
    <row r="168" spans="3:8" ht="14.25" customHeight="1">
      <c r="C168" s="163"/>
      <c r="D168" s="108"/>
      <c r="E168" s="108"/>
      <c r="G168" s="152"/>
      <c r="H168" s="108"/>
    </row>
    <row r="169" spans="3:8" ht="14.25" customHeight="1">
      <c r="C169" s="163"/>
      <c r="D169" s="108"/>
      <c r="E169" s="108"/>
      <c r="G169" s="152"/>
      <c r="H169" s="108"/>
    </row>
    <row r="170" spans="3:8" ht="14.25" customHeight="1">
      <c r="C170" s="163"/>
      <c r="D170" s="108"/>
      <c r="E170" s="108"/>
      <c r="G170" s="152"/>
      <c r="H170" s="108"/>
    </row>
    <row r="171" spans="3:8" ht="14.25" customHeight="1">
      <c r="C171" s="163"/>
      <c r="D171" s="108"/>
      <c r="E171" s="108"/>
      <c r="G171" s="152"/>
      <c r="H171" s="108"/>
    </row>
    <row r="172" spans="3:8" ht="14.25" customHeight="1">
      <c r="C172" s="163"/>
      <c r="D172" s="108"/>
      <c r="E172" s="108"/>
      <c r="G172" s="152"/>
      <c r="H172" s="108"/>
    </row>
    <row r="173" spans="3:8" ht="14.25" customHeight="1">
      <c r="C173" s="163"/>
      <c r="D173" s="108"/>
      <c r="E173" s="108"/>
      <c r="G173" s="152"/>
      <c r="H173" s="108"/>
    </row>
    <row r="174" spans="3:8" ht="14.25" customHeight="1">
      <c r="C174" s="163"/>
      <c r="D174" s="108"/>
      <c r="E174" s="108"/>
      <c r="G174" s="152"/>
      <c r="H174" s="108"/>
    </row>
    <row r="175" spans="3:8" ht="14.25" customHeight="1">
      <c r="C175" s="163"/>
      <c r="D175" s="108"/>
      <c r="E175" s="108"/>
      <c r="G175" s="152"/>
      <c r="H175" s="108"/>
    </row>
    <row r="176" spans="3:8" ht="14.25" customHeight="1">
      <c r="C176" s="163"/>
      <c r="D176" s="108"/>
      <c r="E176" s="108"/>
      <c r="G176" s="152"/>
      <c r="H176" s="108"/>
    </row>
    <row r="177" spans="3:8" ht="14.25" customHeight="1">
      <c r="C177" s="163"/>
      <c r="D177" s="108"/>
      <c r="E177" s="108"/>
      <c r="G177" s="152"/>
      <c r="H177" s="108"/>
    </row>
    <row r="178" spans="3:8" ht="14.25" customHeight="1">
      <c r="C178" s="163"/>
      <c r="D178" s="108"/>
      <c r="E178" s="108"/>
      <c r="G178" s="152"/>
      <c r="H178" s="108"/>
    </row>
    <row r="179" spans="3:8" ht="14.25" customHeight="1">
      <c r="C179" s="163"/>
      <c r="D179" s="108"/>
      <c r="E179" s="108"/>
      <c r="G179" s="152"/>
      <c r="H179" s="108"/>
    </row>
    <row r="180" spans="3:8" ht="14.25" customHeight="1">
      <c r="C180" s="163"/>
      <c r="D180" s="108"/>
      <c r="E180" s="108"/>
      <c r="G180" s="152"/>
      <c r="H180" s="108"/>
    </row>
    <row r="181" spans="3:8" ht="14.25" customHeight="1">
      <c r="C181" s="163"/>
      <c r="D181" s="108"/>
      <c r="E181" s="108"/>
      <c r="G181" s="152"/>
      <c r="H181" s="108"/>
    </row>
    <row r="182" spans="3:8" ht="14.25" customHeight="1">
      <c r="C182" s="163"/>
      <c r="D182" s="108"/>
      <c r="E182" s="108"/>
      <c r="G182" s="152"/>
      <c r="H182" s="108"/>
    </row>
    <row r="183" spans="3:8" ht="14.25" customHeight="1">
      <c r="C183" s="163"/>
      <c r="D183" s="108"/>
      <c r="E183" s="108"/>
      <c r="G183" s="152"/>
      <c r="H183" s="108"/>
    </row>
    <row r="184" spans="3:8" ht="14.25" customHeight="1">
      <c r="C184" s="163"/>
      <c r="D184" s="108"/>
      <c r="E184" s="108"/>
      <c r="G184" s="152"/>
      <c r="H184" s="108"/>
    </row>
    <row r="185" spans="3:8" ht="14.25" customHeight="1">
      <c r="C185" s="163"/>
      <c r="D185" s="108"/>
      <c r="E185" s="108"/>
      <c r="G185" s="152"/>
      <c r="H185" s="108"/>
    </row>
    <row r="186" spans="3:8" ht="14.25" customHeight="1">
      <c r="C186" s="163"/>
      <c r="D186" s="108"/>
      <c r="E186" s="108"/>
      <c r="G186" s="152"/>
      <c r="H186" s="108"/>
    </row>
    <row r="187" spans="3:8" ht="14.25" customHeight="1">
      <c r="C187" s="163"/>
      <c r="D187" s="108"/>
      <c r="E187" s="108"/>
      <c r="G187" s="152"/>
      <c r="H187" s="108"/>
    </row>
    <row r="188" spans="3:8" ht="14.25" customHeight="1">
      <c r="C188" s="163"/>
      <c r="D188" s="108"/>
      <c r="E188" s="108"/>
      <c r="G188" s="152"/>
      <c r="H188" s="108"/>
    </row>
    <row r="189" spans="3:8" ht="14.25" customHeight="1">
      <c r="C189" s="163"/>
      <c r="D189" s="108"/>
      <c r="E189" s="108"/>
      <c r="G189" s="152"/>
      <c r="H189" s="108"/>
    </row>
    <row r="190" spans="3:8" ht="14.25" customHeight="1">
      <c r="C190" s="163"/>
      <c r="D190" s="108"/>
      <c r="E190" s="108"/>
      <c r="G190" s="152"/>
      <c r="H190" s="108"/>
    </row>
    <row r="191" spans="3:8" ht="14.25" customHeight="1">
      <c r="C191" s="163"/>
      <c r="D191" s="108"/>
      <c r="E191" s="108"/>
      <c r="G191" s="152"/>
      <c r="H191" s="108"/>
    </row>
    <row r="192" spans="3:8" ht="14.25" customHeight="1">
      <c r="C192" s="163"/>
      <c r="D192" s="108"/>
      <c r="E192" s="108"/>
      <c r="G192" s="152"/>
      <c r="H192" s="108"/>
    </row>
    <row r="193" spans="1:8" ht="14.25" customHeight="1">
      <c r="C193" s="163"/>
      <c r="D193" s="108"/>
      <c r="E193" s="108"/>
      <c r="G193" s="152"/>
      <c r="H193" s="108"/>
    </row>
    <row r="194" spans="1:8" ht="14.25" customHeight="1">
      <c r="C194" s="163"/>
      <c r="D194" s="108"/>
      <c r="E194" s="108"/>
      <c r="G194" s="152"/>
      <c r="H194" s="108"/>
    </row>
    <row r="195" spans="1:8" ht="14.25" customHeight="1">
      <c r="C195" s="163"/>
      <c r="D195" s="108"/>
      <c r="E195" s="108"/>
      <c r="G195" s="152"/>
      <c r="H195" s="108"/>
    </row>
    <row r="196" spans="1:8" ht="14.25" customHeight="1">
      <c r="C196" s="163"/>
      <c r="D196" s="108"/>
      <c r="E196" s="108"/>
      <c r="G196" s="152"/>
      <c r="H196" s="108"/>
    </row>
    <row r="197" spans="1:8" ht="14.25" customHeight="1">
      <c r="C197" s="163"/>
      <c r="D197" s="108"/>
      <c r="E197" s="108"/>
      <c r="G197" s="152"/>
      <c r="H197" s="108"/>
    </row>
    <row r="198" spans="1:8" ht="14.25" customHeight="1">
      <c r="C198" s="163"/>
      <c r="D198" s="108"/>
      <c r="E198" s="108"/>
      <c r="G198" s="152"/>
      <c r="H198" s="108"/>
    </row>
    <row r="199" spans="1:8" ht="14.25" customHeight="1">
      <c r="C199" s="163"/>
      <c r="D199" s="108"/>
      <c r="E199" s="108"/>
      <c r="G199" s="152"/>
      <c r="H199" s="108"/>
    </row>
    <row r="200" spans="1:8" ht="14.25" customHeight="1">
      <c r="C200" s="163"/>
      <c r="D200" s="108"/>
      <c r="E200" s="108"/>
      <c r="G200" s="152"/>
      <c r="H200" s="108"/>
    </row>
    <row r="201" spans="1:8" ht="14.25" customHeight="1">
      <c r="A201" s="431" t="s">
        <v>331</v>
      </c>
      <c r="B201" s="431" t="s">
        <v>332</v>
      </c>
      <c r="C201" s="431" t="s">
        <v>333</v>
      </c>
      <c r="D201" s="431" t="s">
        <v>334</v>
      </c>
      <c r="E201" s="108"/>
      <c r="G201" s="152"/>
      <c r="H201" s="108"/>
    </row>
    <row r="202" spans="1:8" ht="14.25" customHeight="1">
      <c r="A202" s="432" t="s">
        <v>335</v>
      </c>
      <c r="B202" s="429">
        <v>0</v>
      </c>
      <c r="C202" s="429">
        <v>-2037.24</v>
      </c>
      <c r="D202" s="429">
        <v>0</v>
      </c>
      <c r="E202" s="108"/>
      <c r="G202" s="152"/>
      <c r="H202" s="108"/>
    </row>
    <row r="203" spans="1:8" ht="14.25" hidden="1" customHeight="1" outlineLevel="1">
      <c r="A203" s="432" t="s">
        <v>238</v>
      </c>
      <c r="B203" s="429">
        <v>0</v>
      </c>
      <c r="C203" s="429">
        <v>-341.36</v>
      </c>
      <c r="D203" s="429">
        <v>0</v>
      </c>
      <c r="E203" s="108"/>
      <c r="G203" s="152"/>
      <c r="H203" s="108"/>
    </row>
    <row r="204" spans="1:8" ht="14.25" hidden="1" customHeight="1" outlineLevel="1">
      <c r="A204" s="432" t="s">
        <v>239</v>
      </c>
      <c r="B204" s="429">
        <v>0</v>
      </c>
      <c r="C204" s="429">
        <v>-329.54</v>
      </c>
      <c r="D204" s="429">
        <v>0</v>
      </c>
      <c r="E204" s="108"/>
      <c r="G204" s="152"/>
      <c r="H204" s="108"/>
    </row>
    <row r="205" spans="1:8" ht="14.25" hidden="1" customHeight="1" outlineLevel="1">
      <c r="A205" s="432" t="s">
        <v>240</v>
      </c>
      <c r="B205" s="429">
        <v>0</v>
      </c>
      <c r="C205" s="429">
        <v>-1366.34</v>
      </c>
      <c r="D205" s="429">
        <v>0</v>
      </c>
      <c r="E205" s="108"/>
      <c r="G205" s="152"/>
      <c r="H205" s="108"/>
    </row>
    <row r="206" spans="1:8" ht="14.25" customHeight="1">
      <c r="A206" s="432" t="s">
        <v>202</v>
      </c>
      <c r="B206" s="429">
        <v>0</v>
      </c>
      <c r="C206" s="429">
        <v>-1245.19</v>
      </c>
      <c r="D206" s="429">
        <v>0</v>
      </c>
      <c r="E206" s="108"/>
      <c r="G206" s="152"/>
      <c r="H206" s="108"/>
    </row>
    <row r="207" spans="1:8" ht="14.25" hidden="1" customHeight="1" outlineLevel="1">
      <c r="A207" s="432" t="s">
        <v>250</v>
      </c>
      <c r="B207" s="429">
        <v>0</v>
      </c>
      <c r="C207" s="429">
        <v>-450.13</v>
      </c>
      <c r="D207" s="429">
        <v>0</v>
      </c>
      <c r="E207" s="108"/>
      <c r="G207" s="152"/>
      <c r="H207" s="108"/>
    </row>
    <row r="208" spans="1:8" ht="14.25" hidden="1" customHeight="1" outlineLevel="1">
      <c r="A208" s="432" t="s">
        <v>255</v>
      </c>
      <c r="B208" s="429">
        <v>0</v>
      </c>
      <c r="C208" s="429">
        <v>-127.35</v>
      </c>
      <c r="D208" s="429">
        <v>0</v>
      </c>
      <c r="E208" s="108"/>
      <c r="G208" s="152"/>
      <c r="H208" s="108"/>
    </row>
    <row r="209" spans="1:8" ht="14.25" hidden="1" customHeight="1" outlineLevel="1">
      <c r="A209" s="432" t="s">
        <v>251</v>
      </c>
      <c r="B209" s="429">
        <v>0</v>
      </c>
      <c r="C209" s="429">
        <v>-667.71</v>
      </c>
      <c r="D209" s="429">
        <v>0</v>
      </c>
      <c r="E209" s="108"/>
      <c r="G209" s="152"/>
      <c r="H209" s="108"/>
    </row>
    <row r="210" spans="1:8" ht="14.25" customHeight="1">
      <c r="A210" s="432" t="s">
        <v>336</v>
      </c>
      <c r="B210" s="429">
        <v>0</v>
      </c>
      <c r="C210" s="429">
        <v>-2961.62</v>
      </c>
      <c r="D210" s="429">
        <v>-500</v>
      </c>
      <c r="E210" s="108"/>
      <c r="G210" s="152"/>
      <c r="H210" s="108"/>
    </row>
    <row r="211" spans="1:8" ht="14.25" hidden="1" customHeight="1" outlineLevel="1">
      <c r="A211" s="432" t="s">
        <v>263</v>
      </c>
      <c r="B211" s="429">
        <v>0</v>
      </c>
      <c r="C211" s="429">
        <v>-1800</v>
      </c>
      <c r="D211" s="429">
        <v>0</v>
      </c>
      <c r="E211" s="108"/>
      <c r="G211" s="152"/>
      <c r="H211" s="108"/>
    </row>
    <row r="212" spans="1:8" ht="14.25" hidden="1" customHeight="1" outlineLevel="1">
      <c r="A212" s="432" t="s">
        <v>227</v>
      </c>
      <c r="B212" s="429">
        <v>0</v>
      </c>
      <c r="C212" s="429">
        <v>-773.28</v>
      </c>
      <c r="D212" s="429">
        <v>0</v>
      </c>
      <c r="E212" s="108"/>
      <c r="G212" s="152"/>
      <c r="H212" s="108"/>
    </row>
    <row r="213" spans="1:8" ht="14.25" hidden="1" customHeight="1" outlineLevel="1">
      <c r="A213" s="432" t="s">
        <v>229</v>
      </c>
      <c r="B213" s="429">
        <v>0</v>
      </c>
      <c r="C213" s="429">
        <v>0</v>
      </c>
      <c r="D213" s="429">
        <v>0</v>
      </c>
      <c r="E213" s="108"/>
      <c r="G213" s="152"/>
      <c r="H213" s="108"/>
    </row>
    <row r="214" spans="1:8" ht="14.25" hidden="1" customHeight="1" outlineLevel="1">
      <c r="A214" s="432" t="s">
        <v>228</v>
      </c>
      <c r="B214" s="429">
        <v>0</v>
      </c>
      <c r="C214" s="429">
        <v>-388.34</v>
      </c>
      <c r="D214" s="429">
        <v>-500</v>
      </c>
      <c r="E214" s="108"/>
      <c r="G214" s="152"/>
      <c r="H214" s="108"/>
    </row>
    <row r="215" spans="1:8" ht="14.25" customHeight="1">
      <c r="A215" s="432" t="s">
        <v>241</v>
      </c>
      <c r="B215" s="429">
        <v>0</v>
      </c>
      <c r="C215" s="429">
        <v>-29.08</v>
      </c>
      <c r="D215" s="429">
        <v>0</v>
      </c>
      <c r="E215" s="108"/>
      <c r="G215" s="152"/>
      <c r="H215" s="108"/>
    </row>
    <row r="216" spans="1:8" ht="14.25" hidden="1" customHeight="1" outlineLevel="1">
      <c r="A216" s="432" t="s">
        <v>242</v>
      </c>
      <c r="B216" s="429">
        <v>0</v>
      </c>
      <c r="C216" s="429">
        <v>-29.08</v>
      </c>
      <c r="D216" s="429">
        <v>0</v>
      </c>
      <c r="E216" s="108"/>
      <c r="G216" s="152"/>
      <c r="H216" s="108"/>
    </row>
    <row r="217" spans="1:8" ht="14.25" customHeight="1">
      <c r="A217" s="432" t="s">
        <v>337</v>
      </c>
      <c r="B217" s="429">
        <v>0</v>
      </c>
      <c r="C217" s="429">
        <v>-3618.150000000001</v>
      </c>
      <c r="D217" s="429">
        <v>0</v>
      </c>
      <c r="E217" s="108"/>
      <c r="G217" s="152"/>
      <c r="H217" s="108"/>
    </row>
    <row r="218" spans="1:8" ht="14.25" hidden="1" customHeight="1" outlineLevel="1">
      <c r="A218" s="432" t="s">
        <v>231</v>
      </c>
      <c r="B218" s="429">
        <v>0</v>
      </c>
      <c r="C218" s="429">
        <v>-387.72</v>
      </c>
      <c r="D218" s="429">
        <v>0</v>
      </c>
      <c r="E218" s="108"/>
      <c r="G218" s="152"/>
      <c r="H218" s="108"/>
    </row>
    <row r="219" spans="1:8" ht="14.25" hidden="1" customHeight="1" outlineLevel="1">
      <c r="A219" s="432" t="s">
        <v>243</v>
      </c>
      <c r="B219" s="429">
        <v>0</v>
      </c>
      <c r="C219" s="429">
        <v>-1837.42</v>
      </c>
      <c r="D219" s="429">
        <v>0</v>
      </c>
      <c r="E219" s="108"/>
      <c r="G219" s="152"/>
      <c r="H219" s="108"/>
    </row>
    <row r="220" spans="1:8" ht="14.25" hidden="1" customHeight="1" outlineLevel="1">
      <c r="A220" s="432" t="s">
        <v>232</v>
      </c>
      <c r="B220" s="429">
        <v>0</v>
      </c>
      <c r="C220" s="429">
        <v>-727.48</v>
      </c>
      <c r="D220" s="429">
        <v>0</v>
      </c>
      <c r="E220" s="108"/>
      <c r="G220" s="152"/>
      <c r="H220" s="108"/>
    </row>
    <row r="221" spans="1:8" ht="14.25" hidden="1" customHeight="1" outlineLevel="1">
      <c r="A221" s="432" t="s">
        <v>244</v>
      </c>
      <c r="B221" s="429">
        <v>0</v>
      </c>
      <c r="C221" s="429">
        <v>-665.53</v>
      </c>
      <c r="D221" s="429">
        <v>0</v>
      </c>
      <c r="E221" s="108"/>
      <c r="G221" s="152"/>
      <c r="H221" s="108"/>
    </row>
    <row r="222" spans="1:8" ht="14.25" customHeight="1">
      <c r="A222" s="432" t="s">
        <v>338</v>
      </c>
      <c r="B222" s="429">
        <v>0</v>
      </c>
      <c r="C222" s="429">
        <v>-5612.76</v>
      </c>
      <c r="D222" s="429">
        <v>0</v>
      </c>
      <c r="E222" s="108"/>
      <c r="G222" s="152"/>
      <c r="H222" s="108"/>
    </row>
    <row r="223" spans="1:8" ht="14.25" hidden="1" customHeight="1" outlineLevel="1">
      <c r="A223" s="432" t="s">
        <v>260</v>
      </c>
      <c r="B223" s="429">
        <v>0</v>
      </c>
      <c r="C223" s="429">
        <v>-150</v>
      </c>
      <c r="D223" s="429">
        <v>0</v>
      </c>
      <c r="E223" s="108"/>
      <c r="G223" s="152"/>
      <c r="H223" s="108"/>
    </row>
    <row r="224" spans="1:8" ht="14.25" hidden="1" customHeight="1" outlineLevel="1">
      <c r="A224" s="432" t="s">
        <v>203</v>
      </c>
      <c r="B224" s="429">
        <v>0</v>
      </c>
      <c r="C224" s="429">
        <v>-2377.87</v>
      </c>
      <c r="D224" s="429">
        <v>0</v>
      </c>
      <c r="E224" s="108"/>
      <c r="G224" s="152"/>
      <c r="H224" s="108"/>
    </row>
    <row r="225" spans="1:8" ht="14.25" hidden="1" customHeight="1" outlineLevel="1">
      <c r="A225" s="432" t="s">
        <v>256</v>
      </c>
      <c r="B225" s="429">
        <v>0</v>
      </c>
      <c r="C225" s="429">
        <v>-320.2</v>
      </c>
      <c r="D225" s="429">
        <v>0</v>
      </c>
      <c r="E225" s="108"/>
      <c r="G225" s="152"/>
      <c r="H225" s="108"/>
    </row>
    <row r="226" spans="1:8" ht="14.25" hidden="1" customHeight="1" outlineLevel="1">
      <c r="A226" s="432" t="s">
        <v>252</v>
      </c>
      <c r="B226" s="429">
        <v>0</v>
      </c>
      <c r="C226" s="429">
        <v>-125</v>
      </c>
      <c r="D226" s="429">
        <v>0</v>
      </c>
      <c r="E226" s="108"/>
      <c r="G226" s="152"/>
      <c r="H226" s="108"/>
    </row>
    <row r="227" spans="1:8" ht="14.25" hidden="1" customHeight="1" outlineLevel="1">
      <c r="A227" s="432" t="s">
        <v>253</v>
      </c>
      <c r="B227" s="429">
        <v>0</v>
      </c>
      <c r="C227" s="429">
        <v>-9.5</v>
      </c>
      <c r="D227" s="429">
        <v>0</v>
      </c>
      <c r="E227" s="108"/>
      <c r="G227" s="152"/>
      <c r="H227" s="108"/>
    </row>
    <row r="228" spans="1:8" ht="14.25" hidden="1" customHeight="1" outlineLevel="1">
      <c r="A228" s="432" t="s">
        <v>261</v>
      </c>
      <c r="B228" s="429">
        <v>0</v>
      </c>
      <c r="C228" s="429">
        <v>-1754.14</v>
      </c>
      <c r="D228" s="429">
        <v>0</v>
      </c>
      <c r="E228" s="108"/>
      <c r="G228" s="152"/>
      <c r="H228" s="108"/>
    </row>
    <row r="229" spans="1:8" ht="14.25" hidden="1" customHeight="1" outlineLevel="1">
      <c r="A229" s="432" t="s">
        <v>262</v>
      </c>
      <c r="B229" s="429">
        <v>0</v>
      </c>
      <c r="C229" s="429">
        <v>-876.05</v>
      </c>
      <c r="D229" s="429">
        <v>0</v>
      </c>
      <c r="E229" s="108"/>
      <c r="G229" s="152"/>
      <c r="H229" s="108"/>
    </row>
    <row r="230" spans="1:8" ht="14.25" customHeight="1">
      <c r="A230" s="432" t="s">
        <v>339</v>
      </c>
      <c r="B230" s="429">
        <v>0</v>
      </c>
      <c r="C230" s="429">
        <v>-2630.19</v>
      </c>
      <c r="D230" s="429">
        <v>0</v>
      </c>
      <c r="E230" s="108"/>
      <c r="G230" s="152"/>
      <c r="H230" s="108"/>
    </row>
    <row r="231" spans="1:8" ht="14.25" hidden="1" customHeight="1" outlineLevel="1">
      <c r="A231" s="432" t="s">
        <v>261</v>
      </c>
      <c r="B231" s="429">
        <v>0</v>
      </c>
      <c r="C231" s="429">
        <v>-1754.14</v>
      </c>
      <c r="D231" s="429">
        <v>0</v>
      </c>
      <c r="E231" s="108"/>
      <c r="G231" s="152"/>
      <c r="H231" s="108"/>
    </row>
    <row r="232" spans="1:8" ht="14.25" hidden="1" customHeight="1" outlineLevel="1">
      <c r="A232" s="432" t="s">
        <v>262</v>
      </c>
      <c r="B232" s="429">
        <v>0</v>
      </c>
      <c r="C232" s="429">
        <v>-876.05</v>
      </c>
      <c r="D232" s="429">
        <v>0</v>
      </c>
      <c r="E232" s="108"/>
      <c r="G232" s="152"/>
      <c r="H232" s="108"/>
    </row>
    <row r="233" spans="1:8" ht="14.25" customHeight="1">
      <c r="A233" s="432" t="s">
        <v>340</v>
      </c>
      <c r="B233" s="429">
        <v>0</v>
      </c>
      <c r="C233" s="429">
        <v>-337.25</v>
      </c>
      <c r="D233" s="429">
        <v>-450</v>
      </c>
      <c r="E233" s="108"/>
      <c r="G233" s="152"/>
      <c r="H233" s="108"/>
    </row>
    <row r="234" spans="1:8" ht="14.25" hidden="1" customHeight="1" outlineLevel="1">
      <c r="A234" s="432" t="s">
        <v>235</v>
      </c>
      <c r="B234" s="429">
        <v>0</v>
      </c>
      <c r="C234" s="429">
        <v>-260</v>
      </c>
      <c r="D234" s="429">
        <v>0</v>
      </c>
      <c r="E234" s="108"/>
      <c r="G234" s="152"/>
      <c r="H234" s="108"/>
    </row>
    <row r="235" spans="1:8" ht="14.25" hidden="1" customHeight="1" outlineLevel="1">
      <c r="A235" s="432" t="s">
        <v>234</v>
      </c>
      <c r="B235" s="429">
        <v>0</v>
      </c>
      <c r="C235" s="429">
        <v>-77.25</v>
      </c>
      <c r="D235" s="429">
        <v>-450</v>
      </c>
      <c r="E235" s="108"/>
      <c r="G235" s="152"/>
      <c r="H235" s="108"/>
    </row>
    <row r="236" spans="1:8" ht="14.25" customHeight="1">
      <c r="A236" s="432" t="s">
        <v>341</v>
      </c>
      <c r="B236" s="429">
        <v>0</v>
      </c>
      <c r="C236" s="429">
        <v>-215.28</v>
      </c>
      <c r="D236" s="429">
        <v>-10750</v>
      </c>
      <c r="E236" s="108"/>
      <c r="G236" s="152"/>
      <c r="H236" s="108"/>
    </row>
    <row r="237" spans="1:8" ht="14.25" hidden="1" customHeight="1" outlineLevel="1">
      <c r="A237" s="432" t="s">
        <v>265</v>
      </c>
      <c r="B237" s="429">
        <v>0</v>
      </c>
      <c r="C237" s="429">
        <v>0</v>
      </c>
      <c r="D237" s="429">
        <v>0</v>
      </c>
      <c r="E237" s="108"/>
      <c r="G237" s="152"/>
      <c r="H237" s="108"/>
    </row>
    <row r="238" spans="1:8" ht="14.25" hidden="1" customHeight="1" outlineLevel="1">
      <c r="A238" s="432" t="s">
        <v>273</v>
      </c>
      <c r="B238" s="429">
        <v>0</v>
      </c>
      <c r="C238" s="429">
        <v>0</v>
      </c>
      <c r="D238" s="429">
        <v>0</v>
      </c>
      <c r="E238" s="108"/>
      <c r="G238" s="152"/>
      <c r="H238" s="108"/>
    </row>
    <row r="239" spans="1:8" ht="14.25" hidden="1" customHeight="1" outlineLevel="1">
      <c r="A239" s="432" t="s">
        <v>270</v>
      </c>
      <c r="B239" s="429">
        <v>0</v>
      </c>
      <c r="C239" s="429">
        <v>0</v>
      </c>
      <c r="D239" s="429">
        <v>-10750</v>
      </c>
      <c r="E239" s="108"/>
      <c r="G239" s="152"/>
      <c r="H239" s="108"/>
    </row>
    <row r="240" spans="1:8" ht="14.25" hidden="1" customHeight="1" outlineLevel="1">
      <c r="A240" s="432" t="s">
        <v>247</v>
      </c>
      <c r="B240" s="429">
        <v>0</v>
      </c>
      <c r="C240" s="429">
        <v>-3</v>
      </c>
      <c r="D240" s="429">
        <v>0</v>
      </c>
      <c r="E240" s="108"/>
      <c r="G240" s="152"/>
      <c r="H240" s="108"/>
    </row>
    <row r="241" spans="1:8" ht="14.25" hidden="1" customHeight="1" outlineLevel="1">
      <c r="A241" s="432" t="s">
        <v>246</v>
      </c>
      <c r="B241" s="429">
        <v>0</v>
      </c>
      <c r="C241" s="429">
        <v>-212.28</v>
      </c>
      <c r="D241" s="429">
        <v>0</v>
      </c>
      <c r="E241" s="108"/>
      <c r="G241" s="152"/>
      <c r="H241" s="108"/>
    </row>
    <row r="242" spans="1:8" ht="14.25" customHeight="1">
      <c r="A242" s="432" t="s">
        <v>342</v>
      </c>
      <c r="B242" s="429">
        <v>28136.03</v>
      </c>
      <c r="C242" s="429">
        <v>0</v>
      </c>
      <c r="D242" s="429">
        <v>14310.77</v>
      </c>
      <c r="E242" s="108"/>
      <c r="G242" s="152"/>
      <c r="H242" s="108"/>
    </row>
    <row r="243" spans="1:8" ht="14.25" hidden="1" customHeight="1" outlineLevel="1">
      <c r="A243" s="432" t="s">
        <v>271</v>
      </c>
      <c r="B243" s="429">
        <v>0</v>
      </c>
      <c r="C243" s="429">
        <v>0</v>
      </c>
      <c r="D243" s="429">
        <v>0</v>
      </c>
      <c r="E243" s="108"/>
      <c r="G243" s="152"/>
      <c r="H243" s="108"/>
    </row>
    <row r="244" spans="1:8" ht="14.25" hidden="1" customHeight="1" outlineLevel="1">
      <c r="A244" s="432" t="s">
        <v>223</v>
      </c>
      <c r="B244" s="429">
        <v>0.03</v>
      </c>
      <c r="C244" s="429">
        <v>0</v>
      </c>
      <c r="D244" s="429">
        <v>0</v>
      </c>
      <c r="E244" s="108"/>
      <c r="G244" s="152"/>
      <c r="H244" s="108"/>
    </row>
    <row r="245" spans="1:8" ht="14.25" hidden="1" customHeight="1" outlineLevel="1">
      <c r="A245" s="432" t="s">
        <v>224</v>
      </c>
      <c r="B245" s="429">
        <v>200</v>
      </c>
      <c r="C245" s="429">
        <v>0</v>
      </c>
      <c r="D245" s="429">
        <v>0</v>
      </c>
      <c r="E245" s="108"/>
      <c r="G245" s="152"/>
      <c r="H245" s="108"/>
    </row>
    <row r="246" spans="1:8" ht="14.25" hidden="1" customHeight="1" outlineLevel="1">
      <c r="A246" s="432" t="s">
        <v>222</v>
      </c>
      <c r="B246" s="429">
        <v>27936</v>
      </c>
      <c r="C246" s="429">
        <v>0</v>
      </c>
      <c r="D246" s="429">
        <v>14310.77</v>
      </c>
      <c r="E246" s="108"/>
      <c r="G246" s="152"/>
      <c r="H246" s="108"/>
    </row>
    <row r="247" spans="1:8" ht="14.25" customHeight="1">
      <c r="A247" s="432" t="s">
        <v>343</v>
      </c>
      <c r="B247" s="429">
        <v>0</v>
      </c>
      <c r="C247" s="429">
        <v>-700.2</v>
      </c>
      <c r="D247" s="429">
        <v>-446.18</v>
      </c>
      <c r="E247" s="108"/>
      <c r="G247" s="152"/>
      <c r="H247" s="108"/>
    </row>
    <row r="248" spans="1:8" ht="14.25" hidden="1" customHeight="1" outlineLevel="1">
      <c r="A248" s="432" t="s">
        <v>266</v>
      </c>
      <c r="B248" s="429">
        <v>0</v>
      </c>
      <c r="C248" s="429">
        <v>0</v>
      </c>
      <c r="D248" s="429">
        <v>0</v>
      </c>
      <c r="E248" s="108"/>
      <c r="G248" s="152"/>
      <c r="H248" s="108"/>
    </row>
    <row r="249" spans="1:8" ht="14.25" hidden="1" customHeight="1" outlineLevel="1">
      <c r="A249" s="432" t="s">
        <v>272</v>
      </c>
      <c r="B249" s="429">
        <v>0</v>
      </c>
      <c r="C249" s="429">
        <v>0</v>
      </c>
      <c r="D249" s="429">
        <v>0</v>
      </c>
      <c r="E249" s="108"/>
      <c r="G249" s="152"/>
      <c r="H249" s="108"/>
    </row>
    <row r="250" spans="1:8" ht="14.25" hidden="1" customHeight="1" outlineLevel="1">
      <c r="A250" s="432" t="s">
        <v>269</v>
      </c>
      <c r="B250" s="429">
        <v>0</v>
      </c>
      <c r="C250" s="429">
        <v>0</v>
      </c>
      <c r="D250" s="429">
        <v>0</v>
      </c>
      <c r="E250" s="108"/>
      <c r="G250" s="152"/>
      <c r="H250" s="108"/>
    </row>
    <row r="251" spans="1:8" ht="14.25" hidden="1" customHeight="1" outlineLevel="1">
      <c r="A251" s="432" t="s">
        <v>266</v>
      </c>
      <c r="B251" s="429">
        <v>0</v>
      </c>
      <c r="C251" s="429">
        <v>0</v>
      </c>
      <c r="D251" s="429">
        <v>0</v>
      </c>
      <c r="E251" s="108"/>
      <c r="G251" s="152"/>
      <c r="H251" s="108"/>
    </row>
    <row r="252" spans="1:8" ht="14.25" hidden="1" customHeight="1" outlineLevel="1">
      <c r="A252" s="432" t="s">
        <v>269</v>
      </c>
      <c r="B252" s="429">
        <v>0</v>
      </c>
      <c r="C252" s="429">
        <v>0</v>
      </c>
      <c r="D252" s="429">
        <v>0</v>
      </c>
      <c r="E252" s="108"/>
      <c r="G252" s="152"/>
      <c r="H252" s="108"/>
    </row>
    <row r="253" spans="1:8" ht="14.25" hidden="1" customHeight="1" outlineLevel="1">
      <c r="A253" s="432" t="s">
        <v>268</v>
      </c>
      <c r="B253" s="429">
        <v>0</v>
      </c>
      <c r="C253" s="429">
        <v>0</v>
      </c>
      <c r="D253" s="429">
        <v>0</v>
      </c>
      <c r="E253" s="108"/>
      <c r="G253" s="152"/>
      <c r="H253" s="108"/>
    </row>
    <row r="254" spans="1:8" ht="14.25" hidden="1" customHeight="1" outlineLevel="1">
      <c r="A254" s="432" t="s">
        <v>267</v>
      </c>
      <c r="B254" s="429">
        <v>0</v>
      </c>
      <c r="C254" s="429">
        <v>0</v>
      </c>
      <c r="D254" s="429">
        <v>0</v>
      </c>
      <c r="E254" s="108"/>
      <c r="G254" s="152"/>
      <c r="H254" s="108"/>
    </row>
    <row r="255" spans="1:8" ht="14.25" hidden="1" customHeight="1" outlineLevel="1">
      <c r="A255" s="432" t="s">
        <v>258</v>
      </c>
      <c r="B255" s="429">
        <v>0</v>
      </c>
      <c r="C255" s="429">
        <v>0</v>
      </c>
      <c r="D255" s="429">
        <v>-446.18</v>
      </c>
      <c r="E255" s="108"/>
      <c r="G255" s="152"/>
      <c r="H255" s="108"/>
    </row>
    <row r="256" spans="1:8" ht="14.25" hidden="1" customHeight="1" outlineLevel="1">
      <c r="A256" s="432" t="s">
        <v>274</v>
      </c>
      <c r="B256" s="429">
        <v>0</v>
      </c>
      <c r="C256" s="429">
        <v>0</v>
      </c>
      <c r="D256" s="429">
        <v>0</v>
      </c>
      <c r="E256" s="108"/>
      <c r="G256" s="152"/>
      <c r="H256" s="108"/>
    </row>
    <row r="257" spans="1:8" ht="14.25" hidden="1" customHeight="1" outlineLevel="1">
      <c r="A257" s="432" t="s">
        <v>257</v>
      </c>
      <c r="B257" s="429">
        <v>0</v>
      </c>
      <c r="C257" s="429">
        <v>-700.2</v>
      </c>
      <c r="D257" s="429">
        <v>0</v>
      </c>
      <c r="E257" s="108"/>
      <c r="G257" s="152"/>
      <c r="H257" s="108"/>
    </row>
    <row r="258" spans="1:8" ht="14.25" hidden="1" customHeight="1" outlineLevel="1">
      <c r="A258" s="432" t="s">
        <v>275</v>
      </c>
      <c r="B258" s="429">
        <v>0</v>
      </c>
      <c r="C258" s="429">
        <v>0</v>
      </c>
      <c r="D258" s="429">
        <v>0</v>
      </c>
      <c r="E258" s="108"/>
      <c r="G258" s="152"/>
      <c r="H258" s="108"/>
    </row>
    <row r="259" spans="1:8" ht="14.25" customHeight="1">
      <c r="A259" t="s">
        <v>103</v>
      </c>
      <c r="B259" t="s">
        <v>103</v>
      </c>
      <c r="C259" s="163" t="s">
        <v>103</v>
      </c>
      <c r="D259" s="108" t="s">
        <v>103</v>
      </c>
      <c r="E259" s="108"/>
      <c r="G259" s="152"/>
      <c r="H259" s="108"/>
    </row>
    <row r="260" spans="1:8" ht="14.25" customHeight="1">
      <c r="C260" s="163"/>
      <c r="D260" s="108"/>
      <c r="E260" s="108"/>
      <c r="G260" s="152"/>
      <c r="H260" s="108"/>
    </row>
    <row r="261" spans="1:8" ht="14.25" customHeight="1">
      <c r="C261" s="163"/>
      <c r="D261" s="108"/>
      <c r="E261" s="108"/>
      <c r="G261" s="152"/>
      <c r="H261" s="108"/>
    </row>
    <row r="262" spans="1:8" ht="14.25" customHeight="1">
      <c r="C262" s="163"/>
      <c r="D262" s="108"/>
      <c r="E262" s="108"/>
      <c r="G262" s="152"/>
      <c r="H262" s="108"/>
    </row>
    <row r="263" spans="1:8" ht="14.25" customHeight="1">
      <c r="C263" s="163"/>
      <c r="D263" s="108"/>
      <c r="E263" s="108"/>
      <c r="G263" s="152"/>
      <c r="H263" s="108"/>
    </row>
    <row r="264" spans="1:8" ht="14.25" customHeight="1">
      <c r="C264" s="163"/>
      <c r="D264" s="108"/>
      <c r="E264" s="108"/>
      <c r="G264" s="152"/>
      <c r="H264" s="108"/>
    </row>
    <row r="265" spans="1:8" ht="14.25" customHeight="1">
      <c r="C265" s="163"/>
      <c r="D265" s="108"/>
      <c r="E265" s="108"/>
      <c r="G265" s="152"/>
      <c r="H265" s="108"/>
    </row>
    <row r="266" spans="1:8" ht="14.25" customHeight="1">
      <c r="C266" s="163"/>
      <c r="D266" s="108"/>
      <c r="E266" s="108"/>
      <c r="G266" s="152"/>
      <c r="H266" s="108"/>
    </row>
    <row r="267" spans="1:8" ht="14.25" customHeight="1">
      <c r="C267" s="163"/>
      <c r="D267" s="108"/>
      <c r="E267" s="108"/>
      <c r="G267" s="152"/>
      <c r="H267" s="108"/>
    </row>
    <row r="268" spans="1:8" ht="14.25" customHeight="1">
      <c r="C268" s="163"/>
      <c r="D268" s="108"/>
      <c r="E268" s="108"/>
      <c r="G268" s="152"/>
      <c r="H268" s="108"/>
    </row>
    <row r="269" spans="1:8" ht="14.25" customHeight="1">
      <c r="C269" s="163"/>
      <c r="D269" s="108"/>
      <c r="E269" s="108"/>
      <c r="G269" s="152"/>
      <c r="H269" s="108"/>
    </row>
    <row r="270" spans="1:8" ht="14.25" customHeight="1">
      <c r="C270" s="163"/>
      <c r="D270" s="108"/>
      <c r="E270" s="108"/>
      <c r="G270" s="152"/>
      <c r="H270" s="108"/>
    </row>
    <row r="271" spans="1:8" ht="14.25" customHeight="1">
      <c r="C271" s="163"/>
      <c r="D271" s="108"/>
      <c r="E271" s="108"/>
      <c r="G271" s="152"/>
      <c r="H271" s="108"/>
    </row>
    <row r="272" spans="1:8" ht="14.25" customHeight="1">
      <c r="C272" s="163"/>
      <c r="D272" s="108"/>
      <c r="E272" s="108"/>
      <c r="G272" s="152"/>
      <c r="H272" s="108"/>
    </row>
    <row r="273" spans="3:8" ht="14.25" customHeight="1">
      <c r="C273" s="163"/>
      <c r="D273" s="108"/>
      <c r="E273" s="108"/>
      <c r="G273" s="152"/>
      <c r="H273" s="108"/>
    </row>
    <row r="274" spans="3:8" ht="14.25" customHeight="1">
      <c r="C274" s="163"/>
      <c r="D274" s="108"/>
      <c r="E274" s="108"/>
      <c r="G274" s="152"/>
      <c r="H274" s="108"/>
    </row>
    <row r="275" spans="3:8" ht="14.25" customHeight="1">
      <c r="C275" s="163"/>
      <c r="D275" s="108"/>
      <c r="E275" s="108"/>
      <c r="G275" s="152"/>
      <c r="H275" s="108"/>
    </row>
    <row r="276" spans="3:8" ht="14.25" customHeight="1">
      <c r="C276" s="163"/>
      <c r="D276" s="108"/>
      <c r="E276" s="108"/>
      <c r="G276" s="152"/>
      <c r="H276" s="108"/>
    </row>
    <row r="277" spans="3:8" ht="14.25" customHeight="1">
      <c r="C277" s="163"/>
      <c r="D277" s="108"/>
      <c r="E277" s="108"/>
      <c r="G277" s="152"/>
      <c r="H277" s="108"/>
    </row>
    <row r="278" spans="3:8" ht="14.25" customHeight="1">
      <c r="C278" s="163"/>
      <c r="D278" s="108"/>
      <c r="E278" s="108"/>
      <c r="G278" s="152"/>
      <c r="H278" s="108"/>
    </row>
    <row r="279" spans="3:8" ht="14.25" customHeight="1">
      <c r="C279" s="163"/>
      <c r="D279" s="108"/>
      <c r="E279" s="108"/>
      <c r="G279" s="152"/>
      <c r="H279" s="108"/>
    </row>
    <row r="280" spans="3:8" ht="14.25" customHeight="1">
      <c r="C280" s="163"/>
      <c r="D280" s="108"/>
      <c r="E280" s="108"/>
      <c r="G280" s="152"/>
      <c r="H280" s="108"/>
    </row>
    <row r="281" spans="3:8" ht="14.25" customHeight="1">
      <c r="C281" s="163"/>
      <c r="D281" s="108"/>
      <c r="E281" s="108"/>
      <c r="G281" s="152"/>
      <c r="H281" s="108"/>
    </row>
    <row r="282" spans="3:8" ht="14.25" customHeight="1">
      <c r="C282" s="163"/>
      <c r="D282" s="108"/>
      <c r="E282" s="108"/>
      <c r="G282" s="152"/>
      <c r="H282" s="108"/>
    </row>
    <row r="283" spans="3:8" ht="14.25" customHeight="1">
      <c r="C283" s="163"/>
      <c r="D283" s="108"/>
      <c r="E283" s="108"/>
      <c r="G283" s="152"/>
      <c r="H283" s="108"/>
    </row>
    <row r="284" spans="3:8" ht="14.25" customHeight="1">
      <c r="C284" s="163"/>
      <c r="D284" s="108"/>
      <c r="E284" s="108"/>
      <c r="G284" s="152"/>
      <c r="H284" s="108"/>
    </row>
    <row r="285" spans="3:8" ht="14.25" customHeight="1">
      <c r="C285" s="163"/>
      <c r="D285" s="108"/>
      <c r="E285" s="108"/>
      <c r="G285" s="152"/>
      <c r="H285" s="108"/>
    </row>
    <row r="286" spans="3:8" ht="14.25" customHeight="1">
      <c r="C286" s="163"/>
      <c r="D286" s="108"/>
      <c r="E286" s="108"/>
      <c r="G286" s="152"/>
      <c r="H286" s="108"/>
    </row>
    <row r="287" spans="3:8" ht="14.25" customHeight="1">
      <c r="C287" s="163"/>
      <c r="D287" s="108"/>
      <c r="E287" s="108"/>
      <c r="G287" s="152"/>
      <c r="H287" s="108"/>
    </row>
    <row r="288" spans="3:8" ht="14.25" customHeight="1">
      <c r="C288" s="163"/>
      <c r="D288" s="108"/>
      <c r="E288" s="108"/>
      <c r="G288" s="152"/>
      <c r="H288" s="108"/>
    </row>
    <row r="289" spans="3:8" ht="14.25" customHeight="1">
      <c r="C289" s="163"/>
      <c r="D289" s="108"/>
      <c r="E289" s="108"/>
      <c r="G289" s="152"/>
      <c r="H289" s="108"/>
    </row>
    <row r="290" spans="3:8" ht="14.25" customHeight="1">
      <c r="C290" s="163"/>
      <c r="D290" s="108"/>
      <c r="E290" s="108"/>
      <c r="G290" s="152"/>
      <c r="H290" s="108"/>
    </row>
    <row r="291" spans="3:8" ht="14.25" customHeight="1">
      <c r="C291" s="163"/>
      <c r="D291" s="108"/>
      <c r="E291" s="108"/>
      <c r="G291" s="152"/>
      <c r="H291" s="108"/>
    </row>
    <row r="292" spans="3:8" ht="14.25" customHeight="1">
      <c r="C292" s="163"/>
      <c r="D292" s="108"/>
      <c r="E292" s="108"/>
      <c r="G292" s="152"/>
      <c r="H292" s="108"/>
    </row>
    <row r="293" spans="3:8" ht="14.25" customHeight="1">
      <c r="C293" s="163"/>
      <c r="D293" s="108"/>
      <c r="E293" s="108"/>
      <c r="G293" s="152"/>
      <c r="H293" s="108"/>
    </row>
    <row r="294" spans="3:8" ht="14.25" customHeight="1">
      <c r="C294" s="163"/>
      <c r="D294" s="108"/>
      <c r="E294" s="108"/>
      <c r="G294" s="152"/>
      <c r="H294" s="108"/>
    </row>
    <row r="295" spans="3:8" ht="14.25" customHeight="1">
      <c r="C295" s="163"/>
      <c r="D295" s="108"/>
      <c r="E295" s="108"/>
      <c r="G295" s="152"/>
      <c r="H295" s="108"/>
    </row>
    <row r="296" spans="3:8" ht="14.25" customHeight="1">
      <c r="C296" s="163"/>
      <c r="D296" s="108"/>
      <c r="E296" s="108"/>
      <c r="G296" s="152"/>
      <c r="H296" s="108"/>
    </row>
    <row r="297" spans="3:8" ht="14.25" customHeight="1">
      <c r="C297" s="163"/>
      <c r="D297" s="108"/>
      <c r="E297" s="108"/>
      <c r="G297" s="152"/>
      <c r="H297" s="108"/>
    </row>
    <row r="298" spans="3:8" ht="14.25" customHeight="1">
      <c r="C298" s="163"/>
      <c r="D298" s="108"/>
      <c r="E298" s="108"/>
      <c r="G298" s="152"/>
      <c r="H298" s="108"/>
    </row>
    <row r="299" spans="3:8" ht="14.25" customHeight="1">
      <c r="C299" s="163"/>
      <c r="D299" s="108"/>
      <c r="E299" s="108"/>
      <c r="G299" s="152"/>
      <c r="H299" s="108"/>
    </row>
    <row r="300" spans="3:8" ht="14.25" customHeight="1">
      <c r="C300" s="163"/>
      <c r="D300" s="108"/>
      <c r="E300" s="108"/>
      <c r="G300" s="152"/>
      <c r="H300" s="108"/>
    </row>
    <row r="301" spans="3:8" ht="14.25" customHeight="1">
      <c r="C301" s="163"/>
      <c r="D301" s="108"/>
      <c r="E301" s="108"/>
      <c r="G301" s="152"/>
      <c r="H301" s="108"/>
    </row>
    <row r="302" spans="3:8" ht="14.25" customHeight="1">
      <c r="C302" s="163"/>
      <c r="D302" s="108"/>
      <c r="E302" s="108"/>
      <c r="G302" s="152"/>
      <c r="H302" s="108"/>
    </row>
    <row r="303" spans="3:8" ht="14.25" customHeight="1">
      <c r="C303" s="163"/>
      <c r="D303" s="108"/>
      <c r="E303" s="108"/>
      <c r="G303" s="152"/>
      <c r="H303" s="108"/>
    </row>
    <row r="304" spans="3:8" ht="14.25" customHeight="1">
      <c r="C304" s="163"/>
      <c r="D304" s="108"/>
      <c r="E304" s="108"/>
      <c r="G304" s="152"/>
      <c r="H304" s="108"/>
    </row>
    <row r="305" spans="3:8" ht="14.25" customHeight="1">
      <c r="C305" s="163"/>
      <c r="D305" s="108"/>
      <c r="E305" s="108"/>
      <c r="G305" s="152"/>
      <c r="H305" s="108"/>
    </row>
    <row r="306" spans="3:8" ht="14.25" customHeight="1">
      <c r="C306" s="163"/>
      <c r="D306" s="108"/>
      <c r="E306" s="108"/>
      <c r="G306" s="152"/>
      <c r="H306" s="108"/>
    </row>
    <row r="307" spans="3:8" ht="14.25" customHeight="1">
      <c r="C307" s="163"/>
      <c r="D307" s="108"/>
      <c r="E307" s="108"/>
      <c r="G307" s="152"/>
      <c r="H307" s="108"/>
    </row>
    <row r="308" spans="3:8" ht="14.25" customHeight="1">
      <c r="C308" s="163"/>
      <c r="D308" s="108"/>
      <c r="E308" s="108"/>
      <c r="G308" s="152"/>
      <c r="H308" s="108"/>
    </row>
    <row r="309" spans="3:8" ht="14.25" customHeight="1">
      <c r="C309" s="163"/>
      <c r="D309" s="108"/>
      <c r="E309" s="108"/>
      <c r="G309" s="152"/>
      <c r="H309" s="108"/>
    </row>
    <row r="310" spans="3:8" ht="14.25" customHeight="1">
      <c r="C310" s="163"/>
      <c r="D310" s="108"/>
      <c r="E310" s="108"/>
      <c r="G310" s="152"/>
      <c r="H310" s="108"/>
    </row>
    <row r="311" spans="3:8" ht="14.25" customHeight="1">
      <c r="C311" s="163"/>
      <c r="D311" s="108"/>
      <c r="E311" s="108"/>
      <c r="G311" s="152"/>
      <c r="H311" s="108"/>
    </row>
    <row r="312" spans="3:8" ht="14.25" customHeight="1">
      <c r="C312" s="163"/>
      <c r="D312" s="108"/>
      <c r="E312" s="108"/>
      <c r="G312" s="152"/>
      <c r="H312" s="108"/>
    </row>
    <row r="313" spans="3:8" ht="14.25" customHeight="1">
      <c r="C313" s="163"/>
      <c r="D313" s="108"/>
      <c r="E313" s="108"/>
      <c r="G313" s="152"/>
      <c r="H313" s="108"/>
    </row>
    <row r="314" spans="3:8" ht="14.25" customHeight="1">
      <c r="C314" s="163"/>
      <c r="D314" s="108"/>
      <c r="E314" s="108"/>
      <c r="G314" s="152"/>
      <c r="H314" s="108"/>
    </row>
    <row r="315" spans="3:8" ht="14.25" customHeight="1">
      <c r="C315" s="163"/>
      <c r="D315" s="108"/>
      <c r="E315" s="108"/>
      <c r="G315" s="152"/>
      <c r="H315" s="108"/>
    </row>
    <row r="316" spans="3:8" ht="14.25" customHeight="1">
      <c r="C316" s="163"/>
      <c r="D316" s="108"/>
      <c r="E316" s="108"/>
      <c r="G316" s="152"/>
      <c r="H316" s="108"/>
    </row>
    <row r="317" spans="3:8" ht="14.25" customHeight="1">
      <c r="C317" s="163"/>
      <c r="D317" s="108"/>
      <c r="E317" s="108"/>
      <c r="G317" s="152"/>
      <c r="H317" s="108"/>
    </row>
    <row r="318" spans="3:8" ht="14.25" customHeight="1">
      <c r="C318" s="163"/>
      <c r="D318" s="108"/>
      <c r="E318" s="108"/>
      <c r="G318" s="152"/>
      <c r="H318" s="108"/>
    </row>
    <row r="319" spans="3:8" ht="14.25" customHeight="1">
      <c r="C319" s="163"/>
      <c r="D319" s="108"/>
      <c r="E319" s="108"/>
      <c r="G319" s="152"/>
      <c r="H319" s="108"/>
    </row>
    <row r="320" spans="3:8" ht="14.25" customHeight="1">
      <c r="C320" s="163"/>
      <c r="D320" s="108"/>
      <c r="E320" s="108"/>
      <c r="G320" s="152"/>
      <c r="H320" s="108"/>
    </row>
    <row r="321" spans="3:8" ht="14.25" customHeight="1">
      <c r="C321" s="163"/>
      <c r="D321" s="108"/>
      <c r="E321" s="108"/>
      <c r="G321" s="152"/>
      <c r="H321" s="108"/>
    </row>
    <row r="322" spans="3:8" ht="14.25" customHeight="1">
      <c r="C322" s="163"/>
      <c r="D322" s="108"/>
      <c r="E322" s="108"/>
      <c r="G322" s="152"/>
      <c r="H322" s="108"/>
    </row>
    <row r="323" spans="3:8" ht="14.25" customHeight="1">
      <c r="C323" s="163"/>
      <c r="D323" s="108"/>
      <c r="E323" s="108"/>
      <c r="G323" s="152"/>
      <c r="H323" s="108"/>
    </row>
    <row r="324" spans="3:8" ht="14.25" customHeight="1">
      <c r="C324" s="163"/>
      <c r="D324" s="108"/>
      <c r="E324" s="108"/>
      <c r="G324" s="152"/>
      <c r="H324" s="108"/>
    </row>
    <row r="325" spans="3:8" ht="14.25" customHeight="1">
      <c r="C325" s="163"/>
      <c r="D325" s="108"/>
      <c r="E325" s="108"/>
      <c r="G325" s="152"/>
      <c r="H325" s="108"/>
    </row>
    <row r="326" spans="3:8" ht="14.25" customHeight="1">
      <c r="C326" s="163"/>
      <c r="D326" s="108"/>
      <c r="E326" s="108"/>
      <c r="G326" s="152"/>
      <c r="H326" s="108"/>
    </row>
    <row r="327" spans="3:8" ht="14.25" customHeight="1">
      <c r="C327" s="163"/>
      <c r="D327" s="108"/>
      <c r="E327" s="108"/>
      <c r="G327" s="152"/>
      <c r="H327" s="108"/>
    </row>
    <row r="328" spans="3:8" ht="14.25" customHeight="1">
      <c r="C328" s="163"/>
      <c r="D328" s="108"/>
      <c r="E328" s="108"/>
      <c r="G328" s="152"/>
      <c r="H328" s="108"/>
    </row>
    <row r="329" spans="3:8" ht="14.25" customHeight="1">
      <c r="C329" s="163"/>
      <c r="D329" s="108"/>
      <c r="E329" s="108"/>
      <c r="G329" s="152"/>
      <c r="H329" s="108"/>
    </row>
    <row r="330" spans="3:8" ht="14.25" customHeight="1">
      <c r="C330" s="163"/>
      <c r="D330" s="108"/>
      <c r="E330" s="108"/>
      <c r="G330" s="152"/>
      <c r="H330" s="108"/>
    </row>
    <row r="331" spans="3:8" ht="14.25" customHeight="1">
      <c r="C331" s="163"/>
      <c r="D331" s="108"/>
      <c r="E331" s="108"/>
      <c r="G331" s="152"/>
      <c r="H331" s="108"/>
    </row>
    <row r="332" spans="3:8" ht="14.25" customHeight="1">
      <c r="C332" s="163"/>
      <c r="D332" s="108"/>
      <c r="E332" s="108"/>
      <c r="G332" s="152"/>
      <c r="H332" s="108"/>
    </row>
    <row r="333" spans="3:8" ht="14.25" customHeight="1">
      <c r="C333" s="163"/>
      <c r="D333" s="108"/>
      <c r="E333" s="108"/>
      <c r="G333" s="152"/>
      <c r="H333" s="108"/>
    </row>
    <row r="334" spans="3:8" ht="14.25" customHeight="1">
      <c r="C334" s="163"/>
      <c r="D334" s="108"/>
      <c r="E334" s="108"/>
      <c r="G334" s="152"/>
      <c r="H334" s="108"/>
    </row>
    <row r="335" spans="3:8" ht="14.25" customHeight="1">
      <c r="C335" s="163"/>
      <c r="D335" s="108"/>
      <c r="E335" s="108"/>
      <c r="G335" s="152"/>
      <c r="H335" s="108"/>
    </row>
    <row r="336" spans="3:8" ht="14.25" customHeight="1">
      <c r="C336" s="163"/>
      <c r="D336" s="108"/>
      <c r="E336" s="108"/>
      <c r="G336" s="152"/>
      <c r="H336" s="108"/>
    </row>
    <row r="337" spans="3:8" ht="14.25" customHeight="1">
      <c r="C337" s="163"/>
      <c r="D337" s="108"/>
      <c r="E337" s="108"/>
      <c r="G337" s="152"/>
      <c r="H337" s="108"/>
    </row>
    <row r="338" spans="3:8" ht="14.25" customHeight="1">
      <c r="C338" s="163"/>
      <c r="D338" s="108"/>
      <c r="E338" s="108"/>
      <c r="G338" s="152"/>
      <c r="H338" s="108"/>
    </row>
    <row r="339" spans="3:8" ht="14.25" customHeight="1">
      <c r="C339" s="163"/>
      <c r="D339" s="108"/>
      <c r="E339" s="108"/>
      <c r="G339" s="152"/>
      <c r="H339" s="108"/>
    </row>
    <row r="340" spans="3:8" ht="14.25" customHeight="1">
      <c r="C340" s="163"/>
      <c r="D340" s="108"/>
      <c r="E340" s="108"/>
      <c r="G340" s="152"/>
      <c r="H340" s="108"/>
    </row>
    <row r="341" spans="3:8" ht="14.25" customHeight="1">
      <c r="C341" s="163"/>
      <c r="D341" s="108"/>
      <c r="E341" s="108"/>
      <c r="G341" s="152"/>
      <c r="H341" s="108"/>
    </row>
    <row r="342" spans="3:8" ht="14.25" customHeight="1">
      <c r="C342" s="163"/>
      <c r="D342" s="108"/>
      <c r="E342" s="108"/>
      <c r="G342" s="152"/>
      <c r="H342" s="108"/>
    </row>
    <row r="343" spans="3:8" ht="14.25" customHeight="1">
      <c r="C343" s="163"/>
      <c r="D343" s="108"/>
      <c r="E343" s="108"/>
      <c r="G343" s="152"/>
      <c r="H343" s="108"/>
    </row>
    <row r="344" spans="3:8" ht="14.25" customHeight="1">
      <c r="C344" s="163"/>
      <c r="D344" s="108"/>
      <c r="E344" s="108"/>
      <c r="G344" s="152"/>
      <c r="H344" s="108"/>
    </row>
    <row r="345" spans="3:8" ht="14.25" customHeight="1">
      <c r="C345" s="163"/>
      <c r="D345" s="108"/>
      <c r="E345" s="108"/>
      <c r="G345" s="152"/>
      <c r="H345" s="108"/>
    </row>
    <row r="346" spans="3:8" ht="14.25" customHeight="1">
      <c r="C346" s="163"/>
      <c r="D346" s="108"/>
      <c r="E346" s="108"/>
      <c r="G346" s="152"/>
      <c r="H346" s="108"/>
    </row>
    <row r="347" spans="3:8" ht="14.25" customHeight="1">
      <c r="C347" s="163"/>
      <c r="D347" s="108"/>
      <c r="E347" s="108"/>
      <c r="G347" s="152"/>
      <c r="H347" s="108"/>
    </row>
    <row r="348" spans="3:8" ht="14.25" customHeight="1">
      <c r="C348" s="163"/>
      <c r="D348" s="108"/>
      <c r="E348" s="108"/>
      <c r="G348" s="152"/>
      <c r="H348" s="108"/>
    </row>
    <row r="349" spans="3:8" ht="14.25" customHeight="1">
      <c r="C349" s="163"/>
      <c r="D349" s="108"/>
      <c r="E349" s="108"/>
      <c r="G349" s="152"/>
      <c r="H349" s="108"/>
    </row>
    <row r="350" spans="3:8" ht="14.25" customHeight="1">
      <c r="C350" s="163"/>
      <c r="D350" s="108"/>
      <c r="E350" s="108"/>
      <c r="G350" s="152"/>
      <c r="H350" s="108"/>
    </row>
    <row r="351" spans="3:8" ht="14.25" customHeight="1">
      <c r="C351" s="163"/>
      <c r="D351" s="108"/>
      <c r="E351" s="108"/>
      <c r="G351" s="152"/>
      <c r="H351" s="108"/>
    </row>
    <row r="352" spans="3:8" ht="14.25" customHeight="1">
      <c r="C352" s="163"/>
      <c r="D352" s="108"/>
      <c r="E352" s="108"/>
      <c r="G352" s="152"/>
      <c r="H352" s="108"/>
    </row>
    <row r="353" spans="3:8" ht="14.25" customHeight="1">
      <c r="C353" s="163"/>
      <c r="D353" s="108"/>
      <c r="E353" s="108"/>
      <c r="G353" s="152"/>
      <c r="H353" s="108"/>
    </row>
    <row r="354" spans="3:8" ht="14.25" customHeight="1">
      <c r="C354" s="163"/>
      <c r="D354" s="108"/>
      <c r="E354" s="108"/>
      <c r="G354" s="152"/>
      <c r="H354" s="108"/>
    </row>
    <row r="355" spans="3:8" ht="14.25" customHeight="1">
      <c r="C355" s="163"/>
      <c r="D355" s="108"/>
      <c r="E355" s="108"/>
      <c r="G355" s="152"/>
      <c r="H355" s="108"/>
    </row>
    <row r="356" spans="3:8" ht="14.25" customHeight="1">
      <c r="C356" s="163"/>
      <c r="D356" s="108"/>
      <c r="E356" s="108"/>
      <c r="G356" s="152"/>
      <c r="H356" s="108"/>
    </row>
    <row r="357" spans="3:8" ht="14.25" customHeight="1">
      <c r="C357" s="163"/>
      <c r="D357" s="108"/>
      <c r="E357" s="108"/>
      <c r="G357" s="152"/>
      <c r="H357" s="108"/>
    </row>
    <row r="358" spans="3:8" ht="14.25" customHeight="1">
      <c r="C358" s="163"/>
      <c r="D358" s="108"/>
      <c r="E358" s="108"/>
      <c r="G358" s="152"/>
      <c r="H358" s="108"/>
    </row>
    <row r="359" spans="3:8" ht="14.25" customHeight="1">
      <c r="C359" s="163"/>
      <c r="D359" s="108"/>
      <c r="E359" s="108"/>
      <c r="G359" s="152"/>
      <c r="H359" s="108"/>
    </row>
    <row r="360" spans="3:8" ht="14.25" customHeight="1">
      <c r="C360" s="163"/>
      <c r="D360" s="108"/>
      <c r="E360" s="108"/>
      <c r="G360" s="152"/>
      <c r="H360" s="108"/>
    </row>
    <row r="361" spans="3:8" ht="14.25" customHeight="1">
      <c r="C361" s="163"/>
      <c r="D361" s="108"/>
      <c r="E361" s="108"/>
      <c r="G361" s="152"/>
      <c r="H361" s="108"/>
    </row>
    <row r="362" spans="3:8" ht="14.25" customHeight="1">
      <c r="C362" s="163"/>
      <c r="D362" s="108"/>
      <c r="E362" s="108"/>
      <c r="G362" s="152"/>
      <c r="H362" s="108"/>
    </row>
    <row r="363" spans="3:8" ht="14.25" customHeight="1">
      <c r="C363" s="163"/>
      <c r="D363" s="108"/>
      <c r="E363" s="108"/>
      <c r="G363" s="152"/>
      <c r="H363" s="108"/>
    </row>
    <row r="364" spans="3:8" ht="14.25" customHeight="1">
      <c r="C364" s="163"/>
      <c r="D364" s="108"/>
      <c r="E364" s="108"/>
      <c r="G364" s="152"/>
      <c r="H364" s="108"/>
    </row>
    <row r="365" spans="3:8" ht="14.25" customHeight="1">
      <c r="C365" s="163"/>
      <c r="D365" s="108"/>
      <c r="E365" s="108"/>
      <c r="G365" s="152"/>
      <c r="H365" s="108"/>
    </row>
    <row r="366" spans="3:8" ht="14.25" customHeight="1">
      <c r="C366" s="163"/>
      <c r="D366" s="108"/>
      <c r="E366" s="108"/>
      <c r="G366" s="152"/>
      <c r="H366" s="108"/>
    </row>
    <row r="367" spans="3:8" ht="14.25" customHeight="1">
      <c r="C367" s="163"/>
      <c r="D367" s="108"/>
      <c r="E367" s="108"/>
      <c r="G367" s="152"/>
      <c r="H367" s="108"/>
    </row>
    <row r="368" spans="3:8" ht="14.25" customHeight="1">
      <c r="C368" s="163"/>
      <c r="D368" s="108"/>
      <c r="E368" s="108"/>
      <c r="G368" s="152"/>
      <c r="H368" s="108"/>
    </row>
    <row r="369" spans="3:8" ht="14.25" customHeight="1">
      <c r="C369" s="163"/>
      <c r="D369" s="108"/>
      <c r="E369" s="108"/>
      <c r="G369" s="152"/>
      <c r="H369" s="108"/>
    </row>
    <row r="370" spans="3:8" ht="14.25" customHeight="1">
      <c r="C370" s="163"/>
      <c r="D370" s="108"/>
      <c r="E370" s="108"/>
      <c r="G370" s="152"/>
      <c r="H370" s="108"/>
    </row>
    <row r="371" spans="3:8" ht="14.25" customHeight="1">
      <c r="C371" s="163"/>
      <c r="D371" s="108"/>
      <c r="E371" s="108"/>
      <c r="G371" s="152"/>
      <c r="H371" s="108"/>
    </row>
    <row r="372" spans="3:8" ht="14.25" customHeight="1">
      <c r="C372" s="163"/>
      <c r="D372" s="108"/>
      <c r="E372" s="108"/>
      <c r="G372" s="152"/>
      <c r="H372" s="108"/>
    </row>
    <row r="373" spans="3:8" ht="14.25" customHeight="1">
      <c r="C373" s="163"/>
      <c r="D373" s="108"/>
      <c r="E373" s="108"/>
      <c r="G373" s="152"/>
      <c r="H373" s="108"/>
    </row>
    <row r="374" spans="3:8" ht="14.25" customHeight="1">
      <c r="C374" s="163"/>
      <c r="D374" s="108"/>
      <c r="E374" s="108"/>
      <c r="G374" s="152"/>
      <c r="H374" s="108"/>
    </row>
    <row r="375" spans="3:8" ht="14.25" customHeight="1">
      <c r="C375" s="163"/>
      <c r="D375" s="108"/>
      <c r="E375" s="108"/>
      <c r="G375" s="152"/>
      <c r="H375" s="108"/>
    </row>
    <row r="376" spans="3:8" ht="14.25" customHeight="1">
      <c r="C376" s="163"/>
      <c r="D376" s="108"/>
      <c r="E376" s="108"/>
      <c r="G376" s="152"/>
      <c r="H376" s="108"/>
    </row>
    <row r="377" spans="3:8" ht="14.25" customHeight="1">
      <c r="C377" s="163"/>
      <c r="D377" s="108"/>
      <c r="E377" s="108"/>
      <c r="G377" s="152"/>
      <c r="H377" s="108"/>
    </row>
    <row r="378" spans="3:8" ht="14.25" customHeight="1">
      <c r="C378" s="163"/>
      <c r="D378" s="108"/>
      <c r="E378" s="108"/>
      <c r="G378" s="152"/>
      <c r="H378" s="108"/>
    </row>
    <row r="379" spans="3:8" ht="14.25" customHeight="1">
      <c r="C379" s="163"/>
      <c r="D379" s="108"/>
      <c r="E379" s="108"/>
      <c r="G379" s="152"/>
      <c r="H379" s="108"/>
    </row>
    <row r="380" spans="3:8" ht="14.25" customHeight="1">
      <c r="C380" s="163"/>
      <c r="D380" s="108"/>
      <c r="E380" s="108"/>
      <c r="G380" s="152"/>
      <c r="H380" s="108"/>
    </row>
    <row r="381" spans="3:8" ht="14.25" customHeight="1">
      <c r="C381" s="163"/>
      <c r="D381" s="108"/>
      <c r="E381" s="108"/>
      <c r="G381" s="152"/>
      <c r="H381" s="108"/>
    </row>
    <row r="382" spans="3:8" ht="14.25" customHeight="1">
      <c r="C382" s="163"/>
      <c r="D382" s="108"/>
      <c r="E382" s="108"/>
      <c r="G382" s="152"/>
      <c r="H382" s="108"/>
    </row>
    <row r="383" spans="3:8" ht="14.25" customHeight="1">
      <c r="C383" s="163"/>
      <c r="D383" s="108"/>
      <c r="E383" s="108"/>
      <c r="G383" s="152"/>
      <c r="H383" s="108"/>
    </row>
    <row r="384" spans="3:8" ht="14.25" customHeight="1">
      <c r="C384" s="163"/>
      <c r="D384" s="108"/>
      <c r="E384" s="108"/>
      <c r="G384" s="152"/>
      <c r="H384" s="108"/>
    </row>
    <row r="385" spans="3:8" ht="14.25" customHeight="1">
      <c r="C385" s="163"/>
      <c r="D385" s="108"/>
      <c r="E385" s="108"/>
      <c r="G385" s="152"/>
      <c r="H385" s="108"/>
    </row>
    <row r="386" spans="3:8" ht="14.25" customHeight="1">
      <c r="C386" s="163"/>
      <c r="D386" s="108"/>
      <c r="E386" s="108"/>
      <c r="G386" s="152"/>
      <c r="H386" s="108"/>
    </row>
    <row r="387" spans="3:8" ht="14.25" customHeight="1">
      <c r="C387" s="163"/>
      <c r="D387" s="108"/>
      <c r="E387" s="108"/>
      <c r="G387" s="152"/>
      <c r="H387" s="108"/>
    </row>
    <row r="388" spans="3:8" ht="14.25" customHeight="1">
      <c r="C388" s="163"/>
      <c r="D388" s="108"/>
      <c r="E388" s="108"/>
      <c r="G388" s="152"/>
      <c r="H388" s="108"/>
    </row>
    <row r="389" spans="3:8" ht="14.25" customHeight="1">
      <c r="C389" s="163"/>
      <c r="D389" s="108"/>
      <c r="E389" s="108"/>
      <c r="G389" s="152"/>
      <c r="H389" s="108"/>
    </row>
    <row r="390" spans="3:8" ht="14.25" customHeight="1">
      <c r="C390" s="163"/>
      <c r="D390" s="108"/>
      <c r="E390" s="108"/>
      <c r="G390" s="152"/>
      <c r="H390" s="108"/>
    </row>
    <row r="391" spans="3:8" ht="14.25" customHeight="1">
      <c r="C391" s="163"/>
      <c r="D391" s="108"/>
      <c r="E391" s="108"/>
      <c r="G391" s="152"/>
      <c r="H391" s="108"/>
    </row>
    <row r="392" spans="3:8" ht="14.25" customHeight="1">
      <c r="C392" s="163"/>
      <c r="D392" s="108"/>
      <c r="E392" s="108"/>
      <c r="G392" s="152"/>
      <c r="H392" s="108"/>
    </row>
    <row r="393" spans="3:8" ht="14.25" customHeight="1">
      <c r="C393" s="163"/>
      <c r="D393" s="108"/>
      <c r="E393" s="108"/>
      <c r="G393" s="152"/>
      <c r="H393" s="108"/>
    </row>
    <row r="394" spans="3:8" ht="14.25" customHeight="1">
      <c r="C394" s="163"/>
      <c r="D394" s="108"/>
      <c r="E394" s="108"/>
      <c r="G394" s="152"/>
      <c r="H394" s="108"/>
    </row>
    <row r="395" spans="3:8" ht="14.25" customHeight="1">
      <c r="C395" s="163"/>
      <c r="D395" s="108"/>
      <c r="E395" s="108"/>
      <c r="G395" s="152"/>
      <c r="H395" s="108"/>
    </row>
    <row r="396" spans="3:8" ht="14.25" customHeight="1">
      <c r="C396" s="163"/>
      <c r="D396" s="108"/>
      <c r="E396" s="108"/>
      <c r="G396" s="152"/>
      <c r="H396" s="108"/>
    </row>
    <row r="397" spans="3:8" ht="14.25" customHeight="1">
      <c r="C397" s="163"/>
      <c r="D397" s="108"/>
      <c r="E397" s="108"/>
      <c r="G397" s="152"/>
      <c r="H397" s="108"/>
    </row>
    <row r="398" spans="3:8" ht="14.25" customHeight="1">
      <c r="C398" s="163"/>
      <c r="D398" s="108"/>
      <c r="E398" s="108"/>
      <c r="G398" s="152"/>
      <c r="H398" s="108"/>
    </row>
    <row r="399" spans="3:8" ht="14.25" customHeight="1">
      <c r="C399" s="163"/>
      <c r="D399" s="108"/>
      <c r="E399" s="108"/>
      <c r="G399" s="152"/>
      <c r="H399" s="108"/>
    </row>
    <row r="400" spans="3:8" ht="14.25" customHeight="1">
      <c r="C400" s="163"/>
      <c r="D400" s="108"/>
      <c r="E400" s="108"/>
      <c r="G400" s="152"/>
      <c r="H400" s="108"/>
    </row>
    <row r="401" spans="3:8" ht="14.25" customHeight="1">
      <c r="C401" s="163"/>
      <c r="D401" s="108"/>
      <c r="E401" s="108"/>
      <c r="G401" s="152"/>
      <c r="H401" s="108"/>
    </row>
    <row r="402" spans="3:8" ht="14.25" customHeight="1">
      <c r="C402" s="163"/>
      <c r="D402" s="108"/>
      <c r="E402" s="108"/>
      <c r="G402" s="152"/>
      <c r="H402" s="108"/>
    </row>
    <row r="403" spans="3:8" ht="14.25" customHeight="1">
      <c r="C403" s="163"/>
      <c r="D403" s="108"/>
      <c r="E403" s="108"/>
      <c r="G403" s="152"/>
      <c r="H403" s="108"/>
    </row>
    <row r="404" spans="3:8" ht="14.25" customHeight="1">
      <c r="C404" s="163"/>
      <c r="D404" s="108"/>
      <c r="E404" s="108"/>
      <c r="G404" s="152"/>
      <c r="H404" s="108"/>
    </row>
    <row r="405" spans="3:8" ht="14.25" customHeight="1">
      <c r="C405" s="163"/>
      <c r="D405" s="108"/>
      <c r="E405" s="108"/>
      <c r="G405" s="152"/>
      <c r="H405" s="108"/>
    </row>
    <row r="406" spans="3:8" ht="14.25" customHeight="1">
      <c r="C406" s="163"/>
      <c r="D406" s="108"/>
      <c r="E406" s="108"/>
      <c r="G406" s="152"/>
      <c r="H406" s="108"/>
    </row>
    <row r="407" spans="3:8" ht="14.25" customHeight="1">
      <c r="C407" s="163"/>
      <c r="D407" s="108"/>
      <c r="E407" s="108"/>
      <c r="G407" s="152"/>
      <c r="H407" s="108"/>
    </row>
    <row r="408" spans="3:8" ht="14.25" customHeight="1">
      <c r="C408" s="163"/>
      <c r="D408" s="108"/>
      <c r="E408" s="108"/>
      <c r="G408" s="152"/>
      <c r="H408" s="108"/>
    </row>
    <row r="409" spans="3:8" ht="14.25" customHeight="1">
      <c r="C409" s="163"/>
      <c r="D409" s="108"/>
      <c r="E409" s="108"/>
      <c r="G409" s="152"/>
      <c r="H409" s="108"/>
    </row>
    <row r="410" spans="3:8" ht="14.25" customHeight="1">
      <c r="C410" s="163"/>
      <c r="D410" s="108"/>
      <c r="E410" s="108"/>
      <c r="G410" s="152"/>
      <c r="H410" s="108"/>
    </row>
    <row r="411" spans="3:8" ht="14.25" customHeight="1">
      <c r="C411" s="163"/>
      <c r="D411" s="108"/>
      <c r="E411" s="108"/>
      <c r="G411" s="152"/>
      <c r="H411" s="108"/>
    </row>
    <row r="412" spans="3:8" ht="14.25" customHeight="1">
      <c r="C412" s="163"/>
      <c r="D412" s="108"/>
      <c r="E412" s="108"/>
      <c r="G412" s="152"/>
      <c r="H412" s="108"/>
    </row>
    <row r="413" spans="3:8" ht="14.25" customHeight="1">
      <c r="C413" s="163"/>
      <c r="D413" s="108"/>
      <c r="E413" s="108"/>
      <c r="G413" s="152"/>
      <c r="H413" s="108"/>
    </row>
    <row r="414" spans="3:8" ht="14.25" customHeight="1">
      <c r="C414" s="163"/>
      <c r="D414" s="108"/>
      <c r="E414" s="108"/>
      <c r="G414" s="152"/>
      <c r="H414" s="108"/>
    </row>
    <row r="415" spans="3:8" ht="14.25" customHeight="1">
      <c r="C415" s="163"/>
      <c r="D415" s="108"/>
      <c r="E415" s="108"/>
      <c r="G415" s="152"/>
      <c r="H415" s="108"/>
    </row>
    <row r="416" spans="3:8" ht="14.25" customHeight="1">
      <c r="C416" s="163"/>
      <c r="D416" s="108"/>
      <c r="E416" s="108"/>
      <c r="G416" s="152"/>
      <c r="H416" s="108"/>
    </row>
    <row r="417" spans="3:8" ht="14.25" customHeight="1">
      <c r="C417" s="163"/>
      <c r="D417" s="108"/>
      <c r="E417" s="108"/>
      <c r="G417" s="152"/>
      <c r="H417" s="108"/>
    </row>
    <row r="418" spans="3:8" ht="14.25" customHeight="1">
      <c r="C418" s="163"/>
      <c r="D418" s="108"/>
      <c r="E418" s="108"/>
      <c r="G418" s="152"/>
      <c r="H418" s="108"/>
    </row>
    <row r="419" spans="3:8" ht="14.25" customHeight="1">
      <c r="C419" s="163"/>
      <c r="D419" s="108"/>
      <c r="E419" s="108"/>
      <c r="G419" s="152"/>
      <c r="H419" s="108"/>
    </row>
    <row r="420" spans="3:8" ht="14.25" customHeight="1">
      <c r="C420" s="163"/>
      <c r="D420" s="108"/>
      <c r="E420" s="108"/>
      <c r="G420" s="152"/>
      <c r="H420" s="108"/>
    </row>
    <row r="421" spans="3:8" ht="14.25" customHeight="1">
      <c r="C421" s="163"/>
      <c r="D421" s="108"/>
      <c r="E421" s="108"/>
      <c r="G421" s="152"/>
      <c r="H421" s="108"/>
    </row>
    <row r="422" spans="3:8" ht="14.25" customHeight="1">
      <c r="C422" s="163"/>
      <c r="D422" s="108"/>
      <c r="E422" s="108"/>
      <c r="G422" s="152"/>
      <c r="H422" s="108"/>
    </row>
    <row r="423" spans="3:8" ht="14.25" customHeight="1">
      <c r="C423" s="163"/>
      <c r="D423" s="108"/>
      <c r="E423" s="108"/>
      <c r="G423" s="152"/>
      <c r="H423" s="108"/>
    </row>
    <row r="424" spans="3:8" ht="14.25" customHeight="1">
      <c r="C424" s="163"/>
      <c r="D424" s="108"/>
      <c r="E424" s="108"/>
      <c r="G424" s="152"/>
      <c r="H424" s="108"/>
    </row>
    <row r="425" spans="3:8" ht="14.25" customHeight="1">
      <c r="C425" s="163"/>
      <c r="D425" s="108"/>
      <c r="E425" s="108"/>
      <c r="G425" s="152"/>
      <c r="H425" s="108"/>
    </row>
    <row r="426" spans="3:8" ht="14.25" customHeight="1">
      <c r="C426" s="163"/>
      <c r="D426" s="108"/>
      <c r="E426" s="108"/>
      <c r="G426" s="152"/>
      <c r="H426" s="108"/>
    </row>
    <row r="427" spans="3:8" ht="14.25" customHeight="1">
      <c r="C427" s="163"/>
      <c r="D427" s="108"/>
      <c r="E427" s="108"/>
      <c r="G427" s="152"/>
      <c r="H427" s="108"/>
    </row>
    <row r="428" spans="3:8" ht="14.25" customHeight="1">
      <c r="C428" s="163"/>
      <c r="D428" s="108"/>
      <c r="E428" s="108"/>
      <c r="G428" s="152"/>
      <c r="H428" s="108"/>
    </row>
    <row r="429" spans="3:8" ht="14.25" customHeight="1">
      <c r="C429" s="163"/>
      <c r="D429" s="108"/>
      <c r="E429" s="108"/>
      <c r="G429" s="152"/>
      <c r="H429" s="108"/>
    </row>
    <row r="430" spans="3:8" ht="14.25" customHeight="1">
      <c r="C430" s="163"/>
      <c r="D430" s="108"/>
      <c r="E430" s="108"/>
      <c r="G430" s="152"/>
      <c r="H430" s="108"/>
    </row>
    <row r="431" spans="3:8" ht="14.25" customHeight="1">
      <c r="C431" s="163"/>
      <c r="D431" s="108"/>
      <c r="E431" s="108"/>
      <c r="G431" s="152"/>
      <c r="H431" s="108"/>
    </row>
    <row r="432" spans="3:8" ht="14.25" customHeight="1">
      <c r="C432" s="163"/>
      <c r="D432" s="108"/>
      <c r="E432" s="108"/>
      <c r="G432" s="152"/>
      <c r="H432" s="108"/>
    </row>
    <row r="433" spans="3:8" ht="14.25" customHeight="1">
      <c r="C433" s="163"/>
      <c r="D433" s="108"/>
      <c r="E433" s="108"/>
      <c r="G433" s="152"/>
      <c r="H433" s="108"/>
    </row>
    <row r="434" spans="3:8" ht="14.25" customHeight="1">
      <c r="C434" s="163"/>
      <c r="D434" s="108"/>
      <c r="E434" s="108"/>
      <c r="G434" s="152"/>
      <c r="H434" s="108"/>
    </row>
    <row r="435" spans="3:8" ht="14.25" customHeight="1">
      <c r="C435" s="163"/>
      <c r="D435" s="108"/>
      <c r="E435" s="108"/>
      <c r="G435" s="152"/>
      <c r="H435" s="108"/>
    </row>
    <row r="436" spans="3:8" ht="14.25" customHeight="1">
      <c r="C436" s="163"/>
      <c r="D436" s="108"/>
      <c r="E436" s="108"/>
      <c r="G436" s="152"/>
      <c r="H436" s="108"/>
    </row>
    <row r="437" spans="3:8" ht="14.25" customHeight="1">
      <c r="C437" s="163"/>
      <c r="D437" s="108"/>
      <c r="E437" s="108"/>
      <c r="G437" s="152"/>
      <c r="H437" s="108"/>
    </row>
    <row r="438" spans="3:8" ht="14.25" customHeight="1">
      <c r="C438" s="163"/>
      <c r="D438" s="108"/>
      <c r="E438" s="108"/>
      <c r="G438" s="152"/>
      <c r="H438" s="108"/>
    </row>
    <row r="439" spans="3:8" ht="14.25" customHeight="1">
      <c r="C439" s="163"/>
      <c r="D439" s="108"/>
      <c r="E439" s="108"/>
      <c r="G439" s="152"/>
      <c r="H439" s="108"/>
    </row>
    <row r="440" spans="3:8" ht="14.25" customHeight="1">
      <c r="C440" s="163"/>
      <c r="D440" s="108"/>
      <c r="E440" s="108"/>
      <c r="G440" s="152"/>
      <c r="H440" s="108"/>
    </row>
    <row r="441" spans="3:8" ht="14.25" customHeight="1">
      <c r="C441" s="163"/>
      <c r="D441" s="108"/>
      <c r="E441" s="108"/>
      <c r="G441" s="152"/>
      <c r="H441" s="108"/>
    </row>
    <row r="442" spans="3:8" ht="14.25" customHeight="1">
      <c r="C442" s="163"/>
      <c r="D442" s="108"/>
      <c r="E442" s="108"/>
      <c r="G442" s="152"/>
      <c r="H442" s="108"/>
    </row>
    <row r="443" spans="3:8" ht="14.25" customHeight="1">
      <c r="C443" s="163"/>
      <c r="D443" s="108"/>
      <c r="E443" s="108"/>
      <c r="G443" s="152"/>
      <c r="H443" s="108"/>
    </row>
    <row r="444" spans="3:8" ht="14.25" customHeight="1">
      <c r="C444" s="163"/>
      <c r="D444" s="108"/>
      <c r="E444" s="108"/>
      <c r="G444" s="152"/>
      <c r="H444" s="108"/>
    </row>
    <row r="445" spans="3:8" ht="14.25" customHeight="1">
      <c r="C445" s="163"/>
      <c r="D445" s="108"/>
      <c r="E445" s="108"/>
      <c r="G445" s="152"/>
      <c r="H445" s="108"/>
    </row>
    <row r="446" spans="3:8" ht="14.25" customHeight="1">
      <c r="C446" s="163"/>
      <c r="D446" s="108"/>
      <c r="E446" s="108"/>
      <c r="G446" s="152"/>
      <c r="H446" s="108"/>
    </row>
    <row r="447" spans="3:8" ht="14.25" customHeight="1">
      <c r="C447" s="163"/>
      <c r="D447" s="108"/>
      <c r="E447" s="108"/>
      <c r="G447" s="152"/>
      <c r="H447" s="108"/>
    </row>
    <row r="448" spans="3:8" ht="14.25" customHeight="1">
      <c r="C448" s="163"/>
      <c r="D448" s="108"/>
      <c r="E448" s="108"/>
      <c r="G448" s="152"/>
      <c r="H448" s="108"/>
    </row>
    <row r="449" spans="3:8" ht="14.25" customHeight="1">
      <c r="C449" s="163"/>
      <c r="D449" s="108"/>
      <c r="E449" s="108"/>
      <c r="G449" s="152"/>
      <c r="H449" s="108"/>
    </row>
    <row r="450" spans="3:8" ht="14.25" customHeight="1">
      <c r="C450" s="163"/>
      <c r="D450" s="108"/>
      <c r="E450" s="108"/>
      <c r="G450" s="152"/>
      <c r="H450" s="108"/>
    </row>
    <row r="451" spans="3:8" ht="14.25" customHeight="1">
      <c r="C451" s="163"/>
      <c r="D451" s="108"/>
      <c r="E451" s="108"/>
      <c r="G451" s="152"/>
      <c r="H451" s="108"/>
    </row>
    <row r="452" spans="3:8" ht="14.25" customHeight="1">
      <c r="C452" s="163"/>
      <c r="D452" s="108"/>
      <c r="E452" s="108"/>
      <c r="G452" s="152"/>
      <c r="H452" s="108"/>
    </row>
    <row r="453" spans="3:8" ht="14.25" customHeight="1">
      <c r="C453" s="163"/>
      <c r="D453" s="108"/>
      <c r="E453" s="108"/>
      <c r="G453" s="152"/>
      <c r="H453" s="108"/>
    </row>
    <row r="454" spans="3:8" ht="14.25" customHeight="1">
      <c r="C454" s="163"/>
      <c r="D454" s="108"/>
      <c r="E454" s="108"/>
      <c r="G454" s="152"/>
      <c r="H454" s="108"/>
    </row>
    <row r="455" spans="3:8" ht="14.25" customHeight="1">
      <c r="C455" s="163"/>
      <c r="D455" s="108"/>
      <c r="E455" s="108"/>
      <c r="G455" s="152"/>
      <c r="H455" s="108"/>
    </row>
    <row r="456" spans="3:8" ht="14.25" customHeight="1">
      <c r="C456" s="163"/>
      <c r="D456" s="108"/>
      <c r="E456" s="108"/>
      <c r="G456" s="152"/>
      <c r="H456" s="108"/>
    </row>
    <row r="457" spans="3:8" ht="14.25" customHeight="1">
      <c r="C457" s="163"/>
      <c r="D457" s="108"/>
      <c r="E457" s="108"/>
      <c r="G457" s="152"/>
      <c r="H457" s="108"/>
    </row>
    <row r="458" spans="3:8" ht="14.25" customHeight="1">
      <c r="C458" s="163"/>
      <c r="D458" s="108"/>
      <c r="E458" s="108"/>
      <c r="G458" s="152"/>
      <c r="H458" s="108"/>
    </row>
    <row r="459" spans="3:8" ht="14.25" customHeight="1">
      <c r="C459" s="163"/>
      <c r="D459" s="108"/>
      <c r="E459" s="108"/>
      <c r="G459" s="152"/>
      <c r="H459" s="108"/>
    </row>
    <row r="460" spans="3:8" ht="14.25" customHeight="1">
      <c r="C460" s="163"/>
      <c r="D460" s="108"/>
      <c r="E460" s="108"/>
      <c r="G460" s="152"/>
      <c r="H460" s="108"/>
    </row>
    <row r="461" spans="3:8" ht="14.25" customHeight="1">
      <c r="C461" s="163"/>
      <c r="D461" s="108"/>
      <c r="E461" s="108"/>
      <c r="G461" s="152"/>
      <c r="H461" s="108"/>
    </row>
    <row r="462" spans="3:8" ht="14.25" customHeight="1">
      <c r="C462" s="163"/>
      <c r="D462" s="108"/>
      <c r="E462" s="108"/>
      <c r="G462" s="152"/>
      <c r="H462" s="108"/>
    </row>
    <row r="463" spans="3:8" ht="14.25" customHeight="1">
      <c r="C463" s="163"/>
      <c r="D463" s="108"/>
      <c r="E463" s="108"/>
      <c r="G463" s="152"/>
      <c r="H463" s="108"/>
    </row>
    <row r="464" spans="3:8" ht="14.25" customHeight="1">
      <c r="C464" s="163"/>
      <c r="D464" s="108"/>
      <c r="E464" s="108"/>
      <c r="G464" s="152"/>
      <c r="H464" s="108"/>
    </row>
    <row r="465" spans="3:8" ht="14.25" customHeight="1">
      <c r="C465" s="163"/>
      <c r="D465" s="108"/>
      <c r="E465" s="108"/>
      <c r="G465" s="152"/>
      <c r="H465" s="108"/>
    </row>
    <row r="466" spans="3:8" ht="14.25" customHeight="1">
      <c r="C466" s="163"/>
      <c r="D466" s="108"/>
      <c r="E466" s="108"/>
      <c r="G466" s="152"/>
      <c r="H466" s="108"/>
    </row>
    <row r="467" spans="3:8" ht="14.25" customHeight="1">
      <c r="C467" s="163"/>
      <c r="D467" s="108"/>
      <c r="E467" s="108"/>
      <c r="G467" s="152"/>
      <c r="H467" s="108"/>
    </row>
    <row r="468" spans="3:8" ht="14.25" customHeight="1">
      <c r="C468" s="163"/>
      <c r="D468" s="108"/>
      <c r="E468" s="108"/>
      <c r="G468" s="152"/>
      <c r="H468" s="108"/>
    </row>
    <row r="469" spans="3:8" ht="14.25" customHeight="1">
      <c r="C469" s="163"/>
      <c r="D469" s="108"/>
      <c r="E469" s="108"/>
      <c r="G469" s="152"/>
      <c r="H469" s="108"/>
    </row>
    <row r="470" spans="3:8" ht="14.25" customHeight="1">
      <c r="C470" s="163"/>
      <c r="D470" s="108"/>
      <c r="E470" s="108"/>
      <c r="G470" s="152"/>
      <c r="H470" s="108"/>
    </row>
    <row r="471" spans="3:8" ht="14.25" customHeight="1">
      <c r="C471" s="163"/>
      <c r="D471" s="108"/>
      <c r="E471" s="108"/>
      <c r="G471" s="152"/>
      <c r="H471" s="108"/>
    </row>
    <row r="472" spans="3:8" ht="14.25" customHeight="1">
      <c r="C472" s="163"/>
      <c r="D472" s="108"/>
      <c r="E472" s="108"/>
      <c r="G472" s="152"/>
      <c r="H472" s="108"/>
    </row>
    <row r="473" spans="3:8" ht="14.25" customHeight="1">
      <c r="C473" s="163"/>
      <c r="D473" s="108"/>
      <c r="E473" s="108"/>
      <c r="G473" s="152"/>
      <c r="H473" s="108"/>
    </row>
    <row r="474" spans="3:8" ht="14.25" customHeight="1">
      <c r="C474" s="163"/>
      <c r="D474" s="108"/>
      <c r="E474" s="108"/>
      <c r="G474" s="152"/>
      <c r="H474" s="108"/>
    </row>
    <row r="475" spans="3:8" ht="14.25" customHeight="1">
      <c r="C475" s="163"/>
      <c r="D475" s="108"/>
      <c r="E475" s="108"/>
      <c r="G475" s="152"/>
      <c r="H475" s="108"/>
    </row>
    <row r="476" spans="3:8" ht="14.25" customHeight="1">
      <c r="C476" s="163"/>
      <c r="D476" s="108"/>
      <c r="E476" s="108"/>
      <c r="G476" s="152"/>
      <c r="H476" s="108"/>
    </row>
    <row r="477" spans="3:8" ht="14.25" customHeight="1">
      <c r="C477" s="163"/>
      <c r="D477" s="108"/>
      <c r="E477" s="108"/>
      <c r="G477" s="152"/>
      <c r="H477" s="108"/>
    </row>
    <row r="478" spans="3:8" ht="14.25" customHeight="1">
      <c r="C478" s="163"/>
      <c r="D478" s="108"/>
      <c r="E478" s="108"/>
      <c r="G478" s="152"/>
      <c r="H478" s="108"/>
    </row>
    <row r="479" spans="3:8" ht="14.25" customHeight="1">
      <c r="C479" s="163"/>
      <c r="D479" s="108"/>
      <c r="E479" s="108"/>
      <c r="G479" s="152"/>
      <c r="H479" s="108"/>
    </row>
    <row r="480" spans="3:8" ht="14.25" customHeight="1">
      <c r="C480" s="163"/>
      <c r="D480" s="108"/>
      <c r="E480" s="108"/>
      <c r="G480" s="152"/>
      <c r="H480" s="108"/>
    </row>
    <row r="481" spans="3:8" ht="14.25" customHeight="1">
      <c r="C481" s="163"/>
      <c r="D481" s="108"/>
      <c r="E481" s="108"/>
      <c r="G481" s="152"/>
      <c r="H481" s="108"/>
    </row>
    <row r="482" spans="3:8" ht="14.25" customHeight="1">
      <c r="C482" s="163"/>
      <c r="D482" s="108"/>
      <c r="E482" s="108"/>
      <c r="G482" s="152"/>
      <c r="H482" s="108"/>
    </row>
    <row r="483" spans="3:8" ht="14.25" customHeight="1">
      <c r="C483" s="163"/>
      <c r="D483" s="108"/>
      <c r="E483" s="108"/>
      <c r="G483" s="152"/>
      <c r="H483" s="108"/>
    </row>
    <row r="484" spans="3:8" ht="14.25" customHeight="1">
      <c r="C484" s="163"/>
      <c r="D484" s="108"/>
      <c r="E484" s="108"/>
      <c r="G484" s="152"/>
      <c r="H484" s="108"/>
    </row>
    <row r="485" spans="3:8" ht="14.25" customHeight="1">
      <c r="C485" s="163"/>
      <c r="D485" s="108"/>
      <c r="E485" s="108"/>
      <c r="G485" s="152"/>
      <c r="H485" s="108"/>
    </row>
    <row r="486" spans="3:8" ht="14.25" customHeight="1">
      <c r="C486" s="163"/>
      <c r="D486" s="108"/>
      <c r="E486" s="108"/>
      <c r="G486" s="152"/>
      <c r="H486" s="108"/>
    </row>
    <row r="487" spans="3:8" ht="14.25" customHeight="1">
      <c r="C487" s="163"/>
      <c r="D487" s="108"/>
      <c r="E487" s="108"/>
      <c r="G487" s="152"/>
      <c r="H487" s="108"/>
    </row>
    <row r="488" spans="3:8" ht="14.25" customHeight="1">
      <c r="C488" s="163"/>
      <c r="D488" s="108"/>
      <c r="E488" s="108"/>
      <c r="G488" s="152"/>
      <c r="H488" s="108"/>
    </row>
    <row r="489" spans="3:8" ht="14.25" customHeight="1">
      <c r="C489" s="163"/>
      <c r="D489" s="108"/>
      <c r="E489" s="108"/>
      <c r="G489" s="152"/>
      <c r="H489" s="108"/>
    </row>
    <row r="490" spans="3:8" ht="14.25" customHeight="1">
      <c r="C490" s="163"/>
      <c r="D490" s="108"/>
      <c r="E490" s="108"/>
      <c r="G490" s="152"/>
      <c r="H490" s="108"/>
    </row>
    <row r="491" spans="3:8" ht="14.25" customHeight="1">
      <c r="C491" s="163"/>
      <c r="D491" s="108"/>
      <c r="E491" s="108"/>
      <c r="G491" s="152"/>
      <c r="H491" s="108"/>
    </row>
    <row r="492" spans="3:8" ht="14.25" customHeight="1">
      <c r="C492" s="163"/>
      <c r="D492" s="108"/>
      <c r="E492" s="108"/>
      <c r="G492" s="152"/>
      <c r="H492" s="108"/>
    </row>
    <row r="493" spans="3:8" ht="14.25" customHeight="1">
      <c r="C493" s="163"/>
      <c r="D493" s="108"/>
      <c r="E493" s="108"/>
      <c r="G493" s="152"/>
      <c r="H493" s="108"/>
    </row>
    <row r="494" spans="3:8" ht="14.25" customHeight="1">
      <c r="C494" s="163"/>
      <c r="D494" s="108"/>
      <c r="E494" s="108"/>
      <c r="G494" s="152"/>
      <c r="H494" s="108"/>
    </row>
    <row r="495" spans="3:8" ht="14.25" customHeight="1">
      <c r="C495" s="163"/>
      <c r="D495" s="108"/>
      <c r="E495" s="108"/>
      <c r="G495" s="152"/>
      <c r="H495" s="108"/>
    </row>
    <row r="496" spans="3:8" ht="14.25" customHeight="1">
      <c r="C496" s="163"/>
      <c r="D496" s="108"/>
      <c r="E496" s="108"/>
      <c r="G496" s="152"/>
      <c r="H496" s="108"/>
    </row>
    <row r="497" spans="3:8" ht="14.25" customHeight="1">
      <c r="C497" s="163"/>
      <c r="D497" s="108"/>
      <c r="E497" s="108"/>
      <c r="G497" s="152"/>
      <c r="H497" s="108"/>
    </row>
    <row r="498" spans="3:8" ht="14.25" customHeight="1">
      <c r="C498" s="163"/>
      <c r="D498" s="108"/>
      <c r="E498" s="108"/>
      <c r="G498" s="152"/>
      <c r="H498" s="108"/>
    </row>
    <row r="499" spans="3:8" ht="14.25" customHeight="1">
      <c r="C499" s="163"/>
      <c r="D499" s="108"/>
      <c r="E499" s="108"/>
      <c r="G499" s="152"/>
      <c r="H499" s="108"/>
    </row>
    <row r="500" spans="3:8" ht="14.25" customHeight="1">
      <c r="C500" s="163"/>
      <c r="D500" s="108"/>
      <c r="E500" s="108"/>
      <c r="G500" s="152"/>
      <c r="H500" s="108"/>
    </row>
    <row r="501" spans="3:8" ht="14.25" customHeight="1">
      <c r="C501" s="163"/>
      <c r="D501" s="108"/>
      <c r="E501" s="108"/>
      <c r="G501" s="152"/>
      <c r="H501" s="108"/>
    </row>
    <row r="502" spans="3:8" ht="14.25" customHeight="1">
      <c r="C502" s="163"/>
      <c r="D502" s="108"/>
      <c r="E502" s="108"/>
      <c r="G502" s="152"/>
      <c r="H502" s="108"/>
    </row>
    <row r="503" spans="3:8" ht="14.25" customHeight="1">
      <c r="C503" s="163"/>
      <c r="D503" s="108"/>
      <c r="E503" s="108"/>
      <c r="G503" s="152"/>
      <c r="H503" s="108"/>
    </row>
    <row r="504" spans="3:8" ht="14.25" customHeight="1">
      <c r="C504" s="163"/>
      <c r="D504" s="108"/>
      <c r="E504" s="108"/>
      <c r="G504" s="152"/>
      <c r="H504" s="108"/>
    </row>
    <row r="505" spans="3:8" ht="14.25" customHeight="1">
      <c r="C505" s="163"/>
      <c r="D505" s="108"/>
      <c r="E505" s="108"/>
      <c r="G505" s="152"/>
      <c r="H505" s="108"/>
    </row>
    <row r="506" spans="3:8" ht="14.25" customHeight="1">
      <c r="C506" s="163"/>
      <c r="D506" s="108"/>
      <c r="E506" s="108"/>
      <c r="G506" s="152"/>
      <c r="H506" s="108"/>
    </row>
    <row r="507" spans="3:8" ht="14.25" customHeight="1">
      <c r="C507" s="163"/>
      <c r="D507" s="108"/>
      <c r="E507" s="108"/>
      <c r="G507" s="152"/>
      <c r="H507" s="108"/>
    </row>
    <row r="508" spans="3:8" ht="14.25" customHeight="1">
      <c r="C508" s="163"/>
      <c r="D508" s="108"/>
      <c r="E508" s="108"/>
      <c r="G508" s="152"/>
      <c r="H508" s="108"/>
    </row>
    <row r="509" spans="3:8" ht="14.25" customHeight="1">
      <c r="C509" s="163"/>
      <c r="D509" s="108"/>
      <c r="E509" s="108"/>
      <c r="G509" s="152"/>
      <c r="H509" s="108"/>
    </row>
    <row r="510" spans="3:8" ht="14.25" customHeight="1">
      <c r="C510" s="163"/>
      <c r="D510" s="108"/>
      <c r="E510" s="108"/>
      <c r="G510" s="152"/>
      <c r="H510" s="108"/>
    </row>
    <row r="511" spans="3:8" ht="14.25" customHeight="1">
      <c r="C511" s="163"/>
      <c r="D511" s="108"/>
      <c r="E511" s="108"/>
      <c r="G511" s="152"/>
      <c r="H511" s="108"/>
    </row>
    <row r="512" spans="3:8" ht="14.25" customHeight="1">
      <c r="C512" s="163"/>
      <c r="D512" s="108"/>
      <c r="E512" s="108"/>
      <c r="G512" s="152"/>
      <c r="H512" s="108"/>
    </row>
    <row r="513" spans="3:8" ht="14.25" customHeight="1">
      <c r="C513" s="163"/>
      <c r="D513" s="108"/>
      <c r="E513" s="108"/>
      <c r="G513" s="152"/>
      <c r="H513" s="108"/>
    </row>
    <row r="514" spans="3:8" ht="14.25" customHeight="1">
      <c r="C514" s="163"/>
      <c r="D514" s="108"/>
      <c r="E514" s="108"/>
      <c r="G514" s="152"/>
      <c r="H514" s="108"/>
    </row>
    <row r="515" spans="3:8" ht="14.25" customHeight="1">
      <c r="C515" s="163"/>
      <c r="D515" s="108"/>
      <c r="E515" s="108"/>
      <c r="G515" s="152"/>
      <c r="H515" s="108"/>
    </row>
    <row r="516" spans="3:8" ht="14.25" customHeight="1">
      <c r="C516" s="163"/>
      <c r="D516" s="108"/>
      <c r="E516" s="108"/>
      <c r="G516" s="152"/>
      <c r="H516" s="108"/>
    </row>
    <row r="517" spans="3:8" ht="14.25" customHeight="1">
      <c r="C517" s="163"/>
      <c r="D517" s="108"/>
      <c r="E517" s="108"/>
      <c r="G517" s="152"/>
      <c r="H517" s="108"/>
    </row>
    <row r="518" spans="3:8" ht="14.25" customHeight="1">
      <c r="C518" s="163"/>
      <c r="D518" s="108"/>
      <c r="E518" s="108"/>
      <c r="G518" s="152"/>
      <c r="H518" s="108"/>
    </row>
    <row r="519" spans="3:8" ht="14.25" customHeight="1">
      <c r="C519" s="163"/>
      <c r="D519" s="108"/>
      <c r="E519" s="108"/>
      <c r="G519" s="152"/>
      <c r="H519" s="108"/>
    </row>
    <row r="520" spans="3:8" ht="14.25" customHeight="1">
      <c r="C520" s="163"/>
      <c r="D520" s="108"/>
      <c r="E520" s="108"/>
      <c r="G520" s="152"/>
      <c r="H520" s="108"/>
    </row>
    <row r="521" spans="3:8" ht="14.25" customHeight="1">
      <c r="C521" s="163"/>
      <c r="D521" s="108"/>
      <c r="E521" s="108"/>
      <c r="G521" s="152"/>
      <c r="H521" s="108"/>
    </row>
    <row r="522" spans="3:8" ht="14.25" customHeight="1">
      <c r="C522" s="163"/>
      <c r="D522" s="108"/>
      <c r="E522" s="108"/>
      <c r="G522" s="152"/>
      <c r="H522" s="108"/>
    </row>
    <row r="523" spans="3:8" ht="14.25" customHeight="1">
      <c r="C523" s="163"/>
      <c r="D523" s="108"/>
      <c r="E523" s="108"/>
      <c r="G523" s="152"/>
      <c r="H523" s="108"/>
    </row>
    <row r="524" spans="3:8" ht="14.25" customHeight="1">
      <c r="C524" s="163"/>
      <c r="D524" s="108"/>
      <c r="E524" s="108"/>
      <c r="G524" s="152"/>
      <c r="H524" s="108"/>
    </row>
    <row r="525" spans="3:8" ht="14.25" customHeight="1">
      <c r="C525" s="163"/>
      <c r="D525" s="108"/>
      <c r="E525" s="108"/>
      <c r="G525" s="152"/>
      <c r="H525" s="108"/>
    </row>
    <row r="526" spans="3:8" ht="14.25" customHeight="1">
      <c r="C526" s="163"/>
      <c r="D526" s="108"/>
      <c r="E526" s="108"/>
      <c r="G526" s="152"/>
      <c r="H526" s="108"/>
    </row>
    <row r="527" spans="3:8" ht="14.25" customHeight="1">
      <c r="C527" s="163"/>
      <c r="D527" s="108"/>
      <c r="E527" s="108"/>
      <c r="G527" s="152"/>
      <c r="H527" s="108"/>
    </row>
    <row r="528" spans="3:8" ht="14.25" customHeight="1">
      <c r="C528" s="163"/>
      <c r="D528" s="108"/>
      <c r="E528" s="108"/>
      <c r="G528" s="152"/>
      <c r="H528" s="108"/>
    </row>
    <row r="529" spans="3:8" ht="14.25" customHeight="1">
      <c r="C529" s="163"/>
      <c r="D529" s="108"/>
      <c r="E529" s="108"/>
      <c r="G529" s="152"/>
      <c r="H529" s="108"/>
    </row>
    <row r="530" spans="3:8" ht="14.25" customHeight="1">
      <c r="C530" s="163"/>
      <c r="D530" s="108"/>
      <c r="E530" s="108"/>
      <c r="G530" s="152"/>
      <c r="H530" s="108"/>
    </row>
    <row r="531" spans="3:8" ht="14.25" customHeight="1">
      <c r="C531" s="163"/>
      <c r="D531" s="108"/>
      <c r="E531" s="108"/>
      <c r="G531" s="152"/>
      <c r="H531" s="108"/>
    </row>
    <row r="532" spans="3:8" ht="14.25" customHeight="1">
      <c r="C532" s="163"/>
      <c r="D532" s="108"/>
      <c r="E532" s="108"/>
      <c r="G532" s="152"/>
      <c r="H532" s="108"/>
    </row>
    <row r="533" spans="3:8" ht="14.25" customHeight="1">
      <c r="C533" s="163"/>
      <c r="D533" s="108"/>
      <c r="E533" s="108"/>
      <c r="G533" s="152"/>
      <c r="H533" s="108"/>
    </row>
    <row r="534" spans="3:8" ht="14.25" customHeight="1">
      <c r="C534" s="163"/>
      <c r="D534" s="108"/>
      <c r="E534" s="108"/>
      <c r="G534" s="152"/>
      <c r="H534" s="108"/>
    </row>
    <row r="535" spans="3:8" ht="14.25" customHeight="1">
      <c r="C535" s="163"/>
      <c r="D535" s="108"/>
      <c r="E535" s="108"/>
      <c r="G535" s="152"/>
      <c r="H535" s="108"/>
    </row>
    <row r="536" spans="3:8" ht="14.25" customHeight="1">
      <c r="C536" s="163"/>
      <c r="D536" s="108"/>
      <c r="E536" s="108"/>
      <c r="G536" s="152"/>
      <c r="H536" s="108"/>
    </row>
    <row r="537" spans="3:8" ht="14.25" customHeight="1">
      <c r="C537" s="163"/>
      <c r="D537" s="108"/>
      <c r="E537" s="108"/>
      <c r="G537" s="152"/>
      <c r="H537" s="108"/>
    </row>
    <row r="538" spans="3:8" ht="14.25" customHeight="1">
      <c r="C538" s="163"/>
      <c r="D538" s="108"/>
      <c r="E538" s="108"/>
      <c r="G538" s="152"/>
      <c r="H538" s="108"/>
    </row>
    <row r="539" spans="3:8" ht="14.25" customHeight="1">
      <c r="C539" s="163"/>
      <c r="D539" s="108"/>
      <c r="E539" s="108"/>
      <c r="G539" s="152"/>
      <c r="H539" s="108"/>
    </row>
    <row r="540" spans="3:8" ht="14.25" customHeight="1">
      <c r="C540" s="163"/>
      <c r="D540" s="108"/>
      <c r="E540" s="108"/>
      <c r="G540" s="152"/>
      <c r="H540" s="108"/>
    </row>
    <row r="541" spans="3:8" ht="14.25" customHeight="1">
      <c r="C541" s="163"/>
      <c r="D541" s="108"/>
      <c r="E541" s="108"/>
      <c r="G541" s="152"/>
      <c r="H541" s="108"/>
    </row>
    <row r="542" spans="3:8" ht="14.25" customHeight="1">
      <c r="C542" s="163"/>
      <c r="D542" s="108"/>
      <c r="E542" s="108"/>
      <c r="G542" s="152"/>
      <c r="H542" s="108"/>
    </row>
    <row r="543" spans="3:8" ht="14.25" customHeight="1">
      <c r="C543" s="163"/>
      <c r="D543" s="108"/>
      <c r="E543" s="108"/>
      <c r="G543" s="152"/>
      <c r="H543" s="108"/>
    </row>
    <row r="544" spans="3:8" ht="14.25" customHeight="1">
      <c r="C544" s="163"/>
      <c r="D544" s="108"/>
      <c r="E544" s="108"/>
      <c r="G544" s="152"/>
      <c r="H544" s="108"/>
    </row>
    <row r="545" spans="3:8" ht="14.25" customHeight="1">
      <c r="C545" s="163"/>
      <c r="D545" s="108"/>
      <c r="E545" s="108"/>
      <c r="G545" s="152"/>
      <c r="H545" s="108"/>
    </row>
    <row r="546" spans="3:8" ht="14.25" customHeight="1">
      <c r="C546" s="163"/>
      <c r="D546" s="108"/>
      <c r="E546" s="108"/>
      <c r="G546" s="152"/>
      <c r="H546" s="108"/>
    </row>
    <row r="547" spans="3:8" ht="14.25" customHeight="1">
      <c r="C547" s="163"/>
      <c r="D547" s="108"/>
      <c r="E547" s="108"/>
      <c r="G547" s="152"/>
      <c r="H547" s="108"/>
    </row>
    <row r="548" spans="3:8" ht="14.25" customHeight="1">
      <c r="C548" s="163"/>
      <c r="D548" s="108"/>
      <c r="E548" s="108"/>
      <c r="G548" s="152"/>
      <c r="H548" s="108"/>
    </row>
    <row r="549" spans="3:8" ht="14.25" customHeight="1">
      <c r="C549" s="163"/>
      <c r="D549" s="108"/>
      <c r="E549" s="108"/>
      <c r="G549" s="152"/>
      <c r="H549" s="108"/>
    </row>
    <row r="550" spans="3:8" ht="14.25" customHeight="1">
      <c r="C550" s="163"/>
      <c r="D550" s="108"/>
      <c r="E550" s="108"/>
      <c r="G550" s="152"/>
      <c r="H550" s="108"/>
    </row>
    <row r="551" spans="3:8" ht="14.25" customHeight="1">
      <c r="C551" s="163"/>
      <c r="D551" s="108"/>
      <c r="E551" s="108"/>
      <c r="G551" s="152"/>
      <c r="H551" s="108"/>
    </row>
    <row r="552" spans="3:8" ht="14.25" customHeight="1">
      <c r="C552" s="163"/>
      <c r="D552" s="108"/>
      <c r="E552" s="108"/>
      <c r="G552" s="152"/>
      <c r="H552" s="108"/>
    </row>
    <row r="553" spans="3:8" ht="14.25" customHeight="1">
      <c r="C553" s="163"/>
      <c r="D553" s="108"/>
      <c r="E553" s="108"/>
      <c r="G553" s="152"/>
      <c r="H553" s="108"/>
    </row>
    <row r="554" spans="3:8" ht="14.25" customHeight="1">
      <c r="C554" s="163"/>
      <c r="D554" s="108"/>
      <c r="E554" s="108"/>
      <c r="G554" s="152"/>
      <c r="H554" s="108"/>
    </row>
    <row r="555" spans="3:8" ht="14.25" customHeight="1">
      <c r="C555" s="163"/>
      <c r="D555" s="108"/>
      <c r="E555" s="108"/>
      <c r="G555" s="152"/>
      <c r="H555" s="108"/>
    </row>
    <row r="556" spans="3:8" ht="14.25" customHeight="1">
      <c r="C556" s="163"/>
      <c r="D556" s="108"/>
      <c r="E556" s="108"/>
      <c r="G556" s="152"/>
      <c r="H556" s="108"/>
    </row>
    <row r="557" spans="3:8" ht="14.25" customHeight="1">
      <c r="C557" s="163"/>
      <c r="D557" s="108"/>
      <c r="E557" s="108"/>
      <c r="G557" s="152"/>
      <c r="H557" s="108"/>
    </row>
    <row r="558" spans="3:8" ht="14.25" customHeight="1">
      <c r="C558" s="163"/>
      <c r="D558" s="108"/>
      <c r="E558" s="108"/>
      <c r="G558" s="152"/>
      <c r="H558" s="108"/>
    </row>
    <row r="559" spans="3:8" ht="14.25" customHeight="1">
      <c r="C559" s="163"/>
      <c r="D559" s="108"/>
      <c r="E559" s="108"/>
      <c r="G559" s="152"/>
      <c r="H559" s="108"/>
    </row>
    <row r="560" spans="3:8" ht="14.25" customHeight="1">
      <c r="C560" s="163"/>
      <c r="D560" s="108"/>
      <c r="E560" s="108"/>
      <c r="G560" s="152"/>
      <c r="H560" s="108"/>
    </row>
    <row r="561" spans="3:8" ht="14.25" customHeight="1">
      <c r="C561" s="163"/>
      <c r="D561" s="108"/>
      <c r="E561" s="108"/>
      <c r="G561" s="152"/>
      <c r="H561" s="108"/>
    </row>
    <row r="562" spans="3:8" ht="14.25" customHeight="1">
      <c r="C562" s="163"/>
      <c r="D562" s="108"/>
      <c r="E562" s="108"/>
      <c r="G562" s="152"/>
      <c r="H562" s="108"/>
    </row>
    <row r="563" spans="3:8" ht="14.25" customHeight="1">
      <c r="C563" s="163"/>
      <c r="D563" s="108"/>
      <c r="E563" s="108"/>
      <c r="G563" s="152"/>
      <c r="H563" s="108"/>
    </row>
    <row r="564" spans="3:8" ht="14.25" customHeight="1">
      <c r="C564" s="163"/>
      <c r="D564" s="108"/>
      <c r="E564" s="108"/>
      <c r="G564" s="152"/>
      <c r="H564" s="108"/>
    </row>
    <row r="565" spans="3:8" ht="14.25" customHeight="1">
      <c r="C565" s="163"/>
      <c r="D565" s="108"/>
      <c r="E565" s="108"/>
      <c r="G565" s="152"/>
      <c r="H565" s="108"/>
    </row>
    <row r="566" spans="3:8" ht="14.25" customHeight="1">
      <c r="C566" s="163"/>
      <c r="D566" s="108"/>
      <c r="E566" s="108"/>
      <c r="G566" s="152"/>
      <c r="H566" s="108"/>
    </row>
    <row r="567" spans="3:8" ht="14.25" customHeight="1">
      <c r="C567" s="163"/>
      <c r="D567" s="108"/>
      <c r="E567" s="108"/>
      <c r="G567" s="152"/>
      <c r="H567" s="108"/>
    </row>
    <row r="568" spans="3:8" ht="14.25" customHeight="1">
      <c r="C568" s="163"/>
      <c r="D568" s="108"/>
      <c r="E568" s="108"/>
      <c r="G568" s="152"/>
      <c r="H568" s="108"/>
    </row>
    <row r="569" spans="3:8" ht="14.25" customHeight="1">
      <c r="C569" s="163"/>
      <c r="D569" s="108"/>
      <c r="E569" s="108"/>
      <c r="G569" s="152"/>
      <c r="H569" s="108"/>
    </row>
    <row r="570" spans="3:8" ht="14.25" customHeight="1">
      <c r="C570" s="163"/>
      <c r="D570" s="108"/>
      <c r="E570" s="108"/>
      <c r="G570" s="152"/>
      <c r="H570" s="108"/>
    </row>
    <row r="571" spans="3:8" ht="14.25" customHeight="1">
      <c r="C571" s="163"/>
      <c r="D571" s="108"/>
      <c r="E571" s="108"/>
      <c r="G571" s="152"/>
      <c r="H571" s="108"/>
    </row>
    <row r="572" spans="3:8" ht="14.25" customHeight="1">
      <c r="C572" s="163"/>
      <c r="D572" s="108"/>
      <c r="E572" s="108"/>
      <c r="G572" s="152"/>
      <c r="H572" s="108"/>
    </row>
    <row r="573" spans="3:8" ht="14.25" customHeight="1">
      <c r="C573" s="163"/>
      <c r="D573" s="108"/>
      <c r="E573" s="108"/>
      <c r="G573" s="152"/>
      <c r="H573" s="108"/>
    </row>
    <row r="574" spans="3:8" ht="14.25" customHeight="1">
      <c r="C574" s="163"/>
      <c r="D574" s="108"/>
      <c r="E574" s="108"/>
      <c r="G574" s="152"/>
      <c r="H574" s="108"/>
    </row>
    <row r="575" spans="3:8" ht="14.25" customHeight="1">
      <c r="C575" s="163"/>
      <c r="D575" s="108"/>
      <c r="E575" s="108"/>
      <c r="G575" s="152"/>
      <c r="H575" s="108"/>
    </row>
    <row r="576" spans="3:8" ht="14.25" customHeight="1">
      <c r="C576" s="163"/>
      <c r="D576" s="108"/>
      <c r="E576" s="108"/>
      <c r="G576" s="152"/>
      <c r="H576" s="108"/>
    </row>
    <row r="577" spans="3:8" ht="14.25" customHeight="1">
      <c r="C577" s="163"/>
      <c r="D577" s="108"/>
      <c r="E577" s="108"/>
      <c r="G577" s="152"/>
      <c r="H577" s="108"/>
    </row>
    <row r="578" spans="3:8" ht="14.25" customHeight="1">
      <c r="C578" s="163"/>
      <c r="D578" s="108"/>
      <c r="E578" s="108"/>
      <c r="G578" s="152"/>
      <c r="H578" s="108"/>
    </row>
    <row r="579" spans="3:8" ht="14.25" customHeight="1">
      <c r="C579" s="163"/>
      <c r="D579" s="108"/>
      <c r="E579" s="108"/>
      <c r="G579" s="152"/>
      <c r="H579" s="108"/>
    </row>
    <row r="580" spans="3:8" ht="14.25" customHeight="1">
      <c r="C580" s="163"/>
      <c r="D580" s="108"/>
      <c r="E580" s="108"/>
      <c r="G580" s="152"/>
      <c r="H580" s="108"/>
    </row>
    <row r="581" spans="3:8" ht="14.25" customHeight="1">
      <c r="C581" s="163"/>
      <c r="D581" s="108"/>
      <c r="E581" s="108"/>
      <c r="G581" s="152"/>
      <c r="H581" s="108"/>
    </row>
    <row r="582" spans="3:8" ht="14.25" customHeight="1">
      <c r="C582" s="163"/>
      <c r="D582" s="108"/>
      <c r="E582" s="108"/>
      <c r="G582" s="152"/>
      <c r="H582" s="108"/>
    </row>
    <row r="583" spans="3:8" ht="14.25" customHeight="1">
      <c r="C583" s="163"/>
      <c r="D583" s="108"/>
      <c r="E583" s="108"/>
      <c r="G583" s="152"/>
      <c r="H583" s="108"/>
    </row>
    <row r="584" spans="3:8" ht="14.25" customHeight="1">
      <c r="C584" s="163"/>
      <c r="D584" s="108"/>
      <c r="E584" s="108"/>
      <c r="G584" s="152"/>
      <c r="H584" s="108"/>
    </row>
    <row r="585" spans="3:8" ht="14.25" customHeight="1">
      <c r="C585" s="163"/>
      <c r="D585" s="108"/>
      <c r="E585" s="108"/>
      <c r="G585" s="152"/>
      <c r="H585" s="108"/>
    </row>
    <row r="586" spans="3:8" ht="14.25" customHeight="1">
      <c r="C586" s="163"/>
      <c r="D586" s="108"/>
      <c r="E586" s="108"/>
      <c r="G586" s="152"/>
      <c r="H586" s="108"/>
    </row>
    <row r="587" spans="3:8" ht="14.25" customHeight="1">
      <c r="C587" s="163"/>
      <c r="D587" s="108"/>
      <c r="E587" s="108"/>
      <c r="G587" s="152"/>
      <c r="H587" s="108"/>
    </row>
    <row r="588" spans="3:8" ht="14.25" customHeight="1">
      <c r="C588" s="163"/>
      <c r="D588" s="108"/>
      <c r="E588" s="108"/>
      <c r="G588" s="152"/>
      <c r="H588" s="108"/>
    </row>
    <row r="589" spans="3:8" ht="14.25" customHeight="1">
      <c r="C589" s="163"/>
      <c r="D589" s="108"/>
      <c r="E589" s="108"/>
      <c r="G589" s="152"/>
      <c r="H589" s="108"/>
    </row>
    <row r="590" spans="3:8" ht="14.25" customHeight="1">
      <c r="C590" s="163"/>
      <c r="D590" s="108"/>
      <c r="E590" s="108"/>
      <c r="G590" s="152"/>
      <c r="H590" s="108"/>
    </row>
    <row r="591" spans="3:8" ht="14.25" customHeight="1">
      <c r="C591" s="163"/>
      <c r="D591" s="108"/>
      <c r="E591" s="108"/>
      <c r="G591" s="152"/>
      <c r="H591" s="108"/>
    </row>
    <row r="592" spans="3:8" ht="14.25" customHeight="1">
      <c r="C592" s="163"/>
      <c r="D592" s="108"/>
      <c r="E592" s="108"/>
      <c r="G592" s="152"/>
      <c r="H592" s="108"/>
    </row>
    <row r="593" spans="3:8" ht="14.25" customHeight="1">
      <c r="C593" s="163"/>
      <c r="D593" s="108"/>
      <c r="E593" s="108"/>
      <c r="G593" s="152"/>
      <c r="H593" s="108"/>
    </row>
    <row r="594" spans="3:8" ht="14.25" customHeight="1">
      <c r="C594" s="163"/>
      <c r="D594" s="108"/>
      <c r="E594" s="108"/>
      <c r="G594" s="152"/>
      <c r="H594" s="108"/>
    </row>
    <row r="595" spans="3:8" ht="14.25" customHeight="1">
      <c r="C595" s="163"/>
      <c r="D595" s="108"/>
      <c r="E595" s="108"/>
      <c r="G595" s="152"/>
      <c r="H595" s="108"/>
    </row>
    <row r="596" spans="3:8" ht="14.25" customHeight="1">
      <c r="C596" s="163"/>
      <c r="D596" s="108"/>
      <c r="E596" s="108"/>
      <c r="G596" s="152"/>
      <c r="H596" s="108"/>
    </row>
    <row r="597" spans="3:8" ht="14.25" customHeight="1">
      <c r="C597" s="163"/>
      <c r="D597" s="108"/>
      <c r="E597" s="108"/>
      <c r="G597" s="152"/>
      <c r="H597" s="108"/>
    </row>
    <row r="598" spans="3:8" ht="14.25" customHeight="1">
      <c r="C598" s="163"/>
      <c r="D598" s="108"/>
      <c r="E598" s="108"/>
      <c r="G598" s="152"/>
      <c r="H598" s="108"/>
    </row>
    <row r="599" spans="3:8" ht="14.25" customHeight="1">
      <c r="C599" s="163"/>
      <c r="D599" s="108"/>
      <c r="E599" s="108"/>
      <c r="G599" s="152"/>
      <c r="H599" s="108"/>
    </row>
    <row r="600" spans="3:8" ht="14.25" customHeight="1">
      <c r="C600" s="163"/>
      <c r="D600" s="108"/>
      <c r="E600" s="108"/>
      <c r="G600" s="152"/>
      <c r="H600" s="108"/>
    </row>
    <row r="601" spans="3:8" ht="14.25" customHeight="1">
      <c r="C601" s="163"/>
      <c r="D601" s="108"/>
      <c r="E601" s="108"/>
      <c r="G601" s="152"/>
      <c r="H601" s="108"/>
    </row>
    <row r="602" spans="3:8" ht="14.25" customHeight="1">
      <c r="C602" s="163"/>
      <c r="D602" s="108"/>
      <c r="E602" s="108"/>
      <c r="G602" s="152"/>
      <c r="H602" s="108"/>
    </row>
    <row r="603" spans="3:8" ht="14.25" customHeight="1">
      <c r="C603" s="163"/>
      <c r="D603" s="108"/>
      <c r="E603" s="108"/>
      <c r="G603" s="152"/>
      <c r="H603" s="108"/>
    </row>
    <row r="604" spans="3:8" ht="14.25" customHeight="1">
      <c r="C604" s="163"/>
      <c r="D604" s="108"/>
      <c r="E604" s="108"/>
      <c r="G604" s="152"/>
      <c r="H604" s="108"/>
    </row>
    <row r="605" spans="3:8" ht="14.25" customHeight="1">
      <c r="C605" s="163"/>
      <c r="D605" s="108"/>
      <c r="E605" s="108"/>
      <c r="G605" s="152"/>
      <c r="H605" s="108"/>
    </row>
    <row r="606" spans="3:8" ht="14.25" customHeight="1">
      <c r="C606" s="163"/>
      <c r="D606" s="108"/>
      <c r="E606" s="108"/>
      <c r="G606" s="152"/>
      <c r="H606" s="108"/>
    </row>
    <row r="607" spans="3:8" ht="14.25" customHeight="1">
      <c r="C607" s="163"/>
      <c r="D607" s="108"/>
      <c r="E607" s="108"/>
      <c r="G607" s="152"/>
      <c r="H607" s="108"/>
    </row>
    <row r="608" spans="3:8" ht="14.25" customHeight="1">
      <c r="C608" s="163"/>
      <c r="D608" s="108"/>
      <c r="E608" s="108"/>
      <c r="G608" s="152"/>
      <c r="H608" s="108"/>
    </row>
    <row r="609" spans="3:8" ht="14.25" customHeight="1">
      <c r="C609" s="163"/>
      <c r="D609" s="108"/>
      <c r="E609" s="108"/>
      <c r="G609" s="152"/>
      <c r="H609" s="108"/>
    </row>
    <row r="610" spans="3:8" ht="14.25" customHeight="1">
      <c r="C610" s="163"/>
      <c r="D610" s="108"/>
      <c r="E610" s="108"/>
      <c r="G610" s="152"/>
      <c r="H610" s="108"/>
    </row>
    <row r="611" spans="3:8" ht="14.25" customHeight="1">
      <c r="C611" s="163"/>
      <c r="D611" s="108"/>
      <c r="E611" s="108"/>
      <c r="G611" s="152"/>
      <c r="H611" s="108"/>
    </row>
    <row r="612" spans="3:8" ht="14.25" customHeight="1">
      <c r="C612" s="163"/>
      <c r="D612" s="108"/>
      <c r="E612" s="108"/>
      <c r="G612" s="152"/>
      <c r="H612" s="108"/>
    </row>
    <row r="613" spans="3:8" ht="14.25" customHeight="1">
      <c r="C613" s="163"/>
      <c r="D613" s="108"/>
      <c r="E613" s="108"/>
      <c r="G613" s="152"/>
      <c r="H613" s="108"/>
    </row>
    <row r="614" spans="3:8" ht="14.25" customHeight="1">
      <c r="C614" s="163"/>
      <c r="D614" s="108"/>
      <c r="E614" s="108"/>
      <c r="G614" s="152"/>
      <c r="H614" s="108"/>
    </row>
    <row r="615" spans="3:8" ht="14.25" customHeight="1">
      <c r="C615" s="163"/>
      <c r="D615" s="108"/>
      <c r="E615" s="108"/>
      <c r="G615" s="152"/>
      <c r="H615" s="108"/>
    </row>
    <row r="616" spans="3:8" ht="14.25" customHeight="1">
      <c r="C616" s="163"/>
      <c r="D616" s="108"/>
      <c r="E616" s="108"/>
      <c r="G616" s="152"/>
      <c r="H616" s="108"/>
    </row>
    <row r="617" spans="3:8" ht="14.25" customHeight="1">
      <c r="C617" s="163"/>
      <c r="D617" s="108"/>
      <c r="E617" s="108"/>
      <c r="G617" s="152"/>
      <c r="H617" s="108"/>
    </row>
    <row r="618" spans="3:8" ht="14.25" customHeight="1">
      <c r="C618" s="163"/>
      <c r="D618" s="108"/>
      <c r="E618" s="108"/>
      <c r="G618" s="152"/>
      <c r="H618" s="108"/>
    </row>
    <row r="619" spans="3:8" ht="14.25" customHeight="1">
      <c r="C619" s="163"/>
      <c r="D619" s="108"/>
      <c r="E619" s="108"/>
      <c r="G619" s="152"/>
      <c r="H619" s="108"/>
    </row>
    <row r="620" spans="3:8" ht="14.25" customHeight="1">
      <c r="C620" s="163"/>
      <c r="D620" s="108"/>
      <c r="E620" s="108"/>
      <c r="G620" s="152"/>
      <c r="H620" s="108"/>
    </row>
    <row r="621" spans="3:8" ht="14.25" customHeight="1">
      <c r="C621" s="163"/>
      <c r="D621" s="108"/>
      <c r="E621" s="108"/>
      <c r="G621" s="152"/>
      <c r="H621" s="108"/>
    </row>
    <row r="622" spans="3:8" ht="14.25" customHeight="1">
      <c r="C622" s="163"/>
      <c r="D622" s="108"/>
      <c r="E622" s="108"/>
      <c r="G622" s="152"/>
      <c r="H622" s="108"/>
    </row>
    <row r="623" spans="3:8" ht="14.25" customHeight="1">
      <c r="C623" s="163"/>
      <c r="D623" s="108"/>
      <c r="E623" s="108"/>
      <c r="G623" s="152"/>
      <c r="H623" s="108"/>
    </row>
    <row r="624" spans="3:8" ht="14.25" customHeight="1">
      <c r="C624" s="163"/>
      <c r="D624" s="108"/>
      <c r="E624" s="108"/>
      <c r="G624" s="152"/>
      <c r="H624" s="108"/>
    </row>
    <row r="625" spans="3:8" ht="14.25" customHeight="1">
      <c r="C625" s="163"/>
      <c r="D625" s="108"/>
      <c r="E625" s="108"/>
      <c r="G625" s="152"/>
      <c r="H625" s="108"/>
    </row>
    <row r="626" spans="3:8" ht="14.25" customHeight="1">
      <c r="C626" s="163"/>
      <c r="D626" s="108"/>
      <c r="E626" s="108"/>
      <c r="G626" s="152"/>
      <c r="H626" s="108"/>
    </row>
    <row r="627" spans="3:8" ht="14.25" customHeight="1">
      <c r="C627" s="163"/>
      <c r="D627" s="108"/>
      <c r="E627" s="108"/>
      <c r="G627" s="152"/>
      <c r="H627" s="108"/>
    </row>
    <row r="628" spans="3:8" ht="14.25" customHeight="1">
      <c r="C628" s="163"/>
      <c r="D628" s="108"/>
      <c r="E628" s="108"/>
      <c r="G628" s="152"/>
      <c r="H628" s="108"/>
    </row>
    <row r="629" spans="3:8" ht="14.25" customHeight="1">
      <c r="C629" s="163"/>
      <c r="D629" s="108"/>
      <c r="E629" s="108"/>
      <c r="G629" s="152"/>
      <c r="H629" s="108"/>
    </row>
    <row r="630" spans="3:8" ht="14.25" customHeight="1">
      <c r="C630" s="163"/>
      <c r="D630" s="108"/>
      <c r="E630" s="108"/>
      <c r="G630" s="152"/>
      <c r="H630" s="108"/>
    </row>
    <row r="631" spans="3:8" ht="14.25" customHeight="1">
      <c r="C631" s="163"/>
      <c r="D631" s="108"/>
      <c r="E631" s="108"/>
      <c r="G631" s="152"/>
      <c r="H631" s="108"/>
    </row>
    <row r="632" spans="3:8" ht="14.25" customHeight="1">
      <c r="C632" s="163"/>
      <c r="D632" s="108"/>
      <c r="E632" s="108"/>
      <c r="G632" s="152"/>
      <c r="H632" s="108"/>
    </row>
    <row r="633" spans="3:8" ht="14.25" customHeight="1">
      <c r="C633" s="163"/>
      <c r="D633" s="108"/>
      <c r="E633" s="108"/>
      <c r="G633" s="152"/>
      <c r="H633" s="108"/>
    </row>
    <row r="634" spans="3:8" ht="14.25" customHeight="1">
      <c r="C634" s="163"/>
      <c r="D634" s="108"/>
      <c r="E634" s="108"/>
      <c r="G634" s="152"/>
      <c r="H634" s="108"/>
    </row>
    <row r="635" spans="3:8" ht="14.25" customHeight="1">
      <c r="C635" s="163"/>
      <c r="D635" s="108"/>
      <c r="E635" s="108"/>
      <c r="G635" s="152"/>
      <c r="H635" s="108"/>
    </row>
    <row r="636" spans="3:8" ht="14.25" customHeight="1">
      <c r="C636" s="163"/>
      <c r="D636" s="108"/>
      <c r="E636" s="108"/>
      <c r="G636" s="152"/>
      <c r="H636" s="108"/>
    </row>
    <row r="637" spans="3:8" ht="14.25" customHeight="1">
      <c r="C637" s="163"/>
      <c r="D637" s="108"/>
      <c r="E637" s="108"/>
      <c r="G637" s="152"/>
      <c r="H637" s="108"/>
    </row>
    <row r="638" spans="3:8" ht="14.25" customHeight="1">
      <c r="C638" s="163"/>
      <c r="D638" s="108"/>
      <c r="E638" s="108"/>
      <c r="G638" s="152"/>
      <c r="H638" s="108"/>
    </row>
    <row r="639" spans="3:8" ht="14.25" customHeight="1">
      <c r="C639" s="163"/>
      <c r="D639" s="108"/>
      <c r="E639" s="108"/>
      <c r="G639" s="152"/>
      <c r="H639" s="108"/>
    </row>
    <row r="640" spans="3:8" ht="14.25" customHeight="1">
      <c r="C640" s="163"/>
      <c r="D640" s="108"/>
      <c r="E640" s="108"/>
      <c r="G640" s="152"/>
      <c r="H640" s="108"/>
    </row>
    <row r="641" spans="3:8" ht="14.25" customHeight="1">
      <c r="C641" s="163"/>
      <c r="D641" s="108"/>
      <c r="E641" s="108"/>
      <c r="G641" s="152"/>
      <c r="H641" s="108"/>
    </row>
    <row r="642" spans="3:8" ht="14.25" customHeight="1">
      <c r="C642" s="163"/>
      <c r="D642" s="108"/>
      <c r="E642" s="108"/>
      <c r="G642" s="152"/>
      <c r="H642" s="108"/>
    </row>
    <row r="643" spans="3:8" ht="14.25" customHeight="1">
      <c r="C643" s="163"/>
      <c r="D643" s="108"/>
      <c r="E643" s="108"/>
      <c r="G643" s="152"/>
      <c r="H643" s="108"/>
    </row>
    <row r="644" spans="3:8" ht="14.25" customHeight="1">
      <c r="C644" s="163"/>
      <c r="D644" s="108"/>
      <c r="E644" s="108"/>
      <c r="G644" s="152"/>
      <c r="H644" s="108"/>
    </row>
    <row r="645" spans="3:8" ht="14.25" customHeight="1">
      <c r="C645" s="163"/>
      <c r="D645" s="108"/>
      <c r="E645" s="108"/>
      <c r="G645" s="152"/>
      <c r="H645" s="108"/>
    </row>
    <row r="646" spans="3:8" ht="14.25" customHeight="1">
      <c r="C646" s="163"/>
      <c r="D646" s="108"/>
      <c r="E646" s="108"/>
      <c r="G646" s="152"/>
      <c r="H646" s="108"/>
    </row>
    <row r="647" spans="3:8" ht="14.25" customHeight="1">
      <c r="C647" s="163"/>
      <c r="D647" s="108"/>
      <c r="E647" s="108"/>
      <c r="G647" s="152"/>
      <c r="H647" s="108"/>
    </row>
    <row r="648" spans="3:8" ht="14.25" customHeight="1">
      <c r="C648" s="163"/>
      <c r="D648" s="108"/>
      <c r="E648" s="108"/>
      <c r="G648" s="152"/>
      <c r="H648" s="108"/>
    </row>
    <row r="649" spans="3:8" ht="14.25" customHeight="1">
      <c r="C649" s="163"/>
      <c r="D649" s="108"/>
      <c r="E649" s="108"/>
      <c r="G649" s="152"/>
      <c r="H649" s="108"/>
    </row>
    <row r="650" spans="3:8" ht="14.25" customHeight="1">
      <c r="C650" s="163"/>
      <c r="D650" s="108"/>
      <c r="E650" s="108"/>
      <c r="G650" s="152"/>
      <c r="H650" s="108"/>
    </row>
    <row r="651" spans="3:8" ht="14.25" customHeight="1">
      <c r="C651" s="163"/>
      <c r="D651" s="108"/>
      <c r="E651" s="108"/>
      <c r="G651" s="152"/>
      <c r="H651" s="108"/>
    </row>
    <row r="652" spans="3:8" ht="14.25" customHeight="1">
      <c r="C652" s="163"/>
      <c r="D652" s="108"/>
      <c r="E652" s="108"/>
      <c r="G652" s="152"/>
      <c r="H652" s="108"/>
    </row>
    <row r="653" spans="3:8" ht="14.25" customHeight="1">
      <c r="C653" s="163"/>
      <c r="D653" s="108"/>
      <c r="E653" s="108"/>
      <c r="G653" s="152"/>
      <c r="H653" s="108"/>
    </row>
    <row r="654" spans="3:8" ht="14.25" customHeight="1">
      <c r="C654" s="163"/>
      <c r="D654" s="108"/>
      <c r="E654" s="108"/>
      <c r="G654" s="152"/>
      <c r="H654" s="108"/>
    </row>
    <row r="655" spans="3:8" ht="14.25" customHeight="1">
      <c r="C655" s="163"/>
      <c r="D655" s="108"/>
      <c r="E655" s="108"/>
      <c r="G655" s="152"/>
      <c r="H655" s="108"/>
    </row>
    <row r="656" spans="3:8" ht="14.25" customHeight="1">
      <c r="C656" s="163"/>
      <c r="D656" s="108"/>
      <c r="E656" s="108"/>
      <c r="G656" s="152"/>
      <c r="H656" s="108"/>
    </row>
    <row r="657" spans="3:8" ht="14.25" customHeight="1">
      <c r="C657" s="163"/>
      <c r="D657" s="108"/>
      <c r="E657" s="108"/>
      <c r="G657" s="152"/>
      <c r="H657" s="108"/>
    </row>
    <row r="658" spans="3:8" ht="14.25" customHeight="1">
      <c r="C658" s="163"/>
      <c r="D658" s="108"/>
      <c r="E658" s="108"/>
      <c r="G658" s="152"/>
      <c r="H658" s="108"/>
    </row>
    <row r="659" spans="3:8" ht="14.25" customHeight="1">
      <c r="C659" s="163"/>
      <c r="D659" s="108"/>
      <c r="E659" s="108"/>
      <c r="G659" s="152"/>
      <c r="H659" s="108"/>
    </row>
    <row r="660" spans="3:8" ht="14.25" customHeight="1">
      <c r="C660" s="163"/>
      <c r="D660" s="108"/>
      <c r="E660" s="108"/>
      <c r="G660" s="152"/>
      <c r="H660" s="108"/>
    </row>
    <row r="661" spans="3:8" ht="14.25" customHeight="1">
      <c r="C661" s="163"/>
      <c r="D661" s="108"/>
      <c r="E661" s="108"/>
      <c r="G661" s="152"/>
      <c r="H661" s="108"/>
    </row>
    <row r="662" spans="3:8" ht="14.25" customHeight="1">
      <c r="C662" s="163"/>
      <c r="D662" s="108"/>
      <c r="E662" s="108"/>
      <c r="G662" s="152"/>
      <c r="H662" s="108"/>
    </row>
    <row r="663" spans="3:8" ht="14.25" customHeight="1">
      <c r="C663" s="163"/>
      <c r="D663" s="108"/>
      <c r="E663" s="108"/>
      <c r="G663" s="152"/>
      <c r="H663" s="108"/>
    </row>
    <row r="664" spans="3:8" ht="14.25" customHeight="1">
      <c r="C664" s="163"/>
      <c r="D664" s="108"/>
      <c r="E664" s="108"/>
      <c r="G664" s="152"/>
      <c r="H664" s="108"/>
    </row>
    <row r="665" spans="3:8" ht="14.25" customHeight="1">
      <c r="C665" s="163"/>
      <c r="D665" s="108"/>
      <c r="E665" s="108"/>
      <c r="G665" s="152"/>
      <c r="H665" s="108"/>
    </row>
    <row r="666" spans="3:8" ht="14.25" customHeight="1">
      <c r="C666" s="163"/>
      <c r="D666" s="108"/>
      <c r="E666" s="108"/>
      <c r="G666" s="152"/>
      <c r="H666" s="108"/>
    </row>
    <row r="667" spans="3:8" ht="14.25" customHeight="1">
      <c r="C667" s="163"/>
      <c r="D667" s="108"/>
      <c r="E667" s="108"/>
      <c r="G667" s="152"/>
      <c r="H667" s="108"/>
    </row>
    <row r="668" spans="3:8" ht="14.25" customHeight="1">
      <c r="C668" s="163"/>
      <c r="D668" s="108"/>
      <c r="E668" s="108"/>
      <c r="G668" s="152"/>
      <c r="H668" s="108"/>
    </row>
    <row r="669" spans="3:8" ht="14.25" customHeight="1">
      <c r="C669" s="163"/>
      <c r="D669" s="108"/>
      <c r="E669" s="108"/>
      <c r="G669" s="152"/>
      <c r="H669" s="108"/>
    </row>
    <row r="670" spans="3:8" ht="14.25" customHeight="1">
      <c r="C670" s="163"/>
      <c r="D670" s="108"/>
      <c r="E670" s="108"/>
      <c r="G670" s="152"/>
      <c r="H670" s="108"/>
    </row>
    <row r="671" spans="3:8" ht="14.25" customHeight="1">
      <c r="C671" s="163"/>
      <c r="D671" s="108"/>
      <c r="E671" s="108"/>
      <c r="G671" s="152"/>
      <c r="H671" s="108"/>
    </row>
    <row r="672" spans="3:8" ht="14.25" customHeight="1">
      <c r="C672" s="163"/>
      <c r="D672" s="108"/>
      <c r="E672" s="108"/>
      <c r="G672" s="152"/>
      <c r="H672" s="108"/>
    </row>
    <row r="673" spans="3:8" ht="14.25" customHeight="1">
      <c r="C673" s="163"/>
      <c r="D673" s="108"/>
      <c r="E673" s="108"/>
      <c r="G673" s="152"/>
      <c r="H673" s="108"/>
    </row>
    <row r="674" spans="3:8" ht="14.25" customHeight="1">
      <c r="C674" s="163"/>
      <c r="D674" s="108"/>
      <c r="E674" s="108"/>
      <c r="G674" s="152"/>
      <c r="H674" s="108"/>
    </row>
    <row r="675" spans="3:8" ht="14.25" customHeight="1">
      <c r="C675" s="163"/>
      <c r="D675" s="108"/>
      <c r="E675" s="108"/>
      <c r="G675" s="152"/>
      <c r="H675" s="108"/>
    </row>
    <row r="676" spans="3:8" ht="14.25" customHeight="1">
      <c r="C676" s="163"/>
      <c r="D676" s="108"/>
      <c r="E676" s="108"/>
      <c r="G676" s="152"/>
      <c r="H676" s="108"/>
    </row>
    <row r="677" spans="3:8" ht="14.25" customHeight="1">
      <c r="C677" s="163"/>
      <c r="D677" s="108"/>
      <c r="E677" s="108"/>
      <c r="G677" s="152"/>
      <c r="H677" s="108"/>
    </row>
    <row r="678" spans="3:8" ht="14.25" customHeight="1">
      <c r="C678" s="163"/>
      <c r="D678" s="108"/>
      <c r="E678" s="108"/>
      <c r="G678" s="152"/>
      <c r="H678" s="108"/>
    </row>
    <row r="679" spans="3:8" ht="14.25" customHeight="1">
      <c r="C679" s="163"/>
      <c r="D679" s="108"/>
      <c r="E679" s="108"/>
      <c r="G679" s="152"/>
      <c r="H679" s="108"/>
    </row>
    <row r="680" spans="3:8" ht="14.25" customHeight="1">
      <c r="C680" s="163"/>
      <c r="D680" s="108"/>
      <c r="E680" s="108"/>
      <c r="G680" s="152"/>
      <c r="H680" s="108"/>
    </row>
    <row r="681" spans="3:8" ht="14.25" customHeight="1">
      <c r="C681" s="163"/>
      <c r="D681" s="108"/>
      <c r="E681" s="108"/>
      <c r="G681" s="152"/>
      <c r="H681" s="108"/>
    </row>
    <row r="682" spans="3:8" ht="14.25" customHeight="1">
      <c r="C682" s="163"/>
      <c r="D682" s="108"/>
      <c r="E682" s="108"/>
      <c r="G682" s="152"/>
      <c r="H682" s="108"/>
    </row>
    <row r="683" spans="3:8" ht="14.25" customHeight="1">
      <c r="C683" s="163"/>
      <c r="D683" s="108"/>
      <c r="E683" s="108"/>
      <c r="G683" s="152"/>
      <c r="H683" s="108"/>
    </row>
    <row r="684" spans="3:8" ht="14.25" customHeight="1">
      <c r="C684" s="163"/>
      <c r="D684" s="108"/>
      <c r="E684" s="108"/>
      <c r="G684" s="152"/>
      <c r="H684" s="108"/>
    </row>
    <row r="685" spans="3:8" ht="14.25" customHeight="1">
      <c r="C685" s="163"/>
      <c r="D685" s="108"/>
      <c r="E685" s="108"/>
      <c r="G685" s="152"/>
      <c r="H685" s="108"/>
    </row>
    <row r="686" spans="3:8" ht="14.25" customHeight="1">
      <c r="C686" s="163"/>
      <c r="D686" s="108"/>
      <c r="E686" s="108"/>
      <c r="G686" s="152"/>
      <c r="H686" s="108"/>
    </row>
    <row r="687" spans="3:8" ht="14.25" customHeight="1">
      <c r="C687" s="163"/>
      <c r="D687" s="108"/>
      <c r="E687" s="108"/>
      <c r="G687" s="152"/>
      <c r="H687" s="108"/>
    </row>
    <row r="688" spans="3:8" ht="14.25" customHeight="1">
      <c r="C688" s="163"/>
      <c r="D688" s="108"/>
      <c r="E688" s="108"/>
      <c r="G688" s="152"/>
      <c r="H688" s="108"/>
    </row>
    <row r="689" spans="3:8" ht="14.25" customHeight="1">
      <c r="C689" s="163"/>
      <c r="D689" s="108"/>
      <c r="E689" s="108"/>
      <c r="G689" s="152"/>
      <c r="H689" s="108"/>
    </row>
    <row r="690" spans="3:8" ht="14.25" customHeight="1">
      <c r="C690" s="163"/>
      <c r="D690" s="108"/>
      <c r="E690" s="108"/>
      <c r="G690" s="152"/>
      <c r="H690" s="108"/>
    </row>
    <row r="691" spans="3:8" ht="14.25" customHeight="1">
      <c r="C691" s="163"/>
      <c r="D691" s="108"/>
      <c r="E691" s="108"/>
      <c r="G691" s="152"/>
      <c r="H691" s="108"/>
    </row>
    <row r="692" spans="3:8" ht="14.25" customHeight="1">
      <c r="C692" s="163"/>
      <c r="D692" s="108"/>
      <c r="E692" s="108"/>
      <c r="G692" s="152"/>
      <c r="H692" s="108"/>
    </row>
    <row r="693" spans="3:8" ht="14.25" customHeight="1">
      <c r="C693" s="163"/>
      <c r="D693" s="108"/>
      <c r="E693" s="108"/>
      <c r="G693" s="152"/>
      <c r="H693" s="108"/>
    </row>
    <row r="694" spans="3:8" ht="14.25" customHeight="1">
      <c r="C694" s="163"/>
      <c r="D694" s="108"/>
      <c r="E694" s="108"/>
      <c r="G694" s="152"/>
      <c r="H694" s="108"/>
    </row>
    <row r="695" spans="3:8" ht="14.25" customHeight="1">
      <c r="C695" s="163"/>
      <c r="D695" s="108"/>
      <c r="E695" s="108"/>
      <c r="G695" s="152"/>
      <c r="H695" s="108"/>
    </row>
    <row r="696" spans="3:8" ht="14.25" customHeight="1">
      <c r="C696" s="163"/>
      <c r="D696" s="108"/>
      <c r="E696" s="108"/>
      <c r="G696" s="152"/>
      <c r="H696" s="108"/>
    </row>
    <row r="697" spans="3:8" ht="14.25" customHeight="1">
      <c r="C697" s="163"/>
      <c r="D697" s="108"/>
      <c r="E697" s="108"/>
      <c r="G697" s="152"/>
      <c r="H697" s="108"/>
    </row>
    <row r="698" spans="3:8" ht="14.25" customHeight="1">
      <c r="C698" s="163"/>
      <c r="D698" s="108"/>
      <c r="E698" s="108"/>
      <c r="G698" s="152"/>
      <c r="H698" s="108"/>
    </row>
    <row r="699" spans="3:8" ht="14.25" customHeight="1">
      <c r="C699" s="163"/>
      <c r="D699" s="108"/>
      <c r="E699" s="108"/>
      <c r="G699" s="152"/>
      <c r="H699" s="108"/>
    </row>
    <row r="700" spans="3:8" ht="14.25" customHeight="1">
      <c r="C700" s="163"/>
      <c r="D700" s="108"/>
      <c r="E700" s="108"/>
      <c r="G700" s="152"/>
      <c r="H700" s="108"/>
    </row>
    <row r="701" spans="3:8" ht="14.25" customHeight="1">
      <c r="C701" s="163"/>
      <c r="D701" s="108"/>
      <c r="E701" s="108"/>
      <c r="G701" s="152"/>
      <c r="H701" s="108"/>
    </row>
    <row r="702" spans="3:8" ht="14.25" customHeight="1">
      <c r="C702" s="163"/>
      <c r="D702" s="108"/>
      <c r="E702" s="108"/>
      <c r="G702" s="152"/>
      <c r="H702" s="108"/>
    </row>
    <row r="703" spans="3:8" ht="14.25" customHeight="1">
      <c r="C703" s="163"/>
      <c r="D703" s="108"/>
      <c r="E703" s="108"/>
      <c r="G703" s="152"/>
      <c r="H703" s="108"/>
    </row>
    <row r="704" spans="3:8" ht="14.25" customHeight="1">
      <c r="C704" s="163"/>
      <c r="D704" s="108"/>
      <c r="E704" s="108"/>
      <c r="G704" s="152"/>
      <c r="H704" s="108"/>
    </row>
    <row r="705" spans="3:8" ht="14.25" customHeight="1">
      <c r="C705" s="163"/>
      <c r="D705" s="108"/>
      <c r="E705" s="108"/>
      <c r="G705" s="152"/>
      <c r="H705" s="108"/>
    </row>
    <row r="706" spans="3:8" ht="14.25" customHeight="1">
      <c r="C706" s="163"/>
      <c r="D706" s="108"/>
      <c r="E706" s="108"/>
      <c r="G706" s="152"/>
      <c r="H706" s="108"/>
    </row>
    <row r="707" spans="3:8" ht="14.25" customHeight="1">
      <c r="C707" s="163"/>
      <c r="D707" s="108"/>
      <c r="E707" s="108"/>
      <c r="G707" s="152"/>
      <c r="H707" s="108"/>
    </row>
    <row r="708" spans="3:8" ht="14.25" customHeight="1">
      <c r="C708" s="163"/>
      <c r="D708" s="108"/>
      <c r="E708" s="108"/>
      <c r="G708" s="152"/>
      <c r="H708" s="108"/>
    </row>
    <row r="709" spans="3:8" ht="14.25" customHeight="1">
      <c r="C709" s="163"/>
      <c r="D709" s="108"/>
      <c r="E709" s="108"/>
      <c r="G709" s="152"/>
      <c r="H709" s="108"/>
    </row>
    <row r="710" spans="3:8" ht="14.25" customHeight="1">
      <c r="C710" s="163"/>
      <c r="D710" s="108"/>
      <c r="E710" s="108"/>
      <c r="G710" s="152"/>
      <c r="H710" s="108"/>
    </row>
    <row r="711" spans="3:8" ht="14.25" customHeight="1">
      <c r="C711" s="163"/>
      <c r="D711" s="108"/>
      <c r="E711" s="108"/>
      <c r="G711" s="152"/>
      <c r="H711" s="108"/>
    </row>
    <row r="712" spans="3:8" ht="14.25" customHeight="1">
      <c r="C712" s="163"/>
      <c r="D712" s="108"/>
      <c r="E712" s="108"/>
      <c r="G712" s="152"/>
      <c r="H712" s="108"/>
    </row>
    <row r="713" spans="3:8" ht="14.25" customHeight="1">
      <c r="C713" s="163"/>
      <c r="D713" s="108"/>
      <c r="E713" s="108"/>
      <c r="G713" s="152"/>
      <c r="H713" s="108"/>
    </row>
    <row r="714" spans="3:8" ht="14.25" customHeight="1">
      <c r="C714" s="163"/>
      <c r="D714" s="108"/>
      <c r="E714" s="108"/>
      <c r="G714" s="152"/>
      <c r="H714" s="108"/>
    </row>
    <row r="715" spans="3:8" ht="14.25" customHeight="1">
      <c r="C715" s="163"/>
      <c r="D715" s="108"/>
      <c r="E715" s="108"/>
      <c r="G715" s="152"/>
      <c r="H715" s="108"/>
    </row>
    <row r="716" spans="3:8" ht="14.25" customHeight="1">
      <c r="C716" s="163"/>
      <c r="D716" s="108"/>
      <c r="E716" s="108"/>
      <c r="G716" s="152"/>
      <c r="H716" s="108"/>
    </row>
    <row r="717" spans="3:8" ht="14.25" customHeight="1">
      <c r="C717" s="163"/>
      <c r="D717" s="108"/>
      <c r="E717" s="108"/>
      <c r="G717" s="152"/>
      <c r="H717" s="108"/>
    </row>
    <row r="718" spans="3:8" ht="14.25" customHeight="1">
      <c r="C718" s="163"/>
      <c r="D718" s="108"/>
      <c r="E718" s="108"/>
      <c r="G718" s="152"/>
      <c r="H718" s="108"/>
    </row>
    <row r="719" spans="3:8" ht="14.25" customHeight="1">
      <c r="C719" s="163"/>
      <c r="D719" s="108"/>
      <c r="E719" s="108"/>
      <c r="G719" s="152"/>
      <c r="H719" s="108"/>
    </row>
    <row r="720" spans="3:8" ht="14.25" customHeight="1">
      <c r="C720" s="163"/>
      <c r="D720" s="108"/>
      <c r="E720" s="108"/>
      <c r="G720" s="152"/>
      <c r="H720" s="108"/>
    </row>
    <row r="721" spans="3:8" ht="14.25" customHeight="1">
      <c r="C721" s="163"/>
      <c r="D721" s="108"/>
      <c r="E721" s="108"/>
      <c r="G721" s="152"/>
      <c r="H721" s="108"/>
    </row>
    <row r="722" spans="3:8" ht="14.25" customHeight="1">
      <c r="C722" s="163"/>
      <c r="D722" s="108"/>
      <c r="E722" s="108"/>
      <c r="G722" s="152"/>
      <c r="H722" s="108"/>
    </row>
    <row r="723" spans="3:8" ht="14.25" customHeight="1">
      <c r="C723" s="163"/>
      <c r="D723" s="108"/>
      <c r="E723" s="108"/>
      <c r="G723" s="152"/>
      <c r="H723" s="108"/>
    </row>
    <row r="724" spans="3:8" ht="14.25" customHeight="1">
      <c r="C724" s="163"/>
      <c r="D724" s="108"/>
      <c r="E724" s="108"/>
      <c r="G724" s="152"/>
      <c r="H724" s="108"/>
    </row>
    <row r="725" spans="3:8" ht="14.25" customHeight="1">
      <c r="C725" s="163"/>
      <c r="D725" s="108"/>
      <c r="E725" s="108"/>
      <c r="G725" s="152"/>
      <c r="H725" s="108"/>
    </row>
    <row r="726" spans="3:8" ht="14.25" customHeight="1">
      <c r="C726" s="163"/>
      <c r="D726" s="108"/>
      <c r="E726" s="108"/>
      <c r="G726" s="152"/>
      <c r="H726" s="108"/>
    </row>
    <row r="727" spans="3:8" ht="14.25" customHeight="1">
      <c r="C727" s="163"/>
      <c r="D727" s="108"/>
      <c r="E727" s="108"/>
      <c r="G727" s="152"/>
      <c r="H727" s="108"/>
    </row>
    <row r="728" spans="3:8" ht="14.25" customHeight="1">
      <c r="C728" s="163"/>
      <c r="D728" s="108"/>
      <c r="E728" s="108"/>
      <c r="G728" s="152"/>
      <c r="H728" s="108"/>
    </row>
    <row r="729" spans="3:8" ht="14.25" customHeight="1">
      <c r="C729" s="163"/>
      <c r="D729" s="108"/>
      <c r="E729" s="108"/>
      <c r="G729" s="152"/>
      <c r="H729" s="108"/>
    </row>
    <row r="730" spans="3:8" ht="14.25" customHeight="1">
      <c r="C730" s="163"/>
      <c r="D730" s="108"/>
      <c r="E730" s="108"/>
      <c r="G730" s="152"/>
      <c r="H730" s="108"/>
    </row>
    <row r="731" spans="3:8" ht="14.25" customHeight="1">
      <c r="C731" s="163"/>
      <c r="D731" s="108"/>
      <c r="E731" s="108"/>
      <c r="G731" s="152"/>
      <c r="H731" s="108"/>
    </row>
    <row r="732" spans="3:8" ht="14.25" customHeight="1">
      <c r="C732" s="163"/>
      <c r="D732" s="108"/>
      <c r="E732" s="108"/>
      <c r="G732" s="152"/>
      <c r="H732" s="108"/>
    </row>
    <row r="733" spans="3:8" ht="14.25" customHeight="1">
      <c r="C733" s="163"/>
      <c r="D733" s="108"/>
      <c r="E733" s="108"/>
      <c r="G733" s="152"/>
      <c r="H733" s="108"/>
    </row>
    <row r="734" spans="3:8" ht="14.25" customHeight="1">
      <c r="C734" s="163"/>
      <c r="D734" s="108"/>
      <c r="E734" s="108"/>
      <c r="G734" s="152"/>
      <c r="H734" s="108"/>
    </row>
    <row r="735" spans="3:8" ht="14.25" customHeight="1">
      <c r="C735" s="163"/>
      <c r="D735" s="108"/>
      <c r="E735" s="108"/>
      <c r="G735" s="152"/>
      <c r="H735" s="108"/>
    </row>
    <row r="736" spans="3:8" ht="14.25" customHeight="1">
      <c r="C736" s="163"/>
      <c r="D736" s="108"/>
      <c r="E736" s="108"/>
      <c r="G736" s="152"/>
      <c r="H736" s="108"/>
    </row>
    <row r="737" spans="3:8" ht="14.25" customHeight="1">
      <c r="C737" s="163"/>
      <c r="D737" s="108"/>
      <c r="E737" s="108"/>
      <c r="G737" s="152"/>
      <c r="H737" s="108"/>
    </row>
    <row r="738" spans="3:8" ht="14.25" customHeight="1">
      <c r="C738" s="163"/>
      <c r="D738" s="108"/>
      <c r="E738" s="108"/>
      <c r="G738" s="152"/>
      <c r="H738" s="108"/>
    </row>
    <row r="739" spans="3:8" ht="14.25" customHeight="1">
      <c r="C739" s="163"/>
      <c r="D739" s="108"/>
      <c r="E739" s="108"/>
      <c r="G739" s="152"/>
      <c r="H739" s="108"/>
    </row>
    <row r="740" spans="3:8" ht="14.25" customHeight="1">
      <c r="C740" s="163"/>
      <c r="D740" s="108"/>
      <c r="E740" s="108"/>
      <c r="G740" s="152"/>
      <c r="H740" s="108"/>
    </row>
    <row r="741" spans="3:8" ht="14.25" customHeight="1">
      <c r="C741" s="163"/>
      <c r="D741" s="108"/>
      <c r="E741" s="108"/>
      <c r="G741" s="152"/>
      <c r="H741" s="108"/>
    </row>
    <row r="742" spans="3:8" ht="14.25" customHeight="1">
      <c r="C742" s="163"/>
      <c r="D742" s="108"/>
      <c r="E742" s="108"/>
      <c r="G742" s="152"/>
      <c r="H742" s="108"/>
    </row>
    <row r="743" spans="3:8" ht="14.25" customHeight="1">
      <c r="C743" s="163"/>
      <c r="D743" s="108"/>
      <c r="E743" s="108"/>
      <c r="G743" s="152"/>
      <c r="H743" s="108"/>
    </row>
    <row r="744" spans="3:8" ht="14.25" customHeight="1">
      <c r="C744" s="163"/>
      <c r="D744" s="108"/>
      <c r="E744" s="108"/>
      <c r="G744" s="152"/>
      <c r="H744" s="108"/>
    </row>
    <row r="745" spans="3:8" ht="14.25" customHeight="1">
      <c r="C745" s="163"/>
      <c r="D745" s="108"/>
      <c r="E745" s="108"/>
      <c r="G745" s="152"/>
      <c r="H745" s="108"/>
    </row>
    <row r="746" spans="3:8" ht="14.25" customHeight="1">
      <c r="C746" s="163"/>
      <c r="D746" s="108"/>
      <c r="E746" s="108"/>
      <c r="G746" s="152"/>
      <c r="H746" s="108"/>
    </row>
    <row r="747" spans="3:8" ht="14.25" customHeight="1">
      <c r="C747" s="163"/>
      <c r="D747" s="108"/>
      <c r="E747" s="108"/>
      <c r="G747" s="152"/>
      <c r="H747" s="108"/>
    </row>
    <row r="748" spans="3:8" ht="14.25" customHeight="1">
      <c r="C748" s="163"/>
      <c r="D748" s="108"/>
      <c r="E748" s="108"/>
      <c r="G748" s="152"/>
      <c r="H748" s="108"/>
    </row>
    <row r="749" spans="3:8" ht="14.25" customHeight="1">
      <c r="C749" s="163"/>
      <c r="D749" s="108"/>
      <c r="E749" s="108"/>
      <c r="G749" s="152"/>
      <c r="H749" s="108"/>
    </row>
    <row r="750" spans="3:8" ht="14.25" customHeight="1">
      <c r="C750" s="163"/>
      <c r="D750" s="108"/>
      <c r="E750" s="108"/>
      <c r="G750" s="152"/>
      <c r="H750" s="108"/>
    </row>
    <row r="751" spans="3:8" ht="14.25" customHeight="1">
      <c r="C751" s="163"/>
      <c r="D751" s="108"/>
      <c r="E751" s="108"/>
      <c r="G751" s="152"/>
      <c r="H751" s="108"/>
    </row>
    <row r="752" spans="3:8" ht="14.25" customHeight="1">
      <c r="C752" s="163"/>
      <c r="D752" s="108"/>
      <c r="E752" s="108"/>
      <c r="G752" s="152"/>
      <c r="H752" s="108"/>
    </row>
    <row r="753" spans="3:8" ht="14.25" customHeight="1">
      <c r="C753" s="163"/>
      <c r="D753" s="108"/>
      <c r="E753" s="108"/>
      <c r="G753" s="152"/>
      <c r="H753" s="108"/>
    </row>
    <row r="754" spans="3:8" ht="14.25" customHeight="1">
      <c r="C754" s="163"/>
      <c r="D754" s="108"/>
      <c r="E754" s="108"/>
      <c r="G754" s="152"/>
      <c r="H754" s="108"/>
    </row>
    <row r="755" spans="3:8" ht="14.25" customHeight="1">
      <c r="C755" s="163"/>
      <c r="D755" s="108"/>
      <c r="E755" s="108"/>
      <c r="G755" s="152"/>
      <c r="H755" s="108"/>
    </row>
    <row r="756" spans="3:8" ht="14.25" customHeight="1">
      <c r="C756" s="163"/>
      <c r="D756" s="108"/>
      <c r="E756" s="108"/>
      <c r="G756" s="152"/>
      <c r="H756" s="108"/>
    </row>
    <row r="757" spans="3:8" ht="14.25" customHeight="1">
      <c r="C757" s="163"/>
      <c r="D757" s="108"/>
      <c r="E757" s="108"/>
      <c r="G757" s="152"/>
      <c r="H757" s="108"/>
    </row>
    <row r="758" spans="3:8" ht="14.25" customHeight="1">
      <c r="C758" s="163"/>
      <c r="D758" s="108"/>
      <c r="E758" s="108"/>
      <c r="G758" s="152"/>
      <c r="H758" s="108"/>
    </row>
    <row r="759" spans="3:8" ht="14.25" customHeight="1">
      <c r="C759" s="163"/>
      <c r="D759" s="108"/>
      <c r="E759" s="108"/>
      <c r="G759" s="152"/>
      <c r="H759" s="108"/>
    </row>
    <row r="760" spans="3:8" ht="14.25" customHeight="1">
      <c r="C760" s="163"/>
      <c r="D760" s="108"/>
      <c r="E760" s="108"/>
      <c r="G760" s="152"/>
      <c r="H760" s="108"/>
    </row>
    <row r="761" spans="3:8" ht="14.25" customHeight="1">
      <c r="C761" s="163"/>
      <c r="D761" s="108"/>
      <c r="E761" s="108"/>
      <c r="G761" s="152"/>
      <c r="H761" s="108"/>
    </row>
    <row r="762" spans="3:8" ht="14.25" customHeight="1">
      <c r="C762" s="163"/>
      <c r="D762" s="108"/>
      <c r="E762" s="108"/>
      <c r="G762" s="152"/>
      <c r="H762" s="108"/>
    </row>
    <row r="763" spans="3:8" ht="14.25" customHeight="1">
      <c r="C763" s="163"/>
      <c r="D763" s="108"/>
      <c r="E763" s="108"/>
      <c r="G763" s="152"/>
      <c r="H763" s="108"/>
    </row>
    <row r="764" spans="3:8" ht="14.25" customHeight="1">
      <c r="C764" s="163"/>
      <c r="D764" s="108"/>
      <c r="E764" s="108"/>
      <c r="G764" s="152"/>
      <c r="H764" s="108"/>
    </row>
    <row r="765" spans="3:8" ht="14.25" customHeight="1">
      <c r="C765" s="163"/>
      <c r="D765" s="108"/>
      <c r="E765" s="108"/>
      <c r="G765" s="152"/>
      <c r="H765" s="108"/>
    </row>
    <row r="766" spans="3:8" ht="14.25" customHeight="1">
      <c r="C766" s="163"/>
      <c r="D766" s="108"/>
      <c r="E766" s="108"/>
      <c r="G766" s="152"/>
      <c r="H766" s="108"/>
    </row>
    <row r="767" spans="3:8" ht="14.25" customHeight="1">
      <c r="C767" s="163"/>
      <c r="D767" s="108"/>
      <c r="E767" s="108"/>
      <c r="G767" s="152"/>
      <c r="H767" s="108"/>
    </row>
    <row r="768" spans="3:8" ht="14.25" customHeight="1">
      <c r="C768" s="163"/>
      <c r="D768" s="108"/>
      <c r="E768" s="108"/>
      <c r="G768" s="152"/>
      <c r="H768" s="108"/>
    </row>
    <row r="769" spans="3:8" ht="14.25" customHeight="1">
      <c r="C769" s="163"/>
      <c r="D769" s="108"/>
      <c r="E769" s="108"/>
      <c r="G769" s="152"/>
      <c r="H769" s="108"/>
    </row>
    <row r="770" spans="3:8" ht="14.25" customHeight="1">
      <c r="C770" s="163"/>
      <c r="D770" s="108"/>
      <c r="E770" s="108"/>
      <c r="G770" s="152"/>
      <c r="H770" s="108"/>
    </row>
    <row r="771" spans="3:8" ht="14.25" customHeight="1">
      <c r="C771" s="163"/>
      <c r="D771" s="108"/>
      <c r="E771" s="108"/>
      <c r="G771" s="152"/>
      <c r="H771" s="108"/>
    </row>
    <row r="772" spans="3:8" ht="14.25" customHeight="1">
      <c r="C772" s="163"/>
      <c r="D772" s="108"/>
      <c r="E772" s="108"/>
      <c r="G772" s="152"/>
      <c r="H772" s="108"/>
    </row>
    <row r="773" spans="3:8" ht="14.25" customHeight="1">
      <c r="C773" s="163"/>
      <c r="D773" s="108"/>
      <c r="E773" s="108"/>
      <c r="G773" s="152"/>
      <c r="H773" s="108"/>
    </row>
    <row r="774" spans="3:8" ht="14.25" customHeight="1">
      <c r="C774" s="163"/>
      <c r="D774" s="108"/>
      <c r="E774" s="108"/>
      <c r="G774" s="152"/>
      <c r="H774" s="108"/>
    </row>
    <row r="775" spans="3:8" ht="14.25" customHeight="1">
      <c r="C775" s="163"/>
      <c r="D775" s="108"/>
      <c r="E775" s="108"/>
      <c r="G775" s="152"/>
      <c r="H775" s="108"/>
    </row>
    <row r="776" spans="3:8" ht="14.25" customHeight="1">
      <c r="C776" s="163"/>
      <c r="D776" s="108"/>
      <c r="E776" s="108"/>
      <c r="G776" s="152"/>
      <c r="H776" s="108"/>
    </row>
    <row r="777" spans="3:8" ht="14.25" customHeight="1">
      <c r="C777" s="163"/>
      <c r="D777" s="108"/>
      <c r="E777" s="108"/>
      <c r="G777" s="152"/>
      <c r="H777" s="108"/>
    </row>
    <row r="778" spans="3:8" ht="14.25" customHeight="1">
      <c r="C778" s="163"/>
      <c r="D778" s="108"/>
      <c r="E778" s="108"/>
      <c r="G778" s="152"/>
      <c r="H778" s="108"/>
    </row>
    <row r="779" spans="3:8" ht="14.25" customHeight="1">
      <c r="C779" s="163"/>
      <c r="D779" s="108"/>
      <c r="E779" s="108"/>
      <c r="G779" s="152"/>
      <c r="H779" s="108"/>
    </row>
    <row r="780" spans="3:8" ht="14.25" customHeight="1">
      <c r="C780" s="163"/>
      <c r="D780" s="108"/>
      <c r="E780" s="108"/>
      <c r="G780" s="152"/>
      <c r="H780" s="108"/>
    </row>
    <row r="781" spans="3:8" ht="14.25" customHeight="1">
      <c r="C781" s="163"/>
      <c r="D781" s="108"/>
      <c r="E781" s="108"/>
      <c r="G781" s="152"/>
      <c r="H781" s="108"/>
    </row>
    <row r="782" spans="3:8" ht="14.25" customHeight="1">
      <c r="C782" s="163"/>
      <c r="D782" s="108"/>
      <c r="E782" s="108"/>
      <c r="G782" s="152"/>
      <c r="H782" s="108"/>
    </row>
    <row r="783" spans="3:8" ht="14.25" customHeight="1">
      <c r="C783" s="163"/>
      <c r="D783" s="108"/>
      <c r="E783" s="108"/>
      <c r="G783" s="152"/>
      <c r="H783" s="108"/>
    </row>
    <row r="784" spans="3:8" ht="14.25" customHeight="1">
      <c r="C784" s="163"/>
      <c r="D784" s="108"/>
      <c r="E784" s="108"/>
      <c r="G784" s="152"/>
      <c r="H784" s="108"/>
    </row>
    <row r="785" spans="3:8" ht="14.25" customHeight="1">
      <c r="C785" s="163"/>
      <c r="D785" s="108"/>
      <c r="E785" s="108"/>
      <c r="G785" s="152"/>
      <c r="H785" s="108"/>
    </row>
    <row r="786" spans="3:8" ht="14.25" customHeight="1">
      <c r="C786" s="163"/>
      <c r="D786" s="108"/>
      <c r="E786" s="108"/>
      <c r="G786" s="152"/>
      <c r="H786" s="108"/>
    </row>
    <row r="787" spans="3:8" ht="14.25" customHeight="1">
      <c r="C787" s="163"/>
      <c r="D787" s="108"/>
      <c r="E787" s="108"/>
      <c r="G787" s="152"/>
      <c r="H787" s="108"/>
    </row>
    <row r="788" spans="3:8" ht="14.25" customHeight="1">
      <c r="C788" s="163"/>
      <c r="D788" s="108"/>
      <c r="E788" s="108"/>
      <c r="G788" s="152"/>
      <c r="H788" s="108"/>
    </row>
    <row r="789" spans="3:8" ht="14.25" customHeight="1">
      <c r="C789" s="163"/>
      <c r="D789" s="108"/>
      <c r="E789" s="108"/>
      <c r="G789" s="152"/>
      <c r="H789" s="108"/>
    </row>
    <row r="790" spans="3:8" ht="14.25" customHeight="1">
      <c r="C790" s="163"/>
      <c r="D790" s="108"/>
      <c r="E790" s="108"/>
      <c r="G790" s="152"/>
      <c r="H790" s="108"/>
    </row>
    <row r="791" spans="3:8" ht="14.25" customHeight="1">
      <c r="C791" s="163"/>
      <c r="D791" s="108"/>
      <c r="E791" s="108"/>
      <c r="G791" s="152"/>
      <c r="H791" s="108"/>
    </row>
    <row r="792" spans="3:8" ht="14.25" customHeight="1">
      <c r="C792" s="163"/>
      <c r="D792" s="108"/>
      <c r="E792" s="108"/>
      <c r="G792" s="152"/>
      <c r="H792" s="108"/>
    </row>
    <row r="793" spans="3:8" ht="14.25" customHeight="1">
      <c r="C793" s="163"/>
      <c r="D793" s="108"/>
      <c r="E793" s="108"/>
      <c r="G793" s="152"/>
      <c r="H793" s="108"/>
    </row>
    <row r="794" spans="3:8" ht="14.25" customHeight="1">
      <c r="C794" s="163"/>
      <c r="D794" s="108"/>
      <c r="E794" s="108"/>
      <c r="G794" s="152"/>
      <c r="H794" s="108"/>
    </row>
    <row r="795" spans="3:8" ht="14.25" customHeight="1">
      <c r="C795" s="163"/>
      <c r="D795" s="108"/>
      <c r="E795" s="108"/>
      <c r="G795" s="152"/>
      <c r="H795" s="108"/>
    </row>
    <row r="796" spans="3:8" ht="14.25" customHeight="1">
      <c r="C796" s="163"/>
      <c r="D796" s="108"/>
      <c r="E796" s="108"/>
      <c r="G796" s="152"/>
      <c r="H796" s="108"/>
    </row>
    <row r="797" spans="3:8" ht="14.25" customHeight="1">
      <c r="C797" s="163"/>
      <c r="D797" s="108"/>
      <c r="E797" s="108"/>
      <c r="G797" s="152"/>
      <c r="H797" s="108"/>
    </row>
    <row r="798" spans="3:8" ht="14.25" customHeight="1">
      <c r="C798" s="163"/>
      <c r="D798" s="108"/>
      <c r="E798" s="108"/>
      <c r="G798" s="152"/>
      <c r="H798" s="108"/>
    </row>
    <row r="799" spans="3:8" ht="14.25" customHeight="1">
      <c r="C799" s="163"/>
      <c r="D799" s="108"/>
      <c r="E799" s="108"/>
      <c r="G799" s="152"/>
      <c r="H799" s="108"/>
    </row>
    <row r="800" spans="3:8" ht="14.25" customHeight="1">
      <c r="C800" s="163"/>
      <c r="D800" s="108"/>
      <c r="E800" s="108"/>
      <c r="G800" s="152"/>
      <c r="H800" s="108"/>
    </row>
    <row r="801" spans="3:8" ht="14.25" customHeight="1">
      <c r="C801" s="163"/>
      <c r="D801" s="108"/>
      <c r="E801" s="108"/>
      <c r="G801" s="152"/>
      <c r="H801" s="108"/>
    </row>
    <row r="802" spans="3:8" ht="14.25" customHeight="1">
      <c r="C802" s="163"/>
      <c r="D802" s="108"/>
      <c r="E802" s="108"/>
      <c r="G802" s="152"/>
      <c r="H802" s="108"/>
    </row>
    <row r="803" spans="3:8" ht="14.25" customHeight="1">
      <c r="C803" s="163"/>
      <c r="D803" s="108"/>
      <c r="E803" s="108"/>
      <c r="G803" s="152"/>
      <c r="H803" s="108"/>
    </row>
    <row r="804" spans="3:8" ht="14.25" customHeight="1">
      <c r="C804" s="163"/>
      <c r="D804" s="108"/>
      <c r="E804" s="108"/>
      <c r="G804" s="152"/>
      <c r="H804" s="108"/>
    </row>
    <row r="805" spans="3:8" ht="14.25" customHeight="1">
      <c r="C805" s="163"/>
      <c r="D805" s="108"/>
      <c r="E805" s="108"/>
      <c r="G805" s="152"/>
      <c r="H805" s="108"/>
    </row>
    <row r="806" spans="3:8" ht="14.25" customHeight="1">
      <c r="C806" s="163"/>
      <c r="D806" s="108"/>
      <c r="E806" s="108"/>
      <c r="G806" s="152"/>
      <c r="H806" s="108"/>
    </row>
    <row r="807" spans="3:8" ht="14.25" customHeight="1">
      <c r="C807" s="163"/>
      <c r="D807" s="108"/>
      <c r="E807" s="108"/>
      <c r="G807" s="152"/>
      <c r="H807" s="108"/>
    </row>
    <row r="808" spans="3:8" ht="14.25" customHeight="1">
      <c r="C808" s="163"/>
      <c r="D808" s="108"/>
      <c r="E808" s="108"/>
      <c r="G808" s="152"/>
      <c r="H808" s="108"/>
    </row>
    <row r="809" spans="3:8" ht="14.25" customHeight="1">
      <c r="C809" s="163"/>
      <c r="D809" s="108"/>
      <c r="E809" s="108"/>
      <c r="G809" s="152"/>
      <c r="H809" s="108"/>
    </row>
    <row r="810" spans="3:8" ht="14.25" customHeight="1">
      <c r="C810" s="163"/>
      <c r="D810" s="108"/>
      <c r="E810" s="108"/>
      <c r="G810" s="152"/>
      <c r="H810" s="108"/>
    </row>
    <row r="811" spans="3:8" ht="14.25" customHeight="1">
      <c r="C811" s="163"/>
      <c r="D811" s="108"/>
      <c r="E811" s="108"/>
      <c r="G811" s="152"/>
      <c r="H811" s="108"/>
    </row>
    <row r="812" spans="3:8" ht="14.25" customHeight="1">
      <c r="C812" s="163"/>
      <c r="D812" s="108"/>
      <c r="E812" s="108"/>
      <c r="G812" s="152"/>
      <c r="H812" s="108"/>
    </row>
    <row r="813" spans="3:8" ht="14.25" customHeight="1">
      <c r="C813" s="163"/>
      <c r="D813" s="108"/>
      <c r="E813" s="108"/>
      <c r="G813" s="152"/>
      <c r="H813" s="108"/>
    </row>
    <row r="814" spans="3:8" ht="14.25" customHeight="1">
      <c r="C814" s="163"/>
      <c r="D814" s="108"/>
      <c r="E814" s="108"/>
      <c r="G814" s="152"/>
      <c r="H814" s="108"/>
    </row>
    <row r="815" spans="3:8" ht="14.25" customHeight="1">
      <c r="C815" s="163"/>
      <c r="D815" s="108"/>
      <c r="E815" s="108"/>
      <c r="G815" s="152"/>
      <c r="H815" s="108"/>
    </row>
    <row r="816" spans="3:8" ht="14.25" customHeight="1">
      <c r="C816" s="163"/>
      <c r="D816" s="108"/>
      <c r="E816" s="108"/>
      <c r="G816" s="152"/>
      <c r="H816" s="108"/>
    </row>
    <row r="817" spans="3:8" ht="14.25" customHeight="1">
      <c r="C817" s="163"/>
      <c r="D817" s="108"/>
      <c r="E817" s="108"/>
      <c r="G817" s="152"/>
      <c r="H817" s="108"/>
    </row>
    <row r="818" spans="3:8" ht="14.25" customHeight="1">
      <c r="C818" s="163"/>
      <c r="D818" s="108"/>
      <c r="E818" s="108"/>
      <c r="G818" s="152"/>
      <c r="H818" s="108"/>
    </row>
    <row r="819" spans="3:8" ht="14.25" customHeight="1">
      <c r="C819" s="163"/>
      <c r="D819" s="108"/>
      <c r="E819" s="108"/>
      <c r="G819" s="152"/>
      <c r="H819" s="108"/>
    </row>
    <row r="820" spans="3:8" ht="14.25" customHeight="1">
      <c r="C820" s="163"/>
      <c r="D820" s="108"/>
      <c r="E820" s="108"/>
      <c r="G820" s="152"/>
      <c r="H820" s="108"/>
    </row>
    <row r="821" spans="3:8" ht="14.25" customHeight="1">
      <c r="C821" s="163"/>
      <c r="D821" s="108"/>
      <c r="E821" s="108"/>
      <c r="G821" s="152"/>
      <c r="H821" s="108"/>
    </row>
    <row r="822" spans="3:8" ht="14.25" customHeight="1">
      <c r="C822" s="163"/>
      <c r="D822" s="108"/>
      <c r="E822" s="108"/>
      <c r="G822" s="152"/>
      <c r="H822" s="108"/>
    </row>
    <row r="823" spans="3:8" ht="14.25" customHeight="1">
      <c r="C823" s="163"/>
      <c r="D823" s="108"/>
      <c r="E823" s="108"/>
      <c r="G823" s="152"/>
      <c r="H823" s="108"/>
    </row>
    <row r="824" spans="3:8" ht="14.25" customHeight="1">
      <c r="C824" s="163"/>
      <c r="D824" s="108"/>
      <c r="E824" s="108"/>
      <c r="G824" s="152"/>
      <c r="H824" s="108"/>
    </row>
    <row r="825" spans="3:8" ht="14.25" customHeight="1">
      <c r="C825" s="163"/>
      <c r="D825" s="108"/>
      <c r="E825" s="108"/>
      <c r="G825" s="152"/>
      <c r="H825" s="108"/>
    </row>
    <row r="826" spans="3:8" ht="14.25" customHeight="1">
      <c r="C826" s="163"/>
      <c r="D826" s="108"/>
      <c r="E826" s="108"/>
      <c r="G826" s="152"/>
      <c r="H826" s="108"/>
    </row>
    <row r="827" spans="3:8" ht="14.25" customHeight="1">
      <c r="C827" s="163"/>
      <c r="D827" s="108"/>
      <c r="E827" s="108"/>
      <c r="G827" s="152"/>
      <c r="H827" s="108"/>
    </row>
    <row r="828" spans="3:8" ht="14.25" customHeight="1">
      <c r="C828" s="163"/>
      <c r="D828" s="108"/>
      <c r="E828" s="108"/>
      <c r="G828" s="152"/>
      <c r="H828" s="108"/>
    </row>
    <row r="829" spans="3:8" ht="14.25" customHeight="1">
      <c r="C829" s="163"/>
      <c r="D829" s="108"/>
      <c r="E829" s="108"/>
      <c r="G829" s="152"/>
      <c r="H829" s="108"/>
    </row>
    <row r="830" spans="3:8" ht="14.25" customHeight="1">
      <c r="C830" s="163"/>
      <c r="D830" s="108"/>
      <c r="E830" s="108"/>
      <c r="G830" s="152"/>
      <c r="H830" s="108"/>
    </row>
    <row r="831" spans="3:8" ht="14.25" customHeight="1">
      <c r="C831" s="163"/>
      <c r="D831" s="108"/>
      <c r="E831" s="108"/>
      <c r="G831" s="152"/>
      <c r="H831" s="108"/>
    </row>
    <row r="832" spans="3:8" ht="14.25" customHeight="1">
      <c r="C832" s="163"/>
      <c r="D832" s="108"/>
      <c r="E832" s="108"/>
      <c r="G832" s="152"/>
      <c r="H832" s="108"/>
    </row>
    <row r="833" spans="3:8" ht="14.25" customHeight="1">
      <c r="C833" s="163"/>
      <c r="D833" s="108"/>
      <c r="E833" s="108"/>
      <c r="G833" s="152"/>
      <c r="H833" s="108"/>
    </row>
    <row r="834" spans="3:8" ht="14.25" customHeight="1">
      <c r="C834" s="163"/>
      <c r="D834" s="108"/>
      <c r="E834" s="108"/>
      <c r="G834" s="152"/>
      <c r="H834" s="108"/>
    </row>
    <row r="835" spans="3:8" ht="14.25" customHeight="1">
      <c r="C835" s="163"/>
      <c r="D835" s="108"/>
      <c r="E835" s="108"/>
      <c r="G835" s="152"/>
      <c r="H835" s="108"/>
    </row>
    <row r="836" spans="3:8" ht="14.25" customHeight="1">
      <c r="C836" s="163"/>
      <c r="D836" s="108"/>
      <c r="E836" s="108"/>
      <c r="G836" s="152"/>
      <c r="H836" s="108"/>
    </row>
    <row r="837" spans="3:8" ht="14.25" customHeight="1">
      <c r="C837" s="163"/>
      <c r="D837" s="108"/>
      <c r="E837" s="108"/>
      <c r="G837" s="152"/>
      <c r="H837" s="108"/>
    </row>
    <row r="838" spans="3:8" ht="14.25" customHeight="1">
      <c r="C838" s="163"/>
      <c r="D838" s="108"/>
      <c r="E838" s="108"/>
      <c r="G838" s="152"/>
      <c r="H838" s="108"/>
    </row>
    <row r="839" spans="3:8" ht="14.25" customHeight="1">
      <c r="C839" s="163"/>
      <c r="D839" s="108"/>
      <c r="E839" s="108"/>
      <c r="G839" s="152"/>
      <c r="H839" s="108"/>
    </row>
    <row r="840" spans="3:8" ht="14.25" customHeight="1">
      <c r="C840" s="163"/>
      <c r="D840" s="108"/>
      <c r="E840" s="108"/>
      <c r="G840" s="152"/>
      <c r="H840" s="108"/>
    </row>
    <row r="841" spans="3:8" ht="14.25" customHeight="1">
      <c r="C841" s="163"/>
      <c r="D841" s="108"/>
      <c r="E841" s="108"/>
      <c r="G841" s="152"/>
      <c r="H841" s="108"/>
    </row>
    <row r="842" spans="3:8" ht="14.25" customHeight="1">
      <c r="C842" s="163"/>
      <c r="D842" s="108"/>
      <c r="E842" s="108"/>
      <c r="G842" s="152"/>
      <c r="H842" s="108"/>
    </row>
    <row r="843" spans="3:8" ht="14.25" customHeight="1">
      <c r="C843" s="163"/>
      <c r="D843" s="108"/>
      <c r="E843" s="108"/>
      <c r="G843" s="152"/>
      <c r="H843" s="108"/>
    </row>
    <row r="844" spans="3:8" ht="14.25" customHeight="1">
      <c r="C844" s="163"/>
      <c r="D844" s="108"/>
      <c r="E844" s="108"/>
      <c r="G844" s="152"/>
      <c r="H844" s="108"/>
    </row>
    <row r="845" spans="3:8" ht="14.25" customHeight="1">
      <c r="C845" s="163"/>
      <c r="D845" s="108"/>
      <c r="E845" s="108"/>
      <c r="G845" s="152"/>
      <c r="H845" s="108"/>
    </row>
    <row r="846" spans="3:8" ht="14.25" customHeight="1">
      <c r="C846" s="163"/>
      <c r="D846" s="108"/>
      <c r="E846" s="108"/>
      <c r="G846" s="152"/>
      <c r="H846" s="108"/>
    </row>
    <row r="847" spans="3:8" ht="14.25" customHeight="1">
      <c r="C847" s="163"/>
      <c r="D847" s="108"/>
      <c r="E847" s="108"/>
      <c r="G847" s="152"/>
      <c r="H847" s="108"/>
    </row>
    <row r="848" spans="3:8" ht="14.25" customHeight="1">
      <c r="C848" s="163"/>
      <c r="D848" s="108"/>
      <c r="E848" s="108"/>
      <c r="G848" s="152"/>
      <c r="H848" s="108"/>
    </row>
    <row r="849" spans="3:8" ht="14.25" customHeight="1">
      <c r="C849" s="163"/>
      <c r="D849" s="108"/>
      <c r="E849" s="108"/>
      <c r="G849" s="152"/>
      <c r="H849" s="108"/>
    </row>
    <row r="850" spans="3:8" ht="14.25" customHeight="1">
      <c r="C850" s="163"/>
      <c r="D850" s="108"/>
      <c r="E850" s="108"/>
      <c r="G850" s="152"/>
      <c r="H850" s="108"/>
    </row>
    <row r="851" spans="3:8" ht="14.25" customHeight="1">
      <c r="C851" s="163"/>
      <c r="D851" s="108"/>
      <c r="E851" s="108"/>
      <c r="G851" s="152"/>
      <c r="H851" s="108"/>
    </row>
    <row r="852" spans="3:8" ht="14.25" customHeight="1">
      <c r="C852" s="163"/>
      <c r="D852" s="108"/>
      <c r="E852" s="108"/>
      <c r="G852" s="152"/>
      <c r="H852" s="108"/>
    </row>
    <row r="853" spans="3:8" ht="14.25" customHeight="1">
      <c r="C853" s="163"/>
      <c r="D853" s="108"/>
      <c r="E853" s="108"/>
      <c r="G853" s="152"/>
      <c r="H853" s="108"/>
    </row>
    <row r="854" spans="3:8" ht="14.25" customHeight="1">
      <c r="C854" s="163"/>
      <c r="D854" s="108"/>
      <c r="E854" s="108"/>
      <c r="G854" s="152"/>
      <c r="H854" s="108"/>
    </row>
    <row r="855" spans="3:8" ht="14.25" customHeight="1">
      <c r="C855" s="163"/>
      <c r="D855" s="108"/>
      <c r="E855" s="108"/>
      <c r="G855" s="152"/>
      <c r="H855" s="108"/>
    </row>
    <row r="856" spans="3:8" ht="14.25" customHeight="1">
      <c r="C856" s="163"/>
      <c r="D856" s="108"/>
      <c r="E856" s="108"/>
      <c r="G856" s="152"/>
      <c r="H856" s="108"/>
    </row>
    <row r="857" spans="3:8" ht="14.25" customHeight="1">
      <c r="C857" s="163"/>
      <c r="D857" s="108"/>
      <c r="E857" s="108"/>
      <c r="G857" s="152"/>
      <c r="H857" s="108"/>
    </row>
    <row r="858" spans="3:8" ht="14.25" customHeight="1">
      <c r="C858" s="163"/>
      <c r="D858" s="108"/>
      <c r="E858" s="108"/>
      <c r="G858" s="152"/>
      <c r="H858" s="108"/>
    </row>
    <row r="859" spans="3:8" ht="14.25" customHeight="1">
      <c r="C859" s="163"/>
      <c r="D859" s="108"/>
      <c r="E859" s="108"/>
      <c r="G859" s="152"/>
      <c r="H859" s="108"/>
    </row>
    <row r="860" spans="3:8" ht="14.25" customHeight="1">
      <c r="C860" s="163"/>
      <c r="D860" s="108"/>
      <c r="E860" s="108"/>
      <c r="G860" s="152"/>
      <c r="H860" s="108"/>
    </row>
    <row r="861" spans="3:8" ht="14.25" customHeight="1">
      <c r="C861" s="163"/>
      <c r="D861" s="108"/>
      <c r="E861" s="108"/>
      <c r="G861" s="152"/>
      <c r="H861" s="108"/>
    </row>
    <row r="862" spans="3:8" ht="14.25" customHeight="1">
      <c r="C862" s="163"/>
      <c r="D862" s="108"/>
      <c r="E862" s="108"/>
      <c r="G862" s="152"/>
      <c r="H862" s="108"/>
    </row>
    <row r="863" spans="3:8" ht="14.25" customHeight="1">
      <c r="C863" s="163"/>
      <c r="D863" s="108"/>
      <c r="E863" s="108"/>
      <c r="G863" s="152"/>
      <c r="H863" s="108"/>
    </row>
    <row r="864" spans="3:8" ht="14.25" customHeight="1">
      <c r="C864" s="163"/>
      <c r="D864" s="108"/>
      <c r="E864" s="108"/>
      <c r="G864" s="152"/>
      <c r="H864" s="108"/>
    </row>
    <row r="865" spans="3:8" ht="14.25" customHeight="1">
      <c r="C865" s="163"/>
      <c r="D865" s="108"/>
      <c r="E865" s="108"/>
      <c r="G865" s="152"/>
      <c r="H865" s="108"/>
    </row>
    <row r="866" spans="3:8" ht="14.25" customHeight="1">
      <c r="C866" s="163"/>
      <c r="D866" s="108"/>
      <c r="E866" s="108"/>
      <c r="G866" s="152"/>
      <c r="H866" s="108"/>
    </row>
    <row r="867" spans="3:8" ht="14.25" customHeight="1">
      <c r="C867" s="163"/>
      <c r="D867" s="108"/>
      <c r="E867" s="108"/>
      <c r="G867" s="152"/>
      <c r="H867" s="108"/>
    </row>
    <row r="868" spans="3:8" ht="14.25" customHeight="1">
      <c r="C868" s="163"/>
      <c r="D868" s="108"/>
      <c r="E868" s="108"/>
      <c r="G868" s="152"/>
      <c r="H868" s="108"/>
    </row>
    <row r="869" spans="3:8" ht="14.25" customHeight="1">
      <c r="C869" s="163"/>
      <c r="D869" s="108"/>
      <c r="E869" s="108"/>
      <c r="G869" s="152"/>
      <c r="H869" s="108"/>
    </row>
    <row r="870" spans="3:8" ht="14.25" customHeight="1">
      <c r="C870" s="163"/>
      <c r="D870" s="108"/>
      <c r="E870" s="108"/>
      <c r="G870" s="152"/>
      <c r="H870" s="108"/>
    </row>
    <row r="871" spans="3:8" ht="14.25" customHeight="1">
      <c r="C871" s="163"/>
      <c r="D871" s="108"/>
      <c r="E871" s="108"/>
      <c r="G871" s="152"/>
      <c r="H871" s="108"/>
    </row>
    <row r="872" spans="3:8" ht="14.25" customHeight="1">
      <c r="C872" s="163"/>
      <c r="D872" s="108"/>
      <c r="E872" s="108"/>
      <c r="G872" s="152"/>
      <c r="H872" s="108"/>
    </row>
    <row r="873" spans="3:8" ht="14.25" customHeight="1">
      <c r="C873" s="163"/>
      <c r="D873" s="108"/>
      <c r="E873" s="108"/>
      <c r="G873" s="152"/>
      <c r="H873" s="108"/>
    </row>
    <row r="874" spans="3:8" ht="14.25" customHeight="1">
      <c r="C874" s="163"/>
      <c r="D874" s="108"/>
      <c r="E874" s="108"/>
      <c r="G874" s="152"/>
      <c r="H874" s="108"/>
    </row>
    <row r="875" spans="3:8" ht="14.25" customHeight="1">
      <c r="C875" s="163"/>
      <c r="D875" s="108"/>
      <c r="E875" s="108"/>
      <c r="G875" s="152"/>
      <c r="H875" s="108"/>
    </row>
    <row r="876" spans="3:8" ht="14.25" customHeight="1">
      <c r="C876" s="163"/>
      <c r="D876" s="108"/>
      <c r="E876" s="108"/>
      <c r="G876" s="152"/>
      <c r="H876" s="108"/>
    </row>
    <row r="877" spans="3:8" ht="14.25" customHeight="1">
      <c r="C877" s="163"/>
      <c r="D877" s="108"/>
      <c r="E877" s="108"/>
      <c r="G877" s="152"/>
      <c r="H877" s="108"/>
    </row>
    <row r="878" spans="3:8" ht="14.25" customHeight="1">
      <c r="C878" s="163"/>
      <c r="D878" s="108"/>
      <c r="E878" s="108"/>
      <c r="G878" s="152"/>
      <c r="H878" s="108"/>
    </row>
    <row r="879" spans="3:8" ht="14.25" customHeight="1">
      <c r="C879" s="163"/>
      <c r="D879" s="108"/>
      <c r="E879" s="108"/>
      <c r="G879" s="152"/>
      <c r="H879" s="108"/>
    </row>
    <row r="880" spans="3:8" ht="14.25" customHeight="1">
      <c r="C880" s="163"/>
      <c r="D880" s="108"/>
      <c r="E880" s="108"/>
      <c r="G880" s="152"/>
      <c r="H880" s="108"/>
    </row>
    <row r="881" spans="3:8" ht="14.25" customHeight="1">
      <c r="C881" s="163"/>
      <c r="D881" s="108"/>
      <c r="E881" s="108"/>
      <c r="G881" s="152"/>
      <c r="H881" s="108"/>
    </row>
    <row r="882" spans="3:8" ht="14.25" customHeight="1">
      <c r="C882" s="163"/>
      <c r="D882" s="108"/>
      <c r="E882" s="108"/>
      <c r="G882" s="152"/>
      <c r="H882" s="108"/>
    </row>
    <row r="883" spans="3:8" ht="14.25" customHeight="1">
      <c r="C883" s="163"/>
      <c r="D883" s="108"/>
      <c r="E883" s="108"/>
      <c r="G883" s="152"/>
      <c r="H883" s="108"/>
    </row>
    <row r="884" spans="3:8" ht="14.25" customHeight="1">
      <c r="C884" s="163"/>
      <c r="D884" s="108"/>
      <c r="E884" s="108"/>
      <c r="G884" s="152"/>
      <c r="H884" s="108"/>
    </row>
    <row r="885" spans="3:8" ht="14.25" customHeight="1">
      <c r="C885" s="163"/>
      <c r="D885" s="108"/>
      <c r="E885" s="108"/>
      <c r="G885" s="152"/>
      <c r="H885" s="108"/>
    </row>
    <row r="886" spans="3:8" ht="14.25" customHeight="1">
      <c r="C886" s="163"/>
      <c r="D886" s="108"/>
      <c r="E886" s="108"/>
      <c r="G886" s="152"/>
      <c r="H886" s="108"/>
    </row>
    <row r="887" spans="3:8" ht="14.25" customHeight="1">
      <c r="C887" s="163"/>
      <c r="D887" s="108"/>
      <c r="E887" s="108"/>
      <c r="G887" s="152"/>
      <c r="H887" s="108"/>
    </row>
    <row r="888" spans="3:8" ht="14.25" customHeight="1">
      <c r="C888" s="163"/>
      <c r="D888" s="108"/>
      <c r="E888" s="108"/>
      <c r="G888" s="152"/>
      <c r="H888" s="108"/>
    </row>
    <row r="889" spans="3:8" ht="14.25" customHeight="1">
      <c r="C889" s="163"/>
      <c r="D889" s="108"/>
      <c r="E889" s="108"/>
      <c r="G889" s="152"/>
      <c r="H889" s="108"/>
    </row>
    <row r="890" spans="3:8" ht="14.25" customHeight="1">
      <c r="C890" s="163"/>
      <c r="D890" s="108"/>
      <c r="E890" s="108"/>
      <c r="G890" s="152"/>
      <c r="H890" s="108"/>
    </row>
    <row r="891" spans="3:8" ht="14.25" customHeight="1">
      <c r="C891" s="163"/>
      <c r="D891" s="108"/>
      <c r="E891" s="108"/>
      <c r="G891" s="152"/>
      <c r="H891" s="108"/>
    </row>
    <row r="892" spans="3:8" ht="14.25" customHeight="1">
      <c r="C892" s="163"/>
      <c r="D892" s="108"/>
      <c r="E892" s="108"/>
      <c r="G892" s="152"/>
      <c r="H892" s="108"/>
    </row>
    <row r="893" spans="3:8" ht="14.25" customHeight="1">
      <c r="C893" s="163"/>
      <c r="D893" s="108"/>
      <c r="E893" s="108"/>
      <c r="G893" s="152"/>
      <c r="H893" s="108"/>
    </row>
    <row r="894" spans="3:8" ht="14.25" customHeight="1">
      <c r="C894" s="163"/>
      <c r="D894" s="108"/>
      <c r="E894" s="108"/>
      <c r="G894" s="152"/>
      <c r="H894" s="108"/>
    </row>
    <row r="895" spans="3:8" ht="14.25" customHeight="1">
      <c r="C895" s="163"/>
      <c r="D895" s="108"/>
      <c r="E895" s="108"/>
      <c r="G895" s="152"/>
      <c r="H895" s="108"/>
    </row>
    <row r="896" spans="3:8" ht="14.25" customHeight="1">
      <c r="C896" s="163"/>
      <c r="D896" s="108"/>
      <c r="E896" s="108"/>
      <c r="G896" s="152"/>
      <c r="H896" s="108"/>
    </row>
    <row r="897" spans="3:8" ht="14.25" customHeight="1">
      <c r="C897" s="163"/>
      <c r="D897" s="108"/>
      <c r="E897" s="108"/>
      <c r="G897" s="152"/>
      <c r="H897" s="108"/>
    </row>
    <row r="898" spans="3:8" ht="14.25" customHeight="1">
      <c r="C898" s="163"/>
      <c r="D898" s="108"/>
      <c r="E898" s="108"/>
      <c r="G898" s="152"/>
      <c r="H898" s="108"/>
    </row>
    <row r="899" spans="3:8" ht="14.25" customHeight="1">
      <c r="C899" s="163"/>
      <c r="D899" s="108"/>
      <c r="E899" s="108"/>
      <c r="G899" s="152"/>
      <c r="H899" s="108"/>
    </row>
    <row r="900" spans="3:8" ht="14.25" customHeight="1">
      <c r="C900" s="163"/>
      <c r="D900" s="108"/>
      <c r="E900" s="108"/>
      <c r="G900" s="152"/>
      <c r="H900" s="108"/>
    </row>
    <row r="901" spans="3:8" ht="14.25" customHeight="1">
      <c r="C901" s="163"/>
      <c r="D901" s="108"/>
      <c r="E901" s="108"/>
      <c r="G901" s="152"/>
      <c r="H901" s="108"/>
    </row>
    <row r="902" spans="3:8" ht="14.25" customHeight="1">
      <c r="C902" s="163"/>
      <c r="D902" s="108"/>
      <c r="E902" s="108"/>
      <c r="G902" s="152"/>
      <c r="H902" s="108"/>
    </row>
    <row r="903" spans="3:8" ht="14.25" customHeight="1">
      <c r="C903" s="163"/>
      <c r="D903" s="108"/>
      <c r="E903" s="108"/>
      <c r="G903" s="152"/>
      <c r="H903" s="108"/>
    </row>
    <row r="904" spans="3:8" ht="14.25" customHeight="1">
      <c r="C904" s="163"/>
      <c r="D904" s="108"/>
      <c r="E904" s="108"/>
      <c r="G904" s="152"/>
      <c r="H904" s="108"/>
    </row>
    <row r="905" spans="3:8" ht="14.25" customHeight="1">
      <c r="C905" s="163"/>
      <c r="D905" s="108"/>
      <c r="E905" s="108"/>
      <c r="G905" s="152"/>
      <c r="H905" s="108"/>
    </row>
    <row r="906" spans="3:8" ht="14.25" customHeight="1">
      <c r="C906" s="163"/>
      <c r="D906" s="108"/>
      <c r="E906" s="108"/>
      <c r="G906" s="152"/>
      <c r="H906" s="108"/>
    </row>
    <row r="907" spans="3:8" ht="14.25" customHeight="1">
      <c r="C907" s="163"/>
      <c r="D907" s="108"/>
      <c r="E907" s="108"/>
      <c r="G907" s="152"/>
      <c r="H907" s="108"/>
    </row>
    <row r="908" spans="3:8" ht="14.25" customHeight="1">
      <c r="C908" s="163"/>
      <c r="D908" s="108"/>
      <c r="E908" s="108"/>
      <c r="G908" s="152"/>
      <c r="H908" s="108"/>
    </row>
    <row r="909" spans="3:8" ht="14.25" customHeight="1">
      <c r="C909" s="163"/>
      <c r="D909" s="108"/>
      <c r="E909" s="108"/>
      <c r="G909" s="152"/>
      <c r="H909" s="108"/>
    </row>
    <row r="910" spans="3:8" ht="14.25" customHeight="1">
      <c r="C910" s="163"/>
      <c r="D910" s="108"/>
      <c r="E910" s="108"/>
      <c r="G910" s="152"/>
      <c r="H910" s="108"/>
    </row>
    <row r="911" spans="3:8" ht="14.25" customHeight="1">
      <c r="C911" s="163"/>
      <c r="D911" s="108"/>
      <c r="E911" s="108"/>
      <c r="G911" s="152"/>
      <c r="H911" s="108"/>
    </row>
    <row r="912" spans="3:8" ht="14.25" customHeight="1">
      <c r="C912" s="163"/>
      <c r="D912" s="108"/>
      <c r="E912" s="108"/>
      <c r="G912" s="152"/>
      <c r="H912" s="108"/>
    </row>
    <row r="913" spans="3:8" ht="14.25" customHeight="1">
      <c r="C913" s="163"/>
      <c r="D913" s="108"/>
      <c r="E913" s="108"/>
      <c r="G913" s="152"/>
      <c r="H913" s="108"/>
    </row>
    <row r="914" spans="3:8" ht="14.25" customHeight="1">
      <c r="C914" s="163"/>
      <c r="D914" s="108"/>
      <c r="E914" s="108"/>
      <c r="G914" s="152"/>
      <c r="H914" s="108"/>
    </row>
    <row r="915" spans="3:8" ht="14.25" customHeight="1">
      <c r="C915" s="163"/>
      <c r="D915" s="108"/>
      <c r="E915" s="108"/>
      <c r="G915" s="152"/>
      <c r="H915" s="108"/>
    </row>
    <row r="916" spans="3:8" ht="14.25" customHeight="1">
      <c r="C916" s="163"/>
      <c r="D916" s="108"/>
      <c r="E916" s="108"/>
      <c r="G916" s="152"/>
      <c r="H916" s="108"/>
    </row>
    <row r="917" spans="3:8" ht="14.25" customHeight="1">
      <c r="C917" s="163"/>
      <c r="D917" s="108"/>
      <c r="E917" s="108"/>
      <c r="G917" s="152"/>
      <c r="H917" s="108"/>
    </row>
    <row r="918" spans="3:8" ht="14.25" customHeight="1">
      <c r="C918" s="163"/>
      <c r="D918" s="108"/>
      <c r="E918" s="108"/>
      <c r="G918" s="152"/>
      <c r="H918" s="108"/>
    </row>
    <row r="919" spans="3:8" ht="14.25" customHeight="1">
      <c r="C919" s="163"/>
      <c r="D919" s="108"/>
      <c r="E919" s="108"/>
      <c r="G919" s="152"/>
      <c r="H919" s="108"/>
    </row>
    <row r="920" spans="3:8" ht="14.25" customHeight="1">
      <c r="C920" s="163"/>
      <c r="D920" s="108"/>
      <c r="E920" s="108"/>
      <c r="G920" s="152"/>
      <c r="H920" s="108"/>
    </row>
    <row r="921" spans="3:8" ht="14.25" customHeight="1">
      <c r="C921" s="163"/>
      <c r="D921" s="108"/>
      <c r="E921" s="108"/>
      <c r="G921" s="152"/>
      <c r="H921" s="108"/>
    </row>
    <row r="922" spans="3:8" ht="14.25" customHeight="1">
      <c r="C922" s="163"/>
      <c r="D922" s="108"/>
      <c r="E922" s="108"/>
      <c r="G922" s="152"/>
      <c r="H922" s="108"/>
    </row>
    <row r="923" spans="3:8" ht="14.25" customHeight="1">
      <c r="C923" s="163"/>
      <c r="D923" s="108"/>
      <c r="E923" s="108"/>
      <c r="G923" s="152"/>
      <c r="H923" s="108"/>
    </row>
    <row r="924" spans="3:8" ht="14.25" customHeight="1">
      <c r="C924" s="163"/>
      <c r="D924" s="108"/>
      <c r="E924" s="108"/>
      <c r="G924" s="152"/>
      <c r="H924" s="108"/>
    </row>
    <row r="925" spans="3:8" ht="14.25" customHeight="1">
      <c r="C925" s="163"/>
      <c r="D925" s="108"/>
      <c r="E925" s="108"/>
      <c r="G925" s="152"/>
      <c r="H925" s="108"/>
    </row>
    <row r="926" spans="3:8" ht="14.25" customHeight="1">
      <c r="C926" s="163"/>
      <c r="D926" s="108"/>
      <c r="E926" s="108"/>
      <c r="G926" s="152"/>
      <c r="H926" s="108"/>
    </row>
    <row r="927" spans="3:8" ht="14.25" customHeight="1">
      <c r="C927" s="163"/>
      <c r="D927" s="108"/>
      <c r="E927" s="108"/>
      <c r="G927" s="152"/>
      <c r="H927" s="108"/>
    </row>
    <row r="928" spans="3:8" ht="14.25" customHeight="1">
      <c r="C928" s="163"/>
      <c r="D928" s="108"/>
      <c r="E928" s="108"/>
      <c r="G928" s="152"/>
      <c r="H928" s="108"/>
    </row>
    <row r="929" spans="3:8" ht="14.25" customHeight="1">
      <c r="C929" s="163"/>
      <c r="D929" s="108"/>
      <c r="E929" s="108"/>
      <c r="G929" s="152"/>
      <c r="H929" s="108"/>
    </row>
    <row r="930" spans="3:8" ht="14.25" customHeight="1">
      <c r="C930" s="163"/>
      <c r="D930" s="108"/>
      <c r="E930" s="108"/>
      <c r="G930" s="152"/>
      <c r="H930" s="108"/>
    </row>
    <row r="931" spans="3:8" ht="14.25" customHeight="1">
      <c r="C931" s="163"/>
      <c r="D931" s="108"/>
      <c r="E931" s="108"/>
      <c r="G931" s="152"/>
      <c r="H931" s="108"/>
    </row>
    <row r="932" spans="3:8" ht="14.25" customHeight="1">
      <c r="C932" s="163"/>
      <c r="D932" s="108"/>
      <c r="E932" s="108"/>
      <c r="G932" s="152"/>
      <c r="H932" s="108"/>
    </row>
    <row r="933" spans="3:8" ht="14.25" customHeight="1">
      <c r="C933" s="163"/>
      <c r="D933" s="108"/>
      <c r="E933" s="108"/>
      <c r="G933" s="152"/>
      <c r="H933" s="108"/>
    </row>
    <row r="934" spans="3:8" ht="14.25" customHeight="1">
      <c r="C934" s="163"/>
      <c r="D934" s="108"/>
      <c r="E934" s="108"/>
      <c r="G934" s="152"/>
      <c r="H934" s="108"/>
    </row>
    <row r="935" spans="3:8" ht="14.25" customHeight="1">
      <c r="C935" s="163"/>
      <c r="D935" s="108"/>
      <c r="E935" s="108"/>
      <c r="G935" s="152"/>
      <c r="H935" s="108"/>
    </row>
    <row r="936" spans="3:8" ht="14.25" customHeight="1">
      <c r="C936" s="163"/>
      <c r="D936" s="108"/>
      <c r="E936" s="108"/>
      <c r="G936" s="152"/>
      <c r="H936" s="108"/>
    </row>
    <row r="937" spans="3:8" ht="14.25" customHeight="1">
      <c r="C937" s="163"/>
      <c r="D937" s="108"/>
      <c r="E937" s="108"/>
      <c r="G937" s="152"/>
      <c r="H937" s="108"/>
    </row>
    <row r="938" spans="3:8" ht="14.25" customHeight="1">
      <c r="C938" s="163"/>
      <c r="D938" s="108"/>
      <c r="E938" s="108"/>
      <c r="G938" s="152"/>
      <c r="H938" s="108"/>
    </row>
    <row r="939" spans="3:8" ht="14.25" customHeight="1">
      <c r="C939" s="163"/>
      <c r="D939" s="108"/>
      <c r="E939" s="108"/>
      <c r="G939" s="152"/>
      <c r="H939" s="108"/>
    </row>
    <row r="940" spans="3:8" ht="14.25" customHeight="1">
      <c r="C940" s="163"/>
      <c r="D940" s="108"/>
      <c r="E940" s="108"/>
      <c r="G940" s="152"/>
      <c r="H940" s="108"/>
    </row>
    <row r="941" spans="3:8" ht="14.25" customHeight="1">
      <c r="C941" s="163"/>
      <c r="D941" s="108"/>
      <c r="E941" s="108"/>
      <c r="G941" s="152"/>
      <c r="H941" s="108"/>
    </row>
    <row r="942" spans="3:8" ht="14.25" customHeight="1">
      <c r="C942" s="163"/>
      <c r="D942" s="108"/>
      <c r="E942" s="108"/>
      <c r="G942" s="152"/>
      <c r="H942" s="108"/>
    </row>
    <row r="943" spans="3:8" ht="14.25" customHeight="1">
      <c r="C943" s="163"/>
      <c r="D943" s="108"/>
      <c r="E943" s="108"/>
      <c r="G943" s="152"/>
      <c r="H943" s="108"/>
    </row>
    <row r="944" spans="3:8" ht="14.25" customHeight="1">
      <c r="C944" s="163"/>
      <c r="D944" s="108"/>
      <c r="E944" s="108"/>
      <c r="G944" s="152"/>
      <c r="H944" s="108"/>
    </row>
    <row r="945" spans="3:8" ht="14.25" customHeight="1">
      <c r="C945" s="163"/>
      <c r="D945" s="108"/>
      <c r="E945" s="108"/>
      <c r="G945" s="152"/>
      <c r="H945" s="108"/>
    </row>
    <row r="946" spans="3:8" ht="14.25" customHeight="1">
      <c r="C946" s="163"/>
      <c r="D946" s="108"/>
      <c r="E946" s="108"/>
      <c r="G946" s="152"/>
      <c r="H946" s="108"/>
    </row>
    <row r="947" spans="3:8" ht="14.25" customHeight="1">
      <c r="C947" s="163"/>
      <c r="D947" s="108"/>
      <c r="E947" s="108"/>
      <c r="G947" s="152"/>
      <c r="H947" s="108"/>
    </row>
    <row r="948" spans="3:8" ht="14.25" customHeight="1">
      <c r="C948" s="163"/>
      <c r="D948" s="108"/>
      <c r="E948" s="108"/>
      <c r="G948" s="152"/>
      <c r="H948" s="108"/>
    </row>
    <row r="949" spans="3:8" ht="14.25" customHeight="1">
      <c r="C949" s="163"/>
      <c r="D949" s="108"/>
      <c r="E949" s="108"/>
      <c r="G949" s="152"/>
      <c r="H949" s="108"/>
    </row>
    <row r="950" spans="3:8" ht="14.25" customHeight="1">
      <c r="C950" s="163"/>
      <c r="D950" s="108"/>
      <c r="E950" s="108"/>
      <c r="G950" s="152"/>
      <c r="H950" s="108"/>
    </row>
    <row r="951" spans="3:8" ht="14.25" customHeight="1">
      <c r="C951" s="163"/>
      <c r="D951" s="108"/>
      <c r="E951" s="108"/>
      <c r="G951" s="152"/>
      <c r="H951" s="108"/>
    </row>
    <row r="952" spans="3:8" ht="14.25" customHeight="1">
      <c r="C952" s="163"/>
      <c r="D952" s="108"/>
      <c r="E952" s="108"/>
      <c r="G952" s="152"/>
      <c r="H952" s="108"/>
    </row>
    <row r="953" spans="3:8" ht="14.25" customHeight="1">
      <c r="C953" s="163"/>
      <c r="D953" s="108"/>
      <c r="E953" s="108"/>
      <c r="G953" s="152"/>
      <c r="H953" s="108"/>
    </row>
    <row r="954" spans="3:8" ht="14.25" customHeight="1">
      <c r="C954" s="163"/>
      <c r="D954" s="108"/>
      <c r="E954" s="108"/>
      <c r="G954" s="152"/>
      <c r="H954" s="108"/>
    </row>
    <row r="955" spans="3:8" ht="14.25" customHeight="1">
      <c r="C955" s="163"/>
      <c r="D955" s="108"/>
      <c r="E955" s="108"/>
      <c r="G955" s="152"/>
      <c r="H955" s="108"/>
    </row>
    <row r="956" spans="3:8" ht="14.25" customHeight="1">
      <c r="C956" s="163"/>
      <c r="D956" s="108"/>
      <c r="E956" s="108"/>
      <c r="G956" s="152"/>
      <c r="H956" s="108"/>
    </row>
    <row r="957" spans="3:8" ht="14.25" customHeight="1">
      <c r="C957" s="163"/>
      <c r="D957" s="108"/>
      <c r="E957" s="108"/>
      <c r="G957" s="152"/>
      <c r="H957" s="108"/>
    </row>
    <row r="958" spans="3:8" ht="14.25" customHeight="1">
      <c r="C958" s="163"/>
      <c r="D958" s="108"/>
      <c r="E958" s="108"/>
      <c r="G958" s="152"/>
      <c r="H958" s="108"/>
    </row>
    <row r="959" spans="3:8" ht="14.25" customHeight="1">
      <c r="C959" s="163"/>
      <c r="D959" s="108"/>
      <c r="E959" s="108"/>
      <c r="G959" s="152"/>
      <c r="H959" s="108"/>
    </row>
    <row r="960" spans="3:8" ht="14.25" customHeight="1">
      <c r="C960" s="163"/>
      <c r="D960" s="108"/>
      <c r="E960" s="108"/>
      <c r="G960" s="152"/>
      <c r="H960" s="108"/>
    </row>
    <row r="961" spans="3:8" ht="14.25" customHeight="1">
      <c r="C961" s="163"/>
      <c r="D961" s="108"/>
      <c r="E961" s="108"/>
      <c r="G961" s="152"/>
      <c r="H961" s="108"/>
    </row>
    <row r="962" spans="3:8" ht="14.25" customHeight="1">
      <c r="C962" s="163"/>
      <c r="D962" s="108"/>
      <c r="E962" s="108"/>
      <c r="G962" s="152"/>
      <c r="H962" s="108"/>
    </row>
    <row r="963" spans="3:8" ht="14.25" customHeight="1">
      <c r="C963" s="163"/>
      <c r="D963" s="108"/>
      <c r="E963" s="108"/>
      <c r="G963" s="152"/>
      <c r="H963" s="108"/>
    </row>
    <row r="964" spans="3:8" ht="14.25" customHeight="1">
      <c r="C964" s="163"/>
      <c r="D964" s="108"/>
      <c r="E964" s="108"/>
      <c r="G964" s="152"/>
      <c r="H964" s="108"/>
    </row>
    <row r="965" spans="3:8" ht="14.25" customHeight="1">
      <c r="C965" s="163"/>
      <c r="D965" s="108"/>
      <c r="E965" s="108"/>
      <c r="G965" s="152"/>
      <c r="H965" s="108"/>
    </row>
    <row r="966" spans="3:8" ht="14.25" customHeight="1">
      <c r="C966" s="163"/>
      <c r="D966" s="108"/>
      <c r="E966" s="108"/>
      <c r="G966" s="152"/>
      <c r="H966" s="108"/>
    </row>
    <row r="967" spans="3:8" ht="14.25" customHeight="1">
      <c r="C967" s="163"/>
      <c r="D967" s="108"/>
      <c r="E967" s="108"/>
      <c r="G967" s="152"/>
      <c r="H967" s="108"/>
    </row>
    <row r="968" spans="3:8" ht="14.25" customHeight="1">
      <c r="C968" s="163"/>
      <c r="D968" s="108"/>
      <c r="E968" s="108"/>
      <c r="G968" s="152"/>
      <c r="H968" s="108"/>
    </row>
    <row r="969" spans="3:8" ht="14.25" customHeight="1">
      <c r="C969" s="163"/>
      <c r="D969" s="108"/>
      <c r="E969" s="108"/>
      <c r="G969" s="152"/>
      <c r="H969" s="108"/>
    </row>
    <row r="970" spans="3:8" ht="14.25" customHeight="1">
      <c r="C970" s="163"/>
      <c r="D970" s="108"/>
      <c r="E970" s="108"/>
      <c r="G970" s="152"/>
      <c r="H970" s="108"/>
    </row>
    <row r="971" spans="3:8" ht="14.25" customHeight="1">
      <c r="C971" s="163"/>
      <c r="D971" s="108"/>
      <c r="E971" s="108"/>
      <c r="G971" s="152"/>
      <c r="H971" s="108"/>
    </row>
    <row r="972" spans="3:8" ht="14.25" customHeight="1">
      <c r="C972" s="163"/>
      <c r="D972" s="108"/>
      <c r="E972" s="108"/>
      <c r="G972" s="152"/>
      <c r="H972" s="108"/>
    </row>
    <row r="973" spans="3:8" ht="14.25" customHeight="1">
      <c r="C973" s="163"/>
      <c r="D973" s="108"/>
      <c r="E973" s="108"/>
      <c r="G973" s="152"/>
      <c r="H973" s="108"/>
    </row>
    <row r="974" spans="3:8" ht="14.25" customHeight="1">
      <c r="C974" s="163"/>
      <c r="D974" s="108"/>
      <c r="E974" s="108"/>
      <c r="G974" s="152"/>
      <c r="H974" s="108"/>
    </row>
    <row r="975" spans="3:8" ht="14.25" customHeight="1">
      <c r="C975" s="163"/>
      <c r="D975" s="108"/>
      <c r="E975" s="108"/>
      <c r="G975" s="152"/>
      <c r="H975" s="108"/>
    </row>
    <row r="976" spans="3:8" ht="14.25" customHeight="1">
      <c r="C976" s="163"/>
      <c r="D976" s="108"/>
      <c r="E976" s="108"/>
      <c r="G976" s="152"/>
      <c r="H976" s="108"/>
    </row>
    <row r="977" spans="3:8" ht="14.25" customHeight="1">
      <c r="C977" s="163"/>
      <c r="D977" s="108"/>
      <c r="E977" s="108"/>
      <c r="G977" s="152"/>
      <c r="H977" s="108"/>
    </row>
    <row r="978" spans="3:8" ht="14.25" customHeight="1">
      <c r="C978" s="163"/>
      <c r="D978" s="108"/>
      <c r="E978" s="108"/>
      <c r="G978" s="152"/>
      <c r="H978" s="108"/>
    </row>
    <row r="979" spans="3:8" ht="14.25" customHeight="1">
      <c r="C979" s="163"/>
      <c r="D979" s="108"/>
      <c r="E979" s="108"/>
      <c r="G979" s="152"/>
      <c r="H979" s="108"/>
    </row>
    <row r="980" spans="3:8" ht="14.25" customHeight="1">
      <c r="C980" s="163"/>
      <c r="D980" s="108"/>
      <c r="E980" s="108"/>
      <c r="G980" s="152"/>
      <c r="H980" s="108"/>
    </row>
    <row r="981" spans="3:8" ht="14.25" customHeight="1">
      <c r="C981" s="163"/>
      <c r="D981" s="108"/>
      <c r="E981" s="108"/>
      <c r="G981" s="152"/>
      <c r="H981" s="108"/>
    </row>
    <row r="982" spans="3:8" ht="14.25" customHeight="1">
      <c r="C982" s="163"/>
      <c r="D982" s="108"/>
      <c r="E982" s="108"/>
      <c r="G982" s="152"/>
      <c r="H982" s="108"/>
    </row>
    <row r="983" spans="3:8" ht="14.25" customHeight="1">
      <c r="C983" s="163"/>
      <c r="D983" s="108"/>
      <c r="E983" s="108"/>
      <c r="G983" s="152"/>
      <c r="H983" s="108"/>
    </row>
    <row r="984" spans="3:8" ht="14.25" customHeight="1">
      <c r="C984" s="163"/>
      <c r="D984" s="108"/>
      <c r="E984" s="108"/>
      <c r="G984" s="152"/>
      <c r="H984" s="108"/>
    </row>
    <row r="985" spans="3:8" ht="14.25" customHeight="1">
      <c r="C985" s="163"/>
      <c r="D985" s="108"/>
      <c r="E985" s="108"/>
      <c r="G985" s="152"/>
      <c r="H985" s="108"/>
    </row>
    <row r="986" spans="3:8" ht="14.25" customHeight="1">
      <c r="C986" s="163"/>
      <c r="D986" s="108"/>
      <c r="E986" s="108"/>
      <c r="G986" s="152"/>
      <c r="H986" s="108"/>
    </row>
    <row r="987" spans="3:8" ht="14.25" customHeight="1">
      <c r="C987" s="163"/>
      <c r="D987" s="108"/>
      <c r="E987" s="108"/>
      <c r="G987" s="152"/>
      <c r="H987" s="108"/>
    </row>
    <row r="988" spans="3:8" ht="14.25" customHeight="1">
      <c r="C988" s="163"/>
      <c r="D988" s="108"/>
      <c r="E988" s="108"/>
      <c r="G988" s="152"/>
      <c r="H988" s="108"/>
    </row>
    <row r="989" spans="3:8" ht="14.25" customHeight="1">
      <c r="C989" s="163"/>
      <c r="D989" s="108"/>
      <c r="E989" s="108"/>
      <c r="G989" s="152"/>
      <c r="H989" s="108"/>
    </row>
    <row r="990" spans="3:8" ht="14.25" customHeight="1">
      <c r="C990" s="163"/>
      <c r="D990" s="108"/>
      <c r="E990" s="108"/>
      <c r="G990" s="152"/>
      <c r="H990" s="108"/>
    </row>
    <row r="991" spans="3:8" ht="14.25" customHeight="1">
      <c r="C991" s="163"/>
      <c r="D991" s="108"/>
      <c r="E991" s="108"/>
      <c r="G991" s="152"/>
      <c r="H991" s="108"/>
    </row>
    <row r="992" spans="3:8" ht="14.25" customHeight="1">
      <c r="C992" s="163"/>
      <c r="D992" s="108"/>
      <c r="E992" s="108"/>
      <c r="G992" s="152"/>
      <c r="H992" s="108"/>
    </row>
    <row r="993" spans="3:8" ht="14.25" customHeight="1">
      <c r="C993" s="163"/>
      <c r="D993" s="108"/>
      <c r="E993" s="108"/>
      <c r="G993" s="152"/>
      <c r="H993" s="108"/>
    </row>
    <row r="994" spans="3:8" ht="14.25" customHeight="1">
      <c r="C994" s="163"/>
      <c r="D994" s="108"/>
      <c r="E994" s="108"/>
      <c r="G994" s="152"/>
      <c r="H994" s="108"/>
    </row>
    <row r="995" spans="3:8" ht="14.25" customHeight="1">
      <c r="C995" s="163"/>
      <c r="D995" s="108"/>
      <c r="E995" s="108"/>
      <c r="G995" s="152"/>
      <c r="H995" s="108"/>
    </row>
    <row r="996" spans="3:8" ht="14.25" customHeight="1">
      <c r="C996" s="163"/>
      <c r="D996" s="108"/>
      <c r="E996" s="108"/>
      <c r="G996" s="152"/>
      <c r="H996" s="108"/>
    </row>
    <row r="997" spans="3:8" ht="14.25" customHeight="1">
      <c r="C997" s="163"/>
      <c r="D997" s="108"/>
      <c r="E997" s="108"/>
      <c r="G997" s="152"/>
      <c r="H997" s="108"/>
    </row>
    <row r="998" spans="3:8" ht="14.25" customHeight="1">
      <c r="C998" s="163"/>
      <c r="D998" s="108"/>
      <c r="E998" s="108"/>
      <c r="G998" s="152"/>
      <c r="H998" s="108"/>
    </row>
    <row r="999" spans="3:8" ht="14.25" customHeight="1">
      <c r="C999" s="163"/>
      <c r="D999" s="108"/>
      <c r="E999" s="108"/>
      <c r="G999" s="152"/>
      <c r="H999" s="108"/>
    </row>
    <row r="1000" spans="3:8" ht="14.25" customHeight="1">
      <c r="C1000" s="163"/>
      <c r="D1000" s="108"/>
      <c r="E1000" s="108"/>
      <c r="G1000" s="152"/>
      <c r="H1000" s="108"/>
    </row>
    <row r="1001" spans="3:8" ht="14.25" customHeight="1">
      <c r="C1001" s="163"/>
      <c r="D1001" s="108"/>
      <c r="E1001" s="108"/>
      <c r="G1001" s="152"/>
      <c r="H1001" s="108"/>
    </row>
    <row r="1002" spans="3:8" ht="14.25" customHeight="1">
      <c r="C1002" s="163"/>
      <c r="D1002" s="108"/>
      <c r="E1002" s="108"/>
      <c r="G1002" s="152"/>
      <c r="H1002" s="108"/>
    </row>
    <row r="1003" spans="3:8" ht="14.25" customHeight="1">
      <c r="C1003" s="163"/>
      <c r="D1003" s="108"/>
      <c r="E1003" s="108"/>
      <c r="G1003" s="152"/>
      <c r="H1003" s="108"/>
    </row>
    <row r="1004" spans="3:8" ht="14.25" customHeight="1">
      <c r="C1004" s="163"/>
      <c r="D1004" s="108"/>
      <c r="E1004" s="108"/>
      <c r="G1004" s="152"/>
      <c r="H1004" s="108"/>
    </row>
    <row r="1005" spans="3:8" ht="14.25" customHeight="1">
      <c r="C1005" s="163"/>
      <c r="D1005" s="108"/>
      <c r="E1005" s="108"/>
      <c r="G1005" s="152"/>
      <c r="H1005" s="108"/>
    </row>
    <row r="1006" spans="3:8" ht="14.25" customHeight="1">
      <c r="C1006" s="163"/>
      <c r="D1006" s="108"/>
      <c r="E1006" s="108"/>
      <c r="G1006" s="152"/>
      <c r="H1006" s="108"/>
    </row>
    <row r="1007" spans="3:8" ht="14.25" customHeight="1">
      <c r="C1007" s="163"/>
      <c r="D1007" s="108"/>
      <c r="E1007" s="108"/>
      <c r="G1007" s="152"/>
      <c r="H1007" s="108"/>
    </row>
    <row r="1008" spans="3:8" ht="14.25" customHeight="1">
      <c r="C1008" s="163"/>
      <c r="D1008" s="108"/>
      <c r="E1008" s="108"/>
      <c r="G1008" s="152"/>
      <c r="H1008" s="108"/>
    </row>
    <row r="1009" spans="3:8" ht="14.25" customHeight="1">
      <c r="C1009" s="163"/>
      <c r="D1009" s="108"/>
      <c r="E1009" s="108"/>
      <c r="G1009" s="152"/>
      <c r="H1009" s="108"/>
    </row>
    <row r="1010" spans="3:8" ht="14.25" customHeight="1">
      <c r="C1010" s="163"/>
      <c r="D1010" s="108"/>
      <c r="E1010" s="108"/>
      <c r="G1010" s="152"/>
      <c r="H1010" s="108"/>
    </row>
    <row r="1011" spans="3:8" ht="14.25" customHeight="1">
      <c r="C1011" s="163"/>
      <c r="D1011" s="108"/>
      <c r="E1011" s="108"/>
      <c r="G1011" s="152"/>
      <c r="H1011" s="108"/>
    </row>
    <row r="1012" spans="3:8" ht="14.25" customHeight="1">
      <c r="C1012" s="163"/>
      <c r="D1012" s="108"/>
      <c r="E1012" s="108"/>
      <c r="G1012" s="152"/>
      <c r="H1012" s="108"/>
    </row>
    <row r="1013" spans="3:8" ht="14.25" customHeight="1">
      <c r="C1013" s="163"/>
      <c r="D1013" s="108"/>
      <c r="E1013" s="108"/>
      <c r="G1013" s="152"/>
      <c r="H1013" s="108"/>
    </row>
    <row r="1014" spans="3:8" ht="14.25" customHeight="1">
      <c r="C1014" s="163"/>
      <c r="D1014" s="108"/>
      <c r="E1014" s="108"/>
      <c r="G1014" s="152"/>
      <c r="H1014" s="108"/>
    </row>
    <row r="1015" spans="3:8" ht="14.25" customHeight="1">
      <c r="C1015" s="163"/>
      <c r="D1015" s="108"/>
      <c r="E1015" s="108"/>
      <c r="G1015" s="152"/>
      <c r="H1015" s="108"/>
    </row>
    <row r="1016" spans="3:8" ht="14.25" customHeight="1">
      <c r="C1016" s="163"/>
      <c r="D1016" s="108"/>
      <c r="E1016" s="108"/>
      <c r="G1016" s="152"/>
      <c r="H1016" s="108"/>
    </row>
    <row r="1017" spans="3:8" ht="14.25" customHeight="1">
      <c r="C1017" s="163"/>
      <c r="D1017" s="108"/>
      <c r="E1017" s="108"/>
      <c r="G1017" s="152"/>
      <c r="H1017" s="108"/>
    </row>
    <row r="1018" spans="3:8" ht="14.25" customHeight="1">
      <c r="C1018" s="163"/>
      <c r="D1018" s="108"/>
      <c r="E1018" s="108"/>
      <c r="G1018" s="152"/>
      <c r="H1018" s="108"/>
    </row>
    <row r="1019" spans="3:8" ht="14.25" customHeight="1">
      <c r="C1019" s="163"/>
      <c r="D1019" s="108"/>
      <c r="E1019" s="108"/>
      <c r="G1019" s="152"/>
      <c r="H1019" s="108"/>
    </row>
    <row r="1020" spans="3:8" ht="14.25" customHeight="1">
      <c r="C1020" s="163"/>
      <c r="D1020" s="108"/>
      <c r="E1020" s="108"/>
      <c r="G1020" s="152"/>
      <c r="H1020" s="108"/>
    </row>
    <row r="1021" spans="3:8" ht="14.25" customHeight="1">
      <c r="C1021" s="163"/>
      <c r="D1021" s="108"/>
      <c r="E1021" s="108"/>
      <c r="G1021" s="152"/>
      <c r="H1021" s="108"/>
    </row>
    <row r="1022" spans="3:8" ht="14.25" customHeight="1">
      <c r="C1022" s="163"/>
      <c r="D1022" s="108"/>
      <c r="E1022" s="108"/>
      <c r="G1022" s="152"/>
      <c r="H1022" s="108"/>
    </row>
    <row r="1023" spans="3:8" ht="14.25" customHeight="1">
      <c r="C1023" s="163"/>
      <c r="D1023" s="108"/>
      <c r="E1023" s="108"/>
      <c r="G1023" s="152"/>
      <c r="H1023" s="108"/>
    </row>
    <row r="1024" spans="3:8" ht="14.25" customHeight="1">
      <c r="C1024" s="163"/>
      <c r="D1024" s="108"/>
      <c r="E1024" s="108"/>
      <c r="G1024" s="152"/>
      <c r="H1024" s="108"/>
    </row>
    <row r="1025" spans="3:8" ht="14.25" customHeight="1">
      <c r="C1025" s="163"/>
      <c r="D1025" s="108"/>
      <c r="E1025" s="108"/>
      <c r="G1025" s="152"/>
      <c r="H1025" s="108"/>
    </row>
    <row r="1026" spans="3:8" ht="14.25" customHeight="1">
      <c r="C1026" s="163"/>
      <c r="D1026" s="108"/>
      <c r="E1026" s="108"/>
      <c r="G1026" s="152"/>
      <c r="H1026" s="108"/>
    </row>
    <row r="1027" spans="3:8" ht="14.25" customHeight="1">
      <c r="C1027" s="163"/>
      <c r="D1027" s="108"/>
      <c r="E1027" s="108"/>
      <c r="G1027" s="152"/>
      <c r="H1027" s="108"/>
    </row>
    <row r="1028" spans="3:8" ht="14.25" customHeight="1">
      <c r="C1028" s="163"/>
      <c r="D1028" s="108"/>
      <c r="E1028" s="108"/>
      <c r="G1028" s="152"/>
      <c r="H1028" s="108"/>
    </row>
    <row r="1029" spans="3:8" ht="14.25" customHeight="1">
      <c r="C1029" s="163"/>
      <c r="D1029" s="108"/>
      <c r="E1029" s="108"/>
      <c r="G1029" s="152"/>
      <c r="H1029" s="108"/>
    </row>
    <row r="1030" spans="3:8" ht="14.25" customHeight="1">
      <c r="C1030" s="163"/>
      <c r="D1030" s="108"/>
      <c r="E1030" s="108"/>
      <c r="G1030" s="152"/>
      <c r="H1030" s="108"/>
    </row>
    <row r="1031" spans="3:8" ht="14.25" customHeight="1">
      <c r="C1031" s="163"/>
      <c r="D1031" s="108"/>
      <c r="E1031" s="108"/>
      <c r="G1031" s="152"/>
      <c r="H1031" s="108"/>
    </row>
    <row r="1032" spans="3:8" ht="14.25" customHeight="1">
      <c r="C1032" s="163"/>
      <c r="D1032" s="108"/>
      <c r="E1032" s="108"/>
      <c r="G1032" s="152"/>
      <c r="H1032" s="108"/>
    </row>
    <row r="1033" spans="3:8" ht="14.25" customHeight="1">
      <c r="C1033" s="163"/>
      <c r="D1033" s="108"/>
      <c r="E1033" s="108"/>
      <c r="G1033" s="152"/>
      <c r="H1033" s="108"/>
    </row>
    <row r="1034" spans="3:8" ht="14.25" customHeight="1">
      <c r="C1034" s="163"/>
      <c r="D1034" s="108"/>
      <c r="E1034" s="108"/>
      <c r="G1034" s="152"/>
      <c r="H1034" s="108"/>
    </row>
    <row r="1035" spans="3:8" ht="14.25" customHeight="1">
      <c r="C1035" s="163"/>
      <c r="D1035" s="108"/>
      <c r="E1035" s="108"/>
      <c r="G1035" s="152"/>
      <c r="H1035" s="108"/>
    </row>
    <row r="1036" spans="3:8" ht="14.25" customHeight="1">
      <c r="C1036" s="163"/>
      <c r="D1036" s="108"/>
      <c r="E1036" s="108"/>
      <c r="G1036" s="152"/>
      <c r="H1036" s="108"/>
    </row>
    <row r="1037" spans="3:8" ht="14.25" customHeight="1">
      <c r="C1037" s="163"/>
      <c r="D1037" s="108"/>
      <c r="E1037" s="108"/>
      <c r="G1037" s="152"/>
      <c r="H1037" s="108"/>
    </row>
    <row r="1038" spans="3:8" ht="14.25" customHeight="1">
      <c r="C1038" s="163"/>
      <c r="D1038" s="108"/>
      <c r="E1038" s="108"/>
      <c r="G1038" s="152"/>
      <c r="H1038" s="108"/>
    </row>
    <row r="1039" spans="3:8" ht="14.25" customHeight="1">
      <c r="C1039" s="163"/>
      <c r="D1039" s="108"/>
      <c r="E1039" s="108"/>
      <c r="G1039" s="152"/>
      <c r="H1039" s="108"/>
    </row>
    <row r="1040" spans="3:8" ht="14.25" customHeight="1">
      <c r="C1040" s="163"/>
      <c r="D1040" s="108"/>
      <c r="E1040" s="108"/>
      <c r="G1040" s="152"/>
      <c r="H1040" s="108"/>
    </row>
    <row r="1041" spans="3:8" ht="14.25" customHeight="1">
      <c r="C1041" s="163"/>
      <c r="D1041" s="108"/>
      <c r="E1041" s="108"/>
      <c r="G1041" s="152"/>
      <c r="H1041" s="108"/>
    </row>
    <row r="1042" spans="3:8" ht="14.25" customHeight="1">
      <c r="C1042" s="163"/>
      <c r="D1042" s="108"/>
      <c r="E1042" s="108"/>
      <c r="G1042" s="152"/>
      <c r="H1042" s="108"/>
    </row>
    <row r="1043" spans="3:8" ht="14.25" customHeight="1">
      <c r="C1043" s="163"/>
      <c r="D1043" s="108"/>
      <c r="E1043" s="108"/>
      <c r="G1043" s="152"/>
      <c r="H1043" s="108"/>
    </row>
    <row r="1044" spans="3:8" ht="14.25" customHeight="1">
      <c r="C1044" s="163"/>
      <c r="D1044" s="108"/>
      <c r="E1044" s="108"/>
      <c r="G1044" s="152"/>
      <c r="H1044" s="108"/>
    </row>
    <row r="1045" spans="3:8" ht="14.25" customHeight="1">
      <c r="C1045" s="163"/>
      <c r="D1045" s="108"/>
      <c r="E1045" s="108"/>
      <c r="G1045" s="152"/>
      <c r="H1045" s="108"/>
    </row>
    <row r="1046" spans="3:8" ht="14.25" customHeight="1">
      <c r="C1046" s="163"/>
      <c r="D1046" s="108"/>
      <c r="E1046" s="108"/>
      <c r="G1046" s="152"/>
      <c r="H1046" s="108"/>
    </row>
    <row r="1047" spans="3:8" ht="14.25" customHeight="1">
      <c r="C1047" s="163"/>
      <c r="D1047" s="108"/>
      <c r="E1047" s="108"/>
      <c r="G1047" s="152"/>
      <c r="H1047" s="108"/>
    </row>
    <row r="1048" spans="3:8" ht="14.25" customHeight="1">
      <c r="C1048" s="163"/>
      <c r="D1048" s="108"/>
      <c r="E1048" s="108"/>
      <c r="G1048" s="152"/>
      <c r="H1048" s="108"/>
    </row>
    <row r="1049" spans="3:8" ht="14.25" customHeight="1">
      <c r="C1049" s="163"/>
      <c r="D1049" s="108"/>
      <c r="E1049" s="108"/>
      <c r="G1049" s="152"/>
      <c r="H1049" s="108"/>
    </row>
    <row r="1050" spans="3:8" ht="14.25" customHeight="1">
      <c r="C1050" s="163"/>
      <c r="D1050" s="108"/>
      <c r="E1050" s="108"/>
      <c r="G1050" s="152"/>
      <c r="H1050" s="108"/>
    </row>
    <row r="1051" spans="3:8" ht="14.25" customHeight="1">
      <c r="C1051" s="163"/>
      <c r="D1051" s="108"/>
      <c r="E1051" s="108"/>
      <c r="G1051" s="152"/>
      <c r="H1051" s="108"/>
    </row>
    <row r="1052" spans="3:8" ht="14.25" customHeight="1">
      <c r="C1052" s="163"/>
      <c r="D1052" s="108"/>
      <c r="E1052" s="108"/>
      <c r="G1052" s="152"/>
      <c r="H1052" s="108"/>
    </row>
    <row r="1053" spans="3:8" ht="14.25" customHeight="1">
      <c r="C1053" s="163"/>
      <c r="D1053" s="108"/>
      <c r="E1053" s="108"/>
      <c r="G1053" s="152"/>
      <c r="H1053" s="108"/>
    </row>
    <row r="1054" spans="3:8" ht="14.25" customHeight="1">
      <c r="C1054" s="163"/>
      <c r="D1054" s="108"/>
      <c r="E1054" s="108"/>
      <c r="G1054" s="152"/>
      <c r="H1054" s="108"/>
    </row>
    <row r="1055" spans="3:8" ht="14.25" customHeight="1">
      <c r="C1055" s="163"/>
      <c r="D1055" s="108"/>
      <c r="E1055" s="108"/>
      <c r="G1055" s="152"/>
      <c r="H1055" s="108"/>
    </row>
    <row r="1056" spans="3:8" ht="14.25" customHeight="1">
      <c r="C1056" s="163"/>
      <c r="D1056" s="108"/>
      <c r="E1056" s="108"/>
      <c r="G1056" s="152"/>
      <c r="H1056" s="108"/>
    </row>
    <row r="1057" spans="3:8" ht="14.25" customHeight="1">
      <c r="C1057" s="163"/>
      <c r="D1057" s="108"/>
      <c r="E1057" s="108"/>
      <c r="G1057" s="152"/>
      <c r="H1057" s="108"/>
    </row>
    <row r="1058" spans="3:8" ht="14.25" customHeight="1">
      <c r="C1058" s="163"/>
      <c r="D1058" s="108"/>
      <c r="E1058" s="108"/>
      <c r="G1058" s="152"/>
      <c r="H1058" s="108"/>
    </row>
    <row r="1059" spans="3:8" ht="14.25" customHeight="1">
      <c r="C1059" s="163"/>
      <c r="D1059" s="108"/>
      <c r="E1059" s="108"/>
      <c r="G1059" s="152"/>
      <c r="H1059" s="108"/>
    </row>
    <row r="1060" spans="3:8" ht="14.25" customHeight="1">
      <c r="C1060" s="163"/>
      <c r="D1060" s="108"/>
      <c r="E1060" s="108"/>
      <c r="G1060" s="152"/>
      <c r="H1060" s="108"/>
    </row>
    <row r="1061" spans="3:8" ht="14.25" customHeight="1">
      <c r="C1061" s="163"/>
      <c r="D1061" s="108"/>
      <c r="E1061" s="108"/>
      <c r="G1061" s="152"/>
      <c r="H1061" s="108"/>
    </row>
    <row r="1062" spans="3:8" ht="14.25" customHeight="1">
      <c r="C1062" s="163"/>
      <c r="D1062" s="108"/>
      <c r="E1062" s="108"/>
      <c r="G1062" s="152"/>
      <c r="H1062" s="108"/>
    </row>
  </sheetData>
  <conditionalFormatting sqref="H64:H76 H78:H80 H83:H95 H97:H100 H104 H107 H109:H1048576">
    <cfRule type="cellIs" dxfId="55" priority="17" operator="lessThan">
      <formula>0</formula>
    </cfRule>
    <cfRule type="cellIs" dxfId="54" priority="18" operator="greaterThan">
      <formula>0</formula>
    </cfRule>
  </conditionalFormatting>
  <conditionalFormatting sqref="H81:H82">
    <cfRule type="cellIs" dxfId="53" priority="15" operator="lessThan">
      <formula>0</formula>
    </cfRule>
    <cfRule type="cellIs" dxfId="52" priority="16" operator="greaterThan">
      <formula>0</formula>
    </cfRule>
  </conditionalFormatting>
  <conditionalFormatting sqref="H77">
    <cfRule type="cellIs" dxfId="51" priority="13" operator="lessThan">
      <formula>0</formula>
    </cfRule>
    <cfRule type="cellIs" dxfId="50" priority="14" operator="greaterThan">
      <formula>0</formula>
    </cfRule>
  </conditionalFormatting>
  <conditionalFormatting sqref="H96">
    <cfRule type="cellIs" dxfId="49" priority="11" operator="lessThan">
      <formula>0</formula>
    </cfRule>
    <cfRule type="cellIs" dxfId="48" priority="12" operator="greaterThan">
      <formula>0</formula>
    </cfRule>
  </conditionalFormatting>
  <conditionalFormatting sqref="H102">
    <cfRule type="cellIs" dxfId="47" priority="9" operator="lessThan">
      <formula>0</formula>
    </cfRule>
    <cfRule type="cellIs" dxfId="46" priority="10" operator="greaterThan">
      <formula>0</formula>
    </cfRule>
  </conditionalFormatting>
  <conditionalFormatting sqref="H101">
    <cfRule type="cellIs" dxfId="45" priority="7" operator="lessThan">
      <formula>0</formula>
    </cfRule>
    <cfRule type="cellIs" dxfId="44" priority="8" operator="greaterThan">
      <formula>0</formula>
    </cfRule>
  </conditionalFormatting>
  <conditionalFormatting sqref="H103">
    <cfRule type="cellIs" dxfId="43" priority="5" operator="lessThan">
      <formula>0</formula>
    </cfRule>
    <cfRule type="cellIs" dxfId="42" priority="6" operator="greaterThan">
      <formula>0</formula>
    </cfRule>
  </conditionalFormatting>
  <conditionalFormatting sqref="H105">
    <cfRule type="cellIs" dxfId="41" priority="3" operator="lessThan">
      <formula>0</formula>
    </cfRule>
    <cfRule type="cellIs" dxfId="40" priority="4" operator="greaterThan">
      <formula>0</formula>
    </cfRule>
  </conditionalFormatting>
  <conditionalFormatting sqref="H106">
    <cfRule type="cellIs" dxfId="39" priority="1" operator="lessThan">
      <formula>0</formula>
    </cfRule>
    <cfRule type="cellIs" dxfId="38" priority="2" operator="greaterThan">
      <formula>0</formula>
    </cfRule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12</vt:i4>
      </vt:variant>
    </vt:vector>
  </HeadingPairs>
  <TitlesOfParts>
    <vt:vector size="12" baseType="lpstr">
      <vt:lpstr>2016</vt:lpstr>
      <vt:lpstr>2017</vt:lpstr>
      <vt:lpstr>2018</vt:lpstr>
      <vt:lpstr>2021</vt:lpstr>
      <vt:lpstr>2022</vt:lpstr>
      <vt:lpstr>2023</vt:lpstr>
      <vt:lpstr>Template</vt:lpstr>
      <vt:lpstr>_2023orig</vt:lpstr>
      <vt:lpstr>2024</vt:lpstr>
      <vt:lpstr>Foglio2</vt:lpstr>
      <vt:lpstr>2018-2023</vt:lpstr>
      <vt:lpstr>Foglio1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Stefano</dc:creator>
  <cp:lastModifiedBy>Stefano</cp:lastModifiedBy>
  <dcterms:created xsi:type="dcterms:W3CDTF">2016-09-18T20:59:35Z</dcterms:created>
  <dcterms:modified xsi:type="dcterms:W3CDTF">2024-08-17T08:51:13Z</dcterms:modified>
</cp:coreProperties>
</file>