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49 - ABRIL DEF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E2" i="2"/>
  <c r="F4" i="2"/>
  <c r="F3" i="2"/>
  <c r="F2" i="2"/>
  <c r="K3" i="2"/>
  <c r="K2" i="2"/>
  <c r="I3" i="2"/>
  <c r="I2" i="2"/>
  <c r="C2" i="2"/>
  <c r="B2" i="2"/>
  <c r="B4" i="2"/>
  <c r="C4" i="2"/>
  <c r="C3" i="2"/>
  <c r="B3" i="2"/>
  <c r="B5" i="2" l="1"/>
  <c r="C5" i="2"/>
  <c r="D5" i="2"/>
  <c r="E5" i="2"/>
  <c r="F5" i="2"/>
  <c r="G5" i="2"/>
  <c r="H5" i="2"/>
  <c r="I5" i="2"/>
  <c r="J5" i="2"/>
  <c r="K5" i="2"/>
  <c r="F10" i="2" l="1"/>
  <c r="B23" i="2" l="1"/>
  <c r="B24" i="2" s="1"/>
  <c r="L13" i="2"/>
  <c r="L12" i="2"/>
  <c r="L11" i="2"/>
  <c r="L10" i="2"/>
  <c r="I13" i="2"/>
  <c r="I12" i="2"/>
  <c r="F32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B12" i="2" s="1"/>
  <c r="F33" i="2"/>
  <c r="F31" i="2"/>
  <c r="F30" i="2"/>
  <c r="F29" i="2"/>
  <c r="F28" i="2"/>
  <c r="C14" i="2" l="1"/>
  <c r="C16" i="2" s="1"/>
  <c r="F34" i="2"/>
  <c r="J22" i="2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<sst xmlns="http://schemas.openxmlformats.org/spreadsheetml/2006/main" count="71" uniqueCount="27">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</sst>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4" fontId="2" fillId="0" borderId="5" xfId="0" applyNumberFormat="1" applyFont="1" applyBorder="1"/>
    <xf numFmtId="0" fontId="0" fillId="0" borderId="6" xfId="0" applyBorder="1"/>
    <xf numFmtId="4" fontId="2" fillId="0" borderId="7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3320312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23" t="s">
        <v>11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23" t="s">
        <v>10</v>
      </c>
      <c r="F27" s="23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C1" zoomScale="115" zoomScaleNormal="115" workbookViewId="0">
      <selection activeCell="G9" sqref="G9"/>
    </sheetView>
  </sheetViews>
  <sheetFormatPr baseColWidth="10" defaultRowHeight="14.4" x14ac:dyDescent="0.3"/>
  <cols>
    <col min="2" max="2" width="19" customWidth="1"/>
    <col min="3" max="3" width="21.33203125" bestFit="1" customWidth="1"/>
    <col min="4" max="4" width="19.6640625" bestFit="1" customWidth="1"/>
    <col min="5" max="5" width="13.44140625" bestFit="1" customWidth="1"/>
    <col min="6" max="6" width="19.6640625" bestFit="1" customWidth="1"/>
    <col min="7" max="7" width="19.33203125" bestFit="1" customWidth="1"/>
    <col min="8" max="8" width="14.88671875" bestFit="1" customWidth="1"/>
    <col min="9" max="9" width="22.109375" bestFit="1" customWidth="1"/>
    <col min="10" max="10" width="20.5546875" bestFit="1" customWidth="1"/>
    <col min="12" max="12" width="16.5546875" bestFit="1" customWidth="1"/>
  </cols>
  <sheetData>
    <row r="1" spans="1:12" x14ac:dyDescent="0.3">
      <c r="A1" s="9"/>
      <c r="B1" s="10" t="s">
        <v>17</v>
      </c>
      <c r="C1" s="10" t="s">
        <v>18</v>
      </c>
      <c r="D1" s="10" t="s">
        <v>19</v>
      </c>
      <c r="E1" s="10" t="s">
        <v>0</v>
      </c>
      <c r="F1" s="10" t="s">
        <v>20</v>
      </c>
      <c r="G1" s="10" t="s">
        <v>21</v>
      </c>
      <c r="H1" s="10" t="s">
        <v>2</v>
      </c>
      <c r="I1" s="10" t="s">
        <v>22</v>
      </c>
      <c r="J1" s="10" t="s">
        <v>23</v>
      </c>
      <c r="K1" s="10" t="s">
        <v>3</v>
      </c>
    </row>
    <row r="2" spans="1:12" x14ac:dyDescent="0.3">
      <c r="A2" s="11" t="s">
        <v>16</v>
      </c>
      <c r="B2" s="9">
        <f>29021472775/100</f>
        <v>290214727.75</v>
      </c>
      <c r="C2" s="9">
        <f>4486272839/100</f>
        <v>44862728.390000001</v>
      </c>
      <c r="D2" s="9">
        <v>34998867.990000002</v>
      </c>
      <c r="E2" s="9">
        <f>4521271706.99/100</f>
        <v>45212717.069899999</v>
      </c>
      <c r="F2" s="9">
        <f>1829066957/100</f>
        <v>18290669.57</v>
      </c>
      <c r="G2" s="9">
        <v>20648297.32</v>
      </c>
      <c r="H2" s="9">
        <v>1849715254.3199999</v>
      </c>
      <c r="I2" s="9">
        <f>451392/100</f>
        <v>4513.92</v>
      </c>
      <c r="J2" s="9">
        <v>3009.28</v>
      </c>
      <c r="K2" s="9">
        <f>454401.28/100</f>
        <v>4544.0128000000004</v>
      </c>
    </row>
    <row r="3" spans="1:12" x14ac:dyDescent="0.3">
      <c r="A3" s="12" t="s">
        <v>4</v>
      </c>
      <c r="B3" s="9">
        <f>22373778379/100</f>
        <v>223737783.78999999</v>
      </c>
      <c r="C3" s="9">
        <f>3464321237/100</f>
        <v>34643212.369999997</v>
      </c>
      <c r="D3" s="9">
        <v>27017389.510000002</v>
      </c>
      <c r="E3" s="9">
        <f>3491338626.51/100</f>
        <v>34913386.265100002</v>
      </c>
      <c r="F3" s="9">
        <f>1423098151/100</f>
        <v>14230981.51</v>
      </c>
      <c r="G3" s="9">
        <v>15939460.470000001</v>
      </c>
      <c r="H3" s="9">
        <v>1439037611.47</v>
      </c>
      <c r="I3" s="9">
        <f>451392/100</f>
        <v>4513.92</v>
      </c>
      <c r="J3" s="9">
        <v>3009.28</v>
      </c>
      <c r="K3" s="9">
        <f>454401.28/100</f>
        <v>4544.0128000000004</v>
      </c>
    </row>
    <row r="4" spans="1:12" x14ac:dyDescent="0.3">
      <c r="A4" s="13" t="s">
        <v>5</v>
      </c>
      <c r="B4" s="9">
        <f>6647694396/100</f>
        <v>66476943.960000001</v>
      </c>
      <c r="C4" s="9">
        <f>1021951602/100</f>
        <v>10219516.02</v>
      </c>
      <c r="D4" s="9">
        <v>7981478.4800000004</v>
      </c>
      <c r="E4" s="9">
        <f>1029933080.48/100</f>
        <v>10299330.8048</v>
      </c>
      <c r="F4" s="9">
        <f>405968806/100</f>
        <v>4059688.06</v>
      </c>
      <c r="G4" s="9">
        <v>4708836.8499999996</v>
      </c>
      <c r="H4" s="9">
        <v>410677642.85000002</v>
      </c>
      <c r="I4" s="9">
        <v>0</v>
      </c>
      <c r="J4" s="9">
        <v>0</v>
      </c>
      <c r="K4" s="9">
        <v>0</v>
      </c>
    </row>
    <row r="5" spans="1:12" x14ac:dyDescent="0.3">
      <c r="B5" s="22" t="str">
        <f>IF(B3+B4=B2,"CORRECTO","INCORRECTO")</f>
        <v>CORRECTO</v>
      </c>
      <c r="C5" s="22" t="str">
        <f t="shared" ref="C5:K5" si="0">IF(C3+C4=C2,"CORRECTO","INCORRECTO")</f>
        <v>CORRECTO</v>
      </c>
      <c r="D5" s="22" t="str">
        <f t="shared" si="0"/>
        <v>CORRECTO</v>
      </c>
      <c r="E5" s="22" t="str">
        <f t="shared" si="0"/>
        <v>CORRECTO</v>
      </c>
      <c r="F5" s="22" t="str">
        <f t="shared" si="0"/>
        <v>CORRECTO</v>
      </c>
      <c r="G5" s="22" t="str">
        <f t="shared" si="0"/>
        <v>CORRECTO</v>
      </c>
      <c r="H5" s="22" t="str">
        <f t="shared" si="0"/>
        <v>CORRECTO</v>
      </c>
      <c r="I5" s="22" t="str">
        <f t="shared" si="0"/>
        <v>CORRECTO</v>
      </c>
      <c r="J5" s="22" t="str">
        <f t="shared" si="0"/>
        <v>CORRECTO</v>
      </c>
      <c r="K5" s="22" t="str">
        <f t="shared" si="0"/>
        <v>CORRECTO</v>
      </c>
    </row>
    <row r="7" spans="1:12" x14ac:dyDescent="0.3">
      <c r="F7" s="1"/>
    </row>
    <row r="9" spans="1:12" x14ac:dyDescent="0.3">
      <c r="B9" s="23" t="s">
        <v>13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1:12" x14ac:dyDescent="0.3">
      <c r="B10" s="7" t="s">
        <v>14</v>
      </c>
      <c r="C10" s="7" t="s">
        <v>15</v>
      </c>
      <c r="E10" s="9" t="s">
        <v>1</v>
      </c>
      <c r="F10" s="25">
        <f>B2</f>
        <v>290214727.75</v>
      </c>
      <c r="H10" s="15" t="s">
        <v>1</v>
      </c>
      <c r="I10" s="16">
        <f>B3</f>
        <v>223737783.78999999</v>
      </c>
      <c r="K10" s="9" t="s">
        <v>1</v>
      </c>
      <c r="L10" s="21">
        <f>B4</f>
        <v>66476943.960000001</v>
      </c>
    </row>
    <row r="11" spans="1:12" ht="15.6" x14ac:dyDescent="0.3">
      <c r="B11" s="1">
        <f>F10+F13+F16+F19</f>
        <v>353372639.63</v>
      </c>
      <c r="C11" s="4">
        <v>635465777.20000005</v>
      </c>
      <c r="E11" s="9" t="s">
        <v>0</v>
      </c>
      <c r="F11" s="26">
        <f>E2</f>
        <v>45212717.069899999</v>
      </c>
      <c r="H11" s="17" t="s">
        <v>0</v>
      </c>
      <c r="I11" s="18">
        <f>E3</f>
        <v>34913386.265100002</v>
      </c>
      <c r="K11" s="9" t="s">
        <v>0</v>
      </c>
      <c r="L11" s="14">
        <f>E4</f>
        <v>10299330.8048</v>
      </c>
    </row>
    <row r="12" spans="1:12" x14ac:dyDescent="0.3">
      <c r="B12" s="24" t="str">
        <f>IF(B11=C11,"CORRECTO","INCORRECTO")</f>
        <v>INCORRECTO</v>
      </c>
      <c r="C12" s="24"/>
      <c r="E12" s="9" t="s">
        <v>6</v>
      </c>
      <c r="F12" s="26">
        <f>D2</f>
        <v>34998867.990000002</v>
      </c>
      <c r="H12" s="17" t="s">
        <v>2</v>
      </c>
      <c r="I12" s="18">
        <f>H3</f>
        <v>1439037611.47</v>
      </c>
      <c r="K12" s="9" t="s">
        <v>2</v>
      </c>
      <c r="L12" s="14">
        <f>H4</f>
        <v>410677642.85000002</v>
      </c>
    </row>
    <row r="13" spans="1:12" x14ac:dyDescent="0.3">
      <c r="E13" s="9" t="s">
        <v>7</v>
      </c>
      <c r="F13" s="26">
        <f>C2</f>
        <v>44862728.390000001</v>
      </c>
      <c r="H13" s="19" t="s">
        <v>3</v>
      </c>
      <c r="I13" s="20">
        <f>K3</f>
        <v>4544.0128000000004</v>
      </c>
      <c r="K13" s="9" t="s">
        <v>3</v>
      </c>
      <c r="L13" s="14">
        <f>K4</f>
        <v>0</v>
      </c>
    </row>
    <row r="14" spans="1:12" x14ac:dyDescent="0.3">
      <c r="B14" s="8" t="s">
        <v>24</v>
      </c>
      <c r="C14" s="1">
        <f>C11-B11</f>
        <v>282093137.57000005</v>
      </c>
      <c r="E14" s="9" t="s">
        <v>2</v>
      </c>
      <c r="F14" s="26">
        <f>H2</f>
        <v>1849715254.3199999</v>
      </c>
      <c r="I14" s="2"/>
      <c r="L14" s="2"/>
    </row>
    <row r="15" spans="1:12" x14ac:dyDescent="0.3">
      <c r="B15" t="s">
        <v>25</v>
      </c>
      <c r="C15" s="1">
        <v>12349238.359999999</v>
      </c>
      <c r="E15" s="9" t="s">
        <v>6</v>
      </c>
      <c r="F15" s="26">
        <f>G2</f>
        <v>20648297.32</v>
      </c>
      <c r="L15" s="2"/>
    </row>
    <row r="16" spans="1:12" x14ac:dyDescent="0.3">
      <c r="B16" t="s">
        <v>26</v>
      </c>
      <c r="C16" s="1">
        <f>C14-C15</f>
        <v>269743899.21000004</v>
      </c>
      <c r="E16" s="9" t="s">
        <v>7</v>
      </c>
      <c r="F16" s="26">
        <f>F2</f>
        <v>18290669.57</v>
      </c>
      <c r="I16" s="2"/>
      <c r="L16" s="2"/>
    </row>
    <row r="17" spans="2:12" x14ac:dyDescent="0.3">
      <c r="E17" s="9" t="s">
        <v>3</v>
      </c>
      <c r="F17" s="26">
        <f>K2</f>
        <v>4544.0128000000004</v>
      </c>
      <c r="I17" s="2"/>
      <c r="L17" s="2"/>
    </row>
    <row r="18" spans="2:12" x14ac:dyDescent="0.3">
      <c r="E18" s="9" t="s">
        <v>6</v>
      </c>
      <c r="F18" s="26">
        <f>J2</f>
        <v>3009.28</v>
      </c>
      <c r="I18" s="2"/>
      <c r="L18" s="2"/>
    </row>
    <row r="19" spans="2:12" x14ac:dyDescent="0.3">
      <c r="E19" s="9" t="s">
        <v>7</v>
      </c>
      <c r="F19" s="26">
        <f>I2</f>
        <v>4513.92</v>
      </c>
      <c r="I19" s="2"/>
      <c r="L19" s="2"/>
    </row>
    <row r="20" spans="2:12" x14ac:dyDescent="0.3">
      <c r="F20" s="2"/>
      <c r="I20" s="1"/>
    </row>
    <row r="21" spans="2:12" x14ac:dyDescent="0.3">
      <c r="B21" s="23" t="s">
        <v>1</v>
      </c>
      <c r="C21" s="23"/>
      <c r="F21" s="2"/>
      <c r="I21" s="1"/>
      <c r="J21" s="3" t="s">
        <v>8</v>
      </c>
    </row>
    <row r="22" spans="2:12" ht="15.6" x14ac:dyDescent="0.3">
      <c r="B22" s="7" t="s">
        <v>14</v>
      </c>
      <c r="C22" s="7" t="s">
        <v>15</v>
      </c>
      <c r="F22" s="6">
        <f>F10+F11+F14+F17</f>
        <v>2185147243.1526999</v>
      </c>
      <c r="I22" s="1"/>
      <c r="J22" s="6">
        <f>I10+I11+I12+I13+L10+L11+L12+L13</f>
        <v>2185147243.1526999</v>
      </c>
    </row>
    <row r="23" spans="2:12" ht="15.6" x14ac:dyDescent="0.3">
      <c r="B23" s="1">
        <f>F10</f>
        <v>290214727.75</v>
      </c>
      <c r="C23" s="4">
        <v>517606966.52999997</v>
      </c>
      <c r="F23" s="2"/>
      <c r="I23" s="1"/>
    </row>
    <row r="24" spans="2:12" x14ac:dyDescent="0.3">
      <c r="B24" s="24" t="str">
        <f>IF(B23=C23,"CORRECTO","INCORRECTO")</f>
        <v>INCORRECTO</v>
      </c>
      <c r="C24" s="24"/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23" t="s">
        <v>10</v>
      </c>
      <c r="F27" s="23"/>
      <c r="I27" s="1"/>
    </row>
    <row r="28" spans="2:12" x14ac:dyDescent="0.3">
      <c r="F28" s="2">
        <f>I10</f>
        <v>223737783.78999999</v>
      </c>
      <c r="H28" t="s">
        <v>9</v>
      </c>
      <c r="I28" s="1"/>
    </row>
    <row r="29" spans="2:12" x14ac:dyDescent="0.3">
      <c r="F29" s="1">
        <f>L10</f>
        <v>66476943.960000001</v>
      </c>
      <c r="H29" s="1">
        <f>SUM(F28:F31)</f>
        <v>335427444.81989998</v>
      </c>
    </row>
    <row r="30" spans="2:12" x14ac:dyDescent="0.3">
      <c r="F30" s="1">
        <f>I11</f>
        <v>34913386.265100002</v>
      </c>
    </row>
    <row r="31" spans="2:12" x14ac:dyDescent="0.3">
      <c r="F31" s="1">
        <f>L11</f>
        <v>10299330.8048</v>
      </c>
    </row>
    <row r="32" spans="2:12" x14ac:dyDescent="0.3">
      <c r="F32" s="1">
        <f>I12+I14</f>
        <v>1439037611.47</v>
      </c>
    </row>
    <row r="33" spans="6:6" x14ac:dyDescent="0.3">
      <c r="F33" s="1">
        <f>L12+L13</f>
        <v>410677642.85000002</v>
      </c>
    </row>
    <row r="34" spans="6:6" ht="15.6" x14ac:dyDescent="0.3">
      <c r="F34" s="5">
        <f>SUM(F28:F33)</f>
        <v>2185142699.1399002</v>
      </c>
    </row>
  </sheetData>
  <mergeCells count="8">
    <mergeCell ref="K9:L9"/>
    <mergeCell ref="E27:F27"/>
    <mergeCell ref="B9:C9"/>
    <mergeCell ref="B12:C12"/>
    <mergeCell ref="E9:F9"/>
    <mergeCell ref="H9:I9"/>
    <mergeCell ref="B21:C21"/>
    <mergeCell ref="B24:C24"/>
  </mergeCells>
  <conditionalFormatting sqref="B5:K5">
    <cfRule type="containsText" dxfId="5" priority="6" operator="containsText" text="CORRECTO">
      <formula>NOT(ISERROR(SEARCH("CORRECTO",B5)))</formula>
    </cfRule>
    <cfRule type="containsText" dxfId="4" priority="5" operator="containsText" text="INCORRECTO">
      <formula>NOT(ISERROR(SEARCH("INCORRECTO",B5)))</formula>
    </cfRule>
  </conditionalFormatting>
  <conditionalFormatting sqref="B12:C12">
    <cfRule type="containsText" dxfId="3" priority="4" operator="containsText" text="CORRECTO">
      <formula>NOT(ISERROR(SEARCH("CORRECTO",B12)))</formula>
    </cfRule>
    <cfRule type="containsText" dxfId="2" priority="3" operator="containsText" text="INCORRECTO">
      <formula>NOT(ISERROR(SEARCH("INCORRECTO",B12)))</formula>
    </cfRule>
  </conditionalFormatting>
  <conditionalFormatting sqref="B24:C24">
    <cfRule type="containsText" dxfId="1" priority="2" operator="containsText" text="CORRECTO">
      <formula>NOT(ISERROR(SEARCH("CORRECTO",B24)))</formula>
    </cfRule>
    <cfRule type="containsText" dxfId="0" priority="1" operator="containsText" text="INCORRECTO">
      <formula>NOT(ISERROR(SEARCH("INCORRECTO",B24)))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2024-06-03T03:58:30Z</dcterms:modified>
</cp:coreProperties>
</file>