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Studies\CRF149 RMSM\Subjects\"/>
    </mc:Choice>
  </mc:AlternateContent>
  <bookViews>
    <workbookView xWindow="0" yWindow="0" windowWidth="28800" windowHeight="14100"/>
  </bookViews>
  <sheets>
    <sheet name="Subjects" sheetId="1" r:id="rId1"/>
    <sheet name="Predictions" sheetId="2" r:id="rId2"/>
    <sheet name="Measurements" sheetId="4" r:id="rId3"/>
    <sheet name="Biochemistry" sheetId="5" r:id="rId4"/>
    <sheet name="RD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H17" i="1"/>
  <c r="I17" i="1"/>
  <c r="E18" i="1"/>
  <c r="H18" i="1"/>
  <c r="I18" i="1"/>
  <c r="E19" i="1"/>
  <c r="H19" i="1"/>
  <c r="I19" i="1"/>
  <c r="E20" i="1"/>
  <c r="H20" i="1"/>
  <c r="I20" i="1"/>
  <c r="D18" i="1"/>
  <c r="D20" i="1"/>
  <c r="D19" i="1"/>
  <c r="D17" i="1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E20" i="5"/>
  <c r="E19" i="5"/>
  <c r="E18" i="5"/>
  <c r="E17" i="5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J20" i="4"/>
  <c r="J19" i="4"/>
  <c r="J18" i="4"/>
  <c r="J17" i="4"/>
  <c r="A14" i="5"/>
  <c r="A13" i="5"/>
  <c r="A12" i="5"/>
  <c r="A11" i="5"/>
  <c r="A10" i="5"/>
  <c r="A9" i="5"/>
  <c r="A8" i="5"/>
  <c r="A7" i="5"/>
  <c r="A6" i="5"/>
  <c r="A5" i="5"/>
  <c r="A4" i="5"/>
  <c r="A3" i="5"/>
  <c r="A2" i="5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D3" i="4"/>
  <c r="D4" i="4"/>
  <c r="D5" i="4"/>
  <c r="AE5" i="4" s="1"/>
  <c r="AF5" i="4" s="1"/>
  <c r="AG5" i="4" s="1"/>
  <c r="D6" i="4"/>
  <c r="AE6" i="4" s="1"/>
  <c r="AF6" i="4" s="1"/>
  <c r="AG6" i="4" s="1"/>
  <c r="D7" i="4"/>
  <c r="D8" i="4"/>
  <c r="D9" i="4"/>
  <c r="AE9" i="4" s="1"/>
  <c r="AF9" i="4" s="1"/>
  <c r="AG9" i="4" s="1"/>
  <c r="D10" i="4"/>
  <c r="AE10" i="4" s="1"/>
  <c r="AF10" i="4" s="1"/>
  <c r="AG10" i="4" s="1"/>
  <c r="D11" i="4"/>
  <c r="D12" i="4"/>
  <c r="D13" i="4"/>
  <c r="AE13" i="4" s="1"/>
  <c r="AF13" i="4" s="1"/>
  <c r="AG13" i="4" s="1"/>
  <c r="D14" i="4"/>
  <c r="AE14" i="4" s="1"/>
  <c r="AF14" i="4" s="1"/>
  <c r="AG14" i="4" s="1"/>
  <c r="D2" i="4"/>
  <c r="C3" i="4"/>
  <c r="AB3" i="4" s="1"/>
  <c r="C4" i="4"/>
  <c r="AB4" i="4" s="1"/>
  <c r="AC4" i="4" s="1"/>
  <c r="AD4" i="4" s="1"/>
  <c r="C5" i="4"/>
  <c r="AB5" i="4" s="1"/>
  <c r="AC5" i="4" s="1"/>
  <c r="AD5" i="4" s="1"/>
  <c r="C6" i="4"/>
  <c r="AB6" i="4" s="1"/>
  <c r="AC6" i="4" s="1"/>
  <c r="AD6" i="4" s="1"/>
  <c r="C7" i="4"/>
  <c r="AB7" i="4" s="1"/>
  <c r="AC7" i="4" s="1"/>
  <c r="AD7" i="4" s="1"/>
  <c r="C8" i="4"/>
  <c r="AB8" i="4" s="1"/>
  <c r="AC8" i="4" s="1"/>
  <c r="AD8" i="4" s="1"/>
  <c r="C9" i="4"/>
  <c r="AB9" i="4" s="1"/>
  <c r="AC9" i="4" s="1"/>
  <c r="AD9" i="4" s="1"/>
  <c r="C10" i="4"/>
  <c r="AB10" i="4" s="1"/>
  <c r="AC10" i="4" s="1"/>
  <c r="AD10" i="4" s="1"/>
  <c r="C11" i="4"/>
  <c r="AB11" i="4" s="1"/>
  <c r="AC11" i="4" s="1"/>
  <c r="AD11" i="4" s="1"/>
  <c r="C12" i="4"/>
  <c r="AB12" i="4" s="1"/>
  <c r="AC12" i="4" s="1"/>
  <c r="AD12" i="4" s="1"/>
  <c r="C13" i="4"/>
  <c r="AB13" i="4" s="1"/>
  <c r="AC13" i="4" s="1"/>
  <c r="AD13" i="4" s="1"/>
  <c r="C14" i="4"/>
  <c r="AB14" i="4" s="1"/>
  <c r="AC14" i="4" s="1"/>
  <c r="AD14" i="4" s="1"/>
  <c r="C2" i="4"/>
  <c r="AB2" i="4" s="1"/>
  <c r="B3" i="4"/>
  <c r="B4" i="4"/>
  <c r="B5" i="4"/>
  <c r="B6" i="4"/>
  <c r="B7" i="4"/>
  <c r="B8" i="4"/>
  <c r="B9" i="4"/>
  <c r="B10" i="4"/>
  <c r="B11" i="4"/>
  <c r="B12" i="4"/>
  <c r="B13" i="4"/>
  <c r="B14" i="4"/>
  <c r="B2" i="4"/>
  <c r="C3" i="2"/>
  <c r="C4" i="2"/>
  <c r="C5" i="2"/>
  <c r="M5" i="2" s="1"/>
  <c r="C6" i="2"/>
  <c r="C7" i="2"/>
  <c r="C8" i="2"/>
  <c r="C9" i="2"/>
  <c r="M9" i="2" s="1"/>
  <c r="C10" i="2"/>
  <c r="C11" i="2"/>
  <c r="C12" i="2"/>
  <c r="C13" i="2"/>
  <c r="M13" i="2" s="1"/>
  <c r="C14" i="2"/>
  <c r="C2" i="2"/>
  <c r="M2" i="2" s="1"/>
  <c r="B3" i="2"/>
  <c r="B4" i="2"/>
  <c r="B5" i="2"/>
  <c r="B6" i="2"/>
  <c r="B7" i="2"/>
  <c r="B8" i="2"/>
  <c r="B9" i="2"/>
  <c r="B10" i="2"/>
  <c r="B11" i="2"/>
  <c r="B12" i="2"/>
  <c r="B13" i="2"/>
  <c r="B14" i="2"/>
  <c r="B2" i="2"/>
  <c r="M3" i="2"/>
  <c r="M4" i="2"/>
  <c r="M7" i="2"/>
  <c r="M8" i="2"/>
  <c r="M11" i="2"/>
  <c r="M12" i="2"/>
  <c r="L3" i="2"/>
  <c r="L4" i="2"/>
  <c r="L7" i="2"/>
  <c r="L8" i="2"/>
  <c r="L11" i="2"/>
  <c r="L12" i="2"/>
  <c r="AC2" i="4" l="1"/>
  <c r="AB17" i="4"/>
  <c r="AB18" i="4"/>
  <c r="AC3" i="4"/>
  <c r="AB19" i="4"/>
  <c r="AB20" i="4"/>
  <c r="AG4" i="4"/>
  <c r="AE12" i="4"/>
  <c r="AF12" i="4" s="1"/>
  <c r="AG12" i="4" s="1"/>
  <c r="AE8" i="4"/>
  <c r="AF8" i="4" s="1"/>
  <c r="AG8" i="4" s="1"/>
  <c r="AE4" i="4"/>
  <c r="AF4" i="4" s="1"/>
  <c r="AE2" i="4"/>
  <c r="AE11" i="4"/>
  <c r="AF11" i="4" s="1"/>
  <c r="AG11" i="4" s="1"/>
  <c r="AE7" i="4"/>
  <c r="AF7" i="4" s="1"/>
  <c r="AG7" i="4" s="1"/>
  <c r="AE3" i="4"/>
  <c r="M14" i="2"/>
  <c r="M10" i="2"/>
  <c r="M6" i="2"/>
  <c r="L14" i="2"/>
  <c r="L10" i="2"/>
  <c r="L6" i="2"/>
  <c r="L13" i="2"/>
  <c r="L9" i="2"/>
  <c r="L5" i="2"/>
  <c r="L2" i="2"/>
  <c r="AF2" i="4" l="1"/>
  <c r="AE17" i="4"/>
  <c r="AE18" i="4"/>
  <c r="AD3" i="4"/>
  <c r="AC20" i="4"/>
  <c r="AC19" i="4"/>
  <c r="AF3" i="4"/>
  <c r="AE20" i="4"/>
  <c r="AE19" i="4"/>
  <c r="AD2" i="4"/>
  <c r="AC17" i="4"/>
  <c r="AC18" i="4"/>
  <c r="AD20" i="4" l="1"/>
  <c r="AD19" i="4"/>
  <c r="AG3" i="4"/>
  <c r="AF19" i="4"/>
  <c r="AF20" i="4"/>
  <c r="AD18" i="4"/>
  <c r="AD17" i="4"/>
  <c r="AG2" i="4"/>
  <c r="AF17" i="4"/>
  <c r="AF18" i="4"/>
  <c r="AG19" i="4" l="1"/>
  <c r="AG20" i="4"/>
  <c r="AG18" i="4"/>
  <c r="AG17" i="4"/>
</calcChain>
</file>

<file path=xl/sharedStrings.xml><?xml version="1.0" encoding="utf-8"?>
<sst xmlns="http://schemas.openxmlformats.org/spreadsheetml/2006/main" count="250" uniqueCount="136">
  <si>
    <t>Subject</t>
  </si>
  <si>
    <t xml:space="preserve">Visit </t>
  </si>
  <si>
    <t>Weight</t>
  </si>
  <si>
    <t>Height</t>
  </si>
  <si>
    <t>Sex</t>
  </si>
  <si>
    <t>Ethnicity</t>
  </si>
  <si>
    <t>Age at study</t>
  </si>
  <si>
    <t>BMI</t>
  </si>
  <si>
    <t>Comments</t>
  </si>
  <si>
    <t>Special Delivery number</t>
  </si>
  <si>
    <t>Feedback posted</t>
  </si>
  <si>
    <t>ROVIM</t>
  </si>
  <si>
    <t>M</t>
  </si>
  <si>
    <t xml:space="preserve">sent </t>
  </si>
  <si>
    <t>F</t>
  </si>
  <si>
    <t>metal in jaw</t>
  </si>
  <si>
    <t>ZI225532005GB</t>
  </si>
  <si>
    <t>on cholesterol and blood pressure meds</t>
  </si>
  <si>
    <t>on levothyroxine</t>
  </si>
  <si>
    <t>ZI225532062GB</t>
  </si>
  <si>
    <t>ZI 225532195GB</t>
  </si>
  <si>
    <t>awaiting AH</t>
  </si>
  <si>
    <t>ZI 2255 3178 7GB</t>
  </si>
  <si>
    <t>sent</t>
  </si>
  <si>
    <t>149-509</t>
  </si>
  <si>
    <t>ZI225532181GB</t>
  </si>
  <si>
    <t>Age</t>
  </si>
  <si>
    <t>Height (m)</t>
  </si>
  <si>
    <t>Weight (kg)</t>
  </si>
  <si>
    <t>Black %Fat)</t>
  </si>
  <si>
    <t>Garrow % Fat</t>
  </si>
  <si>
    <t>av</t>
  </si>
  <si>
    <t>FFM (kg)</t>
  </si>
  <si>
    <t>Est BMR W MJ.d</t>
  </si>
  <si>
    <t>Est BMR H&amp;W</t>
  </si>
  <si>
    <t>Av Est BMR MJ/d</t>
  </si>
  <si>
    <t>*1.35 PAL</t>
  </si>
  <si>
    <t>Predicted MJ/meal</t>
  </si>
  <si>
    <t>Actual Intake MJ/meal</t>
  </si>
  <si>
    <t>Difference between predicted intake and actual intake</t>
  </si>
  <si>
    <t>Residual</t>
  </si>
  <si>
    <t>Reference Data</t>
  </si>
  <si>
    <t>Schofield BMR prediction</t>
  </si>
  <si>
    <t>Weight based</t>
  </si>
  <si>
    <t>Height and Weight based</t>
  </si>
  <si>
    <t>Female</t>
  </si>
  <si>
    <t>Male</t>
  </si>
  <si>
    <t>*Wt</t>
  </si>
  <si>
    <t>Const</t>
  </si>
  <si>
    <t>*Ht</t>
  </si>
  <si>
    <t>Height m</t>
  </si>
  <si>
    <t>Height^2</t>
  </si>
  <si>
    <t>Weight kg</t>
  </si>
  <si>
    <t>Naked Weight kg</t>
  </si>
  <si>
    <t>Fat kg</t>
  </si>
  <si>
    <t>Lean kg</t>
  </si>
  <si>
    <t>Bone kg</t>
  </si>
  <si>
    <t>Mass kg</t>
  </si>
  <si>
    <t>% Fat</t>
  </si>
  <si>
    <t>% Lean</t>
  </si>
  <si>
    <t>FFM</t>
  </si>
  <si>
    <t>BMD Z</t>
  </si>
  <si>
    <r>
      <t>BODPOD</t>
    </r>
    <r>
      <rPr>
        <b/>
        <sz val="10"/>
        <rFont val="Arial"/>
        <family val="2"/>
      </rPr>
      <t xml:space="preserve"> Fat kg</t>
    </r>
  </si>
  <si>
    <r>
      <t xml:space="preserve">BODPOD </t>
    </r>
    <r>
      <rPr>
        <b/>
        <sz val="10"/>
        <rFont val="Arial"/>
        <family val="2"/>
      </rPr>
      <t>Lean kg</t>
    </r>
  </si>
  <si>
    <r>
      <t xml:space="preserve">BODPOD </t>
    </r>
    <r>
      <rPr>
        <b/>
        <sz val="10"/>
        <rFont val="Arial"/>
        <family val="2"/>
      </rPr>
      <t>Mass kg</t>
    </r>
  </si>
  <si>
    <t>BODPOD Density</t>
  </si>
  <si>
    <t>Volume (mean)</t>
  </si>
  <si>
    <t>GEM BMR KJ/min</t>
  </si>
  <si>
    <r>
      <rPr>
        <b/>
        <sz val="10"/>
        <rFont val="Arial"/>
        <family val="2"/>
      </rPr>
      <t>GEM</t>
    </r>
    <r>
      <rPr>
        <sz val="10"/>
        <rFont val="Arial"/>
        <family val="2"/>
      </rPr>
      <t xml:space="preserve"> BMR (MJ/d)</t>
    </r>
  </si>
  <si>
    <r>
      <rPr>
        <b/>
        <sz val="10"/>
        <rFont val="Arial"/>
        <family val="2"/>
      </rPr>
      <t>GEM</t>
    </r>
    <r>
      <rPr>
        <sz val="10"/>
        <rFont val="Arial"/>
        <family val="2"/>
      </rPr>
      <t xml:space="preserve"> RER</t>
    </r>
  </si>
  <si>
    <t>SHR</t>
  </si>
  <si>
    <t>Comments/EXCLUSION</t>
  </si>
  <si>
    <t>Pred BMR KJ</t>
  </si>
  <si>
    <t>Z Score</t>
  </si>
  <si>
    <t>Pred LM</t>
  </si>
  <si>
    <t>Z score</t>
  </si>
  <si>
    <t xml:space="preserve">didn’t want to take trousers off for bodpod - wore trousers and tucked them under her legs </t>
  </si>
  <si>
    <t>WBC</t>
  </si>
  <si>
    <t>RBC</t>
  </si>
  <si>
    <t>Hb</t>
  </si>
  <si>
    <t>Haematocrit</t>
  </si>
  <si>
    <t>MCV</t>
  </si>
  <si>
    <t>MCH</t>
  </si>
  <si>
    <t>RDW</t>
  </si>
  <si>
    <t>Plts</t>
  </si>
  <si>
    <t>Mean Plt Vol (fl)</t>
  </si>
  <si>
    <t>Neutrophils</t>
  </si>
  <si>
    <t>Lymphocytes</t>
  </si>
  <si>
    <t>Monocytes</t>
  </si>
  <si>
    <t>Eosinophils</t>
  </si>
  <si>
    <t>Basophils</t>
  </si>
  <si>
    <t>Serum Sodium mmol/l</t>
  </si>
  <si>
    <t>Serum Potassium mmol/l</t>
  </si>
  <si>
    <t>Creatinine umol/l</t>
  </si>
  <si>
    <t>Estimated GFR mmol/l</t>
  </si>
  <si>
    <t>Albumin g/l</t>
  </si>
  <si>
    <t>Calcium mmol/l</t>
  </si>
  <si>
    <t>Cor Calcium mmol/l</t>
  </si>
  <si>
    <t>I. Phosphate mmol/l</t>
  </si>
  <si>
    <t>Alk Phos U/L</t>
  </si>
  <si>
    <t>ALT U/L</t>
  </si>
  <si>
    <t>Gamma gt U/L</t>
  </si>
  <si>
    <t>Cholesterol mmol/l</t>
  </si>
  <si>
    <t>Triglyceride mmol/l</t>
  </si>
  <si>
    <t>HDL Cholesterol mmol/l</t>
  </si>
  <si>
    <t>LDL Cholesterol mmol/l</t>
  </si>
  <si>
    <t>Cholesterol/HDL ratio l/l</t>
  </si>
  <si>
    <t>Free T3 pmol/l</t>
  </si>
  <si>
    <t>TSH mU/l</t>
  </si>
  <si>
    <t>Free T4 pmol/l</t>
  </si>
  <si>
    <t xml:space="preserve">Plasma Glucose mmol/l </t>
  </si>
  <si>
    <t>&gt;90</t>
  </si>
  <si>
    <t>HBA1C</t>
  </si>
  <si>
    <t>not ordered</t>
  </si>
  <si>
    <t>misplaced by biochemistry</t>
  </si>
  <si>
    <t>Insulin pmol/L</t>
  </si>
  <si>
    <t>Adiponectin ug/ml</t>
  </si>
  <si>
    <t>Leptin ng/ml</t>
  </si>
  <si>
    <t>NEFA umol/L</t>
  </si>
  <si>
    <t>149-492</t>
  </si>
  <si>
    <t>149-493</t>
  </si>
  <si>
    <t>149-494</t>
  </si>
  <si>
    <t>149-496</t>
  </si>
  <si>
    <t>149-497</t>
  </si>
  <si>
    <t>149-499</t>
  </si>
  <si>
    <t>149-500</t>
  </si>
  <si>
    <t>149-501</t>
  </si>
  <si>
    <t>149-502</t>
  </si>
  <si>
    <t>149-503</t>
  </si>
  <si>
    <t>149-505</t>
  </si>
  <si>
    <t>149-506</t>
  </si>
  <si>
    <t>ID</t>
  </si>
  <si>
    <t>SD</t>
  </si>
  <si>
    <t>Mean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</si>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</sst>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5">
    <xf numFmtId="0" fontId="0" fillId="0" borderId="0" xfId="0"/>
    <xf numFmtId="0" fontId="2" fillId="0" borderId="0" xfId="1" applyAlignment="1">
      <alignment horizontal="center"/>
    </xf>
    <xf numFmtId="2" fontId="2" fillId="0" borderId="0" xfId="1" applyNumberFormat="1" applyAlignment="1">
      <alignment horizontal="center"/>
    </xf>
    <xf numFmtId="0" fontId="2" fillId="0" borderId="3" xfId="1" applyBorder="1" applyAlignment="1">
      <alignment horizontal="center"/>
    </xf>
    <xf numFmtId="14" fontId="2" fillId="0" borderId="0" xfId="1" applyNumberFormat="1" applyAlignment="1">
      <alignment horizontal="center"/>
    </xf>
    <xf numFmtId="0" fontId="4" fillId="0" borderId="0" xfId="1" applyFont="1" applyAlignment="1">
      <alignment horizontal="center"/>
    </xf>
    <xf numFmtId="165" fontId="2" fillId="0" borderId="0" xfId="1" applyNumberFormat="1" applyAlignment="1">
      <alignment horizontal="center" wrapText="1"/>
    </xf>
    <xf numFmtId="0" fontId="2" fillId="0" borderId="0" xfId="1"/>
    <xf numFmtId="0" fontId="2" fillId="0" borderId="0" xfId="1" applyAlignment="1">
      <alignment horizontal="center"/>
    </xf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14" fontId="2" fillId="0" borderId="0" xfId="1" applyNumberFormat="1"/>
    <xf numFmtId="14" fontId="2" fillId="0" borderId="3" xfId="1" applyNumberFormat="1" applyBorder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0" fontId="2" fillId="0" borderId="0" xfId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0" fontId="2" fillId="0" borderId="7" xfId="1" applyBorder="1" applyAlignment="1">
      <alignment horizontal="center" wrapText="1"/>
    </xf>
    <xf numFmtId="0" fontId="4" fillId="5" borderId="0" xfId="1" applyFont="1" applyFill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Fill="1" applyAlignment="1">
      <alignment horizontal="center"/>
    </xf>
    <xf numFmtId="165" fontId="2" fillId="0" borderId="0" xfId="1" applyNumberFormat="1" applyFill="1" applyAlignment="1">
      <alignment horizontal="center"/>
    </xf>
    <xf numFmtId="0" fontId="2" fillId="0" borderId="0" xfId="1" applyFill="1" applyAlignment="1">
      <alignment horizontal="center"/>
    </xf>
    <xf numFmtId="15" fontId="2" fillId="0" borderId="0" xfId="1" applyNumberFormat="1" applyFill="1" applyAlignment="1">
      <alignment horizontal="center"/>
    </xf>
    <xf numFmtId="2" fontId="2" fillId="0" borderId="0" xfId="1" applyNumberFormat="1" applyFill="1" applyAlignment="1">
      <alignment horizontal="center"/>
    </xf>
    <xf numFmtId="2" fontId="2" fillId="5" borderId="0" xfId="1" applyNumberFormat="1" applyFill="1" applyAlignment="1">
      <alignment horizontal="center"/>
    </xf>
    <xf numFmtId="0" fontId="2" fillId="0" borderId="0" xfId="1"/>
    <xf numFmtId="164" fontId="2" fillId="0" borderId="0" xfId="1" applyNumberFormat="1" applyFill="1" applyAlignment="1">
      <alignment horizontal="center"/>
    </xf>
    <xf numFmtId="0" fontId="3" fillId="0" borderId="0" xfId="1" applyFont="1"/>
    <xf numFmtId="0" fontId="3" fillId="0" borderId="1" xfId="1" applyFont="1" applyBorder="1"/>
    <xf numFmtId="0" fontId="2" fillId="0" borderId="1" xfId="1" applyBorder="1"/>
    <xf numFmtId="0" fontId="2" fillId="0" borderId="0" xfId="1" applyBorder="1"/>
    <xf numFmtId="0" fontId="2" fillId="0" borderId="2" xfId="1" applyBorder="1"/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Fill="1" applyAlignment="1">
      <alignment horizontal="center"/>
    </xf>
    <xf numFmtId="0" fontId="2" fillId="0" borderId="0" xfId="1" applyBorder="1"/>
    <xf numFmtId="2" fontId="2" fillId="0" borderId="0" xfId="1" applyNumberFormat="1" applyAlignment="1">
      <alignment horizontal="center"/>
    </xf>
    <xf numFmtId="0" fontId="2" fillId="0" borderId="0" xfId="1" applyBorder="1" applyAlignment="1">
      <alignment horizontal="center"/>
    </xf>
    <xf numFmtId="2" fontId="2" fillId="0" borderId="3" xfId="1" applyNumberFormat="1" applyBorder="1" applyAlignment="1">
      <alignment horizontal="center"/>
    </xf>
    <xf numFmtId="165" fontId="2" fillId="0" borderId="0" xfId="1" applyNumberFormat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2" fontId="2" fillId="7" borderId="0" xfId="1" applyNumberFormat="1" applyFill="1"/>
    <xf numFmtId="0" fontId="4" fillId="5" borderId="0" xfId="1" applyFont="1" applyFill="1"/>
    <xf numFmtId="1" fontId="3" fillId="0" borderId="6" xfId="1" applyNumberFormat="1" applyFont="1" applyBorder="1" applyAlignment="1"/>
    <xf numFmtId="165" fontId="4" fillId="0" borderId="3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2" fontId="3" fillId="7" borderId="0" xfId="1" applyNumberFormat="1" applyFont="1" applyFill="1"/>
    <xf numFmtId="2" fontId="4" fillId="7" borderId="0" xfId="1" applyNumberFormat="1" applyFont="1" applyFill="1"/>
    <xf numFmtId="0" fontId="4" fillId="0" borderId="0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2" fontId="4" fillId="5" borderId="0" xfId="1" applyNumberFormat="1" applyFont="1" applyFill="1" applyAlignment="1">
      <alignment horizontal="center"/>
    </xf>
    <xf numFmtId="2" fontId="4" fillId="5" borderId="0" xfId="1" applyNumberFormat="1" applyFont="1" applyFill="1"/>
    <xf numFmtId="164" fontId="4" fillId="0" borderId="3" xfId="1" applyNumberFormat="1" applyFont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Fill="1" applyAlignment="1">
      <alignment horizontal="center"/>
    </xf>
    <xf numFmtId="165" fontId="2" fillId="0" borderId="0" xfId="1" applyNumberFormat="1" applyFill="1" applyAlignment="1">
      <alignment horizontal="center"/>
    </xf>
    <xf numFmtId="0" fontId="2" fillId="0" borderId="0" xfId="1" applyFill="1" applyAlignment="1">
      <alignment horizontal="center"/>
    </xf>
    <xf numFmtId="15" fontId="2" fillId="0" borderId="0" xfId="1" applyNumberFormat="1" applyFill="1" applyAlignment="1">
      <alignment horizontal="center"/>
    </xf>
    <xf numFmtId="2" fontId="2" fillId="0" borderId="0" xfId="1" applyNumberFormat="1" applyFill="1" applyAlignment="1">
      <alignment horizontal="center"/>
    </xf>
    <xf numFmtId="0" fontId="2" fillId="0" borderId="0" xfId="1" applyBorder="1"/>
    <xf numFmtId="2" fontId="2" fillId="0" borderId="0" xfId="1" applyNumberFormat="1" applyAlignment="1">
      <alignment horizontal="center"/>
    </xf>
    <xf numFmtId="2" fontId="2" fillId="0" borderId="0" xfId="1" applyNumberFormat="1"/>
    <xf numFmtId="0" fontId="2" fillId="2" borderId="0" xfId="1" applyFill="1" applyAlignment="1">
      <alignment horizontal="center"/>
    </xf>
    <xf numFmtId="164" fontId="2" fillId="0" borderId="0" xfId="1" applyNumberFormat="1" applyAlignment="1" applyProtection="1">
      <alignment horizontal="center"/>
      <protection locked="0"/>
    </xf>
    <xf numFmtId="165" fontId="2" fillId="2" borderId="0" xfId="1" applyNumberFormat="1" applyFill="1" applyAlignment="1" applyProtection="1">
      <alignment horizontal="center"/>
    </xf>
    <xf numFmtId="2" fontId="2" fillId="0" borderId="3" xfId="1" applyNumberFormat="1" applyBorder="1" applyAlignment="1" applyProtection="1">
      <alignment horizontal="center"/>
      <protection locked="0"/>
    </xf>
    <xf numFmtId="165" fontId="2" fillId="0" borderId="0" xfId="1" applyNumberFormat="1" applyAlignment="1" applyProtection="1">
      <alignment horizontal="center"/>
      <protection locked="0"/>
    </xf>
    <xf numFmtId="164" fontId="2" fillId="0" borderId="0" xfId="1" applyNumberFormat="1" applyAlignment="1">
      <alignment horizontal="center"/>
    </xf>
    <xf numFmtId="165" fontId="2" fillId="0" borderId="3" xfId="1" applyNumberFormat="1" applyBorder="1" applyAlignment="1" applyProtection="1">
      <alignment horizontal="center"/>
      <protection locked="0"/>
    </xf>
    <xf numFmtId="165" fontId="2" fillId="2" borderId="0" xfId="1" applyNumberFormat="1" applyFill="1" applyAlignment="1" applyProtection="1">
      <alignment horizontal="center"/>
      <protection locked="0"/>
    </xf>
    <xf numFmtId="165" fontId="2" fillId="0" borderId="0" xfId="1" applyNumberFormat="1" applyAlignment="1">
      <alignment horizontal="center"/>
    </xf>
    <xf numFmtId="2" fontId="2" fillId="2" borderId="0" xfId="1" applyNumberFormat="1" applyFill="1" applyAlignment="1" applyProtection="1">
      <alignment horizontal="center"/>
      <protection locked="0"/>
    </xf>
    <xf numFmtId="0" fontId="4" fillId="0" borderId="0" xfId="1" applyFont="1" applyFill="1" applyAlignment="1">
      <alignment horizontal="center"/>
    </xf>
    <xf numFmtId="2" fontId="2" fillId="5" borderId="0" xfId="1" applyNumberFormat="1" applyFill="1"/>
    <xf numFmtId="1" fontId="2" fillId="0" borderId="6" xfId="1" applyNumberFormat="1" applyBorder="1" applyAlignment="1"/>
    <xf numFmtId="2" fontId="2" fillId="2" borderId="3" xfId="1" applyNumberFormat="1" applyFill="1" applyBorder="1" applyAlignment="1">
      <alignment horizontal="center"/>
    </xf>
    <xf numFmtId="164" fontId="2" fillId="8" borderId="0" xfId="1" applyNumberFormat="1" applyFill="1" applyAlignment="1">
      <alignment horizontal="center"/>
    </xf>
    <xf numFmtId="164" fontId="2" fillId="0" borderId="0" xfId="1" applyNumberFormat="1" applyProtection="1">
      <protection locked="0"/>
    </xf>
    <xf numFmtId="164" fontId="2" fillId="0" borderId="3" xfId="1" applyNumberFormat="1" applyBorder="1" applyProtection="1">
      <protection locked="0"/>
    </xf>
    <xf numFmtId="0" fontId="4" fillId="0" borderId="0" xfId="1" applyFont="1" applyFill="1"/>
    <xf numFmtId="164" fontId="4" fillId="0" borderId="0" xfId="1" applyNumberFormat="1" applyFont="1" applyFill="1"/>
    <xf numFmtId="0" fontId="2" fillId="0" borderId="0" xfId="1"/>
    <xf numFmtId="0" fontId="2" fillId="3" borderId="4" xfId="1" applyFill="1" applyBorder="1" applyAlignment="1">
      <alignment horizontal="center"/>
    </xf>
    <xf numFmtId="0" fontId="2" fillId="2" borderId="4" xfId="1" applyFill="1" applyBorder="1" applyAlignment="1">
      <alignment horizontal="center"/>
    </xf>
    <xf numFmtId="0" fontId="2" fillId="4" borderId="4" xfId="1" applyFill="1" applyBorder="1" applyAlignment="1">
      <alignment horizontal="center"/>
    </xf>
    <xf numFmtId="0" fontId="2" fillId="5" borderId="4" xfId="1" applyFill="1" applyBorder="1" applyAlignment="1">
      <alignment horizontal="center"/>
    </xf>
    <xf numFmtId="0" fontId="2" fillId="6" borderId="4" xfId="1" applyFill="1" applyBorder="1" applyAlignment="1">
      <alignment horizontal="center"/>
    </xf>
    <xf numFmtId="0" fontId="2" fillId="0" borderId="4" xfId="1" applyFill="1" applyBorder="1" applyAlignment="1">
      <alignment horizontal="center"/>
    </xf>
    <xf numFmtId="0" fontId="2" fillId="0" borderId="4" xfId="1" applyFill="1" applyBorder="1"/>
    <xf numFmtId="14" fontId="2" fillId="0" borderId="5" xfId="1" applyNumberFormat="1" applyBorder="1"/>
    <xf numFmtId="0" fontId="5" fillId="5" borderId="4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2" fontId="2" fillId="4" borderId="4" xfId="1" applyNumberFormat="1" applyFill="1" applyBorder="1" applyAlignment="1">
      <alignment horizontal="center"/>
    </xf>
    <xf numFmtId="165" fontId="2" fillId="4" borderId="4" xfId="1" applyNumberFormat="1" applyFill="1" applyBorder="1" applyAlignment="1">
      <alignment horizontal="center"/>
    </xf>
    <xf numFmtId="2" fontId="2" fillId="5" borderId="4" xfId="1" applyNumberForma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165" fontId="5" fillId="4" borderId="4" xfId="1" applyNumberFormat="1" applyFont="1" applyFill="1" applyBorder="1" applyAlignment="1">
      <alignment horizontal="center"/>
    </xf>
    <xf numFmtId="2" fontId="2" fillId="0" borderId="5" xfId="1" applyNumberFormat="1" applyBorder="1"/>
    <xf numFmtId="164" fontId="2" fillId="4" borderId="4" xfId="1" applyNumberFormat="1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2" fillId="0" borderId="0" xfId="1" applyFill="1"/>
    <xf numFmtId="0" fontId="2" fillId="9" borderId="4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9" borderId="6" xfId="1" applyFill="1" applyBorder="1"/>
    <xf numFmtId="0" fontId="0" fillId="9" borderId="6" xfId="0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2" fillId="9" borderId="4" xfId="1" applyFill="1" applyBorder="1" applyAlignment="1">
      <alignment horizontal="center" vertical="center"/>
    </xf>
    <xf numFmtId="14" fontId="2" fillId="0" borderId="6" xfId="1" applyNumberFormat="1" applyBorder="1"/>
    <xf numFmtId="2" fontId="2" fillId="0" borderId="6" xfId="1" applyNumberFormat="1" applyBorder="1"/>
    <xf numFmtId="0" fontId="3" fillId="0" borderId="8" xfId="1" applyFont="1" applyBorder="1"/>
    <xf numFmtId="14" fontId="2" fillId="0" borderId="9" xfId="1" applyNumberFormat="1" applyBorder="1"/>
    <xf numFmtId="0" fontId="2" fillId="4" borderId="8" xfId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9" borderId="8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9" borderId="4" xfId="0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21" sqref="K21"/>
    </sheetView>
  </sheetViews>
  <sheetFormatPr defaultRowHeight="14.4" x14ac:dyDescent="0.3"/>
  <cols>
    <col min="2" max="2" width="11" bestFit="1" customWidth="1"/>
    <col min="3" max="3" width="10.109375" bestFit="1" customWidth="1"/>
    <col min="4" max="4" width="7.5546875" bestFit="1" customWidth="1"/>
    <col min="5" max="5" width="7.6640625" bestFit="1" customWidth="1"/>
    <col min="6" max="6" width="4.33203125" bestFit="1" customWidth="1"/>
    <col min="7" max="7" width="8.33203125" bestFit="1" customWidth="1"/>
    <col min="8" max="8" width="11.5546875" bestFit="1" customWidth="1"/>
    <col min="9" max="9" width="7" bestFit="1" customWidth="1"/>
    <col min="10" max="10" width="34.88671875" bestFit="1" customWidth="1"/>
    <col min="11" max="11" width="21.109375" bestFit="1" customWidth="1"/>
    <col min="12" max="12" width="15.44140625" bestFit="1" customWidth="1"/>
  </cols>
  <sheetData>
    <row r="1" spans="1:12" x14ac:dyDescent="0.3">
      <c r="A1" s="1"/>
      <c r="B1" s="1" t="s">
        <v>0</v>
      </c>
      <c r="C1" s="3" t="s">
        <v>1</v>
      </c>
      <c r="D1" s="6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5" t="s">
        <v>8</v>
      </c>
      <c r="K1" s="1" t="s">
        <v>9</v>
      </c>
      <c r="L1" s="4" t="s">
        <v>10</v>
      </c>
    </row>
    <row r="2" spans="1:12" x14ac:dyDescent="0.3">
      <c r="A2" s="7" t="s">
        <v>11</v>
      </c>
      <c r="B2" s="8" t="s">
        <v>119</v>
      </c>
      <c r="C2" s="12">
        <v>43754</v>
      </c>
      <c r="D2" s="10">
        <v>100.8</v>
      </c>
      <c r="E2" s="8">
        <v>1.7</v>
      </c>
      <c r="F2" s="8" t="s">
        <v>12</v>
      </c>
      <c r="G2" s="7"/>
      <c r="H2" s="15">
        <v>61.709589041095889</v>
      </c>
      <c r="I2" s="9">
        <v>34.878892733564015</v>
      </c>
      <c r="J2" s="7"/>
      <c r="K2" s="7"/>
      <c r="L2" s="11" t="s">
        <v>13</v>
      </c>
    </row>
    <row r="3" spans="1:12" x14ac:dyDescent="0.3">
      <c r="A3" s="7" t="s">
        <v>11</v>
      </c>
      <c r="B3" s="8" t="s">
        <v>120</v>
      </c>
      <c r="C3" s="12">
        <v>43762</v>
      </c>
      <c r="D3" s="10">
        <v>86</v>
      </c>
      <c r="E3" s="8">
        <v>1.65</v>
      </c>
      <c r="F3" s="8" t="s">
        <v>14</v>
      </c>
      <c r="G3" s="7"/>
      <c r="H3" s="15">
        <v>54.841095890410962</v>
      </c>
      <c r="I3" s="9">
        <v>31.588613406795229</v>
      </c>
      <c r="J3" s="13" t="s">
        <v>15</v>
      </c>
      <c r="K3" s="7"/>
      <c r="L3" s="11" t="s">
        <v>13</v>
      </c>
    </row>
    <row r="4" spans="1:12" x14ac:dyDescent="0.3">
      <c r="A4" s="7" t="s">
        <v>11</v>
      </c>
      <c r="B4" s="8" t="s">
        <v>121</v>
      </c>
      <c r="C4" s="12">
        <v>43765</v>
      </c>
      <c r="D4" s="10">
        <v>82</v>
      </c>
      <c r="E4" s="8">
        <v>1.73</v>
      </c>
      <c r="F4" s="8" t="s">
        <v>12</v>
      </c>
      <c r="G4" s="7"/>
      <c r="H4" s="15">
        <v>62.739726027397261</v>
      </c>
      <c r="I4" s="9">
        <v>27.398175682448461</v>
      </c>
      <c r="J4" s="7"/>
      <c r="K4" s="7"/>
      <c r="L4" s="11" t="s">
        <v>13</v>
      </c>
    </row>
    <row r="5" spans="1:12" x14ac:dyDescent="0.3">
      <c r="A5" s="7" t="s">
        <v>11</v>
      </c>
      <c r="B5" s="8" t="s">
        <v>122</v>
      </c>
      <c r="C5" s="12">
        <v>43783</v>
      </c>
      <c r="D5" s="10">
        <v>58</v>
      </c>
      <c r="E5" s="8">
        <v>1.78</v>
      </c>
      <c r="F5" s="8" t="s">
        <v>14</v>
      </c>
      <c r="G5" s="7"/>
      <c r="H5" s="15">
        <v>60.128767123287673</v>
      </c>
      <c r="I5" s="9">
        <v>18.305769473551319</v>
      </c>
      <c r="J5" s="7"/>
      <c r="K5" s="7" t="s">
        <v>16</v>
      </c>
      <c r="L5" s="11" t="s">
        <v>13</v>
      </c>
    </row>
    <row r="6" spans="1:12" x14ac:dyDescent="0.3">
      <c r="A6" s="7" t="s">
        <v>11</v>
      </c>
      <c r="B6" s="8" t="s">
        <v>123</v>
      </c>
      <c r="C6" s="12">
        <v>43789</v>
      </c>
      <c r="D6" s="10">
        <v>127</v>
      </c>
      <c r="E6" s="8">
        <v>1.91</v>
      </c>
      <c r="F6" s="8" t="s">
        <v>12</v>
      </c>
      <c r="G6" s="7"/>
      <c r="H6" s="15">
        <v>57.186301369863017</v>
      </c>
      <c r="I6" s="9">
        <v>34.812642197308186</v>
      </c>
      <c r="J6" s="7" t="s">
        <v>17</v>
      </c>
      <c r="K6" s="7"/>
      <c r="L6" s="11" t="s">
        <v>13</v>
      </c>
    </row>
    <row r="7" spans="1:12" x14ac:dyDescent="0.3">
      <c r="A7" s="13" t="s">
        <v>11</v>
      </c>
      <c r="B7" s="14" t="s">
        <v>124</v>
      </c>
      <c r="C7" s="12">
        <v>43775</v>
      </c>
      <c r="D7" s="10">
        <v>110</v>
      </c>
      <c r="E7" s="8">
        <v>1.65</v>
      </c>
      <c r="F7" s="14" t="s">
        <v>14</v>
      </c>
      <c r="G7" s="7"/>
      <c r="H7" s="15">
        <v>52.468493150684928</v>
      </c>
      <c r="I7" s="9">
        <v>40.404040404040408</v>
      </c>
      <c r="J7" s="13" t="s">
        <v>18</v>
      </c>
      <c r="K7" s="7" t="s">
        <v>19</v>
      </c>
      <c r="L7" s="11" t="s">
        <v>13</v>
      </c>
    </row>
    <row r="8" spans="1:12" x14ac:dyDescent="0.3">
      <c r="A8" s="13" t="s">
        <v>11</v>
      </c>
      <c r="B8" s="8" t="s">
        <v>125</v>
      </c>
      <c r="C8" s="12">
        <v>43761</v>
      </c>
      <c r="D8" s="10">
        <v>87</v>
      </c>
      <c r="E8" s="8">
        <v>1.78</v>
      </c>
      <c r="F8" s="8" t="s">
        <v>12</v>
      </c>
      <c r="G8" s="7"/>
      <c r="H8" s="15">
        <v>29.613698630136987</v>
      </c>
      <c r="I8" s="9">
        <v>27.458654210326976</v>
      </c>
      <c r="J8" s="7"/>
      <c r="K8" s="7"/>
      <c r="L8" s="11" t="s">
        <v>13</v>
      </c>
    </row>
    <row r="9" spans="1:12" x14ac:dyDescent="0.3">
      <c r="A9" s="13" t="s">
        <v>11</v>
      </c>
      <c r="B9" s="14" t="s">
        <v>126</v>
      </c>
      <c r="C9" s="12">
        <v>43796</v>
      </c>
      <c r="D9" s="10">
        <v>89</v>
      </c>
      <c r="E9" s="8">
        <v>1.78</v>
      </c>
      <c r="F9" s="8" t="s">
        <v>14</v>
      </c>
      <c r="G9" s="7"/>
      <c r="H9" s="15">
        <v>42.235616438356168</v>
      </c>
      <c r="I9" s="9">
        <v>28.089887640449437</v>
      </c>
      <c r="J9" s="7"/>
      <c r="K9" s="7" t="s">
        <v>20</v>
      </c>
      <c r="L9" s="11" t="s">
        <v>21</v>
      </c>
    </row>
    <row r="10" spans="1:12" x14ac:dyDescent="0.3">
      <c r="A10" s="13" t="s">
        <v>11</v>
      </c>
      <c r="B10" s="14" t="s">
        <v>127</v>
      </c>
      <c r="C10" s="12">
        <v>43776</v>
      </c>
      <c r="D10" s="10">
        <v>61</v>
      </c>
      <c r="E10" s="8">
        <v>1.59</v>
      </c>
      <c r="F10" s="14" t="s">
        <v>14</v>
      </c>
      <c r="G10" s="7"/>
      <c r="H10" s="15">
        <v>62.024657534246572</v>
      </c>
      <c r="I10" s="9">
        <v>24.128792373719392</v>
      </c>
      <c r="J10" s="7"/>
      <c r="K10" s="7"/>
      <c r="L10" s="7"/>
    </row>
    <row r="11" spans="1:12" x14ac:dyDescent="0.3">
      <c r="A11" s="13" t="s">
        <v>11</v>
      </c>
      <c r="B11" s="8" t="s">
        <v>128</v>
      </c>
      <c r="C11" s="12">
        <v>43789</v>
      </c>
      <c r="D11" s="10">
        <v>58</v>
      </c>
      <c r="E11" s="8">
        <v>1.52</v>
      </c>
      <c r="F11" s="8" t="s">
        <v>14</v>
      </c>
      <c r="G11" s="7"/>
      <c r="H11" s="15">
        <v>61.739726027397261</v>
      </c>
      <c r="I11" s="9">
        <v>25.103878116343491</v>
      </c>
      <c r="J11" s="7"/>
      <c r="K11" s="7" t="s">
        <v>22</v>
      </c>
      <c r="L11" s="11" t="s">
        <v>23</v>
      </c>
    </row>
    <row r="12" spans="1:12" x14ac:dyDescent="0.3">
      <c r="A12" s="13" t="s">
        <v>11</v>
      </c>
      <c r="B12" s="8" t="s">
        <v>129</v>
      </c>
      <c r="C12" s="12">
        <v>43769</v>
      </c>
      <c r="D12" s="10">
        <v>65</v>
      </c>
      <c r="E12" s="8">
        <v>1.6</v>
      </c>
      <c r="F12" s="14" t="s">
        <v>14</v>
      </c>
      <c r="G12" s="7"/>
      <c r="H12" s="15">
        <v>59.446575342465756</v>
      </c>
      <c r="I12" s="9">
        <v>25.390624999999996</v>
      </c>
      <c r="J12" s="7"/>
      <c r="K12" s="7"/>
      <c r="L12" s="11" t="s">
        <v>23</v>
      </c>
    </row>
    <row r="13" spans="1:12" x14ac:dyDescent="0.3">
      <c r="A13" s="13" t="s">
        <v>11</v>
      </c>
      <c r="B13" s="8" t="s">
        <v>130</v>
      </c>
      <c r="C13" s="12">
        <v>43818</v>
      </c>
      <c r="D13" s="10">
        <v>99</v>
      </c>
      <c r="E13" s="8">
        <v>1.88</v>
      </c>
      <c r="F13" s="14" t="s">
        <v>12</v>
      </c>
      <c r="G13" s="7"/>
      <c r="H13" s="15">
        <v>43.317808219178083</v>
      </c>
      <c r="I13" s="9">
        <v>28.010411951109102</v>
      </c>
      <c r="J13" s="7"/>
      <c r="K13" s="7"/>
      <c r="L13" s="7" t="s">
        <v>23</v>
      </c>
    </row>
    <row r="14" spans="1:12" x14ac:dyDescent="0.3">
      <c r="A14" s="7" t="s">
        <v>11</v>
      </c>
      <c r="B14" s="8" t="s">
        <v>24</v>
      </c>
      <c r="C14" s="12">
        <v>43811</v>
      </c>
      <c r="D14" s="10">
        <v>83</v>
      </c>
      <c r="E14" s="8">
        <v>1.88</v>
      </c>
      <c r="F14" s="8" t="s">
        <v>12</v>
      </c>
      <c r="G14" s="7"/>
      <c r="H14" s="15">
        <v>41.25</v>
      </c>
      <c r="I14" s="9">
        <v>23.483476686283389</v>
      </c>
      <c r="J14" s="7"/>
      <c r="K14" s="7" t="s">
        <v>25</v>
      </c>
      <c r="L14" s="7" t="s">
        <v>13</v>
      </c>
    </row>
    <row r="17" spans="2:9" x14ac:dyDescent="0.3">
      <c r="B17" s="109" t="s">
        <v>133</v>
      </c>
      <c r="C17" t="s">
        <v>134</v>
      </c>
      <c r="D17" s="133">
        <f>AVERAGE(D2,D4,D6,D8,D13:D14)</f>
        <v>96.466666666666654</v>
      </c>
      <c r="E17" s="132">
        <f t="shared" ref="E17:I17" si="0">AVERAGE(E2,E4,E6,E8,E13:E14)</f>
        <v>1.8133333333333332</v>
      </c>
      <c r="F17" s="133"/>
      <c r="G17" s="133"/>
      <c r="H17" s="133">
        <f t="shared" si="0"/>
        <v>49.302853881278544</v>
      </c>
      <c r="I17" s="133">
        <f t="shared" si="0"/>
        <v>29.340375576840017</v>
      </c>
    </row>
    <row r="18" spans="2:9" x14ac:dyDescent="0.3">
      <c r="B18" s="109" t="s">
        <v>132</v>
      </c>
      <c r="D18" s="133">
        <f>STDEV(D2,D4,D6,D8,D13:D14)</f>
        <v>16.957201026899131</v>
      </c>
      <c r="E18" s="132">
        <f t="shared" ref="E18:I18" si="1">STDEV(E2,E4,E6,E8,E13:E14)</f>
        <v>8.8468450120179343E-2</v>
      </c>
      <c r="F18" s="132"/>
      <c r="G18" s="132"/>
      <c r="H18" s="133">
        <f t="shared" si="1"/>
        <v>13.303814613985423</v>
      </c>
      <c r="I18" s="133">
        <f t="shared" si="1"/>
        <v>4.5608323330671947</v>
      </c>
    </row>
    <row r="19" spans="2:9" x14ac:dyDescent="0.3">
      <c r="B19" s="109" t="s">
        <v>133</v>
      </c>
      <c r="C19" t="s">
        <v>135</v>
      </c>
      <c r="D19" s="133">
        <f>AVERAGE(D3,D5,D7,D9:D12)</f>
        <v>75.285714285714292</v>
      </c>
      <c r="E19" s="132">
        <f t="shared" ref="E19:I19" si="2">AVERAGE(E3,E5,E7,E9:E12)</f>
        <v>1.6528571428571428</v>
      </c>
      <c r="F19" s="133"/>
      <c r="G19" s="133"/>
      <c r="H19" s="133">
        <f t="shared" si="2"/>
        <v>56.126418786692753</v>
      </c>
      <c r="I19" s="133">
        <f t="shared" si="2"/>
        <v>27.573086630699894</v>
      </c>
    </row>
    <row r="20" spans="2:9" x14ac:dyDescent="0.3">
      <c r="B20" s="109" t="s">
        <v>132</v>
      </c>
      <c r="D20" s="133">
        <f>STDEV(D3,D5,D7,D9:D12)</f>
        <v>20.064182728719071</v>
      </c>
      <c r="E20" s="132">
        <f t="shared" ref="E20:I20" si="3">STDEV(E3,E5,E7,E9:E12)</f>
        <v>9.7247842429242906E-2</v>
      </c>
      <c r="F20" s="133"/>
      <c r="G20" s="133"/>
      <c r="H20" s="133">
        <f t="shared" si="3"/>
        <v>7.0866956927612028</v>
      </c>
      <c r="I20" s="133">
        <f t="shared" si="3"/>
        <v>6.9477978883422189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workbookViewId="0">
      <selection activeCell="B3" sqref="B3"/>
    </sheetView>
  </sheetViews>
  <sheetFormatPr defaultRowHeight="14.4" x14ac:dyDescent="0.3"/>
  <cols>
    <col min="2" max="2" width="10.6640625" bestFit="1" customWidth="1"/>
    <col min="3" max="3" width="4.5546875" bestFit="1" customWidth="1"/>
    <col min="4" max="4" width="4.33203125" bestFit="1" customWidth="1"/>
    <col min="5" max="5" width="9.5546875" bestFit="1" customWidth="1"/>
    <col min="6" max="6" width="10.5546875" bestFit="1" customWidth="1"/>
    <col min="7" max="7" width="5.5546875" bestFit="1" customWidth="1"/>
    <col min="8" max="8" width="11.33203125" bestFit="1" customWidth="1"/>
    <col min="9" max="9" width="12.44140625" bestFit="1" customWidth="1"/>
    <col min="10" max="10" width="4.5546875" bestFit="1" customWidth="1"/>
    <col min="11" max="11" width="8.5546875" bestFit="1" customWidth="1"/>
    <col min="12" max="12" width="15.6640625" bestFit="1" customWidth="1"/>
    <col min="13" max="13" width="13.6640625" bestFit="1" customWidth="1"/>
    <col min="14" max="14" width="15.88671875" bestFit="1" customWidth="1"/>
    <col min="15" max="15" width="9.44140625" bestFit="1" customWidth="1"/>
    <col min="16" max="16" width="16.5546875" bestFit="1" customWidth="1"/>
    <col min="17" max="17" width="19.6640625" bestFit="1" customWidth="1"/>
    <col min="19" max="19" width="13.88671875" bestFit="1" customWidth="1"/>
    <col min="20" max="20" width="8.109375" bestFit="1" customWidth="1"/>
    <col min="21" max="21" width="16" bestFit="1" customWidth="1"/>
    <col min="22" max="22" width="11.44140625" bestFit="1" customWidth="1"/>
  </cols>
  <sheetData>
    <row r="1" spans="1:31" ht="106.2" x14ac:dyDescent="0.3">
      <c r="A1" s="16"/>
      <c r="B1" s="16" t="s">
        <v>0</v>
      </c>
      <c r="C1" s="16" t="s">
        <v>26</v>
      </c>
      <c r="D1" s="16" t="s">
        <v>4</v>
      </c>
      <c r="E1" s="17" t="s">
        <v>27</v>
      </c>
      <c r="F1" s="17" t="s">
        <v>28</v>
      </c>
      <c r="G1" s="16" t="s">
        <v>7</v>
      </c>
      <c r="H1" s="17" t="s">
        <v>29</v>
      </c>
      <c r="I1" s="17" t="s">
        <v>30</v>
      </c>
      <c r="J1" s="16" t="s">
        <v>31</v>
      </c>
      <c r="K1" s="17" t="s">
        <v>32</v>
      </c>
      <c r="L1" s="17" t="s">
        <v>33</v>
      </c>
      <c r="M1" s="16" t="s">
        <v>34</v>
      </c>
      <c r="N1" s="20" t="s">
        <v>35</v>
      </c>
      <c r="O1" s="17" t="s">
        <v>36</v>
      </c>
      <c r="P1" s="16" t="s">
        <v>37</v>
      </c>
      <c r="Q1" s="18" t="s">
        <v>38</v>
      </c>
      <c r="R1" s="19" t="s">
        <v>39</v>
      </c>
      <c r="S1" s="17"/>
      <c r="T1" s="17"/>
      <c r="U1" s="16"/>
      <c r="V1" s="16"/>
      <c r="W1" s="16"/>
      <c r="X1" s="17"/>
      <c r="Y1" s="17"/>
      <c r="Z1" s="17"/>
      <c r="AA1" s="16"/>
      <c r="AB1" s="16"/>
      <c r="AC1" s="16"/>
      <c r="AD1" s="16"/>
      <c r="AE1" s="16"/>
    </row>
    <row r="2" spans="1:31" x14ac:dyDescent="0.3">
      <c r="A2" s="21" t="s">
        <v>11</v>
      </c>
      <c r="B2" s="25" t="str">
        <f>Subjects!B2</f>
        <v>149-492</v>
      </c>
      <c r="C2" s="24">
        <f>Subjects!H2</f>
        <v>61.709589041095889</v>
      </c>
      <c r="D2" s="26" t="str">
        <f>Subjects!F2</f>
        <v>M</v>
      </c>
      <c r="E2" s="22">
        <f>Subjects!E2</f>
        <v>1.7</v>
      </c>
      <c r="F2" s="24">
        <f>Subjects!D2</f>
        <v>100.8</v>
      </c>
      <c r="G2" s="27">
        <f>Subjects!I2</f>
        <v>34.878892733564015</v>
      </c>
      <c r="H2" s="24">
        <v>34.549861591695496</v>
      </c>
      <c r="I2" s="24">
        <v>36.808531746031747</v>
      </c>
      <c r="J2" s="24">
        <v>35.679196668863625</v>
      </c>
      <c r="K2" s="24">
        <v>64.835369757785472</v>
      </c>
      <c r="L2" s="23">
        <f>IF(C2&gt;0,IF(D2="F",F2*LOOKUP(C2,RD!A$10:A$15,RD!B$10:B$15)+LOOKUP(C2,RD!A$10:A$15,RD!C$10:C$15),IF(D2="M",F2*LOOKUP(C2,RD!A$10:A$15,RD!E$10:E$15)+LOOKUP(C2,RD!A$10:A$15,RD!F$10:F$15))),"")</f>
        <v>7.398200000000001</v>
      </c>
      <c r="M2" s="23">
        <f>IF(C2&gt;0,(D2="F")*(F2*LOOKUP(C2,RD!A$10:A$15,RD!H$10:H$15)+E2*LOOKUP(C2,RD!A$10:A$15,RD!I$10:I$15)+LOOKUP(C2,RD!A$10:A$15,RD!J$10:J$15))+(D2="M")*(F2*LOOKUP(C2,RD!A$10:A$15,RD!L$10:L$15)+E2*LOOKUP(C2,RD!A$10:A$15,RD!M$10:M$15)+LOOKUP(C2,RD!A$10:A$15,RD!N$10:N$15)),"")</f>
        <v>7.254999999999999</v>
      </c>
      <c r="N2" s="28">
        <v>7.3266</v>
      </c>
      <c r="O2" s="27">
        <v>9.8909099999999999</v>
      </c>
      <c r="P2" s="27">
        <v>3.29697</v>
      </c>
    </row>
    <row r="3" spans="1:31" x14ac:dyDescent="0.3">
      <c r="A3" s="21" t="s">
        <v>11</v>
      </c>
      <c r="B3" s="64" t="str">
        <f>Subjects!B3</f>
        <v>149-493</v>
      </c>
      <c r="C3" s="63">
        <f>Subjects!H3</f>
        <v>54.841095890410962</v>
      </c>
      <c r="D3" s="65" t="str">
        <f>Subjects!F3</f>
        <v>F</v>
      </c>
      <c r="E3" s="61">
        <f>Subjects!E3</f>
        <v>1.65</v>
      </c>
      <c r="F3" s="63">
        <f>Subjects!D3</f>
        <v>86</v>
      </c>
      <c r="G3" s="66">
        <f>Subjects!I3</f>
        <v>31.588613406795229</v>
      </c>
      <c r="H3" s="24">
        <v>39.751147842056938</v>
      </c>
      <c r="I3" s="24">
        <v>40.466104651162794</v>
      </c>
      <c r="J3" s="24">
        <v>40.108626246609866</v>
      </c>
      <c r="K3" s="24">
        <v>51.506581427915513</v>
      </c>
      <c r="L3" s="30">
        <f>IF(C3&gt;0,IF(D3="F",F3*LOOKUP(C3,RD!A$10:A$15,RD!B$10:B$15)+LOOKUP(C3,RD!A$10:A$15,RD!C$10:C$15),IF(D3="M",F3*LOOKUP(C3,RD!A$10:A$15,RD!E$10:E$15)+LOOKUP(C3,RD!A$10:A$15,RD!F$10:F$15))),"")</f>
        <v>6.4619999999999997</v>
      </c>
      <c r="M3" s="30">
        <f>IF(C3&gt;0,(D3="F")*(F3*LOOKUP(C3,RD!A$10:A$15,RD!H$10:H$15)+E3*LOOKUP(C3,RD!A$10:A$15,RD!I$10:I$15)+LOOKUP(C3,RD!A$10:A$15,RD!J$10:J$15))+(D3="M")*(F3*LOOKUP(C3,RD!A$10:A$15,RD!L$10:L$15)+E3*LOOKUP(C3,RD!A$10:A$15,RD!M$10:M$15)+LOOKUP(C3,RD!A$10:A$15,RD!N$10:N$15)),"")</f>
        <v>6.4639000000000006</v>
      </c>
      <c r="N3" s="28">
        <v>6.4629500000000002</v>
      </c>
      <c r="O3" s="27">
        <v>8.7249825000000012</v>
      </c>
      <c r="P3" s="27">
        <v>2.9083275000000004</v>
      </c>
    </row>
    <row r="4" spans="1:31" x14ac:dyDescent="0.3">
      <c r="A4" s="21" t="s">
        <v>11</v>
      </c>
      <c r="B4" s="64" t="str">
        <f>Subjects!B4</f>
        <v>149-494</v>
      </c>
      <c r="C4" s="63">
        <f>Subjects!H4</f>
        <v>62.739726027397261</v>
      </c>
      <c r="D4" s="65" t="str">
        <f>Subjects!F4</f>
        <v>M</v>
      </c>
      <c r="E4" s="61">
        <f>Subjects!E4</f>
        <v>1.73</v>
      </c>
      <c r="F4" s="63">
        <f>Subjects!D4</f>
        <v>82</v>
      </c>
      <c r="G4" s="66">
        <f>Subjects!I4</f>
        <v>27.398175682448461</v>
      </c>
      <c r="H4" s="24">
        <v>24.96706304921647</v>
      </c>
      <c r="I4" s="24">
        <v>27.336475609756096</v>
      </c>
      <c r="J4" s="24">
        <v>26.151769329486285</v>
      </c>
      <c r="K4" s="24">
        <v>60.555549149821246</v>
      </c>
      <c r="L4" s="30">
        <f>IF(C4&gt;0,IF(D4="F",F4*LOOKUP(C4,RD!A$10:A$15,RD!B$10:B$15)+LOOKUP(C4,RD!A$10:A$15,RD!C$10:C$15),IF(D4="M",F4*LOOKUP(C4,RD!A$10:A$15,RD!E$10:E$15)+LOOKUP(C4,RD!A$10:A$15,RD!F$10:F$15))),"")</f>
        <v>6.4770000000000003</v>
      </c>
      <c r="M4" s="30">
        <f>IF(C4&gt;0,(D4="F")*(F4*LOOKUP(C4,RD!A$10:A$15,RD!H$10:H$15)+E4*LOOKUP(C4,RD!A$10:A$15,RD!I$10:I$15)+LOOKUP(C4,RD!A$10:A$15,RD!J$10:J$15))+(D4="M")*(F4*LOOKUP(C4,RD!A$10:A$15,RD!L$10:L$15)+E4*LOOKUP(C4,RD!A$10:A$15,RD!M$10:M$15)+LOOKUP(C4,RD!A$10:A$15,RD!N$10:N$15)),"")</f>
        <v>6.6626399999999997</v>
      </c>
      <c r="N4" s="28">
        <v>6.56982</v>
      </c>
      <c r="O4" s="27">
        <v>8.8692570000000011</v>
      </c>
      <c r="P4" s="27">
        <v>2.9564190000000004</v>
      </c>
    </row>
    <row r="5" spans="1:31" x14ac:dyDescent="0.3">
      <c r="A5" s="21" t="s">
        <v>11</v>
      </c>
      <c r="B5" s="64" t="str">
        <f>Subjects!B5</f>
        <v>149-496</v>
      </c>
      <c r="C5" s="63">
        <f>Subjects!H5</f>
        <v>60.128767123287673</v>
      </c>
      <c r="D5" s="65" t="str">
        <f>Subjects!F5</f>
        <v>F</v>
      </c>
      <c r="E5" s="61">
        <f>Subjects!E5</f>
        <v>1.78</v>
      </c>
      <c r="F5" s="63">
        <f>Subjects!D5</f>
        <v>58</v>
      </c>
      <c r="G5" s="66">
        <f>Subjects!I5</f>
        <v>18.305769473551319</v>
      </c>
      <c r="H5" s="24">
        <v>20.092538820855953</v>
      </c>
      <c r="I5" s="24">
        <v>18.09273103448276</v>
      </c>
      <c r="J5" s="24">
        <v>19.092634927669359</v>
      </c>
      <c r="K5" s="24">
        <v>46.926271741951766</v>
      </c>
      <c r="L5" s="30">
        <f>IF(C5&gt;0,IF(D5="F",F5*LOOKUP(C5,RD!A$10:A$15,RD!B$10:B$15)+LOOKUP(C5,RD!A$10:A$15,RD!C$10:C$15),IF(D5="M",F5*LOOKUP(C5,RD!A$10:A$15,RD!E$10:E$15)+LOOKUP(C5,RD!A$10:A$15,RD!F$10:F$15))),"")</f>
        <v>4.9589999999999996</v>
      </c>
      <c r="M5" s="30">
        <f>IF(C5&gt;0,(D5="F")*(F5*LOOKUP(C5,RD!A$10:A$15,RD!H$10:H$15)+E5*LOOKUP(C5,RD!A$10:A$15,RD!I$10:I$15)+LOOKUP(C5,RD!A$10:A$15,RD!J$10:J$15))+(D5="M")*(F5*LOOKUP(C5,RD!A$10:A$15,RD!L$10:L$15)+E5*LOOKUP(C5,RD!A$10:A$15,RD!M$10:M$15)+LOOKUP(C5,RD!A$10:A$15,RD!N$10:N$15)),"")</f>
        <v>5.4002600000000003</v>
      </c>
      <c r="N5" s="28">
        <v>5.1796299999999995</v>
      </c>
      <c r="O5" s="27">
        <v>6.9925005000000002</v>
      </c>
      <c r="P5" s="27">
        <v>2.3308335000000002</v>
      </c>
    </row>
    <row r="6" spans="1:31" x14ac:dyDescent="0.3">
      <c r="A6" s="21" t="s">
        <v>11</v>
      </c>
      <c r="B6" s="64" t="str">
        <f>Subjects!B6</f>
        <v>149-497</v>
      </c>
      <c r="C6" s="63">
        <f>Subjects!H6</f>
        <v>57.186301369863017</v>
      </c>
      <c r="D6" s="65" t="str">
        <f>Subjects!F6</f>
        <v>M</v>
      </c>
      <c r="E6" s="61">
        <f>Subjects!E6</f>
        <v>1.91</v>
      </c>
      <c r="F6" s="63">
        <f>Subjects!D6</f>
        <v>127</v>
      </c>
      <c r="G6" s="66">
        <f>Subjects!I6</f>
        <v>34.812642197308186</v>
      </c>
      <c r="H6" s="24">
        <v>34.464994654751784</v>
      </c>
      <c r="I6" s="24">
        <v>36.742511811023611</v>
      </c>
      <c r="J6" s="24">
        <v>35.603753232887698</v>
      </c>
      <c r="K6" s="24">
        <v>81.783233394232624</v>
      </c>
      <c r="L6" s="30">
        <f>IF(C6&gt;0,IF(D6="F",F6*LOOKUP(C6,RD!A$10:A$15,RD!B$10:B$15)+LOOKUP(C6,RD!A$10:A$15,RD!C$10:C$15),IF(D6="M",F6*LOOKUP(C6,RD!A$10:A$15,RD!E$10:E$15)+LOOKUP(C6,RD!A$10:A$15,RD!F$10:F$15))),"")</f>
        <v>9.7490000000000006</v>
      </c>
      <c r="M6" s="30">
        <f>IF(C6&gt;0,(D6="F")*(F6*LOOKUP(C6,RD!A$10:A$15,RD!H$10:H$15)+E6*LOOKUP(C6,RD!A$10:A$15,RD!I$10:I$15)+LOOKUP(C6,RD!A$10:A$15,RD!J$10:J$15))+(D6="M")*(F6*LOOKUP(C6,RD!A$10:A$15,RD!L$10:L$15)+E6*LOOKUP(C6,RD!A$10:A$15,RD!M$10:M$15)+LOOKUP(C6,RD!A$10:A$15,RD!N$10:N$15)),"")</f>
        <v>9.7449899999999996</v>
      </c>
      <c r="N6" s="28">
        <v>9.7469950000000001</v>
      </c>
      <c r="O6" s="27">
        <v>13.158443250000001</v>
      </c>
      <c r="P6" s="27">
        <v>4.3861477500000001</v>
      </c>
    </row>
    <row r="7" spans="1:31" x14ac:dyDescent="0.3">
      <c r="A7" s="21" t="s">
        <v>11</v>
      </c>
      <c r="B7" s="64" t="str">
        <f>Subjects!B7</f>
        <v>149-499</v>
      </c>
      <c r="C7" s="63">
        <f>Subjects!H7</f>
        <v>52.468493150684928</v>
      </c>
      <c r="D7" s="65" t="str">
        <f>Subjects!F7</f>
        <v>F</v>
      </c>
      <c r="E7" s="61">
        <f>Subjects!E7</f>
        <v>1.65</v>
      </c>
      <c r="F7" s="63">
        <f>Subjects!D7</f>
        <v>110</v>
      </c>
      <c r="G7" s="66">
        <f>Subjects!I7</f>
        <v>40.404040404040408</v>
      </c>
      <c r="H7" s="24">
        <v>52.797979797979806</v>
      </c>
      <c r="I7" s="24">
        <v>47.193499999999993</v>
      </c>
      <c r="J7" s="24">
        <v>49.995739898989896</v>
      </c>
      <c r="K7" s="24">
        <v>55.004686111111113</v>
      </c>
      <c r="L7" s="30">
        <f>IF(C7&gt;0,IF(D7="F",F7*LOOKUP(C7,RD!A$10:A$15,RD!B$10:B$15)+LOOKUP(C7,RD!A$10:A$15,RD!C$10:C$15),IF(D7="M",F7*LOOKUP(C7,RD!A$10:A$15,RD!E$10:E$15)+LOOKUP(C7,RD!A$10:A$15,RD!F$10:F$15))),"")</f>
        <v>7.2780000000000005</v>
      </c>
      <c r="M7" s="30">
        <f>IF(C7&gt;0,(D7="F")*(F7*LOOKUP(C7,RD!A$10:A$15,RD!H$10:H$15)+E7*LOOKUP(C7,RD!A$10:A$15,RD!I$10:I$15)+LOOKUP(C7,RD!A$10:A$15,RD!J$10:J$15))+(D7="M")*(F7*LOOKUP(C7,RD!A$10:A$15,RD!L$10:L$15)+E7*LOOKUP(C7,RD!A$10:A$15,RD!M$10:M$15)+LOOKUP(C7,RD!A$10:A$15,RD!N$10:N$15)),"")</f>
        <v>7.2798999999999996</v>
      </c>
      <c r="N7" s="28">
        <v>7.27895</v>
      </c>
      <c r="O7" s="27">
        <v>9.8265825000000007</v>
      </c>
      <c r="P7" s="27">
        <v>3.2755275000000004</v>
      </c>
    </row>
    <row r="8" spans="1:31" x14ac:dyDescent="0.3">
      <c r="A8" s="21" t="s">
        <v>11</v>
      </c>
      <c r="B8" s="64" t="str">
        <f>Subjects!B8</f>
        <v>149-500</v>
      </c>
      <c r="C8" s="63">
        <f>Subjects!H8</f>
        <v>29.613698630136987</v>
      </c>
      <c r="D8" s="65" t="str">
        <f>Subjects!F8</f>
        <v>M</v>
      </c>
      <c r="E8" s="61">
        <f>Subjects!E8</f>
        <v>1.78</v>
      </c>
      <c r="F8" s="63">
        <f>Subjects!D8</f>
        <v>87</v>
      </c>
      <c r="G8" s="66">
        <f>Subjects!I8</f>
        <v>27.458654210326976</v>
      </c>
      <c r="H8" s="24">
        <v>25.044536043428849</v>
      </c>
      <c r="I8" s="24">
        <v>27.433747126436771</v>
      </c>
      <c r="J8" s="24">
        <v>26.23914158493281</v>
      </c>
      <c r="K8" s="24">
        <v>64.171946821108463</v>
      </c>
      <c r="L8" s="30">
        <f>IF(C8&gt;0,IF(D8="F",F8*LOOKUP(C8,RD!A$10:A$15,RD!B$10:B$15)+LOOKUP(C8,RD!A$10:A$15,RD!C$10:C$15),IF(D8="M",F8*LOOKUP(C8,RD!A$10:A$15,RD!E$10:E$15)+LOOKUP(C8,RD!A$10:A$15,RD!F$10:F$15))),"")</f>
        <v>8.3769999999999989</v>
      </c>
      <c r="M8" s="30">
        <f>IF(C8&gt;0,(D8="F")*(F8*LOOKUP(C8,RD!A$10:A$15,RD!H$10:H$15)+E8*LOOKUP(C8,RD!A$10:A$15,RD!I$10:I$15)+LOOKUP(C8,RD!A$10:A$15,RD!J$10:J$15))+(D8="M")*(F8*LOOKUP(C8,RD!A$10:A$15,RD!L$10:L$15)+E8*LOOKUP(C8,RD!A$10:A$15,RD!M$10:M$15)+LOOKUP(C8,RD!A$10:A$15,RD!N$10:N$15)),"")</f>
        <v>8.3592399999999998</v>
      </c>
      <c r="N8" s="28">
        <v>8.3681199999999993</v>
      </c>
      <c r="O8" s="27">
        <v>11.296962000000001</v>
      </c>
      <c r="P8" s="27">
        <v>3.7656540000000001</v>
      </c>
    </row>
    <row r="9" spans="1:31" x14ac:dyDescent="0.3">
      <c r="A9" s="21" t="s">
        <v>11</v>
      </c>
      <c r="B9" s="64" t="str">
        <f>Subjects!B9</f>
        <v>149-501</v>
      </c>
      <c r="C9" s="63">
        <f>Subjects!H9</f>
        <v>42.235616438356168</v>
      </c>
      <c r="D9" s="65" t="str">
        <f>Subjects!F9</f>
        <v>F</v>
      </c>
      <c r="E9" s="61">
        <f>Subjects!E9</f>
        <v>1.78</v>
      </c>
      <c r="F9" s="63">
        <f>Subjects!D9</f>
        <v>89</v>
      </c>
      <c r="G9" s="66">
        <f>Subjects!I9</f>
        <v>28.089887640449437</v>
      </c>
      <c r="H9" s="24">
        <v>34.573033707865164</v>
      </c>
      <c r="I9" s="24">
        <v>36.625599999999991</v>
      </c>
      <c r="J9" s="24">
        <v>35.599316853932578</v>
      </c>
      <c r="K9" s="24">
        <v>57.316608000000002</v>
      </c>
      <c r="L9" s="30">
        <f>IF(C9&gt;0,IF(D9="F",F9*LOOKUP(C9,RD!A$10:A$15,RD!B$10:B$15)+LOOKUP(C9,RD!A$10:A$15,RD!C$10:C$15),IF(D9="M",F9*LOOKUP(C9,RD!A$10:A$15,RD!E$10:E$15)+LOOKUP(C9,RD!A$10:A$15,RD!F$10:F$15))),"")</f>
        <v>6.5640000000000001</v>
      </c>
      <c r="M9" s="30">
        <f>IF(C9&gt;0,(D9="F")*(F9*LOOKUP(C9,RD!A$10:A$15,RD!H$10:H$15)+E9*LOOKUP(C9,RD!A$10:A$15,RD!I$10:I$15)+LOOKUP(C9,RD!A$10:A$15,RD!J$10:J$15))+(D9="M")*(F9*LOOKUP(C9,RD!A$10:A$15,RD!L$10:L$15)+E9*LOOKUP(C9,RD!A$10:A$15,RD!M$10:M$15)+LOOKUP(C9,RD!A$10:A$15,RD!N$10:N$15)),"")</f>
        <v>6.5666799999999999</v>
      </c>
      <c r="N9" s="28">
        <v>6.56534</v>
      </c>
      <c r="O9" s="27">
        <v>8.8632090000000012</v>
      </c>
      <c r="P9" s="27">
        <v>2.9544030000000006</v>
      </c>
    </row>
    <row r="10" spans="1:31" x14ac:dyDescent="0.3">
      <c r="A10" s="21" t="s">
        <v>11</v>
      </c>
      <c r="B10" s="64" t="str">
        <f>Subjects!B10</f>
        <v>149-502</v>
      </c>
      <c r="C10" s="63">
        <f>Subjects!H10</f>
        <v>62.024657534246572</v>
      </c>
      <c r="D10" s="65" t="str">
        <f>Subjects!F10</f>
        <v>F</v>
      </c>
      <c r="E10" s="61">
        <f>Subjects!E10</f>
        <v>1.59</v>
      </c>
      <c r="F10" s="63">
        <f>Subjects!D10</f>
        <v>61</v>
      </c>
      <c r="G10" s="66">
        <f>Subjects!I10</f>
        <v>24.128792373719392</v>
      </c>
      <c r="H10" s="24">
        <v>28.710612713104702</v>
      </c>
      <c r="I10" s="24">
        <v>30.933288524590161</v>
      </c>
      <c r="J10" s="24">
        <v>29.821950618847431</v>
      </c>
      <c r="K10" s="24">
        <v>42.808610122503062</v>
      </c>
      <c r="L10" s="30">
        <f>IF(C10&gt;0,IF(D10="F",F10*LOOKUP(C10,RD!A$10:A$15,RD!B$10:B$15)+LOOKUP(C10,RD!A$10:A$15,RD!C$10:C$15),IF(D10="M",F10*LOOKUP(C10,RD!A$10:A$15,RD!E$10:E$15)+LOOKUP(C10,RD!A$10:A$15,RD!F$10:F$15))),"")</f>
        <v>5.0730000000000004</v>
      </c>
      <c r="M10" s="30">
        <f>IF(C10&gt;0,(D10="F")*(F10*LOOKUP(C10,RD!A$10:A$15,RD!H$10:H$15)+E10*LOOKUP(C10,RD!A$10:A$15,RD!I$10:I$15)+LOOKUP(C10,RD!A$10:A$15,RD!J$10:J$15))+(D10="M")*(F10*LOOKUP(C10,RD!A$10:A$15,RD!L$10:L$15)+E10*LOOKUP(C10,RD!A$10:A$15,RD!M$10:M$15)+LOOKUP(C10,RD!A$10:A$15,RD!N$10:N$15)),"")</f>
        <v>5.1350300000000004</v>
      </c>
      <c r="N10" s="28">
        <v>5.1040150000000004</v>
      </c>
      <c r="O10" s="27">
        <v>6.8904202500000009</v>
      </c>
      <c r="P10" s="27">
        <v>2.2968067500000005</v>
      </c>
    </row>
    <row r="11" spans="1:31" x14ac:dyDescent="0.3">
      <c r="A11" s="21" t="s">
        <v>11</v>
      </c>
      <c r="B11" s="64" t="str">
        <f>Subjects!B11</f>
        <v>149-503</v>
      </c>
      <c r="C11" s="63">
        <f>Subjects!H11</f>
        <v>61.739726027397261</v>
      </c>
      <c r="D11" s="65" t="str">
        <f>Subjects!F11</f>
        <v>F</v>
      </c>
      <c r="E11" s="61">
        <f>Subjects!E11</f>
        <v>1.52</v>
      </c>
      <c r="F11" s="63">
        <f>Subjects!D11</f>
        <v>58</v>
      </c>
      <c r="G11" s="66">
        <f>Subjects!I11</f>
        <v>25.103878116343491</v>
      </c>
      <c r="H11" s="24">
        <v>30.153739612188367</v>
      </c>
      <c r="I11" s="24">
        <v>32.501213793103453</v>
      </c>
      <c r="J11" s="24">
        <v>31.32747670264591</v>
      </c>
      <c r="K11" s="24">
        <v>39.830063512465372</v>
      </c>
      <c r="L11" s="30">
        <f>IF(C11&gt;0,IF(D11="F",F11*LOOKUP(C11,RD!A$10:A$15,RD!B$10:B$15)+LOOKUP(C11,RD!A$10:A$15,RD!C$10:C$15),IF(D11="M",F11*LOOKUP(C11,RD!A$10:A$15,RD!E$10:E$15)+LOOKUP(C11,RD!A$10:A$15,RD!F$10:F$15))),"")</f>
        <v>4.9589999999999996</v>
      </c>
      <c r="M11" s="30">
        <f>IF(C11&gt;0,(D11="F")*(F11*LOOKUP(C11,RD!A$10:A$15,RD!H$10:H$15)+E11*LOOKUP(C11,RD!A$10:A$15,RD!I$10:I$15)+LOOKUP(C11,RD!A$10:A$15,RD!J$10:J$15))+(D11="M")*(F11*LOOKUP(C11,RD!A$10:A$15,RD!L$10:L$15)+E11*LOOKUP(C11,RD!A$10:A$15,RD!M$10:M$15)+LOOKUP(C11,RD!A$10:A$15,RD!N$10:N$15)),"")</f>
        <v>4.90184</v>
      </c>
      <c r="N11" s="28">
        <v>4.9304199999999998</v>
      </c>
      <c r="O11" s="27">
        <v>6.6560670000000002</v>
      </c>
      <c r="P11" s="27">
        <v>2.2186889999999999</v>
      </c>
    </row>
    <row r="12" spans="1:31" x14ac:dyDescent="0.3">
      <c r="A12" s="21" t="s">
        <v>11</v>
      </c>
      <c r="B12" s="64" t="str">
        <f>Subjects!B12</f>
        <v>149-505</v>
      </c>
      <c r="C12" s="63">
        <f>Subjects!H12</f>
        <v>59.446575342465756</v>
      </c>
      <c r="D12" s="65" t="str">
        <f>Subjects!F12</f>
        <v>F</v>
      </c>
      <c r="E12" s="61">
        <f>Subjects!E12</f>
        <v>1.6</v>
      </c>
      <c r="F12" s="63">
        <f>Subjects!D12</f>
        <v>65</v>
      </c>
      <c r="G12" s="66">
        <f>Subjects!I12</f>
        <v>25.390624999999996</v>
      </c>
      <c r="H12" s="24">
        <v>30.578124999999993</v>
      </c>
      <c r="I12" s="24">
        <v>32.939384615384604</v>
      </c>
      <c r="J12" s="24">
        <v>31.758754807692299</v>
      </c>
      <c r="K12" s="24">
        <v>44.356809375000005</v>
      </c>
      <c r="L12" s="30">
        <f>IF(C12&gt;0,IF(D12="F",F12*LOOKUP(C12,RD!A$10:A$15,RD!B$10:B$15)+LOOKUP(C12,RD!A$10:A$15,RD!C$10:C$15),IF(D12="M",F12*LOOKUP(C12,RD!A$10:A$15,RD!E$10:E$15)+LOOKUP(C12,RD!A$10:A$15,RD!F$10:F$15))),"")</f>
        <v>5.7479999999999993</v>
      </c>
      <c r="M12" s="30">
        <f>IF(C12&gt;0,(D12="F")*(F12*LOOKUP(C12,RD!A$10:A$15,RD!H$10:H$15)+E12*LOOKUP(C12,RD!A$10:A$15,RD!I$10:I$15)+LOOKUP(C12,RD!A$10:A$15,RD!J$10:J$15))+(D12="M")*(F12*LOOKUP(C12,RD!A$10:A$15,RD!L$10:L$15)+E12*LOOKUP(C12,RD!A$10:A$15,RD!M$10:M$15)+LOOKUP(C12,RD!A$10:A$15,RD!N$10:N$15)),"")</f>
        <v>5.7495999999999992</v>
      </c>
      <c r="N12" s="28">
        <v>5.7487999999999992</v>
      </c>
      <c r="O12" s="27">
        <v>7.7608799999999993</v>
      </c>
      <c r="P12" s="27">
        <v>2.5869599999999999</v>
      </c>
    </row>
    <row r="13" spans="1:31" x14ac:dyDescent="0.3">
      <c r="A13" s="21" t="s">
        <v>11</v>
      </c>
      <c r="B13" s="64" t="str">
        <f>Subjects!B13</f>
        <v>149-506</v>
      </c>
      <c r="C13" s="63">
        <f>Subjects!H13</f>
        <v>43.317808219178083</v>
      </c>
      <c r="D13" s="65" t="str">
        <f>Subjects!F13</f>
        <v>M</v>
      </c>
      <c r="E13" s="61">
        <f>Subjects!E13</f>
        <v>1.88</v>
      </c>
      <c r="F13" s="63">
        <f>Subjects!D13</f>
        <v>99</v>
      </c>
      <c r="G13" s="66">
        <f>Subjects!I13</f>
        <v>28.010411951109102</v>
      </c>
      <c r="H13" s="24">
        <v>25.751337709370752</v>
      </c>
      <c r="I13" s="24">
        <v>28.301777777777779</v>
      </c>
      <c r="J13" s="24">
        <v>27.026557743574266</v>
      </c>
      <c r="K13" s="24">
        <v>72.243707833861478</v>
      </c>
      <c r="L13" s="30">
        <f>IF(C13&gt;0,IF(D13="F",F13*LOOKUP(C13,RD!A$10:A$15,RD!B$10:B$15)+LOOKUP(C13,RD!A$10:A$15,RD!C$10:C$15),IF(D13="M",F13*LOOKUP(C13,RD!A$10:A$15,RD!E$10:E$15)+LOOKUP(C13,RD!A$10:A$15,RD!F$10:F$15))),"")</f>
        <v>8.4049999999999994</v>
      </c>
      <c r="M13" s="30">
        <f>IF(C13&gt;0,(D13="F")*(F13*LOOKUP(C13,RD!A$10:A$15,RD!H$10:H$15)+E13*LOOKUP(C13,RD!A$10:A$15,RD!I$10:I$15)+LOOKUP(C13,RD!A$10:A$15,RD!J$10:J$15))+(D13="M")*(F13*LOOKUP(C13,RD!A$10:A$15,RD!L$10:L$15)+E13*LOOKUP(C13,RD!A$10:A$15,RD!M$10:M$15)+LOOKUP(C13,RD!A$10:A$15,RD!N$10:N$15)),"")</f>
        <v>8.4013200000000001</v>
      </c>
      <c r="N13" s="28">
        <v>8.4031599999999997</v>
      </c>
      <c r="O13" s="27">
        <v>11.344266000000001</v>
      </c>
      <c r="P13" s="27">
        <v>3.7814220000000005</v>
      </c>
    </row>
    <row r="14" spans="1:31" x14ac:dyDescent="0.3">
      <c r="A14" s="21" t="s">
        <v>11</v>
      </c>
      <c r="B14" s="64" t="str">
        <f>Subjects!B14</f>
        <v>149-509</v>
      </c>
      <c r="C14" s="63">
        <f>Subjects!H14</f>
        <v>41.25</v>
      </c>
      <c r="D14" s="65" t="str">
        <f>Subjects!F14</f>
        <v>M</v>
      </c>
      <c r="E14" s="61">
        <f>Subjects!E14</f>
        <v>1.88</v>
      </c>
      <c r="F14" s="63">
        <f>Subjects!D14</f>
        <v>83</v>
      </c>
      <c r="G14" s="66">
        <f>Subjects!I14</f>
        <v>23.483476686283389</v>
      </c>
      <c r="H14" s="24">
        <v>19.952333635129015</v>
      </c>
      <c r="I14" s="24">
        <v>19.974409638554228</v>
      </c>
      <c r="J14" s="24">
        <v>19.963371636841622</v>
      </c>
      <c r="K14" s="24">
        <v>66.430401541421446</v>
      </c>
      <c r="L14" s="30">
        <f>IF(C14&gt;0,IF(D14="F",F14*LOOKUP(C14,RD!A$10:A$15,RD!B$10:B$15)+LOOKUP(C14,RD!A$10:A$15,RD!C$10:C$15),IF(D14="M",F14*LOOKUP(C14,RD!A$10:A$15,RD!E$10:E$15)+LOOKUP(C14,RD!A$10:A$15,RD!F$10:F$15))),"")</f>
        <v>7.6370000000000005</v>
      </c>
      <c r="M14" s="30">
        <f>IF(C14&gt;0,(D14="F")*(F14*LOOKUP(C14,RD!A$10:A$15,RD!H$10:H$15)+E14*LOOKUP(C14,RD!A$10:A$15,RD!I$10:I$15)+LOOKUP(C14,RD!A$10:A$15,RD!J$10:J$15))+(D14="M")*(F14*LOOKUP(C14,RD!A$10:A$15,RD!L$10:L$15)+E14*LOOKUP(C14,RD!A$10:A$15,RD!M$10:M$15)+LOOKUP(C14,RD!A$10:A$15,RD!N$10:N$15)),"")</f>
        <v>7.6333199999999994</v>
      </c>
      <c r="N14" s="28">
        <v>7.6351599999999999</v>
      </c>
      <c r="O14" s="27">
        <v>10.307466</v>
      </c>
      <c r="P14" s="27">
        <v>3.4358219999999999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opLeftCell="B1" workbookViewId="0">
      <selection activeCell="I27" sqref="I27"/>
    </sheetView>
  </sheetViews>
  <sheetFormatPr defaultRowHeight="14.4" x14ac:dyDescent="0.3"/>
  <cols>
    <col min="2" max="2" width="11" bestFit="1" customWidth="1"/>
    <col min="3" max="3" width="6.5546875" customWidth="1"/>
    <col min="4" max="4" width="7.5546875" bestFit="1" customWidth="1"/>
    <col min="5" max="5" width="8.44140625" bestFit="1" customWidth="1"/>
    <col min="6" max="6" width="8" bestFit="1" customWidth="1"/>
    <col min="7" max="7" width="9.44140625" bestFit="1" customWidth="1"/>
    <col min="8" max="8" width="5.5546875" bestFit="1" customWidth="1"/>
    <col min="9" max="9" width="15.44140625" bestFit="1" customWidth="1"/>
    <col min="10" max="10" width="8.44140625" bestFit="1" customWidth="1"/>
    <col min="11" max="11" width="7.5546875" bestFit="1" customWidth="1"/>
    <col min="12" max="12" width="7.88671875" bestFit="1" customWidth="1"/>
    <col min="13" max="13" width="8.109375" bestFit="1" customWidth="1"/>
    <col min="14" max="14" width="6" bestFit="1" customWidth="1"/>
    <col min="15" max="15" width="7.33203125" bestFit="1" customWidth="1"/>
    <col min="16" max="16" width="4.88671875" bestFit="1" customWidth="1"/>
    <col min="17" max="17" width="6.6640625" bestFit="1" customWidth="1"/>
    <col min="18" max="18" width="15.33203125" bestFit="1" customWidth="1"/>
    <col min="19" max="19" width="17" bestFit="1" customWidth="1"/>
    <col min="20" max="20" width="16.88671875" bestFit="1" customWidth="1"/>
    <col min="21" max="21" width="16" bestFit="1" customWidth="1"/>
    <col min="22" max="22" width="13.6640625" bestFit="1" customWidth="1"/>
    <col min="23" max="23" width="16.44140625" bestFit="1" customWidth="1"/>
    <col min="24" max="24" width="15.6640625" bestFit="1" customWidth="1"/>
    <col min="25" max="25" width="9.5546875" bestFit="1" customWidth="1"/>
    <col min="26" max="26" width="4.88671875" bestFit="1" customWidth="1"/>
    <col min="27" max="27" width="21.109375" bestFit="1" customWidth="1"/>
    <col min="28" max="28" width="12.88671875" bestFit="1" customWidth="1"/>
    <col min="29" max="29" width="8.109375" bestFit="1" customWidth="1"/>
    <col min="30" max="30" width="7.44140625" bestFit="1" customWidth="1"/>
    <col min="31" max="31" width="8" bestFit="1" customWidth="1"/>
    <col min="32" max="32" width="8.109375" bestFit="1" customWidth="1"/>
    <col min="33" max="33" width="7.109375" bestFit="1" customWidth="1"/>
    <col min="36" max="36" width="7.109375" bestFit="1" customWidth="1"/>
    <col min="37" max="37" width="3.6640625" bestFit="1" customWidth="1"/>
    <col min="38" max="38" width="8" bestFit="1" customWidth="1"/>
    <col min="39" max="39" width="5.88671875" bestFit="1" customWidth="1"/>
    <col min="40" max="40" width="5.5546875" bestFit="1" customWidth="1"/>
    <col min="41" max="41" width="4.33203125" bestFit="1" customWidth="1"/>
    <col min="42" max="42" width="8" bestFit="1" customWidth="1"/>
    <col min="43" max="43" width="5.88671875" bestFit="1" customWidth="1"/>
  </cols>
  <sheetData>
    <row r="1" spans="1:43" x14ac:dyDescent="0.3">
      <c r="A1" s="36"/>
      <c r="B1" s="37" t="s">
        <v>0</v>
      </c>
      <c r="C1" s="42" t="s">
        <v>26</v>
      </c>
      <c r="D1" s="37" t="s">
        <v>4</v>
      </c>
      <c r="E1" s="45" t="s">
        <v>50</v>
      </c>
      <c r="F1" s="38" t="s">
        <v>51</v>
      </c>
      <c r="G1" s="44" t="s">
        <v>52</v>
      </c>
      <c r="H1" s="40" t="s">
        <v>7</v>
      </c>
      <c r="I1" s="56" t="s">
        <v>53</v>
      </c>
      <c r="J1" s="59" t="s">
        <v>54</v>
      </c>
      <c r="K1" s="52" t="s">
        <v>55</v>
      </c>
      <c r="L1" s="52" t="s">
        <v>56</v>
      </c>
      <c r="M1" s="55" t="s">
        <v>57</v>
      </c>
      <c r="N1" s="41" t="s">
        <v>58</v>
      </c>
      <c r="O1" s="41" t="s">
        <v>59</v>
      </c>
      <c r="P1" s="41" t="s">
        <v>60</v>
      </c>
      <c r="Q1" s="43" t="s">
        <v>61</v>
      </c>
      <c r="R1" s="49" t="s">
        <v>62</v>
      </c>
      <c r="S1" s="50" t="s">
        <v>63</v>
      </c>
      <c r="T1" s="50" t="s">
        <v>64</v>
      </c>
      <c r="U1" s="52" t="s">
        <v>65</v>
      </c>
      <c r="V1" s="52" t="s">
        <v>66</v>
      </c>
      <c r="W1" s="51" t="s">
        <v>67</v>
      </c>
      <c r="X1" s="52" t="s">
        <v>68</v>
      </c>
      <c r="Y1" s="52" t="s">
        <v>69</v>
      </c>
      <c r="Z1" s="48" t="s">
        <v>70</v>
      </c>
      <c r="AA1" s="39" t="s">
        <v>71</v>
      </c>
      <c r="AB1" s="53" t="s">
        <v>72</v>
      </c>
      <c r="AC1" s="54" t="s">
        <v>40</v>
      </c>
      <c r="AD1" s="46" t="s">
        <v>73</v>
      </c>
      <c r="AE1" s="57" t="s">
        <v>74</v>
      </c>
      <c r="AF1" s="47" t="s">
        <v>40</v>
      </c>
      <c r="AG1" s="58" t="s">
        <v>75</v>
      </c>
      <c r="AH1" s="36"/>
      <c r="AI1" s="36"/>
      <c r="AJ1" s="80"/>
      <c r="AK1" s="80"/>
      <c r="AL1" s="87"/>
      <c r="AM1" s="87"/>
      <c r="AN1" s="87"/>
      <c r="AO1" s="87"/>
      <c r="AP1" s="88"/>
      <c r="AQ1" s="88"/>
    </row>
    <row r="2" spans="1:43" x14ac:dyDescent="0.3">
      <c r="A2" s="60" t="s">
        <v>11</v>
      </c>
      <c r="B2" s="70" t="str">
        <f>Subjects!B2</f>
        <v>149-492</v>
      </c>
      <c r="C2" s="83">
        <f>Subjects!H2</f>
        <v>61.709589041095889</v>
      </c>
      <c r="D2" s="70" t="str">
        <f>Subjects!F2</f>
        <v>M</v>
      </c>
      <c r="E2" s="62">
        <v>1.694</v>
      </c>
      <c r="F2" s="84">
        <v>2.8696359999999999</v>
      </c>
      <c r="G2" s="66">
        <v>102</v>
      </c>
      <c r="H2" s="69">
        <v>35.544577779202662</v>
      </c>
      <c r="I2" s="68">
        <v>99.55</v>
      </c>
      <c r="J2" s="86">
        <v>38.170999999999999</v>
      </c>
      <c r="K2" s="85">
        <v>60.362000000000002</v>
      </c>
      <c r="L2" s="85">
        <v>3.1179999999999999</v>
      </c>
      <c r="M2" s="77">
        <v>101.651</v>
      </c>
      <c r="N2" s="77">
        <v>37.551032454181467</v>
      </c>
      <c r="O2" s="72">
        <v>59.381609625089773</v>
      </c>
      <c r="P2" s="72">
        <v>63.480000000000004</v>
      </c>
      <c r="Q2" s="74">
        <v>1</v>
      </c>
      <c r="R2" s="76">
        <v>39.5</v>
      </c>
      <c r="S2" s="74">
        <v>61</v>
      </c>
      <c r="T2" s="74">
        <v>100.5</v>
      </c>
      <c r="U2" s="71">
        <v>1.012</v>
      </c>
      <c r="V2" s="71">
        <v>96.88</v>
      </c>
      <c r="W2" s="73">
        <v>4.91</v>
      </c>
      <c r="X2" s="79">
        <v>7.0704000000000002</v>
      </c>
      <c r="Y2" s="71">
        <v>0.82399999999999995</v>
      </c>
      <c r="Z2" s="82">
        <v>64</v>
      </c>
      <c r="AA2" s="60"/>
      <c r="AB2" s="69">
        <f t="shared" ref="AB2:AB14" si="0">-0.01*C2+0.016*J2+0.054*P2+1.736</f>
        <v>5.1575601095890411</v>
      </c>
      <c r="AC2" s="69">
        <f t="shared" ref="AC2:AC14" si="1">W2-AB2</f>
        <v>-0.24756010958904096</v>
      </c>
      <c r="AD2" s="69">
        <f>AC2/0.36</f>
        <v>-0.68766697108066932</v>
      </c>
      <c r="AE2" s="68">
        <f t="shared" ref="AE2:AE14" si="2">IF(D2="F",J2*0.2+F2*14.088-2.932)+IF(D2="M",L2*5.29+F2*10.68+6.38)</f>
        <v>53.521932479999997</v>
      </c>
      <c r="AF2" s="81">
        <f t="shared" ref="AF2:AF14" si="3">K2-AE2</f>
        <v>6.8400675200000052</v>
      </c>
      <c r="AG2" s="69">
        <f t="shared" ref="AG2:AG14" si="4">IF(D2="F",AF2/3.59, AF2/3.89)</f>
        <v>1.7583721131105412</v>
      </c>
    </row>
    <row r="3" spans="1:43" x14ac:dyDescent="0.3">
      <c r="A3" s="60" t="s">
        <v>11</v>
      </c>
      <c r="B3" s="70" t="str">
        <f>Subjects!B3</f>
        <v>149-493</v>
      </c>
      <c r="C3" s="83">
        <f>Subjects!H3</f>
        <v>54.841095890410962</v>
      </c>
      <c r="D3" s="70" t="str">
        <f>Subjects!F3</f>
        <v>F</v>
      </c>
      <c r="E3" s="62">
        <v>1.665</v>
      </c>
      <c r="F3" s="84">
        <v>2.7722250000000002</v>
      </c>
      <c r="G3" s="66">
        <v>86.4</v>
      </c>
      <c r="H3" s="69">
        <v>31.166301436571707</v>
      </c>
      <c r="I3" s="68"/>
      <c r="J3" s="86">
        <v>42.521999999999998</v>
      </c>
      <c r="K3" s="85">
        <v>41.878999999999998</v>
      </c>
      <c r="L3" s="85">
        <v>2.8730000000000002</v>
      </c>
      <c r="M3" s="77">
        <v>87.274000000000001</v>
      </c>
      <c r="N3" s="77">
        <v>48.722414464789054</v>
      </c>
      <c r="O3" s="72">
        <v>47.985654375873679</v>
      </c>
      <c r="P3" s="72">
        <v>44.751999999999995</v>
      </c>
      <c r="Q3" s="74">
        <v>2.9</v>
      </c>
      <c r="R3" s="76">
        <v>41.1</v>
      </c>
      <c r="S3" s="74">
        <v>45.7</v>
      </c>
      <c r="T3" s="74">
        <v>86.8</v>
      </c>
      <c r="U3" s="71">
        <v>0.995</v>
      </c>
      <c r="V3" s="60"/>
      <c r="W3" s="73">
        <v>3.67</v>
      </c>
      <c r="X3" s="79">
        <v>5.2847999999999997</v>
      </c>
      <c r="Y3" s="71">
        <v>0.82899999999999996</v>
      </c>
      <c r="Z3" s="82">
        <v>57</v>
      </c>
      <c r="AA3" s="60"/>
      <c r="AB3" s="69">
        <f t="shared" si="0"/>
        <v>4.2845490410958895</v>
      </c>
      <c r="AC3" s="69">
        <f t="shared" si="1"/>
        <v>-0.61454904109588959</v>
      </c>
      <c r="AD3" s="69">
        <f t="shared" ref="AD3:AD14" si="5">AC3/0.36</f>
        <v>-1.7070806697108045</v>
      </c>
      <c r="AE3" s="68">
        <f t="shared" si="2"/>
        <v>44.627505799999994</v>
      </c>
      <c r="AF3" s="81">
        <f t="shared" si="3"/>
        <v>-2.7485057999999967</v>
      </c>
      <c r="AG3" s="69">
        <f t="shared" si="4"/>
        <v>-0.76560050139275682</v>
      </c>
    </row>
    <row r="4" spans="1:43" x14ac:dyDescent="0.3">
      <c r="A4" s="60" t="s">
        <v>11</v>
      </c>
      <c r="B4" s="70" t="str">
        <f>Subjects!B4</f>
        <v>149-494</v>
      </c>
      <c r="C4" s="83">
        <f>Subjects!H4</f>
        <v>62.739726027397261</v>
      </c>
      <c r="D4" s="70" t="str">
        <f>Subjects!F4</f>
        <v>M</v>
      </c>
      <c r="E4" s="62">
        <v>1.7050000000000001</v>
      </c>
      <c r="F4" s="84">
        <v>2.9070250000000004</v>
      </c>
      <c r="G4" s="66">
        <v>82.2</v>
      </c>
      <c r="H4" s="69">
        <v>28.276330612911824</v>
      </c>
      <c r="I4" s="68"/>
      <c r="J4" s="86">
        <v>25.029</v>
      </c>
      <c r="K4" s="85">
        <v>54.512999999999998</v>
      </c>
      <c r="L4" s="85">
        <v>2.871</v>
      </c>
      <c r="M4" s="77">
        <v>82.412999999999997</v>
      </c>
      <c r="N4" s="77">
        <v>30.37020858359725</v>
      </c>
      <c r="O4" s="72">
        <v>66.146117724145455</v>
      </c>
      <c r="P4" s="72">
        <v>57.384</v>
      </c>
      <c r="Q4" s="74">
        <v>-0.2</v>
      </c>
      <c r="R4" s="76">
        <v>21.1</v>
      </c>
      <c r="S4" s="74">
        <v>60.2</v>
      </c>
      <c r="T4" s="74">
        <v>81.2</v>
      </c>
      <c r="U4" s="71">
        <v>1.04</v>
      </c>
      <c r="V4" s="60"/>
      <c r="W4" s="73">
        <v>4.66</v>
      </c>
      <c r="X4" s="79">
        <v>6.7103999999999999</v>
      </c>
      <c r="Y4" s="71">
        <v>0.82</v>
      </c>
      <c r="Z4" s="82">
        <v>55</v>
      </c>
      <c r="AA4" s="60"/>
      <c r="AB4" s="69">
        <f t="shared" si="0"/>
        <v>4.6078027397260275</v>
      </c>
      <c r="AC4" s="69">
        <f t="shared" si="1"/>
        <v>5.2197260273972645E-2</v>
      </c>
      <c r="AD4" s="69">
        <f t="shared" si="5"/>
        <v>0.14499238964992403</v>
      </c>
      <c r="AE4" s="68">
        <f t="shared" si="2"/>
        <v>52.614617000000003</v>
      </c>
      <c r="AF4" s="81">
        <f t="shared" si="3"/>
        <v>1.8983829999999955</v>
      </c>
      <c r="AG4" s="69">
        <f t="shared" si="4"/>
        <v>0.48801619537274948</v>
      </c>
    </row>
    <row r="5" spans="1:43" x14ac:dyDescent="0.3">
      <c r="A5" s="60" t="s">
        <v>11</v>
      </c>
      <c r="B5" s="70" t="str">
        <f>Subjects!B5</f>
        <v>149-496</v>
      </c>
      <c r="C5" s="83">
        <f>Subjects!H5</f>
        <v>60.128767123287673</v>
      </c>
      <c r="D5" s="70" t="str">
        <f>Subjects!F5</f>
        <v>F</v>
      </c>
      <c r="E5" s="62">
        <v>1.7669999999999999</v>
      </c>
      <c r="F5" s="84">
        <v>3.1222889999999999</v>
      </c>
      <c r="G5" s="66">
        <v>59</v>
      </c>
      <c r="H5" s="69">
        <v>18.896392998854367</v>
      </c>
      <c r="I5" s="68"/>
      <c r="J5" s="86">
        <v>11.114000000000001</v>
      </c>
      <c r="K5" s="85">
        <v>44.317</v>
      </c>
      <c r="L5" s="85">
        <v>2.1139999999999999</v>
      </c>
      <c r="M5" s="77">
        <v>57.544999999999995</v>
      </c>
      <c r="N5" s="77">
        <v>19.313580675992704</v>
      </c>
      <c r="O5" s="72">
        <v>77.012772612737862</v>
      </c>
      <c r="P5" s="72">
        <v>46.430999999999997</v>
      </c>
      <c r="Q5" s="74">
        <v>-0.5</v>
      </c>
      <c r="R5" s="76">
        <v>8.8000000000000007</v>
      </c>
      <c r="S5" s="74">
        <v>47.3</v>
      </c>
      <c r="T5" s="74">
        <v>56.1</v>
      </c>
      <c r="U5" s="71">
        <v>1.0629999999999999</v>
      </c>
      <c r="V5" s="71">
        <v>50.502000000000002</v>
      </c>
      <c r="W5" s="73">
        <v>3.29</v>
      </c>
      <c r="X5" s="79">
        <v>4.7375999999999996</v>
      </c>
      <c r="Y5" s="71">
        <v>0.84</v>
      </c>
      <c r="Z5" s="82">
        <v>45</v>
      </c>
      <c r="AA5" s="60"/>
      <c r="AB5" s="69">
        <f t="shared" si="0"/>
        <v>3.8198103287671232</v>
      </c>
      <c r="AC5" s="69">
        <f t="shared" si="1"/>
        <v>-0.5298103287671232</v>
      </c>
      <c r="AD5" s="69">
        <f t="shared" si="5"/>
        <v>-1.4716953576864533</v>
      </c>
      <c r="AE5" s="68">
        <f t="shared" si="2"/>
        <v>43.277607431999996</v>
      </c>
      <c r="AF5" s="81">
        <f t="shared" si="3"/>
        <v>1.0393925680000038</v>
      </c>
      <c r="AG5" s="69">
        <f t="shared" si="4"/>
        <v>0.28952439220055814</v>
      </c>
    </row>
    <row r="6" spans="1:43" x14ac:dyDescent="0.3">
      <c r="A6" s="60" t="s">
        <v>11</v>
      </c>
      <c r="B6" s="70" t="str">
        <f>Subjects!B6</f>
        <v>149-497</v>
      </c>
      <c r="C6" s="83">
        <f>Subjects!H6</f>
        <v>57.186301369863017</v>
      </c>
      <c r="D6" s="70" t="str">
        <f>Subjects!F6</f>
        <v>M</v>
      </c>
      <c r="E6" s="62">
        <v>1.877</v>
      </c>
      <c r="F6" s="84">
        <v>3.523129</v>
      </c>
      <c r="G6" s="66">
        <v>130.05000000000001</v>
      </c>
      <c r="H6" s="69">
        <v>36.913209820020789</v>
      </c>
      <c r="I6" s="68">
        <v>126.437</v>
      </c>
      <c r="J6" s="86">
        <v>44.985999999999997</v>
      </c>
      <c r="K6" s="85">
        <v>79.847999999999999</v>
      </c>
      <c r="L6" s="85">
        <v>4.2889999999999997</v>
      </c>
      <c r="M6" s="77">
        <v>129.12299999999999</v>
      </c>
      <c r="N6" s="77">
        <v>34.839649016828915</v>
      </c>
      <c r="O6" s="72">
        <v>61.838711925838162</v>
      </c>
      <c r="P6" s="72">
        <v>84.137</v>
      </c>
      <c r="Q6" s="74">
        <v>2.5</v>
      </c>
      <c r="R6" s="76">
        <v>39.700000000000003</v>
      </c>
      <c r="S6" s="74">
        <v>87.8</v>
      </c>
      <c r="T6" s="74">
        <v>127.5</v>
      </c>
      <c r="U6" s="71">
        <v>1.0289999999999999</v>
      </c>
      <c r="V6" s="71">
        <v>120.84</v>
      </c>
      <c r="W6" s="73">
        <v>6.1910908639774345</v>
      </c>
      <c r="X6" s="79">
        <v>8.9151708441275055</v>
      </c>
      <c r="Y6" s="71">
        <v>0.81416020400115663</v>
      </c>
      <c r="Z6" s="82">
        <v>49</v>
      </c>
      <c r="AA6" s="60"/>
      <c r="AB6" s="69">
        <f t="shared" si="0"/>
        <v>6.4273109863013698</v>
      </c>
      <c r="AC6" s="69">
        <f t="shared" si="1"/>
        <v>-0.2362201223239353</v>
      </c>
      <c r="AD6" s="69">
        <f t="shared" si="5"/>
        <v>-0.65616700645537585</v>
      </c>
      <c r="AE6" s="68">
        <f t="shared" si="2"/>
        <v>66.695827719999997</v>
      </c>
      <c r="AF6" s="81">
        <f t="shared" si="3"/>
        <v>13.152172280000002</v>
      </c>
      <c r="AG6" s="69">
        <f t="shared" si="4"/>
        <v>3.3810211516709514</v>
      </c>
    </row>
    <row r="7" spans="1:43" x14ac:dyDescent="0.3">
      <c r="A7" s="60" t="s">
        <v>11</v>
      </c>
      <c r="B7" s="70" t="str">
        <f>Subjects!B7</f>
        <v>149-499</v>
      </c>
      <c r="C7" s="83">
        <f>Subjects!H7</f>
        <v>52.468493150684928</v>
      </c>
      <c r="D7" s="70" t="str">
        <f>Subjects!F7</f>
        <v>F</v>
      </c>
      <c r="E7" s="62">
        <v>1.637</v>
      </c>
      <c r="F7" s="84">
        <v>2.6797689999999998</v>
      </c>
      <c r="G7" s="66">
        <v>108.7</v>
      </c>
      <c r="H7" s="69">
        <v>40.563197798019161</v>
      </c>
      <c r="I7" s="68"/>
      <c r="J7" s="86">
        <v>55.804000000000002</v>
      </c>
      <c r="K7" s="85">
        <v>50.87</v>
      </c>
      <c r="L7" s="85">
        <v>2.734</v>
      </c>
      <c r="M7" s="77">
        <v>109.408</v>
      </c>
      <c r="N7" s="77">
        <v>51.005410938871016</v>
      </c>
      <c r="O7" s="72">
        <v>46.4956858730623</v>
      </c>
      <c r="P7" s="72">
        <v>53.603999999999999</v>
      </c>
      <c r="Q7" s="74">
        <v>0.9</v>
      </c>
      <c r="R7" s="76">
        <v>48.6</v>
      </c>
      <c r="S7" s="74">
        <v>60.1</v>
      </c>
      <c r="T7" s="74">
        <v>108.7</v>
      </c>
      <c r="U7" s="71">
        <v>1.0009999999999999</v>
      </c>
      <c r="V7" s="60"/>
      <c r="W7" s="73">
        <v>4.5999999999999996</v>
      </c>
      <c r="X7" s="79">
        <v>6.6239999999999997</v>
      </c>
      <c r="Y7" s="71">
        <v>0.81799999999999995</v>
      </c>
      <c r="Z7" s="82">
        <v>54</v>
      </c>
      <c r="AA7" s="67" t="s">
        <v>76</v>
      </c>
      <c r="AB7" s="69">
        <f t="shared" si="0"/>
        <v>4.998795068493151</v>
      </c>
      <c r="AC7" s="69">
        <f t="shared" si="1"/>
        <v>-0.39879506849315138</v>
      </c>
      <c r="AD7" s="69">
        <f t="shared" si="5"/>
        <v>-1.1077640791476429</v>
      </c>
      <c r="AE7" s="68">
        <f t="shared" si="2"/>
        <v>45.981385671999995</v>
      </c>
      <c r="AF7" s="81">
        <f t="shared" si="3"/>
        <v>4.8886143280000027</v>
      </c>
      <c r="AG7" s="69">
        <f t="shared" si="4"/>
        <v>1.3617310105849589</v>
      </c>
    </row>
    <row r="8" spans="1:43" x14ac:dyDescent="0.3">
      <c r="A8" s="60" t="s">
        <v>11</v>
      </c>
      <c r="B8" s="70" t="str">
        <f>Subjects!B8</f>
        <v>149-500</v>
      </c>
      <c r="C8" s="83">
        <f>Subjects!H8</f>
        <v>29.613698630136987</v>
      </c>
      <c r="D8" s="70" t="str">
        <f>Subjects!F8</f>
        <v>M</v>
      </c>
      <c r="E8" s="62">
        <v>1.728</v>
      </c>
      <c r="F8" s="84">
        <v>2.9859839999999997</v>
      </c>
      <c r="G8" s="66">
        <v>87.6</v>
      </c>
      <c r="H8" s="69">
        <v>29.337062757201647</v>
      </c>
      <c r="I8" s="68"/>
      <c r="J8" s="86">
        <v>17.643999999999998</v>
      </c>
      <c r="K8" s="85">
        <v>67.962000000000003</v>
      </c>
      <c r="L8" s="85">
        <v>3.637</v>
      </c>
      <c r="M8" s="77">
        <v>89.242999999999995</v>
      </c>
      <c r="N8" s="77">
        <v>19.770738321212868</v>
      </c>
      <c r="O8" s="72">
        <v>76.153872012370726</v>
      </c>
      <c r="P8" s="72">
        <v>71.599000000000004</v>
      </c>
      <c r="Q8" s="74">
        <v>1.3</v>
      </c>
      <c r="R8" s="76">
        <v>12.4</v>
      </c>
      <c r="S8" s="74">
        <v>74.8</v>
      </c>
      <c r="T8" s="74">
        <v>87.2</v>
      </c>
      <c r="U8" s="71">
        <v>1.0660000000000001</v>
      </c>
      <c r="V8" s="60"/>
      <c r="W8" s="73">
        <v>5.3</v>
      </c>
      <c r="X8" s="79">
        <v>7.6319999999999997</v>
      </c>
      <c r="Y8" s="71">
        <v>0.878</v>
      </c>
      <c r="Z8" s="82">
        <v>53</v>
      </c>
      <c r="AA8" s="60"/>
      <c r="AB8" s="69">
        <f t="shared" si="0"/>
        <v>5.5885130136986305</v>
      </c>
      <c r="AC8" s="69">
        <f t="shared" si="1"/>
        <v>-0.28851301369863069</v>
      </c>
      <c r="AD8" s="69">
        <f t="shared" si="5"/>
        <v>-0.80142503805175191</v>
      </c>
      <c r="AE8" s="68">
        <f t="shared" si="2"/>
        <v>57.510039120000002</v>
      </c>
      <c r="AF8" s="81">
        <f t="shared" si="3"/>
        <v>10.451960880000001</v>
      </c>
      <c r="AG8" s="69">
        <f t="shared" si="4"/>
        <v>2.6868794035989718</v>
      </c>
    </row>
    <row r="9" spans="1:43" x14ac:dyDescent="0.3">
      <c r="A9" s="60" t="s">
        <v>11</v>
      </c>
      <c r="B9" s="70" t="str">
        <f>Subjects!B9</f>
        <v>149-501</v>
      </c>
      <c r="C9" s="83">
        <f>Subjects!H9</f>
        <v>42.235616438356168</v>
      </c>
      <c r="D9" s="70" t="str">
        <f>Subjects!F9</f>
        <v>F</v>
      </c>
      <c r="E9" s="62">
        <v>1.7769999999999999</v>
      </c>
      <c r="F9" s="84">
        <v>3.1577289999999998</v>
      </c>
      <c r="G9" s="66">
        <v>91.33</v>
      </c>
      <c r="H9" s="69">
        <v>28.922684625564766</v>
      </c>
      <c r="I9" s="68">
        <v>89.86</v>
      </c>
      <c r="J9" s="86">
        <v>38.534999999999997</v>
      </c>
      <c r="K9" s="85">
        <v>50.347999999999999</v>
      </c>
      <c r="L9" s="85">
        <v>3.0990000000000002</v>
      </c>
      <c r="M9" s="77">
        <v>91.981999999999999</v>
      </c>
      <c r="N9" s="77">
        <v>41.894066230349409</v>
      </c>
      <c r="O9" s="72">
        <v>54.736796329716682</v>
      </c>
      <c r="P9" s="72">
        <v>53.447000000000003</v>
      </c>
      <c r="Q9" s="74">
        <v>0.8</v>
      </c>
      <c r="R9" s="76">
        <v>35.799999999999997</v>
      </c>
      <c r="S9" s="74">
        <v>55.3</v>
      </c>
      <c r="T9" s="74">
        <v>91.1</v>
      </c>
      <c r="U9" s="71">
        <v>1.012</v>
      </c>
      <c r="V9" s="71">
        <v>87.525999999999996</v>
      </c>
      <c r="W9" s="73">
        <v>4.6399999999999997</v>
      </c>
      <c r="X9" s="79">
        <v>6.6815999999999995</v>
      </c>
      <c r="Y9" s="71">
        <v>0.90800000000000003</v>
      </c>
      <c r="Z9" s="82">
        <v>49</v>
      </c>
      <c r="AA9" s="60"/>
      <c r="AB9" s="69">
        <f t="shared" si="0"/>
        <v>4.8163418356164387</v>
      </c>
      <c r="AC9" s="69">
        <f t="shared" si="1"/>
        <v>-0.17634183561643901</v>
      </c>
      <c r="AD9" s="69">
        <f t="shared" si="5"/>
        <v>-0.48983843226788615</v>
      </c>
      <c r="AE9" s="68">
        <f t="shared" si="2"/>
        <v>49.26108615199999</v>
      </c>
      <c r="AF9" s="81">
        <f t="shared" si="3"/>
        <v>1.0869138480000089</v>
      </c>
      <c r="AG9" s="69">
        <f t="shared" si="4"/>
        <v>0.30276151754874903</v>
      </c>
    </row>
    <row r="10" spans="1:43" x14ac:dyDescent="0.3">
      <c r="A10" s="60" t="s">
        <v>11</v>
      </c>
      <c r="B10" s="70" t="str">
        <f>Subjects!B10</f>
        <v>149-502</v>
      </c>
      <c r="C10" s="83">
        <f>Subjects!H10</f>
        <v>62.024657534246572</v>
      </c>
      <c r="D10" s="70" t="str">
        <f>Subjects!F10</f>
        <v>F</v>
      </c>
      <c r="E10" s="62">
        <v>1.667</v>
      </c>
      <c r="F10" s="84">
        <v>2.7788889999999999</v>
      </c>
      <c r="G10" s="66">
        <v>60.75</v>
      </c>
      <c r="H10" s="69">
        <v>21.861254623700336</v>
      </c>
      <c r="I10" s="68">
        <v>59.15</v>
      </c>
      <c r="J10" s="86">
        <v>21.114000000000001</v>
      </c>
      <c r="K10" s="85">
        <v>37.569000000000003</v>
      </c>
      <c r="L10" s="85">
        <v>1.976</v>
      </c>
      <c r="M10" s="77">
        <v>60.659000000000006</v>
      </c>
      <c r="N10" s="77">
        <v>34.807695477999964</v>
      </c>
      <c r="O10" s="72">
        <v>61.934749995878605</v>
      </c>
      <c r="P10" s="72">
        <v>39.545000000000002</v>
      </c>
      <c r="Q10" s="74">
        <v>0</v>
      </c>
      <c r="R10" s="76">
        <v>16.600000000000001</v>
      </c>
      <c r="S10" s="74">
        <v>43.3</v>
      </c>
      <c r="T10" s="74">
        <v>59.9</v>
      </c>
      <c r="U10" s="71">
        <v>1.036</v>
      </c>
      <c r="V10" s="71">
        <v>55.625</v>
      </c>
      <c r="W10" s="73">
        <v>3.55</v>
      </c>
      <c r="X10" s="79">
        <v>5.1119999999999992</v>
      </c>
      <c r="Y10" s="71">
        <v>0.81299999999999994</v>
      </c>
      <c r="Z10" s="60">
        <v>60</v>
      </c>
      <c r="AA10" s="60"/>
      <c r="AB10" s="69">
        <f t="shared" si="0"/>
        <v>3.5890074246575345</v>
      </c>
      <c r="AC10" s="69">
        <f t="shared" si="1"/>
        <v>-3.9007424657534706E-2</v>
      </c>
      <c r="AD10" s="69">
        <f t="shared" si="5"/>
        <v>-0.10835395738204086</v>
      </c>
      <c r="AE10" s="68">
        <f t="shared" si="2"/>
        <v>40.439788231999991</v>
      </c>
      <c r="AF10" s="81">
        <f t="shared" si="3"/>
        <v>-2.8707882319999882</v>
      </c>
      <c r="AG10" s="69">
        <f t="shared" si="4"/>
        <v>-0.79966246016712772</v>
      </c>
    </row>
    <row r="11" spans="1:43" x14ac:dyDescent="0.3">
      <c r="A11" s="60" t="s">
        <v>11</v>
      </c>
      <c r="B11" s="70" t="str">
        <f>Subjects!B11</f>
        <v>149-503</v>
      </c>
      <c r="C11" s="83">
        <f>Subjects!H11</f>
        <v>61.739726027397261</v>
      </c>
      <c r="D11" s="70" t="str">
        <f>Subjects!F11</f>
        <v>F</v>
      </c>
      <c r="E11" s="62">
        <v>1.524</v>
      </c>
      <c r="F11" s="84">
        <v>2.3225760000000002</v>
      </c>
      <c r="G11" s="66">
        <v>60.4</v>
      </c>
      <c r="H11" s="69">
        <v>26.005607566770685</v>
      </c>
      <c r="I11" s="68"/>
      <c r="J11" s="75">
        <v>21.552</v>
      </c>
      <c r="K11" s="85">
        <v>37.191000000000003</v>
      </c>
      <c r="L11" s="85">
        <v>1.7330000000000001</v>
      </c>
      <c r="M11" s="77">
        <v>60.475999999999999</v>
      </c>
      <c r="N11" s="77">
        <v>35.637277597724712</v>
      </c>
      <c r="O11" s="72">
        <v>61.497122825583702</v>
      </c>
      <c r="P11" s="72">
        <v>38.923999999999999</v>
      </c>
      <c r="Q11" s="74">
        <v>-0.3</v>
      </c>
      <c r="R11" s="76">
        <v>22.5</v>
      </c>
      <c r="S11" s="74">
        <v>37.200000000000003</v>
      </c>
      <c r="T11" s="74">
        <v>59.6</v>
      </c>
      <c r="U11" s="71">
        <v>1.0149999999999999</v>
      </c>
      <c r="V11" s="60"/>
      <c r="W11" s="73">
        <v>3.5</v>
      </c>
      <c r="X11" s="79">
        <v>5.04</v>
      </c>
      <c r="Y11" s="71">
        <v>0.83699999999999997</v>
      </c>
      <c r="Z11" s="82">
        <v>59</v>
      </c>
      <c r="AA11" s="60"/>
      <c r="AB11" s="69">
        <f t="shared" si="0"/>
        <v>3.5653307397260274</v>
      </c>
      <c r="AC11" s="69">
        <f t="shared" si="1"/>
        <v>-6.5330739726027431E-2</v>
      </c>
      <c r="AD11" s="69">
        <f t="shared" si="5"/>
        <v>-0.18147427701674287</v>
      </c>
      <c r="AE11" s="68">
        <f t="shared" si="2"/>
        <v>34.098850687999999</v>
      </c>
      <c r="AF11" s="81">
        <f t="shared" si="3"/>
        <v>3.0921493120000036</v>
      </c>
      <c r="AG11" s="69">
        <f t="shared" si="4"/>
        <v>0.86132292813370581</v>
      </c>
    </row>
    <row r="12" spans="1:43" x14ac:dyDescent="0.3">
      <c r="A12" s="60" t="s">
        <v>11</v>
      </c>
      <c r="B12" s="70" t="str">
        <f>Subjects!B12</f>
        <v>149-505</v>
      </c>
      <c r="C12" s="83">
        <f>Subjects!H12</f>
        <v>59.446575342465756</v>
      </c>
      <c r="D12" s="70" t="str">
        <f>Subjects!F12</f>
        <v>F</v>
      </c>
      <c r="E12" s="62">
        <v>1.591</v>
      </c>
      <c r="F12" s="84">
        <v>2.5312809999999999</v>
      </c>
      <c r="G12" s="66">
        <v>64.599999999999994</v>
      </c>
      <c r="H12" s="69">
        <v>25.520675104818469</v>
      </c>
      <c r="I12" s="68">
        <v>62.3</v>
      </c>
      <c r="J12" s="86">
        <v>27.323</v>
      </c>
      <c r="K12" s="85">
        <v>34.881</v>
      </c>
      <c r="L12" s="85">
        <v>2.1629999999999998</v>
      </c>
      <c r="M12" s="77">
        <v>64.367000000000004</v>
      </c>
      <c r="N12" s="77">
        <v>42.448770332623859</v>
      </c>
      <c r="O12" s="72">
        <v>54.190812062081491</v>
      </c>
      <c r="P12" s="72">
        <v>37.043999999999997</v>
      </c>
      <c r="Q12" s="74">
        <v>1.2</v>
      </c>
      <c r="R12" s="76">
        <v>25.7</v>
      </c>
      <c r="S12" s="74">
        <v>37.799999999999997</v>
      </c>
      <c r="T12" s="74">
        <v>63.5</v>
      </c>
      <c r="U12" s="71">
        <v>1.0089999999999999</v>
      </c>
      <c r="V12" s="71">
        <v>60.844999999999999</v>
      </c>
      <c r="W12" s="73">
        <v>3.43</v>
      </c>
      <c r="X12" s="79">
        <v>4.9392000000000005</v>
      </c>
      <c r="Y12" s="71">
        <v>0.84499999999999997</v>
      </c>
      <c r="Z12" s="60">
        <v>55</v>
      </c>
      <c r="AA12" s="60"/>
      <c r="AB12" s="69">
        <f t="shared" si="0"/>
        <v>3.5790782465753423</v>
      </c>
      <c r="AC12" s="69">
        <f t="shared" si="1"/>
        <v>-0.14907824657534219</v>
      </c>
      <c r="AD12" s="69">
        <f t="shared" si="5"/>
        <v>-0.41410624048706163</v>
      </c>
      <c r="AE12" s="68">
        <f t="shared" si="2"/>
        <v>38.19328672799999</v>
      </c>
      <c r="AF12" s="81">
        <f t="shared" si="3"/>
        <v>-3.3122867279999895</v>
      </c>
      <c r="AG12" s="69">
        <f t="shared" si="4"/>
        <v>-0.92264254261838152</v>
      </c>
    </row>
    <row r="13" spans="1:43" x14ac:dyDescent="0.3">
      <c r="A13" s="60" t="s">
        <v>11</v>
      </c>
      <c r="B13" s="70" t="str">
        <f>Subjects!B13</f>
        <v>149-506</v>
      </c>
      <c r="C13" s="83">
        <f>Subjects!H13</f>
        <v>43.317808219178083</v>
      </c>
      <c r="D13" s="70" t="str">
        <f>Subjects!F13</f>
        <v>M</v>
      </c>
      <c r="E13" s="62">
        <v>1.881</v>
      </c>
      <c r="F13" s="84">
        <v>3.5381610000000001</v>
      </c>
      <c r="G13" s="66">
        <v>103.7</v>
      </c>
      <c r="H13" s="69">
        <v>29.309011093616146</v>
      </c>
      <c r="I13" s="68">
        <v>102.55</v>
      </c>
      <c r="J13" s="86">
        <v>27.305</v>
      </c>
      <c r="K13" s="85">
        <v>74.72</v>
      </c>
      <c r="L13" s="85">
        <v>3.371</v>
      </c>
      <c r="M13" s="77">
        <v>105.396</v>
      </c>
      <c r="N13" s="77">
        <v>25.907055296216175</v>
      </c>
      <c r="O13" s="72">
        <v>70.894531101749592</v>
      </c>
      <c r="P13" s="72">
        <v>78.090999999999994</v>
      </c>
      <c r="Q13" s="74">
        <v>-0.7</v>
      </c>
      <c r="R13" s="76">
        <v>26</v>
      </c>
      <c r="S13" s="74">
        <v>77.5</v>
      </c>
      <c r="T13" s="74">
        <v>103.5</v>
      </c>
      <c r="U13" s="71">
        <v>1.042</v>
      </c>
      <c r="V13" s="60"/>
      <c r="W13" s="73">
        <v>5.25</v>
      </c>
      <c r="X13" s="79">
        <v>7.56</v>
      </c>
      <c r="Y13" s="71">
        <v>0.80900000000000005</v>
      </c>
      <c r="Z13" s="60">
        <v>44</v>
      </c>
      <c r="AA13" s="60"/>
      <c r="AB13" s="69">
        <f t="shared" si="0"/>
        <v>5.956615917808219</v>
      </c>
      <c r="AC13" s="69">
        <f t="shared" si="1"/>
        <v>-0.70661591780821897</v>
      </c>
      <c r="AD13" s="69">
        <f t="shared" si="5"/>
        <v>-1.9628219939117195</v>
      </c>
      <c r="AE13" s="68">
        <f t="shared" si="2"/>
        <v>62.000149479999997</v>
      </c>
      <c r="AF13" s="81">
        <f t="shared" si="3"/>
        <v>12.719850520000001</v>
      </c>
      <c r="AG13" s="69">
        <f t="shared" si="4"/>
        <v>3.2698844524421595</v>
      </c>
    </row>
    <row r="14" spans="1:43" x14ac:dyDescent="0.3">
      <c r="A14" s="60" t="s">
        <v>11</v>
      </c>
      <c r="B14" s="70" t="str">
        <f>Subjects!B14</f>
        <v>149-509</v>
      </c>
      <c r="C14" s="83">
        <f>Subjects!H14</f>
        <v>41.25</v>
      </c>
      <c r="D14" s="70" t="str">
        <f>Subjects!F14</f>
        <v>M</v>
      </c>
      <c r="E14" s="62">
        <v>1.863</v>
      </c>
      <c r="F14" s="62">
        <v>3.4707689999999998</v>
      </c>
      <c r="G14" s="66">
        <v>79.8</v>
      </c>
      <c r="H14" s="69">
        <v>22.992022805320666</v>
      </c>
      <c r="I14" s="78">
        <v>78</v>
      </c>
      <c r="J14" s="86">
        <v>19.678999999999998</v>
      </c>
      <c r="K14" s="85">
        <v>57.377000000000002</v>
      </c>
      <c r="L14" s="85">
        <v>3.141</v>
      </c>
      <c r="M14" s="77">
        <v>80.197000000000003</v>
      </c>
      <c r="N14" s="77">
        <v>24.538324376223546</v>
      </c>
      <c r="O14" s="72">
        <v>71.545070264473736</v>
      </c>
      <c r="P14" s="72">
        <v>60.518000000000001</v>
      </c>
      <c r="Q14" s="74">
        <v>0</v>
      </c>
      <c r="R14" s="76">
        <v>16.2</v>
      </c>
      <c r="S14" s="74">
        <v>63.1</v>
      </c>
      <c r="T14" s="74">
        <v>79.2</v>
      </c>
      <c r="U14" s="71">
        <v>1.052</v>
      </c>
      <c r="V14" s="60"/>
      <c r="W14" s="73">
        <v>4.5199999999999996</v>
      </c>
      <c r="X14" s="79">
        <v>6.508799999999999</v>
      </c>
      <c r="Y14" s="61">
        <v>0.86299999999999999</v>
      </c>
      <c r="Z14" s="60">
        <v>53</v>
      </c>
      <c r="AA14" s="60"/>
      <c r="AB14" s="69">
        <f t="shared" si="0"/>
        <v>4.9063359999999996</v>
      </c>
      <c r="AC14" s="69">
        <f t="shared" si="1"/>
        <v>-0.38633600000000001</v>
      </c>
      <c r="AD14" s="69">
        <f t="shared" si="5"/>
        <v>-1.0731555555555556</v>
      </c>
      <c r="AE14" s="68">
        <f t="shared" si="2"/>
        <v>60.063702919999997</v>
      </c>
      <c r="AF14" s="81">
        <f t="shared" si="3"/>
        <v>-2.6867029199999948</v>
      </c>
      <c r="AG14" s="69">
        <f t="shared" si="4"/>
        <v>-0.69066913110539707</v>
      </c>
    </row>
    <row r="17" spans="2:33" x14ac:dyDescent="0.3">
      <c r="B17" s="110"/>
      <c r="H17" t="s">
        <v>133</v>
      </c>
      <c r="I17" t="s">
        <v>46</v>
      </c>
      <c r="J17" s="133">
        <f>AVERAGE(J2,J4,J6,J8,J13:J14)</f>
        <v>28.802333333333337</v>
      </c>
      <c r="K17" s="133">
        <f t="shared" ref="K17:AG17" si="6">AVERAGE(K2,K4,K6,K8,K13:K14)</f>
        <v>65.796999999999997</v>
      </c>
      <c r="L17" s="132">
        <f t="shared" si="6"/>
        <v>3.4045000000000001</v>
      </c>
      <c r="M17" s="133">
        <f t="shared" si="6"/>
        <v>98.003833333333333</v>
      </c>
      <c r="N17" s="133">
        <f t="shared" si="6"/>
        <v>28.829501341376709</v>
      </c>
      <c r="O17" s="133">
        <f t="shared" si="6"/>
        <v>67.6599854422779</v>
      </c>
      <c r="P17" s="133">
        <f t="shared" si="6"/>
        <v>69.20150000000001</v>
      </c>
      <c r="Q17" s="133">
        <f t="shared" si="6"/>
        <v>0.64999999999999991</v>
      </c>
      <c r="R17" s="133">
        <f t="shared" si="6"/>
        <v>25.816666666666666</v>
      </c>
      <c r="S17" s="133">
        <f t="shared" si="6"/>
        <v>70.733333333333334</v>
      </c>
      <c r="T17" s="133">
        <f t="shared" si="6"/>
        <v>96.516666666666666</v>
      </c>
      <c r="U17" s="131">
        <f t="shared" si="6"/>
        <v>1.0401666666666667</v>
      </c>
      <c r="V17" s="133">
        <f t="shared" si="6"/>
        <v>108.86</v>
      </c>
      <c r="W17" s="132">
        <f t="shared" si="6"/>
        <v>5.1385151439962389</v>
      </c>
      <c r="X17" s="132">
        <f t="shared" si="6"/>
        <v>7.3994618073545846</v>
      </c>
      <c r="Y17" s="131">
        <f t="shared" si="6"/>
        <v>0.83469336733352628</v>
      </c>
      <c r="Z17" s="133">
        <f t="shared" si="6"/>
        <v>53</v>
      </c>
      <c r="AA17" s="133"/>
      <c r="AB17" s="133">
        <f t="shared" si="6"/>
        <v>5.4406897945205479</v>
      </c>
      <c r="AC17" s="133">
        <f t="shared" si="6"/>
        <v>-0.30217465052430886</v>
      </c>
      <c r="AD17" s="133">
        <f t="shared" si="6"/>
        <v>-0.83937402923419135</v>
      </c>
      <c r="AE17" s="133">
        <f t="shared" si="6"/>
        <v>58.734378119999995</v>
      </c>
      <c r="AF17" s="133">
        <f t="shared" si="6"/>
        <v>7.0626218800000018</v>
      </c>
      <c r="AG17" s="133">
        <f t="shared" si="6"/>
        <v>1.8155840308483295</v>
      </c>
    </row>
    <row r="18" spans="2:33" x14ac:dyDescent="0.3">
      <c r="B18" s="110"/>
      <c r="H18" t="s">
        <v>132</v>
      </c>
      <c r="J18" s="133">
        <f>STDEV(J2,J4,J6,J8,J13:J14)</f>
        <v>10.713604877288805</v>
      </c>
      <c r="K18" s="133">
        <f t="shared" ref="K18:AG18" si="7">STDEV(K2,K4,K6,K8,K13:K14)</f>
        <v>10.09457315590905</v>
      </c>
      <c r="L18" s="132">
        <f t="shared" si="7"/>
        <v>0.50470892601577866</v>
      </c>
      <c r="M18" s="133">
        <f t="shared" si="7"/>
        <v>18.293485642891113</v>
      </c>
      <c r="N18" s="133">
        <f t="shared" si="7"/>
        <v>6.6869550159578077</v>
      </c>
      <c r="O18" s="133">
        <f t="shared" si="7"/>
        <v>6.3625907578010752</v>
      </c>
      <c r="P18" s="133">
        <f t="shared" si="7"/>
        <v>10.54165468510512</v>
      </c>
      <c r="Q18" s="133">
        <f t="shared" si="7"/>
        <v>1.177709641634983</v>
      </c>
      <c r="R18" s="133">
        <f t="shared" si="7"/>
        <v>11.616783834894518</v>
      </c>
      <c r="S18" s="133">
        <f t="shared" si="7"/>
        <v>11.113535291106366</v>
      </c>
      <c r="T18" s="133">
        <f t="shared" si="7"/>
        <v>18.143143792261206</v>
      </c>
      <c r="U18" s="131">
        <f t="shared" si="7"/>
        <v>1.8594802141100285E-2</v>
      </c>
      <c r="V18" s="133">
        <f t="shared" si="7"/>
        <v>16.942278477229753</v>
      </c>
      <c r="W18" s="132">
        <f t="shared" si="7"/>
        <v>0.60169407102824979</v>
      </c>
      <c r="X18" s="132">
        <f t="shared" si="7"/>
        <v>0.86643946228066115</v>
      </c>
      <c r="Y18" s="131">
        <f t="shared" si="7"/>
        <v>2.8596268832561052E-2</v>
      </c>
      <c r="Z18" s="133">
        <f t="shared" si="7"/>
        <v>6.6633324995830723</v>
      </c>
      <c r="AA18" s="133"/>
      <c r="AB18" s="133">
        <f t="shared" si="7"/>
        <v>0.68130024029675029</v>
      </c>
      <c r="AC18" s="133">
        <f t="shared" si="7"/>
        <v>0.24647706213076725</v>
      </c>
      <c r="AD18" s="133">
        <f t="shared" si="7"/>
        <v>0.68465850591879807</v>
      </c>
      <c r="AE18" s="133">
        <f t="shared" si="7"/>
        <v>5.3279849556050936</v>
      </c>
      <c r="AF18" s="133">
        <f t="shared" si="7"/>
        <v>6.3614889220221249</v>
      </c>
      <c r="AG18" s="133">
        <f t="shared" si="7"/>
        <v>1.635344195892577</v>
      </c>
    </row>
    <row r="19" spans="2:33" x14ac:dyDescent="0.3">
      <c r="H19" t="s">
        <v>133</v>
      </c>
      <c r="I19" t="s">
        <v>45</v>
      </c>
      <c r="J19" s="133">
        <f>AVERAGE(J3,J5,J7,J9:J12)</f>
        <v>31.137714285714285</v>
      </c>
      <c r="K19" s="133">
        <f t="shared" ref="K19:AG19" si="8">AVERAGE(K3,K5,K7,K9:K12)</f>
        <v>42.436428571428564</v>
      </c>
      <c r="L19" s="132">
        <f t="shared" si="8"/>
        <v>2.3845714285714288</v>
      </c>
      <c r="M19" s="133">
        <f t="shared" si="8"/>
        <v>75.958714285714265</v>
      </c>
      <c r="N19" s="133">
        <f t="shared" si="8"/>
        <v>39.118459388335815</v>
      </c>
      <c r="O19" s="133">
        <f t="shared" si="8"/>
        <v>57.693370582133475</v>
      </c>
      <c r="P19" s="133">
        <f t="shared" si="8"/>
        <v>44.820999999999991</v>
      </c>
      <c r="Q19" s="133">
        <f t="shared" si="8"/>
        <v>0.7142857142857143</v>
      </c>
      <c r="R19" s="133">
        <f t="shared" si="8"/>
        <v>28.442857142857143</v>
      </c>
      <c r="S19" s="133">
        <f t="shared" si="8"/>
        <v>46.671428571428571</v>
      </c>
      <c r="T19" s="133">
        <f t="shared" si="8"/>
        <v>75.100000000000009</v>
      </c>
      <c r="U19" s="131">
        <f t="shared" si="8"/>
        <v>1.0187142857142855</v>
      </c>
      <c r="V19" s="133">
        <f t="shared" si="8"/>
        <v>63.624499999999998</v>
      </c>
      <c r="W19" s="132">
        <f t="shared" si="8"/>
        <v>3.8114285714285714</v>
      </c>
      <c r="X19" s="132">
        <f t="shared" si="8"/>
        <v>5.4884571428571425</v>
      </c>
      <c r="Y19" s="131">
        <f t="shared" si="8"/>
        <v>0.84142857142857141</v>
      </c>
      <c r="Z19" s="133">
        <f t="shared" si="8"/>
        <v>54.142857142857146</v>
      </c>
      <c r="AA19" s="133"/>
      <c r="AB19" s="133">
        <f t="shared" si="8"/>
        <v>4.0932732407045007</v>
      </c>
      <c r="AC19" s="133">
        <f t="shared" si="8"/>
        <v>-0.28184466927592966</v>
      </c>
      <c r="AD19" s="133">
        <f t="shared" si="8"/>
        <v>-0.78290185909980448</v>
      </c>
      <c r="AE19" s="133">
        <f t="shared" si="8"/>
        <v>42.268501529142846</v>
      </c>
      <c r="AF19" s="133">
        <f t="shared" si="8"/>
        <v>0.16792704228572067</v>
      </c>
      <c r="AG19" s="133">
        <f t="shared" si="8"/>
        <v>4.6776334898529406E-2</v>
      </c>
    </row>
    <row r="20" spans="2:33" x14ac:dyDescent="0.3">
      <c r="H20" t="s">
        <v>132</v>
      </c>
      <c r="J20" s="133">
        <f>STDEV(J3,J5,J7,J9:J12)</f>
        <v>15.278576468531417</v>
      </c>
      <c r="K20" s="133">
        <f t="shared" ref="K20:AG20" si="9">STDEV(K3,K5,K7,K9:K12)</f>
        <v>6.4012531027694042</v>
      </c>
      <c r="L20" s="132">
        <f t="shared" si="9"/>
        <v>0.51394709751842971</v>
      </c>
      <c r="M20" s="133">
        <f t="shared" si="9"/>
        <v>20.210824259245321</v>
      </c>
      <c r="N20" s="133">
        <f t="shared" si="9"/>
        <v>10.608684080844172</v>
      </c>
      <c r="O20" s="133">
        <f t="shared" si="9"/>
        <v>10.378939168355176</v>
      </c>
      <c r="P20" s="133">
        <f t="shared" si="9"/>
        <v>6.797528227230857</v>
      </c>
      <c r="Q20" s="133">
        <f t="shared" si="9"/>
        <v>1.1596386957849867</v>
      </c>
      <c r="R20" s="133">
        <f t="shared" si="9"/>
        <v>14.080584403456315</v>
      </c>
      <c r="S20" s="133">
        <f t="shared" si="9"/>
        <v>8.5234410667903049</v>
      </c>
      <c r="T20" s="133">
        <f t="shared" si="9"/>
        <v>20.366230219000592</v>
      </c>
      <c r="U20" s="131">
        <f t="shared" si="9"/>
        <v>2.3414484731424171E-2</v>
      </c>
      <c r="V20" s="133">
        <f t="shared" si="9"/>
        <v>16.484329214944324</v>
      </c>
      <c r="W20" s="132">
        <f t="shared" si="9"/>
        <v>0.56437069884454638</v>
      </c>
      <c r="X20" s="132">
        <f t="shared" si="9"/>
        <v>0.81269380633615895</v>
      </c>
      <c r="Y20" s="131">
        <f t="shared" si="9"/>
        <v>3.1563993953327832E-2</v>
      </c>
      <c r="Z20" s="133">
        <f t="shared" si="9"/>
        <v>5.4291979588324537</v>
      </c>
      <c r="AA20" s="133"/>
      <c r="AB20" s="133">
        <f t="shared" si="9"/>
        <v>0.61258607002481036</v>
      </c>
      <c r="AC20" s="133">
        <f t="shared" si="9"/>
        <v>0.23110695329290426</v>
      </c>
      <c r="AD20" s="133">
        <f t="shared" si="9"/>
        <v>0.64196375914695625</v>
      </c>
      <c r="AE20" s="133">
        <f t="shared" si="9"/>
        <v>5.0983609638129712</v>
      </c>
      <c r="AF20" s="133">
        <f t="shared" si="9"/>
        <v>3.2220907335768065</v>
      </c>
      <c r="AG20" s="133">
        <f t="shared" si="9"/>
        <v>0.89751831018852557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pane xSplit="1" topLeftCell="AB1" activePane="topRight" state="frozen"/>
      <selection pane="topRight" activeCell="AM32" sqref="AM32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1.5546875" bestFit="1" customWidth="1"/>
    <col min="4" max="4" width="4.33203125" bestFit="1" customWidth="1"/>
    <col min="5" max="5" width="5.6640625" bestFit="1" customWidth="1"/>
    <col min="6" max="6" width="5.109375" bestFit="1" customWidth="1"/>
    <col min="7" max="7" width="6.5546875" bestFit="1" customWidth="1"/>
    <col min="8" max="8" width="11.33203125" bestFit="1" customWidth="1"/>
    <col min="9" max="9" width="5.88671875" bestFit="1" customWidth="1"/>
    <col min="10" max="10" width="5.5546875" bestFit="1" customWidth="1"/>
    <col min="11" max="11" width="5.6640625" bestFit="1" customWidth="1"/>
    <col min="12" max="12" width="6.5546875" bestFit="1" customWidth="1"/>
    <col min="13" max="13" width="14.6640625" bestFit="1" customWidth="1"/>
    <col min="14" max="14" width="10.5546875" bestFit="1" customWidth="1"/>
    <col min="15" max="15" width="12.44140625" bestFit="1" customWidth="1"/>
    <col min="16" max="16" width="10.44140625" bestFit="1" customWidth="1"/>
    <col min="17" max="17" width="10.88671875" bestFit="1" customWidth="1"/>
    <col min="18" max="18" width="9.44140625" bestFit="1" customWidth="1"/>
    <col min="19" max="19" width="20" bestFit="1" customWidth="1"/>
    <col min="20" max="20" width="22.6640625" bestFit="1" customWidth="1"/>
    <col min="21" max="21" width="15.33203125" bestFit="1" customWidth="1"/>
    <col min="22" max="22" width="20.5546875" bestFit="1" customWidth="1"/>
    <col min="23" max="23" width="10.5546875" bestFit="1" customWidth="1"/>
    <col min="24" max="24" width="14.33203125" bestFit="1" customWidth="1"/>
    <col min="25" max="25" width="17.88671875" bestFit="1" customWidth="1"/>
    <col min="26" max="26" width="18.109375" bestFit="1" customWidth="1"/>
    <col min="27" max="27" width="12.33203125" bestFit="1" customWidth="1"/>
    <col min="28" max="28" width="8" bestFit="1" customWidth="1"/>
    <col min="29" max="29" width="13.5546875" bestFit="1" customWidth="1"/>
    <col min="30" max="30" width="16.88671875" bestFit="1" customWidth="1"/>
    <col min="31" max="31" width="17" bestFit="1" customWidth="1"/>
    <col min="32" max="32" width="21.109375" bestFit="1" customWidth="1"/>
    <col min="33" max="33" width="20.88671875" bestFit="1" customWidth="1"/>
    <col min="34" max="34" width="21.109375" bestFit="1" customWidth="1"/>
    <col min="35" max="35" width="13.109375" bestFit="1" customWidth="1"/>
    <col min="36" max="36" width="9.33203125" bestFit="1" customWidth="1"/>
    <col min="37" max="37" width="13.109375" bestFit="1" customWidth="1"/>
    <col min="38" max="38" width="22.109375" bestFit="1" customWidth="1"/>
    <col min="39" max="39" width="23.88671875" bestFit="1" customWidth="1"/>
    <col min="40" max="40" width="12.6640625" bestFit="1" customWidth="1"/>
    <col min="41" max="41" width="16.33203125" bestFit="1" customWidth="1"/>
    <col min="42" max="42" width="11.44140625" bestFit="1" customWidth="1"/>
    <col min="43" max="43" width="12.44140625" bestFit="1" customWidth="1"/>
  </cols>
  <sheetData>
    <row r="1" spans="1:43" s="130" customFormat="1" x14ac:dyDescent="0.3">
      <c r="A1" s="119" t="s">
        <v>131</v>
      </c>
      <c r="B1" s="120" t="s">
        <v>1</v>
      </c>
      <c r="C1" s="120" t="s">
        <v>6</v>
      </c>
      <c r="D1" s="120" t="s">
        <v>4</v>
      </c>
      <c r="E1" s="121" t="s">
        <v>77</v>
      </c>
      <c r="F1" s="121" t="s">
        <v>78</v>
      </c>
      <c r="G1" s="121" t="s">
        <v>79</v>
      </c>
      <c r="H1" s="121" t="s">
        <v>80</v>
      </c>
      <c r="I1" s="121" t="s">
        <v>81</v>
      </c>
      <c r="J1" s="121" t="s">
        <v>82</v>
      </c>
      <c r="K1" s="121" t="s">
        <v>83</v>
      </c>
      <c r="L1" s="121" t="s">
        <v>84</v>
      </c>
      <c r="M1" s="122" t="s">
        <v>85</v>
      </c>
      <c r="N1" s="121" t="s">
        <v>86</v>
      </c>
      <c r="O1" s="121" t="s">
        <v>87</v>
      </c>
      <c r="P1" s="121" t="s">
        <v>88</v>
      </c>
      <c r="Q1" s="121" t="s">
        <v>89</v>
      </c>
      <c r="R1" s="121" t="s">
        <v>90</v>
      </c>
      <c r="S1" s="123" t="s">
        <v>91</v>
      </c>
      <c r="T1" s="123" t="s">
        <v>92</v>
      </c>
      <c r="U1" s="123" t="s">
        <v>93</v>
      </c>
      <c r="V1" s="123" t="s">
        <v>94</v>
      </c>
      <c r="W1" s="124" t="s">
        <v>95</v>
      </c>
      <c r="X1" s="124" t="s">
        <v>96</v>
      </c>
      <c r="Y1" s="124" t="s">
        <v>97</v>
      </c>
      <c r="Z1" s="124" t="s">
        <v>98</v>
      </c>
      <c r="AA1" s="124" t="s">
        <v>99</v>
      </c>
      <c r="AB1" s="124" t="s">
        <v>100</v>
      </c>
      <c r="AC1" s="124" t="s">
        <v>101</v>
      </c>
      <c r="AD1" s="125" t="s">
        <v>102</v>
      </c>
      <c r="AE1" s="125" t="s">
        <v>103</v>
      </c>
      <c r="AF1" s="125" t="s">
        <v>104</v>
      </c>
      <c r="AG1" s="125" t="s">
        <v>105</v>
      </c>
      <c r="AH1" s="125" t="s">
        <v>106</v>
      </c>
      <c r="AI1" s="126" t="s">
        <v>107</v>
      </c>
      <c r="AJ1" s="126" t="s">
        <v>108</v>
      </c>
      <c r="AK1" s="126" t="s">
        <v>109</v>
      </c>
      <c r="AL1" s="127" t="s">
        <v>110</v>
      </c>
      <c r="AM1" s="128" t="s">
        <v>112</v>
      </c>
      <c r="AN1" s="129" t="s">
        <v>115</v>
      </c>
      <c r="AO1" s="129" t="s">
        <v>116</v>
      </c>
      <c r="AP1" s="129" t="s">
        <v>117</v>
      </c>
      <c r="AQ1" s="129" t="s">
        <v>118</v>
      </c>
    </row>
    <row r="2" spans="1:43" ht="15" thickBot="1" x14ac:dyDescent="0.35">
      <c r="A2" s="96" t="str">
        <f>Subjects!B2</f>
        <v>149-492</v>
      </c>
      <c r="B2" s="117">
        <v>43754</v>
      </c>
      <c r="C2" s="118">
        <v>61.709589041095889</v>
      </c>
      <c r="D2" s="117" t="s">
        <v>12</v>
      </c>
      <c r="E2" s="92">
        <v>7.4</v>
      </c>
      <c r="F2" s="92">
        <v>4.7</v>
      </c>
      <c r="G2" s="92">
        <v>151</v>
      </c>
      <c r="H2" s="92">
        <v>0.438</v>
      </c>
      <c r="I2" s="92">
        <v>93.9</v>
      </c>
      <c r="J2" s="92">
        <v>32.5</v>
      </c>
      <c r="K2" s="92">
        <v>13.4</v>
      </c>
      <c r="L2" s="92">
        <v>150</v>
      </c>
      <c r="M2" s="92">
        <v>10.4</v>
      </c>
      <c r="N2" s="92">
        <v>4.59</v>
      </c>
      <c r="O2" s="92">
        <v>1.81</v>
      </c>
      <c r="P2" s="92">
        <v>0.53</v>
      </c>
      <c r="Q2" s="92">
        <v>0.23</v>
      </c>
      <c r="R2" s="92">
        <v>7.0000000000000007E-2</v>
      </c>
      <c r="S2" s="91">
        <v>138</v>
      </c>
      <c r="T2" s="91">
        <v>4.5</v>
      </c>
      <c r="U2" s="91">
        <v>62</v>
      </c>
      <c r="V2" s="100" t="s">
        <v>111</v>
      </c>
      <c r="W2" s="105">
        <v>34</v>
      </c>
      <c r="X2" s="90">
        <v>2.2400000000000002</v>
      </c>
      <c r="Y2" s="90">
        <v>2.37</v>
      </c>
      <c r="Z2" s="90">
        <v>0.87</v>
      </c>
      <c r="AA2" s="90">
        <v>54</v>
      </c>
      <c r="AB2" s="89"/>
      <c r="AC2" s="90">
        <v>27</v>
      </c>
      <c r="AD2" s="93">
        <v>6</v>
      </c>
      <c r="AE2" s="98">
        <v>2.35</v>
      </c>
      <c r="AF2" s="93">
        <v>1.02</v>
      </c>
      <c r="AG2" s="93">
        <v>3.91</v>
      </c>
      <c r="AH2" s="93">
        <v>5.9</v>
      </c>
      <c r="AI2" s="94">
        <v>5</v>
      </c>
      <c r="AJ2" s="94">
        <v>1.38</v>
      </c>
      <c r="AK2" s="94">
        <v>14.8</v>
      </c>
      <c r="AL2" s="95">
        <v>6.6</v>
      </c>
      <c r="AM2" s="112">
        <v>49</v>
      </c>
      <c r="AN2" s="111">
        <v>123</v>
      </c>
      <c r="AO2" s="115">
        <v>4.5</v>
      </c>
      <c r="AP2" s="115">
        <v>24.2</v>
      </c>
      <c r="AQ2" s="116">
        <v>490</v>
      </c>
    </row>
    <row r="3" spans="1:43" ht="15" thickBot="1" x14ac:dyDescent="0.35">
      <c r="A3" s="96" t="str">
        <f>Subjects!B3</f>
        <v>149-493</v>
      </c>
      <c r="B3" s="97">
        <v>43762</v>
      </c>
      <c r="C3" s="107">
        <v>54.841095890410962</v>
      </c>
      <c r="D3" s="97" t="s">
        <v>14</v>
      </c>
      <c r="E3" s="92">
        <v>4</v>
      </c>
      <c r="F3" s="92">
        <v>4.5999999999999996</v>
      </c>
      <c r="G3" s="92">
        <v>135</v>
      </c>
      <c r="H3" s="92">
        <v>0.39500000000000002</v>
      </c>
      <c r="I3" s="92">
        <v>85.4</v>
      </c>
      <c r="J3" s="92">
        <v>29.2</v>
      </c>
      <c r="K3" s="92">
        <v>13.3</v>
      </c>
      <c r="L3" s="92">
        <v>173</v>
      </c>
      <c r="M3" s="92">
        <v>8.1999999999999993</v>
      </c>
      <c r="N3" s="92">
        <v>2.0299999999999998</v>
      </c>
      <c r="O3" s="92">
        <v>1.51</v>
      </c>
      <c r="P3" s="92">
        <v>0.17</v>
      </c>
      <c r="Q3" s="92">
        <v>0.21</v>
      </c>
      <c r="R3" s="92">
        <v>0.03</v>
      </c>
      <c r="S3" s="91">
        <v>145</v>
      </c>
      <c r="T3" s="91">
        <v>4.2</v>
      </c>
      <c r="U3" s="91">
        <v>68</v>
      </c>
      <c r="V3" s="91">
        <v>88</v>
      </c>
      <c r="W3" s="90">
        <v>36</v>
      </c>
      <c r="X3" s="90">
        <v>2.27</v>
      </c>
      <c r="Y3" s="90">
        <v>2.38</v>
      </c>
      <c r="Z3" s="90">
        <v>1.26</v>
      </c>
      <c r="AA3" s="90">
        <v>77</v>
      </c>
      <c r="AB3" s="89"/>
      <c r="AC3" s="90">
        <v>7</v>
      </c>
      <c r="AD3" s="93">
        <v>5.5</v>
      </c>
      <c r="AE3" s="93">
        <v>0.91</v>
      </c>
      <c r="AF3" s="93">
        <v>1.53</v>
      </c>
      <c r="AG3" s="93">
        <v>3.55</v>
      </c>
      <c r="AH3" s="93">
        <v>3.6</v>
      </c>
      <c r="AI3" s="94">
        <v>4.8</v>
      </c>
      <c r="AJ3" s="94">
        <v>2.23</v>
      </c>
      <c r="AK3" s="94">
        <v>12.6</v>
      </c>
      <c r="AL3" s="95">
        <v>4.7</v>
      </c>
      <c r="AM3" s="113" t="s">
        <v>114</v>
      </c>
      <c r="AN3" s="111">
        <v>32</v>
      </c>
      <c r="AO3" s="115">
        <v>8.4</v>
      </c>
      <c r="AP3" s="115">
        <v>52.5</v>
      </c>
      <c r="AQ3" s="115">
        <v>309</v>
      </c>
    </row>
    <row r="4" spans="1:43" ht="15" thickBot="1" x14ac:dyDescent="0.35">
      <c r="A4" s="96" t="str">
        <f>Subjects!B4</f>
        <v>149-494</v>
      </c>
      <c r="B4" s="97">
        <v>43765</v>
      </c>
      <c r="C4" s="107">
        <v>62.739726027397261</v>
      </c>
      <c r="D4" s="97" t="s">
        <v>12</v>
      </c>
      <c r="E4" s="92">
        <v>5.9</v>
      </c>
      <c r="F4" s="92">
        <v>5.0999999999999996</v>
      </c>
      <c r="G4" s="92">
        <v>155</v>
      </c>
      <c r="H4" s="92">
        <v>0.46600000000000003</v>
      </c>
      <c r="I4" s="92">
        <v>92.1</v>
      </c>
      <c r="J4" s="92">
        <v>30.6</v>
      </c>
      <c r="K4" s="92">
        <v>14.9</v>
      </c>
      <c r="L4" s="92">
        <v>205</v>
      </c>
      <c r="M4" s="92">
        <v>9.5</v>
      </c>
      <c r="N4" s="92">
        <v>3.22</v>
      </c>
      <c r="O4" s="92">
        <v>2.0499999999999998</v>
      </c>
      <c r="P4" s="92">
        <v>0.24</v>
      </c>
      <c r="Q4" s="92">
        <v>0.2</v>
      </c>
      <c r="R4" s="92">
        <v>7.0000000000000007E-2</v>
      </c>
      <c r="S4" s="91">
        <v>140</v>
      </c>
      <c r="T4" s="91">
        <v>4.3</v>
      </c>
      <c r="U4" s="91">
        <v>75</v>
      </c>
      <c r="V4" s="91" t="s">
        <v>111</v>
      </c>
      <c r="W4" s="90">
        <v>40</v>
      </c>
      <c r="X4" s="90">
        <v>2.44</v>
      </c>
      <c r="Y4" s="90">
        <v>2.5</v>
      </c>
      <c r="Z4" s="90">
        <v>1</v>
      </c>
      <c r="AA4" s="90">
        <v>52</v>
      </c>
      <c r="AB4" s="95"/>
      <c r="AC4" s="90">
        <v>22</v>
      </c>
      <c r="AD4" s="93">
        <v>5</v>
      </c>
      <c r="AE4" s="93">
        <v>1.49</v>
      </c>
      <c r="AF4" s="93">
        <v>1.42</v>
      </c>
      <c r="AG4" s="93">
        <v>2.9</v>
      </c>
      <c r="AH4" s="93">
        <v>3.5</v>
      </c>
      <c r="AI4" s="94">
        <v>5.2</v>
      </c>
      <c r="AJ4" s="94">
        <v>1.1200000000000001</v>
      </c>
      <c r="AK4" s="94">
        <v>17.2</v>
      </c>
      <c r="AL4" s="61">
        <v>4.2</v>
      </c>
      <c r="AM4" s="113" t="s">
        <v>113</v>
      </c>
      <c r="AN4" s="111">
        <v>34</v>
      </c>
      <c r="AO4" s="111">
        <v>8.9</v>
      </c>
      <c r="AP4" s="111">
        <v>9.1999999999999993</v>
      </c>
      <c r="AQ4" s="111">
        <v>215</v>
      </c>
    </row>
    <row r="5" spans="1:43" ht="15" thickBot="1" x14ac:dyDescent="0.35">
      <c r="A5" s="96" t="str">
        <f>Subjects!B5</f>
        <v>149-496</v>
      </c>
      <c r="B5" s="97">
        <v>43783</v>
      </c>
      <c r="C5" s="107">
        <v>60.128767123287673</v>
      </c>
      <c r="D5" s="97" t="s">
        <v>14</v>
      </c>
      <c r="E5" s="99">
        <v>3.1</v>
      </c>
      <c r="F5" s="92">
        <v>4.4000000000000004</v>
      </c>
      <c r="G5" s="92">
        <v>145</v>
      </c>
      <c r="H5" s="92">
        <v>0.44600000000000001</v>
      </c>
      <c r="I5" s="106">
        <v>100.8</v>
      </c>
      <c r="J5" s="92">
        <v>32.799999999999997</v>
      </c>
      <c r="K5" s="92">
        <v>12.5</v>
      </c>
      <c r="L5" s="92">
        <v>166</v>
      </c>
      <c r="M5" s="92">
        <v>9.8000000000000007</v>
      </c>
      <c r="N5" s="99">
        <v>1.42</v>
      </c>
      <c r="O5" s="92">
        <v>1.22</v>
      </c>
      <c r="P5" s="92">
        <v>0.18</v>
      </c>
      <c r="Q5" s="92">
        <v>0.12</v>
      </c>
      <c r="R5" s="92">
        <v>0.08</v>
      </c>
      <c r="S5" s="91">
        <v>141</v>
      </c>
      <c r="T5" s="91">
        <v>4.5</v>
      </c>
      <c r="U5" s="91">
        <v>68</v>
      </c>
      <c r="V5" s="91">
        <v>84</v>
      </c>
      <c r="W5" s="90">
        <v>37</v>
      </c>
      <c r="X5" s="90">
        <v>2.4300000000000002</v>
      </c>
      <c r="Y5" s="90">
        <v>2.5299999999999998</v>
      </c>
      <c r="Z5" s="105">
        <v>1.53</v>
      </c>
      <c r="AA5" s="90">
        <v>89</v>
      </c>
      <c r="AB5" s="89"/>
      <c r="AC5" s="105">
        <v>42</v>
      </c>
      <c r="AD5" s="93">
        <v>5.4</v>
      </c>
      <c r="AE5" s="93">
        <v>0.64</v>
      </c>
      <c r="AF5" s="93">
        <v>2.58</v>
      </c>
      <c r="AG5" s="93">
        <v>2.5299999999999998</v>
      </c>
      <c r="AH5" s="93">
        <v>2.1</v>
      </c>
      <c r="AI5" s="94">
        <v>4.0999999999999996</v>
      </c>
      <c r="AJ5" s="94">
        <v>2.5499999999999998</v>
      </c>
      <c r="AK5" s="94">
        <v>12</v>
      </c>
      <c r="AL5" s="95">
        <v>4.2</v>
      </c>
      <c r="AM5" s="112">
        <v>40</v>
      </c>
      <c r="AN5" s="111">
        <v>6</v>
      </c>
      <c r="AO5" s="111">
        <v>17.2</v>
      </c>
      <c r="AP5" s="111">
        <v>3</v>
      </c>
      <c r="AQ5" s="111">
        <v>156</v>
      </c>
    </row>
    <row r="6" spans="1:43" ht="15" thickBot="1" x14ac:dyDescent="0.35">
      <c r="A6" s="96" t="str">
        <f>Subjects!B6</f>
        <v>149-497</v>
      </c>
      <c r="B6" s="97">
        <v>43789</v>
      </c>
      <c r="C6" s="107">
        <v>57.186301369863017</v>
      </c>
      <c r="D6" s="97" t="s">
        <v>12</v>
      </c>
      <c r="E6" s="92">
        <v>6.3</v>
      </c>
      <c r="F6" s="92">
        <v>4.9000000000000004</v>
      </c>
      <c r="G6" s="92">
        <v>154</v>
      </c>
      <c r="H6" s="108">
        <v>0.46</v>
      </c>
      <c r="I6" s="92">
        <v>93.7</v>
      </c>
      <c r="J6" s="92">
        <v>31.5</v>
      </c>
      <c r="K6" s="92">
        <v>14.3</v>
      </c>
      <c r="L6" s="92">
        <v>233</v>
      </c>
      <c r="M6" s="92">
        <v>8.6999999999999993</v>
      </c>
      <c r="N6" s="92">
        <v>2.91</v>
      </c>
      <c r="O6" s="102">
        <v>2.7</v>
      </c>
      <c r="P6" s="92">
        <v>0.43</v>
      </c>
      <c r="Q6" s="92">
        <v>7.0000000000000007E-2</v>
      </c>
      <c r="R6" s="92">
        <v>0.06</v>
      </c>
      <c r="S6" s="91">
        <v>141</v>
      </c>
      <c r="T6" s="91">
        <v>4.8</v>
      </c>
      <c r="U6" s="91">
        <v>95</v>
      </c>
      <c r="V6" s="91">
        <v>76</v>
      </c>
      <c r="W6" s="90">
        <v>39</v>
      </c>
      <c r="X6" s="90">
        <v>2.3199999999999998</v>
      </c>
      <c r="Y6" s="90">
        <v>2.39</v>
      </c>
      <c r="Z6" s="90">
        <v>1.0900000000000001</v>
      </c>
      <c r="AA6" s="90">
        <v>85</v>
      </c>
      <c r="AB6" s="89"/>
      <c r="AC6" s="90">
        <v>26</v>
      </c>
      <c r="AD6" s="104">
        <v>3</v>
      </c>
      <c r="AE6" s="93">
        <v>1.76</v>
      </c>
      <c r="AF6" s="93">
        <v>0.98</v>
      </c>
      <c r="AG6" s="93">
        <v>1.22</v>
      </c>
      <c r="AH6" s="93">
        <v>3.1</v>
      </c>
      <c r="AI6" s="94">
        <v>5.0999999999999996</v>
      </c>
      <c r="AJ6" s="94">
        <v>1</v>
      </c>
      <c r="AK6" s="94">
        <v>13.3</v>
      </c>
      <c r="AL6" s="95">
        <v>5.3</v>
      </c>
      <c r="AM6" s="112">
        <v>44</v>
      </c>
      <c r="AN6" s="111">
        <v>121</v>
      </c>
      <c r="AO6" s="111">
        <v>4</v>
      </c>
      <c r="AP6" s="111">
        <v>15.1</v>
      </c>
      <c r="AQ6" s="111">
        <v>200</v>
      </c>
    </row>
    <row r="7" spans="1:43" ht="15" thickBot="1" x14ac:dyDescent="0.35">
      <c r="A7" s="96" t="str">
        <f>Subjects!B7</f>
        <v>149-499</v>
      </c>
      <c r="B7" s="97">
        <v>43775</v>
      </c>
      <c r="C7" s="107">
        <v>52.468493150684928</v>
      </c>
      <c r="D7" s="97" t="s">
        <v>14</v>
      </c>
      <c r="E7" s="92">
        <v>6.5</v>
      </c>
      <c r="F7" s="92">
        <v>4.5</v>
      </c>
      <c r="G7" s="92">
        <v>128</v>
      </c>
      <c r="H7" s="92">
        <v>0.39600000000000002</v>
      </c>
      <c r="I7" s="92">
        <v>88.7</v>
      </c>
      <c r="J7" s="92">
        <v>28.7</v>
      </c>
      <c r="K7" s="92">
        <v>13.8</v>
      </c>
      <c r="L7" s="92">
        <v>324</v>
      </c>
      <c r="M7" s="92">
        <v>9.1</v>
      </c>
      <c r="N7" s="92">
        <v>4.2300000000000004</v>
      </c>
      <c r="O7" s="92">
        <v>1.61</v>
      </c>
      <c r="P7" s="92">
        <v>0.3</v>
      </c>
      <c r="Q7" s="92">
        <v>0.21</v>
      </c>
      <c r="R7" s="92">
        <v>0.05</v>
      </c>
      <c r="S7" s="91">
        <v>140</v>
      </c>
      <c r="T7" s="91">
        <v>4.5</v>
      </c>
      <c r="U7" s="91">
        <v>73</v>
      </c>
      <c r="V7" s="91">
        <v>82</v>
      </c>
      <c r="W7" s="90">
        <v>37</v>
      </c>
      <c r="X7" s="90">
        <v>2.4</v>
      </c>
      <c r="Y7" s="90">
        <v>2.5</v>
      </c>
      <c r="Z7" s="90">
        <v>1.22</v>
      </c>
      <c r="AA7" s="90">
        <v>95</v>
      </c>
      <c r="AB7" s="89"/>
      <c r="AC7" s="90">
        <v>32</v>
      </c>
      <c r="AD7" s="93">
        <v>7.2</v>
      </c>
      <c r="AE7" s="98">
        <v>2.1</v>
      </c>
      <c r="AF7" s="93">
        <v>1.22</v>
      </c>
      <c r="AG7" s="93">
        <v>5.0199999999999996</v>
      </c>
      <c r="AH7" s="93">
        <v>5.9</v>
      </c>
      <c r="AI7" s="94">
        <v>4</v>
      </c>
      <c r="AJ7" s="94">
        <v>1.29</v>
      </c>
      <c r="AK7" s="94">
        <v>17.899999999999999</v>
      </c>
      <c r="AL7" s="95">
        <v>4.8</v>
      </c>
      <c r="AM7" s="111">
        <v>39</v>
      </c>
      <c r="AN7" s="111">
        <v>99</v>
      </c>
      <c r="AO7" s="111">
        <v>9</v>
      </c>
      <c r="AP7" s="134">
        <v>113</v>
      </c>
      <c r="AQ7" s="111">
        <v>321</v>
      </c>
    </row>
    <row r="8" spans="1:43" ht="15" thickBot="1" x14ac:dyDescent="0.35">
      <c r="A8" s="96" t="str">
        <f>Subjects!B8</f>
        <v>149-500</v>
      </c>
      <c r="B8" s="97">
        <v>43761</v>
      </c>
      <c r="C8" s="107">
        <v>29.613698630136987</v>
      </c>
      <c r="D8" s="97" t="s">
        <v>12</v>
      </c>
      <c r="E8" s="92">
        <v>3.8</v>
      </c>
      <c r="F8" s="92">
        <v>5</v>
      </c>
      <c r="G8" s="92">
        <v>149</v>
      </c>
      <c r="H8" s="92">
        <v>0.436</v>
      </c>
      <c r="I8" s="92">
        <v>86.8</v>
      </c>
      <c r="J8" s="92">
        <v>29.7</v>
      </c>
      <c r="K8" s="92">
        <v>13.6</v>
      </c>
      <c r="L8" s="92">
        <v>196</v>
      </c>
      <c r="M8" s="92">
        <v>8.5</v>
      </c>
      <c r="N8" s="92">
        <v>2.2200000000000002</v>
      </c>
      <c r="O8" s="92">
        <v>1.1200000000000001</v>
      </c>
      <c r="P8" s="92">
        <v>0.2</v>
      </c>
      <c r="Q8" s="92">
        <v>0.14000000000000001</v>
      </c>
      <c r="R8" s="92">
        <v>0.03</v>
      </c>
      <c r="S8" s="91">
        <v>144</v>
      </c>
      <c r="T8" s="91">
        <v>4.2</v>
      </c>
      <c r="U8" s="91">
        <v>85</v>
      </c>
      <c r="V8" s="91" t="s">
        <v>111</v>
      </c>
      <c r="W8" s="90">
        <v>43</v>
      </c>
      <c r="X8" s="90">
        <v>2.39</v>
      </c>
      <c r="Y8" s="90">
        <v>2.41</v>
      </c>
      <c r="Z8" s="90">
        <v>0.91</v>
      </c>
      <c r="AA8" s="90">
        <v>54</v>
      </c>
      <c r="AB8" s="89"/>
      <c r="AC8" s="90">
        <v>19</v>
      </c>
      <c r="AD8" s="93">
        <v>4.5</v>
      </c>
      <c r="AE8" s="93">
        <v>0.92</v>
      </c>
      <c r="AF8" s="93">
        <v>1.4</v>
      </c>
      <c r="AG8" s="93">
        <v>2.68</v>
      </c>
      <c r="AH8" s="93">
        <v>3.2</v>
      </c>
      <c r="AI8" s="94">
        <v>4.9000000000000004</v>
      </c>
      <c r="AJ8" s="94">
        <v>0.72</v>
      </c>
      <c r="AK8" s="94">
        <v>17.100000000000001</v>
      </c>
      <c r="AL8" s="95">
        <v>4.5</v>
      </c>
      <c r="AM8" s="114">
        <v>32</v>
      </c>
      <c r="AN8" s="111">
        <v>23</v>
      </c>
      <c r="AO8" s="111">
        <v>5.7</v>
      </c>
      <c r="AP8" s="111">
        <v>2.2000000000000002</v>
      </c>
      <c r="AQ8" s="111">
        <v>123</v>
      </c>
    </row>
    <row r="9" spans="1:43" ht="15" thickBot="1" x14ac:dyDescent="0.35">
      <c r="A9" s="96" t="str">
        <f>Subjects!B9</f>
        <v>149-501</v>
      </c>
      <c r="B9" s="97">
        <v>43796</v>
      </c>
      <c r="C9" s="107">
        <v>42.235616438356168</v>
      </c>
      <c r="D9" s="97" t="s">
        <v>14</v>
      </c>
      <c r="E9" s="99">
        <v>3.7</v>
      </c>
      <c r="F9" s="92">
        <v>4</v>
      </c>
      <c r="G9" s="92">
        <v>129</v>
      </c>
      <c r="H9" s="108">
        <v>0.38</v>
      </c>
      <c r="I9" s="103">
        <v>94</v>
      </c>
      <c r="J9" s="92">
        <v>32.1</v>
      </c>
      <c r="K9" s="92">
        <v>13.9</v>
      </c>
      <c r="L9" s="92">
        <v>260</v>
      </c>
      <c r="M9" s="92">
        <v>8.4</v>
      </c>
      <c r="N9" s="92">
        <v>1.72</v>
      </c>
      <c r="O9" s="102">
        <v>1.5</v>
      </c>
      <c r="P9" s="92">
        <v>0.2</v>
      </c>
      <c r="Q9" s="92">
        <v>0.17</v>
      </c>
      <c r="R9" s="92">
        <v>0.03</v>
      </c>
      <c r="S9" s="91">
        <v>141</v>
      </c>
      <c r="T9" s="91">
        <v>4.2</v>
      </c>
      <c r="U9" s="91">
        <v>69</v>
      </c>
      <c r="V9" s="100" t="s">
        <v>111</v>
      </c>
      <c r="W9" s="90">
        <v>37</v>
      </c>
      <c r="X9" s="90">
        <v>2.3199999999999998</v>
      </c>
      <c r="Y9" s="101">
        <v>2.42</v>
      </c>
      <c r="Z9" s="90">
        <v>1.1399999999999999</v>
      </c>
      <c r="AA9" s="90">
        <v>57</v>
      </c>
      <c r="AB9" s="89"/>
      <c r="AC9" s="90">
        <v>12</v>
      </c>
      <c r="AD9" s="93">
        <v>4.9000000000000004</v>
      </c>
      <c r="AE9" s="93">
        <v>1.28</v>
      </c>
      <c r="AF9" s="93">
        <v>1.6</v>
      </c>
      <c r="AG9" s="93">
        <v>2.72</v>
      </c>
      <c r="AH9" s="93">
        <v>1.6</v>
      </c>
      <c r="AI9" s="94">
        <v>4.5999999999999996</v>
      </c>
      <c r="AJ9" s="94">
        <v>0.81</v>
      </c>
      <c r="AK9" s="94">
        <v>14.5</v>
      </c>
      <c r="AL9" s="61">
        <v>4.7</v>
      </c>
      <c r="AM9" s="111">
        <v>32</v>
      </c>
      <c r="AN9" s="111">
        <v>26</v>
      </c>
      <c r="AO9" s="111">
        <v>9.1999999999999993</v>
      </c>
      <c r="AP9" s="111">
        <v>37.200000000000003</v>
      </c>
      <c r="AQ9" s="111">
        <v>306</v>
      </c>
    </row>
    <row r="10" spans="1:43" ht="15" thickBot="1" x14ac:dyDescent="0.35">
      <c r="A10" s="96" t="str">
        <f>Subjects!B10</f>
        <v>149-502</v>
      </c>
      <c r="B10" s="97">
        <v>43776</v>
      </c>
      <c r="C10" s="107">
        <v>62.024657534246572</v>
      </c>
      <c r="D10" s="97" t="s">
        <v>14</v>
      </c>
      <c r="E10" s="92">
        <v>4.9000000000000004</v>
      </c>
      <c r="F10" s="92">
        <v>4.5999999999999996</v>
      </c>
      <c r="G10" s="92">
        <v>134</v>
      </c>
      <c r="H10" s="92">
        <v>0.40799999999999997</v>
      </c>
      <c r="I10" s="92">
        <v>87.9</v>
      </c>
      <c r="J10" s="92">
        <v>29</v>
      </c>
      <c r="K10" s="92">
        <v>14.3</v>
      </c>
      <c r="L10" s="92">
        <v>197</v>
      </c>
      <c r="M10" s="92">
        <v>8.8000000000000007</v>
      </c>
      <c r="N10" s="92">
        <v>3.28</v>
      </c>
      <c r="O10" s="99">
        <v>1.07</v>
      </c>
      <c r="P10" s="92">
        <v>0.25</v>
      </c>
      <c r="Q10" s="92">
        <v>0.18</v>
      </c>
      <c r="R10" s="92">
        <v>0.03</v>
      </c>
      <c r="S10" s="91">
        <v>140</v>
      </c>
      <c r="T10" s="91">
        <v>4.4000000000000004</v>
      </c>
      <c r="U10" s="91">
        <v>57</v>
      </c>
      <c r="V10" s="100" t="s">
        <v>111</v>
      </c>
      <c r="W10" s="90">
        <v>35</v>
      </c>
      <c r="X10" s="90">
        <v>2.37</v>
      </c>
      <c r="Y10" s="90">
        <v>2.4900000000000002</v>
      </c>
      <c r="Z10" s="90">
        <v>1.1599999999999999</v>
      </c>
      <c r="AA10" s="90">
        <v>61</v>
      </c>
      <c r="AB10" s="89"/>
      <c r="AC10" s="90">
        <v>10</v>
      </c>
      <c r="AD10" s="93">
        <v>5.6</v>
      </c>
      <c r="AE10" s="93">
        <v>0.84</v>
      </c>
      <c r="AF10" s="93">
        <v>2.0099999999999998</v>
      </c>
      <c r="AG10" s="93">
        <v>3.21</v>
      </c>
      <c r="AH10" s="93">
        <v>2.8</v>
      </c>
      <c r="AI10" s="94">
        <v>4.5999999999999996</v>
      </c>
      <c r="AJ10" s="94">
        <v>0.73</v>
      </c>
      <c r="AK10" s="94">
        <v>15.7</v>
      </c>
      <c r="AL10" s="95">
        <v>4.8</v>
      </c>
      <c r="AM10" s="111">
        <v>42</v>
      </c>
      <c r="AN10" s="111">
        <v>22</v>
      </c>
      <c r="AO10" s="111">
        <v>15.7</v>
      </c>
      <c r="AP10" s="111">
        <v>12</v>
      </c>
      <c r="AQ10" s="111">
        <v>312</v>
      </c>
    </row>
    <row r="11" spans="1:43" ht="15" thickBot="1" x14ac:dyDescent="0.35">
      <c r="A11" s="96" t="str">
        <f>Subjects!B11</f>
        <v>149-503</v>
      </c>
      <c r="B11" s="97">
        <v>43789</v>
      </c>
      <c r="C11" s="107">
        <v>61.739726027397261</v>
      </c>
      <c r="D11" s="97" t="s">
        <v>14</v>
      </c>
      <c r="E11" s="92">
        <v>4</v>
      </c>
      <c r="F11" s="92">
        <v>4.2</v>
      </c>
      <c r="G11" s="92">
        <v>125</v>
      </c>
      <c r="H11" s="92">
        <v>0.38200000000000001</v>
      </c>
      <c r="I11" s="92">
        <v>90.1</v>
      </c>
      <c r="J11" s="92">
        <v>29.5</v>
      </c>
      <c r="K11" s="92">
        <v>13.5</v>
      </c>
      <c r="L11" s="99">
        <v>402</v>
      </c>
      <c r="M11" s="92">
        <v>7.8</v>
      </c>
      <c r="N11" s="92">
        <v>1.98</v>
      </c>
      <c r="O11" s="92">
        <v>1.42</v>
      </c>
      <c r="P11" s="92">
        <v>0.28000000000000003</v>
      </c>
      <c r="Q11" s="92">
        <v>0.14000000000000001</v>
      </c>
      <c r="R11" s="92">
        <v>0.08</v>
      </c>
      <c r="S11" s="91">
        <v>140</v>
      </c>
      <c r="T11" s="91">
        <v>4.5999999999999996</v>
      </c>
      <c r="U11" s="91">
        <v>57</v>
      </c>
      <c r="V11" s="100" t="s">
        <v>111</v>
      </c>
      <c r="W11" s="90">
        <v>39</v>
      </c>
      <c r="X11" s="90">
        <v>2.48</v>
      </c>
      <c r="Y11" s="90">
        <v>2.5499999999999998</v>
      </c>
      <c r="Z11" s="90">
        <v>1.45</v>
      </c>
      <c r="AA11" s="90">
        <v>58</v>
      </c>
      <c r="AB11" s="89"/>
      <c r="AC11" s="90">
        <v>17</v>
      </c>
      <c r="AD11" s="93">
        <v>7.9</v>
      </c>
      <c r="AE11" s="93">
        <v>1.44</v>
      </c>
      <c r="AF11" s="93">
        <v>1.94</v>
      </c>
      <c r="AG11" s="93">
        <v>5.3</v>
      </c>
      <c r="AH11" s="93">
        <v>4.0999999999999996</v>
      </c>
      <c r="AI11" s="94">
        <v>4.9000000000000004</v>
      </c>
      <c r="AJ11" s="94">
        <v>4.2699999999999996</v>
      </c>
      <c r="AK11" s="94">
        <v>12.5</v>
      </c>
      <c r="AL11" s="95">
        <v>4.7</v>
      </c>
      <c r="AM11" s="111">
        <v>37</v>
      </c>
      <c r="AN11" s="111">
        <v>44</v>
      </c>
      <c r="AO11" s="111">
        <v>14.3</v>
      </c>
      <c r="AP11" s="111">
        <v>17.899999999999999</v>
      </c>
      <c r="AQ11" s="111">
        <v>270</v>
      </c>
    </row>
    <row r="12" spans="1:43" ht="15" thickBot="1" x14ac:dyDescent="0.35">
      <c r="A12" s="96" t="str">
        <f>Subjects!B12</f>
        <v>149-505</v>
      </c>
      <c r="B12" s="97">
        <v>43769</v>
      </c>
      <c r="C12" s="107">
        <v>59.446575342465756</v>
      </c>
      <c r="D12" s="97" t="s">
        <v>14</v>
      </c>
      <c r="E12" s="92">
        <v>3.9</v>
      </c>
      <c r="F12" s="92">
        <v>4.3</v>
      </c>
      <c r="G12" s="92">
        <v>129</v>
      </c>
      <c r="H12" s="92">
        <v>0.373</v>
      </c>
      <c r="I12" s="92">
        <v>87</v>
      </c>
      <c r="J12" s="92">
        <v>30.1</v>
      </c>
      <c r="K12" s="92">
        <v>12.3</v>
      </c>
      <c r="L12" s="92">
        <v>273</v>
      </c>
      <c r="M12" s="92">
        <v>8.4</v>
      </c>
      <c r="N12" s="99">
        <v>1.3</v>
      </c>
      <c r="O12" s="92">
        <v>1.95</v>
      </c>
      <c r="P12" s="92">
        <v>0.27</v>
      </c>
      <c r="Q12" s="92">
        <v>0.28999999999999998</v>
      </c>
      <c r="R12" s="92">
        <v>0.03</v>
      </c>
      <c r="S12" s="91">
        <v>141</v>
      </c>
      <c r="T12" s="91">
        <v>4.2</v>
      </c>
      <c r="U12" s="91">
        <v>62</v>
      </c>
      <c r="V12" s="100" t="s">
        <v>111</v>
      </c>
      <c r="W12" s="90">
        <v>37</v>
      </c>
      <c r="X12" s="90">
        <v>2.34</v>
      </c>
      <c r="Y12" s="90">
        <v>2.44</v>
      </c>
      <c r="Z12" s="90">
        <v>1.1299999999999999</v>
      </c>
      <c r="AA12" s="90">
        <v>73</v>
      </c>
      <c r="AB12" s="89"/>
      <c r="AC12" s="90">
        <v>37</v>
      </c>
      <c r="AD12" s="93">
        <v>4.9000000000000004</v>
      </c>
      <c r="AE12" s="93">
        <v>1.04</v>
      </c>
      <c r="AF12" s="93">
        <v>1.68</v>
      </c>
      <c r="AG12" s="93">
        <v>2.75</v>
      </c>
      <c r="AH12" s="93">
        <v>2.9</v>
      </c>
      <c r="AI12" s="94">
        <v>4.8</v>
      </c>
      <c r="AJ12" s="94">
        <v>2.87</v>
      </c>
      <c r="AK12" s="94">
        <v>12.8</v>
      </c>
      <c r="AL12" s="95">
        <v>4.5</v>
      </c>
      <c r="AM12" s="111">
        <v>34</v>
      </c>
      <c r="AN12" s="111">
        <v>27</v>
      </c>
      <c r="AO12" s="111">
        <v>10.9</v>
      </c>
      <c r="AP12" s="111">
        <v>25.7</v>
      </c>
      <c r="AQ12" s="111">
        <v>484</v>
      </c>
    </row>
    <row r="13" spans="1:43" ht="15" thickBot="1" x14ac:dyDescent="0.35">
      <c r="A13" s="96" t="str">
        <f>Subjects!B13</f>
        <v>149-506</v>
      </c>
      <c r="B13" s="97">
        <v>43818</v>
      </c>
      <c r="C13" s="107">
        <v>43.317808219178083</v>
      </c>
      <c r="D13" s="97" t="s">
        <v>12</v>
      </c>
      <c r="E13" s="92">
        <v>5</v>
      </c>
      <c r="F13" s="92">
        <v>5.2</v>
      </c>
      <c r="G13" s="92">
        <v>149</v>
      </c>
      <c r="H13" s="92">
        <v>0.44</v>
      </c>
      <c r="I13" s="92">
        <v>84.7</v>
      </c>
      <c r="J13" s="92">
        <v>28.7</v>
      </c>
      <c r="K13" s="92">
        <v>14</v>
      </c>
      <c r="L13" s="92">
        <v>217</v>
      </c>
      <c r="M13" s="92">
        <v>8.3000000000000007</v>
      </c>
      <c r="N13" s="92">
        <v>2.73</v>
      </c>
      <c r="O13" s="92">
        <v>1.45</v>
      </c>
      <c r="P13" s="92">
        <v>0.35</v>
      </c>
      <c r="Q13" s="92">
        <v>0.28999999999999998</v>
      </c>
      <c r="R13" s="92">
        <v>0.04</v>
      </c>
      <c r="S13" s="91">
        <v>143</v>
      </c>
      <c r="T13" s="91">
        <v>4.0999999999999996</v>
      </c>
      <c r="U13" s="91">
        <v>80</v>
      </c>
      <c r="V13" s="91" t="s">
        <v>111</v>
      </c>
      <c r="W13" s="90">
        <v>42</v>
      </c>
      <c r="X13" s="90">
        <v>2.37</v>
      </c>
      <c r="Y13" s="90">
        <v>2.4</v>
      </c>
      <c r="Z13" s="90">
        <v>1.32</v>
      </c>
      <c r="AA13" s="90">
        <v>55</v>
      </c>
      <c r="AB13" s="89"/>
      <c r="AC13" s="90">
        <v>20</v>
      </c>
      <c r="AD13" s="93">
        <v>4.2</v>
      </c>
      <c r="AE13" s="93">
        <v>0.96</v>
      </c>
      <c r="AF13" s="93">
        <v>1.4</v>
      </c>
      <c r="AG13" s="93">
        <v>2036</v>
      </c>
      <c r="AH13" s="93">
        <v>3</v>
      </c>
      <c r="AI13" s="94">
        <v>5.8</v>
      </c>
      <c r="AJ13" s="94">
        <v>0.41</v>
      </c>
      <c r="AK13" s="94">
        <v>16.5</v>
      </c>
      <c r="AL13" s="61">
        <v>5</v>
      </c>
      <c r="AM13" s="112">
        <v>36</v>
      </c>
      <c r="AN13" s="111">
        <v>36</v>
      </c>
      <c r="AO13" s="111">
        <v>7.1</v>
      </c>
      <c r="AP13" s="111">
        <v>5</v>
      </c>
      <c r="AQ13" s="111">
        <v>320</v>
      </c>
    </row>
    <row r="14" spans="1:43" x14ac:dyDescent="0.3">
      <c r="A14" s="96" t="str">
        <f>Subjects!B14</f>
        <v>149-509</v>
      </c>
      <c r="B14" s="97">
        <v>43811</v>
      </c>
      <c r="C14" s="107">
        <v>41.25</v>
      </c>
      <c r="D14" s="97" t="s">
        <v>12</v>
      </c>
      <c r="E14" s="92">
        <v>3.9</v>
      </c>
      <c r="F14" s="92">
        <v>5.4</v>
      </c>
      <c r="G14" s="92">
        <v>159</v>
      </c>
      <c r="H14" s="92">
        <v>0.46899999999999997</v>
      </c>
      <c r="I14" s="92">
        <v>87.1</v>
      </c>
      <c r="J14" s="92">
        <v>29.5</v>
      </c>
      <c r="K14" s="92">
        <v>13.4</v>
      </c>
      <c r="L14" s="92">
        <v>191</v>
      </c>
      <c r="M14" s="92">
        <v>7.9</v>
      </c>
      <c r="N14" s="92">
        <v>2.41</v>
      </c>
      <c r="O14" s="99">
        <v>1.01</v>
      </c>
      <c r="P14" s="92">
        <v>0.25</v>
      </c>
      <c r="Q14" s="92">
        <v>0.13</v>
      </c>
      <c r="R14" s="92">
        <v>0.04</v>
      </c>
      <c r="S14" s="91">
        <v>138</v>
      </c>
      <c r="T14" s="91">
        <v>4.2</v>
      </c>
      <c r="U14" s="91">
        <v>75</v>
      </c>
      <c r="V14" s="100" t="s">
        <v>111</v>
      </c>
      <c r="W14" s="90">
        <v>43</v>
      </c>
      <c r="X14" s="90">
        <v>2.38</v>
      </c>
      <c r="Y14" s="90">
        <v>2.4</v>
      </c>
      <c r="Z14" s="90">
        <v>1.25</v>
      </c>
      <c r="AA14" s="90">
        <v>74</v>
      </c>
      <c r="AB14" s="89"/>
      <c r="AC14" s="90">
        <v>23</v>
      </c>
      <c r="AD14" s="93">
        <v>4.3</v>
      </c>
      <c r="AE14" s="93">
        <v>1.33</v>
      </c>
      <c r="AF14" s="93">
        <v>1.47</v>
      </c>
      <c r="AG14" s="93">
        <v>2.2200000000000002</v>
      </c>
      <c r="AH14" s="93">
        <v>2.9</v>
      </c>
      <c r="AI14" s="94">
        <v>4.9000000000000004</v>
      </c>
      <c r="AJ14" s="94">
        <v>5.42</v>
      </c>
      <c r="AK14" s="94">
        <v>13.6</v>
      </c>
      <c r="AL14" s="95">
        <v>5</v>
      </c>
      <c r="AM14" s="111">
        <v>34</v>
      </c>
      <c r="AN14" s="111">
        <v>54</v>
      </c>
      <c r="AO14" s="111">
        <v>9</v>
      </c>
      <c r="AP14" s="111">
        <v>6.1</v>
      </c>
      <c r="AQ14" s="111">
        <v>183</v>
      </c>
    </row>
    <row r="17" spans="2:43" x14ac:dyDescent="0.3">
      <c r="B17" t="s">
        <v>133</v>
      </c>
      <c r="C17" t="s">
        <v>46</v>
      </c>
      <c r="E17" s="132">
        <f>AVERAGE(E2,E4,E6,E8,E13:E14)</f>
        <v>5.3833333333333337</v>
      </c>
      <c r="F17" s="132">
        <f t="shared" ref="F17:AQ17" si="0">AVERAGE(F2,F4,F6,F8,F13:F14)</f>
        <v>5.0500000000000007</v>
      </c>
      <c r="G17" s="132">
        <f t="shared" si="0"/>
        <v>152.83333333333334</v>
      </c>
      <c r="H17" s="132">
        <f t="shared" si="0"/>
        <v>0.45150000000000001</v>
      </c>
      <c r="I17" s="132">
        <f t="shared" si="0"/>
        <v>89.716666666666654</v>
      </c>
      <c r="J17" s="132">
        <f t="shared" si="0"/>
        <v>30.416666666666668</v>
      </c>
      <c r="K17" s="132">
        <f t="shared" si="0"/>
        <v>13.933333333333335</v>
      </c>
      <c r="L17" s="132">
        <f t="shared" si="0"/>
        <v>198.66666666666666</v>
      </c>
      <c r="M17" s="132">
        <f t="shared" si="0"/>
        <v>8.8833333333333311</v>
      </c>
      <c r="N17" s="132">
        <f t="shared" si="0"/>
        <v>3.0133333333333336</v>
      </c>
      <c r="O17" s="132">
        <f t="shared" si="0"/>
        <v>1.6900000000000002</v>
      </c>
      <c r="P17" s="132">
        <f t="shared" si="0"/>
        <v>0.33333333333333331</v>
      </c>
      <c r="Q17" s="132">
        <f t="shared" si="0"/>
        <v>0.17666666666666667</v>
      </c>
      <c r="R17" s="132">
        <f t="shared" si="0"/>
        <v>5.1666666666666666E-2</v>
      </c>
      <c r="S17" s="132">
        <f t="shared" si="0"/>
        <v>140.66666666666666</v>
      </c>
      <c r="T17" s="132">
        <f t="shared" si="0"/>
        <v>4.3499999999999996</v>
      </c>
      <c r="U17" s="132">
        <f t="shared" si="0"/>
        <v>78.666666666666671</v>
      </c>
      <c r="V17" s="132">
        <f t="shared" si="0"/>
        <v>76</v>
      </c>
      <c r="W17" s="132">
        <f t="shared" si="0"/>
        <v>40.166666666666664</v>
      </c>
      <c r="X17" s="132">
        <f t="shared" si="0"/>
        <v>2.3566666666666669</v>
      </c>
      <c r="Y17" s="132">
        <f t="shared" si="0"/>
        <v>2.4116666666666666</v>
      </c>
      <c r="Z17" s="132">
        <f t="shared" si="0"/>
        <v>1.0733333333333335</v>
      </c>
      <c r="AA17" s="132">
        <f t="shared" si="0"/>
        <v>62.333333333333336</v>
      </c>
      <c r="AB17" s="132" t="e">
        <f t="shared" si="0"/>
        <v>#DIV/0!</v>
      </c>
      <c r="AC17" s="132">
        <f t="shared" si="0"/>
        <v>22.833333333333332</v>
      </c>
      <c r="AD17" s="132">
        <f t="shared" si="0"/>
        <v>4.5</v>
      </c>
      <c r="AE17" s="132">
        <f t="shared" si="0"/>
        <v>1.468333333333333</v>
      </c>
      <c r="AF17" s="132">
        <f t="shared" si="0"/>
        <v>1.2816666666666667</v>
      </c>
      <c r="AG17" s="132">
        <f t="shared" si="0"/>
        <v>341.48833333333329</v>
      </c>
      <c r="AH17" s="132">
        <f t="shared" si="0"/>
        <v>3.5999999999999996</v>
      </c>
      <c r="AI17" s="132">
        <f t="shared" si="0"/>
        <v>5.1499999999999995</v>
      </c>
      <c r="AJ17" s="132">
        <f t="shared" si="0"/>
        <v>1.675</v>
      </c>
      <c r="AK17" s="132">
        <f t="shared" si="0"/>
        <v>15.416666666666666</v>
      </c>
      <c r="AL17" s="132">
        <f t="shared" si="0"/>
        <v>5.1000000000000005</v>
      </c>
      <c r="AM17" s="132">
        <f t="shared" si="0"/>
        <v>39</v>
      </c>
      <c r="AN17" s="132">
        <f t="shared" si="0"/>
        <v>65.166666666666671</v>
      </c>
      <c r="AO17" s="132">
        <f t="shared" si="0"/>
        <v>6.5333333333333323</v>
      </c>
      <c r="AP17" s="132">
        <f t="shared" si="0"/>
        <v>10.3</v>
      </c>
      <c r="AQ17" s="132">
        <f t="shared" si="0"/>
        <v>255.16666666666666</v>
      </c>
    </row>
    <row r="18" spans="2:43" x14ac:dyDescent="0.3">
      <c r="B18" t="s">
        <v>132</v>
      </c>
      <c r="E18" s="132">
        <f>STDEV(E2,E4,E6,E8,E13:E14)</f>
        <v>1.4162156144693017</v>
      </c>
      <c r="F18" s="132">
        <f t="shared" ref="F18:AQ18" si="1">STDEV(F2,F4,F6,F8,F13:F14)</f>
        <v>0.2428991560298224</v>
      </c>
      <c r="G18" s="132">
        <f t="shared" si="1"/>
        <v>3.9200340134578764</v>
      </c>
      <c r="H18" s="132">
        <f t="shared" si="1"/>
        <v>1.5122830422906949E-2</v>
      </c>
      <c r="I18" s="132">
        <f t="shared" si="1"/>
        <v>3.9891937364167562</v>
      </c>
      <c r="J18" s="132">
        <f t="shared" si="1"/>
        <v>1.4034481346550245</v>
      </c>
      <c r="K18" s="132">
        <f t="shared" si="1"/>
        <v>0.59217114643206548</v>
      </c>
      <c r="L18" s="132">
        <f t="shared" si="1"/>
        <v>28.246533710646137</v>
      </c>
      <c r="M18" s="132">
        <f t="shared" si="1"/>
        <v>0.91305348510734385</v>
      </c>
      <c r="N18" s="132">
        <f t="shared" si="1"/>
        <v>0.85005097886342362</v>
      </c>
      <c r="O18" s="132">
        <f t="shared" si="1"/>
        <v>0.63387695966961866</v>
      </c>
      <c r="P18" s="132">
        <f t="shared" si="1"/>
        <v>0.12785408349625235</v>
      </c>
      <c r="Q18" s="132">
        <f t="shared" si="1"/>
        <v>7.8909230554268253E-2</v>
      </c>
      <c r="R18" s="132">
        <f t="shared" si="1"/>
        <v>1.7224014243685082E-2</v>
      </c>
      <c r="S18" s="132">
        <f t="shared" si="1"/>
        <v>2.503331114069145</v>
      </c>
      <c r="T18" s="132">
        <f t="shared" si="1"/>
        <v>0.25884358211089564</v>
      </c>
      <c r="U18" s="132">
        <f t="shared" si="1"/>
        <v>11.075498483890788</v>
      </c>
      <c r="V18" s="132" t="e">
        <f t="shared" si="1"/>
        <v>#DIV/0!</v>
      </c>
      <c r="W18" s="132">
        <f t="shared" si="1"/>
        <v>3.4302575219167832</v>
      </c>
      <c r="X18" s="132">
        <f t="shared" si="1"/>
        <v>6.8896056974740272E-2</v>
      </c>
      <c r="Y18" s="132">
        <f t="shared" si="1"/>
        <v>4.5350486950711623E-2</v>
      </c>
      <c r="Z18" s="132">
        <f t="shared" si="1"/>
        <v>0.18206226041293283</v>
      </c>
      <c r="AA18" s="132">
        <f t="shared" si="1"/>
        <v>13.779211394948058</v>
      </c>
      <c r="AB18" s="132" t="e">
        <f t="shared" si="1"/>
        <v>#DIV/0!</v>
      </c>
      <c r="AC18" s="132">
        <f t="shared" si="1"/>
        <v>3.1885210782848366</v>
      </c>
      <c r="AD18" s="132">
        <f t="shared" si="1"/>
        <v>0.9879271228182771</v>
      </c>
      <c r="AE18" s="132">
        <f t="shared" si="1"/>
        <v>0.53685814389526409</v>
      </c>
      <c r="AF18" s="132">
        <f t="shared" si="1"/>
        <v>0.22003787552752441</v>
      </c>
      <c r="AG18" s="132">
        <f t="shared" si="1"/>
        <v>830.13825432675173</v>
      </c>
      <c r="AH18" s="132">
        <f t="shared" si="1"/>
        <v>1.1454256850621096</v>
      </c>
      <c r="AI18" s="132">
        <f t="shared" si="1"/>
        <v>0.3391164991562633</v>
      </c>
      <c r="AJ18" s="132">
        <f t="shared" si="1"/>
        <v>1.8648297509424283</v>
      </c>
      <c r="AK18" s="132">
        <f t="shared" si="1"/>
        <v>1.7520464225204397</v>
      </c>
      <c r="AL18" s="132">
        <f t="shared" si="1"/>
        <v>0.83426614458456383</v>
      </c>
      <c r="AM18" s="132">
        <f t="shared" si="1"/>
        <v>7.2111025509279782</v>
      </c>
      <c r="AN18" s="132">
        <f t="shared" si="1"/>
        <v>45.1371982589379</v>
      </c>
      <c r="AO18" s="132">
        <f t="shared" si="1"/>
        <v>2.1565404393766134</v>
      </c>
      <c r="AP18" s="132">
        <f t="shared" si="1"/>
        <v>8.1092539730853161</v>
      </c>
      <c r="AQ18" s="132">
        <f t="shared" si="1"/>
        <v>131.66839661310783</v>
      </c>
    </row>
    <row r="19" spans="2:43" x14ac:dyDescent="0.3">
      <c r="B19" t="s">
        <v>133</v>
      </c>
      <c r="C19" t="s">
        <v>45</v>
      </c>
      <c r="E19" s="132">
        <f>AVERAGE(E3,E5,E7,E9:E12)</f>
        <v>4.3</v>
      </c>
      <c r="F19" s="132">
        <f t="shared" ref="F19:AQ19" si="2">AVERAGE(F3,F5,F7,F9:F12)</f>
        <v>4.3714285714285719</v>
      </c>
      <c r="G19" s="132">
        <f t="shared" si="2"/>
        <v>132.14285714285714</v>
      </c>
      <c r="H19" s="132">
        <f t="shared" si="2"/>
        <v>0.39714285714285719</v>
      </c>
      <c r="I19" s="132">
        <f t="shared" si="2"/>
        <v>90.55714285714285</v>
      </c>
      <c r="J19" s="132">
        <f t="shared" si="2"/>
        <v>30.2</v>
      </c>
      <c r="K19" s="132">
        <f t="shared" si="2"/>
        <v>13.37142857142857</v>
      </c>
      <c r="L19" s="132">
        <f t="shared" si="2"/>
        <v>256.42857142857144</v>
      </c>
      <c r="M19" s="132">
        <f t="shared" si="2"/>
        <v>8.6428571428571423</v>
      </c>
      <c r="N19" s="132">
        <f t="shared" si="2"/>
        <v>2.2800000000000002</v>
      </c>
      <c r="O19" s="132">
        <f t="shared" si="2"/>
        <v>1.4685714285714284</v>
      </c>
      <c r="P19" s="132">
        <f t="shared" si="2"/>
        <v>0.23571428571428571</v>
      </c>
      <c r="Q19" s="132">
        <f t="shared" si="2"/>
        <v>0.18857142857142856</v>
      </c>
      <c r="R19" s="132">
        <f t="shared" si="2"/>
        <v>4.7142857142857139E-2</v>
      </c>
      <c r="S19" s="132">
        <f t="shared" si="2"/>
        <v>141.14285714285714</v>
      </c>
      <c r="T19" s="132">
        <f t="shared" si="2"/>
        <v>4.371428571428571</v>
      </c>
      <c r="U19" s="132">
        <f t="shared" si="2"/>
        <v>64.857142857142861</v>
      </c>
      <c r="V19" s="132">
        <f t="shared" si="2"/>
        <v>84.666666666666671</v>
      </c>
      <c r="W19" s="132">
        <f t="shared" si="2"/>
        <v>36.857142857142854</v>
      </c>
      <c r="X19" s="132">
        <f t="shared" si="2"/>
        <v>2.3728571428571428</v>
      </c>
      <c r="Y19" s="132">
        <f t="shared" si="2"/>
        <v>2.4728571428571433</v>
      </c>
      <c r="Z19" s="132">
        <f t="shared" si="2"/>
        <v>1.27</v>
      </c>
      <c r="AA19" s="132">
        <f t="shared" si="2"/>
        <v>72.857142857142861</v>
      </c>
      <c r="AB19" s="132" t="e">
        <f t="shared" si="2"/>
        <v>#DIV/0!</v>
      </c>
      <c r="AC19" s="132">
        <f t="shared" si="2"/>
        <v>22.428571428571427</v>
      </c>
      <c r="AD19" s="132">
        <f t="shared" si="2"/>
        <v>5.9142857142857137</v>
      </c>
      <c r="AE19" s="132">
        <f t="shared" si="2"/>
        <v>1.1785714285714286</v>
      </c>
      <c r="AF19" s="132">
        <f t="shared" si="2"/>
        <v>1.794285714285714</v>
      </c>
      <c r="AG19" s="132">
        <f t="shared" si="2"/>
        <v>3.5828571428571432</v>
      </c>
      <c r="AH19" s="132">
        <f t="shared" si="2"/>
        <v>3.2857142857142856</v>
      </c>
      <c r="AI19" s="132">
        <f t="shared" si="2"/>
        <v>4.5428571428571427</v>
      </c>
      <c r="AJ19" s="132">
        <f t="shared" si="2"/>
        <v>2.1071428571428572</v>
      </c>
      <c r="AK19" s="132">
        <f t="shared" si="2"/>
        <v>14</v>
      </c>
      <c r="AL19" s="132">
        <f t="shared" si="2"/>
        <v>4.6285714285714281</v>
      </c>
      <c r="AM19" s="132">
        <f t="shared" si="2"/>
        <v>37.333333333333336</v>
      </c>
      <c r="AN19" s="132">
        <f t="shared" si="2"/>
        <v>36.571428571428569</v>
      </c>
      <c r="AO19" s="132">
        <f t="shared" si="2"/>
        <v>12.1</v>
      </c>
      <c r="AP19" s="132">
        <f t="shared" si="2"/>
        <v>37.328571428571429</v>
      </c>
      <c r="AQ19" s="132">
        <f t="shared" si="2"/>
        <v>308.28571428571428</v>
      </c>
    </row>
    <row r="20" spans="2:43" x14ac:dyDescent="0.3">
      <c r="B20" t="s">
        <v>132</v>
      </c>
      <c r="E20" s="132">
        <f>STDEV(E3,E5,E7,E9:E12)</f>
        <v>1.1060440015358042</v>
      </c>
      <c r="F20" s="132">
        <f t="shared" ref="F20:AQ20" si="3">STDEV(F3,F5,F7,F9:F12)</f>
        <v>0.22146697055682815</v>
      </c>
      <c r="G20" s="132">
        <f t="shared" si="3"/>
        <v>6.6440091167048481</v>
      </c>
      <c r="H20" s="132">
        <f t="shared" si="3"/>
        <v>2.4552179614232294E-2</v>
      </c>
      <c r="I20" s="132">
        <f t="shared" si="3"/>
        <v>5.2715769755855586</v>
      </c>
      <c r="J20" s="132">
        <f t="shared" si="3"/>
        <v>1.6103829772241547</v>
      </c>
      <c r="K20" s="132">
        <f t="shared" si="3"/>
        <v>0.73646517390909427</v>
      </c>
      <c r="L20" s="132">
        <f t="shared" si="3"/>
        <v>86.326622280069031</v>
      </c>
      <c r="M20" s="132">
        <f t="shared" si="3"/>
        <v>0.65791879655254049</v>
      </c>
      <c r="N20" s="132">
        <f t="shared" si="3"/>
        <v>1.0776981642989527</v>
      </c>
      <c r="O20" s="132">
        <f t="shared" si="3"/>
        <v>0.28210096132582169</v>
      </c>
      <c r="P20" s="132">
        <f t="shared" si="3"/>
        <v>5.1915682555833856E-2</v>
      </c>
      <c r="Q20" s="132">
        <f t="shared" si="3"/>
        <v>5.5805785670356142E-2</v>
      </c>
      <c r="R20" s="132">
        <f t="shared" si="3"/>
        <v>2.3603873774083312E-2</v>
      </c>
      <c r="S20" s="132">
        <f t="shared" si="3"/>
        <v>1.7728105208558367</v>
      </c>
      <c r="T20" s="132">
        <f t="shared" si="3"/>
        <v>0.17043362064926917</v>
      </c>
      <c r="U20" s="132">
        <f t="shared" si="3"/>
        <v>6.2564252687023396</v>
      </c>
      <c r="V20" s="132">
        <f t="shared" si="3"/>
        <v>3.0550504633038931</v>
      </c>
      <c r="W20" s="132">
        <f t="shared" si="3"/>
        <v>1.2149857925879117</v>
      </c>
      <c r="X20" s="132">
        <f t="shared" si="3"/>
        <v>7.0643302516772213E-2</v>
      </c>
      <c r="Y20" s="132">
        <f t="shared" si="3"/>
        <v>6.1566843271977069E-2</v>
      </c>
      <c r="Z20" s="132">
        <f t="shared" si="3"/>
        <v>0.15874507866387416</v>
      </c>
      <c r="AA20" s="132">
        <f t="shared" si="3"/>
        <v>15.170460017509603</v>
      </c>
      <c r="AB20" s="132" t="e">
        <f t="shared" si="3"/>
        <v>#DIV/0!</v>
      </c>
      <c r="AC20" s="132">
        <f t="shared" si="3"/>
        <v>14.246135649795736</v>
      </c>
      <c r="AD20" s="132">
        <f t="shared" si="3"/>
        <v>1.1682302447556736</v>
      </c>
      <c r="AE20" s="132">
        <f t="shared" si="3"/>
        <v>0.48711492728200428</v>
      </c>
      <c r="AF20" s="132">
        <f t="shared" si="3"/>
        <v>0.43504241719848952</v>
      </c>
      <c r="AG20" s="132">
        <f t="shared" si="3"/>
        <v>1.1328976753692885</v>
      </c>
      <c r="AH20" s="132">
        <f t="shared" si="3"/>
        <v>1.4276187299469134</v>
      </c>
      <c r="AI20" s="132">
        <f t="shared" si="3"/>
        <v>0.3552329886011098</v>
      </c>
      <c r="AJ20" s="132">
        <f t="shared" si="3"/>
        <v>1.2726575120027943</v>
      </c>
      <c r="AK20" s="132">
        <f t="shared" si="3"/>
        <v>2.1602468994692869</v>
      </c>
      <c r="AL20" s="132">
        <f t="shared" si="3"/>
        <v>0.21380899352993943</v>
      </c>
      <c r="AM20" s="132">
        <f t="shared" si="3"/>
        <v>3.7771241264574122</v>
      </c>
      <c r="AN20" s="132">
        <f t="shared" si="3"/>
        <v>29.787341510878651</v>
      </c>
      <c r="AO20" s="132">
        <f t="shared" si="3"/>
        <v>3.5814336049502069</v>
      </c>
      <c r="AP20" s="132">
        <f t="shared" si="3"/>
        <v>37.168611949946623</v>
      </c>
      <c r="AQ20" s="132">
        <f t="shared" si="3"/>
        <v>96.361669913775472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F43" sqref="F43"/>
    </sheetView>
  </sheetViews>
  <sheetFormatPr defaultRowHeight="14.4" x14ac:dyDescent="0.3"/>
  <sheetData>
    <row r="1" spans="1:16" x14ac:dyDescent="0.3">
      <c r="A1" s="31" t="s">
        <v>41</v>
      </c>
      <c r="B1" s="31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5" thickBot="1" x14ac:dyDescent="0.3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15" thickTop="1" x14ac:dyDescent="0.3">
      <c r="A3" s="32" t="s">
        <v>42</v>
      </c>
      <c r="B3" s="32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x14ac:dyDescent="0.3">
      <c r="A5" s="29"/>
      <c r="B5" s="29" t="s">
        <v>43</v>
      </c>
      <c r="C5" s="29"/>
      <c r="D5" s="29"/>
      <c r="E5" s="29"/>
      <c r="F5" s="29"/>
      <c r="G5" s="29"/>
      <c r="H5" s="29" t="s">
        <v>44</v>
      </c>
      <c r="I5" s="29"/>
      <c r="J5" s="29"/>
      <c r="K5" s="29"/>
      <c r="L5" s="29"/>
      <c r="M5" s="29"/>
      <c r="N5" s="29"/>
      <c r="O5" s="29"/>
      <c r="P5" s="29"/>
    </row>
    <row r="7" spans="1:16" x14ac:dyDescent="0.3">
      <c r="A7" s="29"/>
      <c r="B7" s="29" t="s">
        <v>45</v>
      </c>
      <c r="C7" s="29"/>
      <c r="D7" s="29"/>
      <c r="E7" s="29" t="s">
        <v>46</v>
      </c>
      <c r="F7" s="29"/>
      <c r="G7" s="29"/>
      <c r="H7" s="29" t="s">
        <v>45</v>
      </c>
      <c r="I7" s="29"/>
      <c r="J7" s="29"/>
      <c r="K7" s="29"/>
      <c r="L7" s="29" t="s">
        <v>46</v>
      </c>
      <c r="M7" s="29"/>
      <c r="N7" s="29"/>
      <c r="O7" s="29"/>
      <c r="P7" s="29"/>
    </row>
    <row r="8" spans="1:16" x14ac:dyDescent="0.3">
      <c r="A8" s="29" t="s">
        <v>26</v>
      </c>
      <c r="B8" s="29" t="s">
        <v>47</v>
      </c>
      <c r="C8" s="29" t="s">
        <v>48</v>
      </c>
      <c r="D8" s="29"/>
      <c r="E8" s="29" t="s">
        <v>47</v>
      </c>
      <c r="F8" s="29" t="s">
        <v>48</v>
      </c>
      <c r="G8" s="29"/>
      <c r="H8" s="29" t="s">
        <v>47</v>
      </c>
      <c r="I8" s="29" t="s">
        <v>49</v>
      </c>
      <c r="J8" s="29" t="s">
        <v>48</v>
      </c>
      <c r="K8" s="29"/>
      <c r="L8" s="29" t="s">
        <v>47</v>
      </c>
      <c r="M8" s="29" t="s">
        <v>49</v>
      </c>
      <c r="N8" s="29" t="s">
        <v>48</v>
      </c>
      <c r="O8" s="29"/>
      <c r="P8" s="29"/>
    </row>
    <row r="10" spans="1:16" x14ac:dyDescent="0.3">
      <c r="A10" s="29">
        <v>0</v>
      </c>
      <c r="B10" s="29">
        <v>0.24399999999999999</v>
      </c>
      <c r="C10" s="29">
        <v>-0.13</v>
      </c>
      <c r="D10" s="29"/>
      <c r="E10" s="29">
        <v>0.249</v>
      </c>
      <c r="F10" s="29">
        <v>0.127</v>
      </c>
      <c r="G10" s="29"/>
      <c r="H10" s="29">
        <v>6.8000000000000005E-2</v>
      </c>
      <c r="I10" s="29">
        <v>4.2809999999999997</v>
      </c>
      <c r="J10" s="29">
        <v>-1.73</v>
      </c>
      <c r="K10" s="29"/>
      <c r="L10" s="29">
        <v>6.9999999999999999E-4</v>
      </c>
      <c r="M10" s="29">
        <v>6.3490000000000002</v>
      </c>
      <c r="N10" s="29">
        <v>-2.5840000000000001</v>
      </c>
      <c r="O10" s="29"/>
      <c r="P10" s="29"/>
    </row>
    <row r="11" spans="1:16" x14ac:dyDescent="0.3">
      <c r="A11" s="29">
        <v>3</v>
      </c>
      <c r="B11" s="29">
        <v>8.5000000000000006E-2</v>
      </c>
      <c r="C11" s="29">
        <v>2.0329999999999999</v>
      </c>
      <c r="D11" s="29"/>
      <c r="E11" s="29">
        <v>9.5000000000000001E-2</v>
      </c>
      <c r="F11" s="29">
        <v>2.11</v>
      </c>
      <c r="G11" s="29"/>
      <c r="H11" s="29">
        <v>7.0999999999999994E-2</v>
      </c>
      <c r="I11" s="29">
        <v>0.67700000000000005</v>
      </c>
      <c r="J11" s="29">
        <v>1.5529999999999999</v>
      </c>
      <c r="K11" s="29"/>
      <c r="L11" s="29">
        <v>8.2000000000000003E-2</v>
      </c>
      <c r="M11" s="29">
        <v>0.54500000000000004</v>
      </c>
      <c r="N11" s="29">
        <v>1.736</v>
      </c>
      <c r="O11" s="29"/>
      <c r="P11" s="29"/>
    </row>
    <row r="12" spans="1:16" x14ac:dyDescent="0.3">
      <c r="A12" s="29">
        <v>10</v>
      </c>
      <c r="B12" s="29">
        <v>5.6000000000000001E-2</v>
      </c>
      <c r="C12" s="29">
        <v>2.8980000000000001</v>
      </c>
      <c r="D12" s="29"/>
      <c r="E12" s="29">
        <v>7.3999999999999996E-2</v>
      </c>
      <c r="F12" s="29">
        <v>2.754</v>
      </c>
      <c r="G12" s="29"/>
      <c r="H12" s="29">
        <v>3.5000000000000003E-2</v>
      </c>
      <c r="I12" s="29">
        <v>1.948</v>
      </c>
      <c r="J12" s="29">
        <v>0.83699999999999997</v>
      </c>
      <c r="K12" s="29"/>
      <c r="L12" s="29">
        <v>6.8000000000000005E-2</v>
      </c>
      <c r="M12" s="29">
        <v>0.57399999999999995</v>
      </c>
      <c r="N12" s="29">
        <v>2.157</v>
      </c>
      <c r="O12" s="29"/>
      <c r="P12" s="29"/>
    </row>
    <row r="13" spans="1:16" x14ac:dyDescent="0.3">
      <c r="A13" s="29">
        <v>18</v>
      </c>
      <c r="B13" s="29">
        <v>6.2E-2</v>
      </c>
      <c r="C13" s="29">
        <v>2.036</v>
      </c>
      <c r="D13" s="29"/>
      <c r="E13" s="29">
        <v>6.3E-2</v>
      </c>
      <c r="F13" s="29">
        <v>2.8959999999999999</v>
      </c>
      <c r="G13" s="29"/>
      <c r="H13" s="29">
        <v>5.7000000000000002E-2</v>
      </c>
      <c r="I13" s="29">
        <v>1.1839999999999999</v>
      </c>
      <c r="J13" s="29">
        <v>0.41099999999999998</v>
      </c>
      <c r="K13" s="29"/>
      <c r="L13" s="29">
        <v>6.3E-2</v>
      </c>
      <c r="M13" s="29">
        <v>-4.2000000000000003E-2</v>
      </c>
      <c r="N13" s="29">
        <v>2.9529999999999998</v>
      </c>
      <c r="O13" s="29"/>
      <c r="P13" s="29"/>
    </row>
    <row r="14" spans="1:16" x14ac:dyDescent="0.3">
      <c r="A14" s="29">
        <v>30</v>
      </c>
      <c r="B14" s="29">
        <v>3.4000000000000002E-2</v>
      </c>
      <c r="C14" s="29">
        <v>3.5379999999999998</v>
      </c>
      <c r="D14" s="29"/>
      <c r="E14" s="29">
        <v>4.8000000000000001E-2</v>
      </c>
      <c r="F14" s="29">
        <v>3.653</v>
      </c>
      <c r="G14" s="29"/>
      <c r="H14" s="29">
        <v>3.4000000000000002E-2</v>
      </c>
      <c r="I14" s="29">
        <v>6.0000000000000001E-3</v>
      </c>
      <c r="J14" s="29">
        <v>3.53</v>
      </c>
      <c r="K14" s="29"/>
      <c r="L14" s="29">
        <v>4.8000000000000001E-2</v>
      </c>
      <c r="M14" s="29">
        <v>-1.0999999999999999E-2</v>
      </c>
      <c r="N14" s="29">
        <v>3.67</v>
      </c>
      <c r="O14" s="29"/>
      <c r="P14" s="29"/>
    </row>
    <row r="15" spans="1:16" ht="15" thickBot="1" x14ac:dyDescent="0.35">
      <c r="A15" s="35">
        <v>60</v>
      </c>
      <c r="B15" s="35">
        <v>3.7999999999999999E-2</v>
      </c>
      <c r="C15" s="35">
        <v>2.7549999999999999</v>
      </c>
      <c r="D15" s="35"/>
      <c r="E15" s="35">
        <v>4.9000000000000002E-2</v>
      </c>
      <c r="F15" s="35">
        <v>2.4590000000000001</v>
      </c>
      <c r="G15" s="35"/>
      <c r="H15" s="35">
        <v>3.3000000000000002E-2</v>
      </c>
      <c r="I15" s="35">
        <v>1.917</v>
      </c>
      <c r="J15" s="35">
        <v>7.3999999999999996E-2</v>
      </c>
      <c r="K15" s="35"/>
      <c r="L15" s="35">
        <v>3.7999999999999999E-2</v>
      </c>
      <c r="M15" s="35">
        <v>4.0679999999999996</v>
      </c>
      <c r="N15" s="35">
        <v>-3.4910000000000001</v>
      </c>
      <c r="O15" s="35"/>
      <c r="P15" s="35"/>
    </row>
    <row r="16" spans="1:16" ht="15" thickTop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21" spans="1:4" x14ac:dyDescent="0.3">
      <c r="A21" s="30"/>
      <c r="B21" s="30"/>
      <c r="C21" s="29"/>
      <c r="D21" s="30"/>
    </row>
    <row r="22" spans="1:4" x14ac:dyDescent="0.3">
      <c r="A22" s="30"/>
      <c r="B22" s="30"/>
      <c r="C22" s="29"/>
      <c r="D22" s="30"/>
    </row>
    <row r="23" spans="1:4" x14ac:dyDescent="0.3">
      <c r="A23" s="30"/>
      <c r="B23" s="30"/>
      <c r="C23" s="29"/>
      <c r="D23" s="30"/>
    </row>
    <row r="24" spans="1:4" x14ac:dyDescent="0.3">
      <c r="A24" s="30"/>
      <c r="B24" s="30"/>
      <c r="C24" s="29"/>
      <c r="D24" s="30"/>
    </row>
    <row r="25" spans="1:4" x14ac:dyDescent="0.3">
      <c r="A25" s="30"/>
      <c r="B25" s="30"/>
      <c r="C25" s="29"/>
      <c r="D25" s="30"/>
    </row>
    <row r="26" spans="1:4" x14ac:dyDescent="0.3">
      <c r="A26" s="30"/>
      <c r="B26" s="30"/>
      <c r="C26" s="29"/>
      <c r="D26" s="30"/>
    </row>
    <row r="27" spans="1:4" x14ac:dyDescent="0.3">
      <c r="A27" s="30"/>
      <c r="B27" s="30"/>
      <c r="C27" s="29"/>
      <c r="D27" s="30"/>
    </row>
    <row r="28" spans="1:4" x14ac:dyDescent="0.3">
      <c r="A28" s="30"/>
      <c r="B28" s="30"/>
      <c r="C28" s="29"/>
      <c r="D28" s="30"/>
    </row>
    <row r="29" spans="1:4" x14ac:dyDescent="0.3">
      <c r="A29" s="30"/>
      <c r="B29" s="30"/>
      <c r="C29" s="29"/>
      <c r="D29" s="30"/>
    </row>
    <row r="30" spans="1:4" x14ac:dyDescent="0.3">
      <c r="A30" s="30"/>
      <c r="B30" s="30"/>
      <c r="C30" s="29"/>
      <c r="D30" s="30"/>
    </row>
    <row r="31" spans="1:4" x14ac:dyDescent="0.3">
      <c r="A31" s="30"/>
      <c r="B31" s="30"/>
      <c r="C31" s="29"/>
      <c r="D31" s="30"/>
    </row>
    <row r="32" spans="1:4" x14ac:dyDescent="0.3">
      <c r="A32" s="30"/>
      <c r="B32" s="30"/>
      <c r="C32" s="29"/>
      <c r="D32" s="30"/>
    </row>
    <row r="33" spans="1:4" x14ac:dyDescent="0.3">
      <c r="A33" s="30"/>
      <c r="B33" s="30"/>
      <c r="C33" s="29"/>
      <c r="D33" s="30"/>
    </row>
    <row r="34" spans="1:4" x14ac:dyDescent="0.3">
      <c r="A34" s="30"/>
      <c r="B34" s="30"/>
      <c r="C34" s="29"/>
      <c r="D34" s="30"/>
    </row>
    <row r="35" spans="1:4" x14ac:dyDescent="0.3">
      <c r="A35" s="30"/>
      <c r="B35" s="30"/>
      <c r="C35" s="29"/>
      <c r="D35" s="30"/>
    </row>
    <row r="36" spans="1:4" x14ac:dyDescent="0.3">
      <c r="A36" s="30"/>
      <c r="B36" s="30"/>
      <c r="C36" s="29"/>
      <c r="D36" s="30"/>
    </row>
    <row r="37" spans="1:4" x14ac:dyDescent="0.3">
      <c r="A37" s="30"/>
      <c r="B37" s="30"/>
      <c r="C37" s="29"/>
      <c r="D37" s="30"/>
    </row>
    <row r="38" spans="1:4" x14ac:dyDescent="0.3">
      <c r="A38" s="30"/>
      <c r="B38" s="30"/>
      <c r="C38" s="29"/>
      <c r="D38" s="30"/>
    </row>
    <row r="39" spans="1:4" x14ac:dyDescent="0.3">
      <c r="A39" s="30"/>
      <c r="B39" s="30"/>
      <c r="C39" s="29"/>
      <c r="D39" s="30"/>
    </row>
    <row r="40" spans="1:4" x14ac:dyDescent="0.3">
      <c r="A40" s="30"/>
      <c r="B40" s="30"/>
      <c r="C40" s="29"/>
      <c r="D40" s="30"/>
    </row>
    <row r="41" spans="1:4" x14ac:dyDescent="0.3">
      <c r="A41" s="30"/>
      <c r="B41" s="30"/>
      <c r="C41" s="29"/>
      <c r="D41" s="30"/>
    </row>
    <row r="42" spans="1:4" x14ac:dyDescent="0.3">
      <c r="A42" s="30"/>
      <c r="B42" s="30"/>
      <c r="C42" s="29"/>
      <c r="D42" s="30"/>
    </row>
    <row r="43" spans="1:4" x14ac:dyDescent="0.3">
      <c r="A43" s="29"/>
      <c r="B43" s="29"/>
      <c r="C43" s="29"/>
      <c r="D4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Subjects</vt:lpstr>
      <vt:lpstr>Predictions</vt:lpstr>
      <vt:lpstr>Measurements</vt:lpstr>
      <vt:lpstr>Biochemistry</vt:lpstr>
      <vt:lpstr>RD</vt:lpstr>
    </vt:vector>
  </TitlesOfParts>
  <Company>Clinical School Computing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Watson</dc:creator>
  <cp:lastModifiedBy>kb534</cp:lastModifiedBy>
  <dcterms:created xsi:type="dcterms:W3CDTF">2020-01-06T16:14:09Z</dcterms:created>
  <dcterms:modified xsi:type="dcterms:W3CDTF">2020-02-06T07:51:39Z</dcterms:modified>
</cp:coreProperties>
</file>