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ennik" sheetId="1" state="visible" r:id="rId3"/>
    <sheet name="nawierzchnia_tarasu" sheetId="2" state="visible" r:id="rId4"/>
    <sheet name="fundament.v1" sheetId="3" state="visible" r:id="rId5"/>
    <sheet name="fundament.v2" sheetId="4" state="visible" r:id="rId6"/>
    <sheet name="fundament.v3" sheetId="5" state="visible" r:id="rId7"/>
    <sheet name="fundament" sheetId="6" state="visible" r:id="rId8"/>
    <sheet name="zakupy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<sst xmlns="http://schemas.openxmlformats.org/spreadsheetml/2006/main" count="306" uniqueCount="225">
  <si>
    <t xml:space="preserve">beton z gruszki, m3</t>
  </si>
  <si>
    <t xml:space="preserve">beton w workach, m3</t>
  </si>
  <si>
    <t xml:space="preserve">bloczek fundamentowy SILKA E18 33.3x18x20</t>
  </si>
  <si>
    <t xml:space="preserve">bloczek fundamentowy betonowy 38x24x12</t>
  </si>
  <si>
    <t xml:space="preserve">pustak fundamentowy 50x24x24</t>
  </si>
  <si>
    <t xml:space="preserve">  </t>
  </si>
  <si>
    <t xml:space="preserve">płyta tarasowa 60x60x4 1m2</t>
  </si>
  <si>
    <t xml:space="preserve">XPS Styrodur 20mm 1m2</t>
  </si>
  <si>
    <t xml:space="preserve">Polistyren ekstrudowany XPS PRO 30 SF 100 mm 0,035 W/(mK) 2,925 m2 </t>
  </si>
  <si>
    <t xml:space="preserve">https://www.bricoman.pl/polistyren-ekstrudowany-xps-pro-30-sf-100-mm-0-035-w-mk-2-29-m2-20886754.html</t>
  </si>
  <si>
    <t xml:space="preserve">katownik 40x40x2 1m</t>
  </si>
  <si>
    <t xml:space="preserve">katownik ocynkowany 30x30x2 1mb</t>
  </si>
  <si>
    <r>
      <rPr>
        <sz val="10"/>
        <color rgb="FF0000FF"/>
        <rFont val="Arial"/>
        <family val="2"/>
        <charset val="1"/>
      </rPr>
      <t xml:space="preserve">https://marketstal.pl/Katownik-ocynkowany-30x30x2-0x6000-mm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https://ulamex.com.pl/katowniki-ze-scianka-2mm</t>
    </r>
  </si>
  <si>
    <t xml:space="preserve">Płytka ocynk 80x200x2mm3</t>
  </si>
  <si>
    <t xml:space="preserve">https://folnet.pl/pl/products/chemia-tasmy-mocowania/laczniki-ciesielskie/laczniki-plaskie/lacznik-ciesielski-plaski-15675.html</t>
  </si>
  <si>
    <t xml:space="preserve">Płytka ocynk 100x200x2mm3</t>
  </si>
  <si>
    <t xml:space="preserve">https://allegro.pl/oferta/lacznik-montazowy-plaski-lp21-lp-21-100x200-8169414797?fromVariant=8169445945</t>
  </si>
  <si>
    <t xml:space="preserve">wsporniki 'Spiral' 10-17, 17-30, 30-50, 50-70</t>
  </si>
  <si>
    <t xml:space="preserve">obrzeże betonowe 100x20x6 1m</t>
  </si>
  <si>
    <t xml:space="preserve">folia hydroizolacyjna 0.4mm 5x20m2 (za dużo)</t>
  </si>
  <si>
    <t xml:space="preserve">Mata zgrzewana 1,2x2,4 m oczko 15x15 cm drut Fi 8,0 mm 1m2</t>
  </si>
  <si>
    <t xml:space="preserve">https://sklep.gromaz.pl/maty-zgrzewane-mata-zgrzewana-1-2x2-4-m-oczko-15x15-cm-drut-fi-8-0-mm,c13,p273,pl.html</t>
  </si>
  <si>
    <t xml:space="preserve">Siatka kompozytowa zbrojeniowa fi 3 mm oczko 100x100 mm szer. 1m</t>
  </si>
  <si>
    <t xml:space="preserve">https://e-kompozyty.pl/product-pol-62621-Siatka-kompozytowa-zbrojeniowa-fi-2-mm-oczko-150x150-mm-szer-1m.html</t>
  </si>
  <si>
    <t xml:space="preserve">płyta osb/3 1m2</t>
  </si>
  <si>
    <t xml:space="preserve">https://sklep-kowalczyk.pl/plyta-osb3-15-mm-1250x2500-67-lub-63-lub-64szt-pal.html?gad_source=1&amp;gclid=Cj0KCQjw_-GxBhC1ARIsADGgDjuYbuNYBvOEG6Jkap7NLRw4uCh-ZsUo9QEPtfffuDmmxxH4VfqsAakaAgAxEALw_wcB</t>
  </si>
  <si>
    <t xml:space="preserve">Pustak szalunkowy wymiar 50x24x24 cm fundamentowy</t>
  </si>
  <si>
    <t xml:space="preserve">https://allegro.pl/oferta/pustak-szalunkowy-wymiar-50x24x24-cm-fundamentowy-13027927395?utm_feed=aa34192d-eee2-4419-9a9a-de66b9dfae24&amp;utm_source=google&amp;utm_medium=cpc&amp;utm_campaign=_dio_budownictwo_pla_pmax&amp;ev_campaign_id=17961365662&amp;gad_source=1&amp;gclid=CjwKCAjwouexBhAuEiwAtW_Zxx0_JMS254-HvZmv2TF-wyOBvOd3sxZuti-4VsI56MT0GnFlwmQtshoC6ucQAvD_BwE</t>
  </si>
  <si>
    <t xml:space="preserve">Pustak szalunkowy wymiar 50x24x20 cm fundamentowy</t>
  </si>
  <si>
    <t xml:space="preserve">pręt zbrojeniowy 10mm 1m</t>
  </si>
  <si>
    <t xml:space="preserve">https://glinmet.pl/pret-zbrojeniowy-fi-10</t>
  </si>
  <si>
    <t xml:space="preserve">STRZEMIONA zbrojeniowe 15x15 cm ZESTAW 50 szt. fi 6 mm + GRATIS Klucz</t>
  </si>
  <si>
    <t xml:space="preserve">https://allegro.pl/oferta/strzemiona-zbrojeniowe-15x15-cm-zestaw-50-szt-fi-6-mm-gratis-klucz-13876527400?bi_s=ads&amp;bi_m=productlisting:desktop:query&amp;bi_c=ZTdlNjdjYzItMTUyZS00MzVhLWFiNGUtMGUyYjBjZDU0NDdmAA&amp;bi_t=ape&amp;referrer=proxy&amp;emission_unit_id=351f0b51-a19d-41ef-a4eb-e42ee1a2c971</t>
  </si>
  <si>
    <t xml:space="preserve">podsypka piaskowa [1m3]</t>
  </si>
  <si>
    <t xml:space="preserve">klej do bloczków szalunkowych 1400ml</t>
  </si>
  <si>
    <t xml:space="preserve">https://allegro.pl/oferta/klej-do-bloczkow-betonowych-ogrodzenia-szary-2szt-12693244850</t>
  </si>
  <si>
    <t xml:space="preserve">cement portlandzki worek 25kg</t>
  </si>
  <si>
    <t xml:space="preserve">https://www.leroymerlin.pl/produkty/budowa/beton-cement-zaprawa-tynk/cementy-i-wapna/cement/cement-budowlany/cement-professional-line-32-5-r-25-kg-artcem-45727990.html#:~:text=63%2C29%20z%C5%82%20wed%C5%82ug%20szt.,-63.29%20z%C5%82%20%2F%20szt</t>
  </si>
  <si>
    <t xml:space="preserve">żwir płukany 8-16 m3 (1.5t)</t>
  </si>
  <si>
    <t xml:space="preserve">Piasek płukany 0-2 mm (1m3 = 1.55t) [m3]</t>
  </si>
  <si>
    <t xml:space="preserve">piasek zasypowy</t>
  </si>
  <si>
    <t xml:space="preserve">zaprawa DIY</t>
  </si>
  <si>
    <t xml:space="preserve">CHWYTAK DO PRZENOSZENIA PŁYT CHODNIKOWYCH 400-600</t>
  </si>
  <si>
    <t xml:space="preserve">https://allegro.pl/oferta/chwytak-do-przenoszenia-plyt-chodnikowych-400-600-11178543321</t>
  </si>
  <si>
    <t xml:space="preserve">Styropian Styropmin Fundamin 36 10 cm EPS100 0.036 W/(mK) 4.4 m2 (Wymiar płyt 120x61,5 cm, 6płyt)</t>
  </si>
  <si>
    <t xml:space="preserve">https://www.bricoman.pl/styropian-styropmin-fundamin-36-10-cm-eps100-0-036-w-mk-4-4-m2-20475560.html</t>
  </si>
  <si>
    <t xml:space="preserve">HYDRO-STYROMAX Płyta fundamentowa 1000x500 gr.10cm 2,5m2/op. (0,25m3)</t>
  </si>
  <si>
    <t xml:space="preserve">https://sklep-kowalczyk.pl/hydro-styromax-plyta-fundamentowa-1000x500-gr-10cm-2-5m2-op-0-25m3.html</t>
  </si>
  <si>
    <t xml:space="preserve">Styropian Styropmin Fundamin 36 5 cm EPS100 0.036 W/(mK) 8.8 m2 (Wymiar płyt 120x61,5 cm, 12 płyt)</t>
  </si>
  <si>
    <t xml:space="preserve">https://www.bricoman.pl/styropian-styropmin-fundamin-36-5-cm-eps100-0-036-w-mk-8-8-m2-20475546.html</t>
  </si>
  <si>
    <t xml:space="preserve">HYDRO-STYROMAX Płyta fundamentowa 1000x500 gr 5 cm 5m2/op. (0,25m3)</t>
  </si>
  <si>
    <t xml:space="preserve">Klej do styropianuu Tytan 750 ml, pistoletowy</t>
  </si>
  <si>
    <t xml:space="preserve">https://www.bricoman.pl/klej-do-styropianuu-tytan-750-ml-pistoletowy-20852475.html</t>
  </si>
  <si>
    <t xml:space="preserve">Pistolet do pian montażowych Medium LGF-0202 Drel </t>
  </si>
  <si>
    <t xml:space="preserve">https://www.bricoman.pl/pistolet-do-pian-montazowych-medium-lgf-0202-drel-20266260.html</t>
  </si>
  <si>
    <t xml:space="preserve">Płyta gumowe SBR [m2]</t>
  </si>
  <si>
    <t xml:space="preserve">https://floordirekt.pl/products/gummiplatten-aus-sbr-gummi?variant=41251082010785</t>
  </si>
  <si>
    <t xml:space="preserve">Papa asfaltowa do izolacji poziomej Nexler Fundament 33 cm 10mb </t>
  </si>
  <si>
    <t xml:space="preserve">https://www.bricoman.pl/papa-asfaltowa-do-izolacji-poziomej-nexler-fundament-33-cm-10mb-20835346.html</t>
  </si>
  <si>
    <t xml:space="preserve">Dyspersyjna masa asfaltowa Nexler Dysperbit 5 kg </t>
  </si>
  <si>
    <t xml:space="preserve">https://www.bricoman.pl/dyspersyjna-masa-asfaltowa-nexler-dysperbit-5-kg-20768916.html</t>
  </si>
  <si>
    <t xml:space="preserve">Dyspersyjna masa asfaltowa Nexler Dysperbit 20 kg </t>
  </si>
  <si>
    <t xml:space="preserve">https://www.bricoman.pl/dyspersyjna-masa-asfaltowa-nexler-dysperbit-20-kg-20767712.html?smile_retailer_id=5&amp;gad_source=1&amp;gclid=CjwKCAjwvIWzBhAlEiwAHHWgvRqfT41cEHD3Ue2gd7cvL_900eYgRSLeLbdvqvzmvsSzH5PUyphUJxoCObAQAvD_BwE</t>
  </si>
  <si>
    <t xml:space="preserve">Izolacja kubełkowa pionowa 1x20 mb </t>
  </si>
  <si>
    <t xml:space="preserve">https://www.bricoman.pl/izolacja-kubelkowa-pionowa-1x20-mb-20720070.html</t>
  </si>
  <si>
    <t xml:space="preserve">Listwa zakończeniowa do folii kubełkowej [mb}</t>
  </si>
  <si>
    <t xml:space="preserve">https://www.bricoman.pl/listwa-zakonczeniowa-do-folii-kubelkowej-2mb-20720462.html?gad_source=1&amp;gclid=CjwKCAjwvIWzBhAlEiwAHHWgvWS4--t5F1MHG4G7wKGRcGweXABWcJMeUDCcBOQawHPDbE0xCz6-exoCooIQAvD_BwE</t>
  </si>
  <si>
    <t xml:space="preserve">Kołek plastikowy do styropianu 50x20 mm (20 szt.)</t>
  </si>
  <si>
    <t xml:space="preserve">https://www.bricoman.pl/kolek-plastikowy-do-styropianu-50-20-mm-20270740.html?smile_retailer_id=5&amp;gad_source=1&amp;gclid=CjwKCAjwvIWzBhAlEiwAHHWgvf2gO2GsRyt87c8n5OMEelJJU6oANQDjY-dRPJZTbyOKfPgYxvpVSxoCuZgQAvD_BwE</t>
  </si>
  <si>
    <t xml:space="preserve">zaprawa murarska m10 – 0.02m3</t>
  </si>
  <si>
    <t xml:space="preserve">https://www.bricoman.pl/zaprawa-murarska-atlas-m10-25-kg-20426546.html?smile_retailer_id=5&amp;gad_source=1&amp;gclid=CjwKCAjwvIWzBhAlEiwAHHWgvYnsoSXT-1233jH14kRF_bBSV2LAPhJ6osbjTKmbIcHKWDIQ2SDSShoCdlAQAvD_BwE</t>
  </si>
  <si>
    <t xml:space="preserve">Zaprawa murarska Kreisel Pozmur 116 25 kg  0.017m3</t>
  </si>
  <si>
    <t xml:space="preserve">https://www.bricoman.pl/zaprawa-murarska-kreisel-pozmur-116-25-kg-20302072.html</t>
  </si>
  <si>
    <t xml:space="preserve">https://www.bricoman.pl/kolek-plastikowy-do-styropianu-50-20-mm-20270740.html</t>
  </si>
  <si>
    <t xml:space="preserve">Betoniarka Defro – 130 litrów, transport, doba </t>
  </si>
  <si>
    <t xml:space="preserve">https://sadlos.pl/oferta/betoniarki</t>
  </si>
  <si>
    <t xml:space="preserve">.</t>
  </si>
  <si>
    <t xml:space="preserve">długość tarasu</t>
  </si>
  <si>
    <t xml:space="preserve">szerokość tarasu</t>
  </si>
  <si>
    <t xml:space="preserve">powierzchnia tarasu</t>
  </si>
  <si>
    <t xml:space="preserve">mocowanie brzegów kątownikami</t>
  </si>
  <si>
    <t xml:space="preserve">obrzeża</t>
  </si>
  <si>
    <t xml:space="preserve">folia hydroizolacyjna HDPE 0.4mm </t>
  </si>
  <si>
    <t xml:space="preserve">płyty tarasowe</t>
  </si>
  <si>
    <t xml:space="preserve">długość </t>
  </si>
  <si>
    <t xml:space="preserve">szerokość</t>
  </si>
  <si>
    <t xml:space="preserve">wysokość brzegu</t>
  </si>
  <si>
    <t xml:space="preserve">powierzchnia płyt</t>
  </si>
  <si>
    <t xml:space="preserve">liczba płyt</t>
  </si>
  <si>
    <t xml:space="preserve">liczba podstawek (przy płytach 60x60)</t>
  </si>
  <si>
    <t xml:space="preserve">koszt nawierzchni</t>
  </si>
  <si>
    <t xml:space="preserve">koszt</t>
  </si>
  <si>
    <t xml:space="preserve">fundament liniowy</t>
  </si>
  <si>
    <t xml:space="preserve">wysokość bloczka</t>
  </si>
  <si>
    <t xml:space="preserve">długość bloczka</t>
  </si>
  <si>
    <t xml:space="preserve">szerokość bloczka</t>
  </si>
  <si>
    <t xml:space="preserve">pojemność bloczka</t>
  </si>
  <si>
    <t xml:space="preserve">objętość bloczka</t>
  </si>
  <si>
    <t xml:space="preserve">liczba warstw bloczków</t>
  </si>
  <si>
    <t xml:space="preserve">głębokość fundamentu</t>
  </si>
  <si>
    <t xml:space="preserve">liczba bloczków</t>
  </si>
  <si>
    <t xml:space="preserve">długość prętów zbrojeniowych</t>
  </si>
  <si>
    <t xml:space="preserve">ilość betonu do zalania bloczków</t>
  </si>
  <si>
    <t xml:space="preserve">ilość betonu w ścianach bloczków oszczędność</t>
  </si>
  <si>
    <t xml:space="preserve">podsypka pod bloczki obj.</t>
  </si>
  <si>
    <t xml:space="preserve">płyta konstrukcyjna</t>
  </si>
  <si>
    <t xml:space="preserve">długość płyty</t>
  </si>
  <si>
    <t xml:space="preserve">szerokość płyty</t>
  </si>
  <si>
    <t xml:space="preserve">grubość płyty</t>
  </si>
  <si>
    <t xml:space="preserve">objętość płyty</t>
  </si>
  <si>
    <t xml:space="preserve">siatka zbrojeniowa kompozytowa</t>
  </si>
  <si>
    <t xml:space="preserve">podbudowa płyty</t>
  </si>
  <si>
    <t xml:space="preserve">grubość warstwy żwiru</t>
  </si>
  <si>
    <t xml:space="preserve">objętość żwiru</t>
  </si>
  <si>
    <t xml:space="preserve">dylatacja tarasu od budynku</t>
  </si>
  <si>
    <t xml:space="preserve">długość dylatacji</t>
  </si>
  <si>
    <t xml:space="preserve">wysokość dylatacji</t>
  </si>
  <si>
    <t xml:space="preserve">grubość dylatacji</t>
  </si>
  <si>
    <t xml:space="preserve">powierzchnia dylatacji</t>
  </si>
  <si>
    <t xml:space="preserve">koszt fundamentu</t>
  </si>
  <si>
    <t xml:space="preserve">całkowity koszt</t>
  </si>
  <si>
    <t xml:space="preserve">szerokość ławy</t>
  </si>
  <si>
    <t xml:space="preserve">wysokość ławy</t>
  </si>
  <si>
    <t xml:space="preserve">długość ławy</t>
  </si>
  <si>
    <t xml:space="preserve">objętość betonu ławy</t>
  </si>
  <si>
    <t xml:space="preserve">liczba strzemion</t>
  </si>
  <si>
    <t xml:space="preserve">objętość betonu do zalania bloczków</t>
  </si>
  <si>
    <t xml:space="preserve">rezerwa</t>
  </si>
  <si>
    <t xml:space="preserve">długość czesci przedsionka</t>
  </si>
  <si>
    <t xml:space="preserve">długość czesci tarasowej</t>
  </si>
  <si>
    <t xml:space="preserve">głębokość muru części tarasowej (od gruntu)</t>
  </si>
  <si>
    <t xml:space="preserve">robota dla koparki [m3]</t>
  </si>
  <si>
    <t xml:space="preserve">cement, [worek]</t>
  </si>
  <si>
    <t xml:space="preserve">piasek [m3]</t>
  </si>
  <si>
    <t xml:space="preserve">żwir [m3]</t>
  </si>
  <si>
    <t xml:space="preserve">liczba bloczków fundamentowych</t>
  </si>
  <si>
    <t xml:space="preserve">liczba patet bloczków</t>
  </si>
  <si>
    <t xml:space="preserve">liczba palet bloczków</t>
  </si>
  <si>
    <t xml:space="preserve">objętość zaprawy do murowania 0.47 wg. Googla</t>
  </si>
  <si>
    <t xml:space="preserve">izolacja fundamentu</t>
  </si>
  <si>
    <t xml:space="preserve">papa do izolacji poziomej</t>
  </si>
  <si>
    <t xml:space="preserve">klej do papy</t>
  </si>
  <si>
    <t xml:space="preserve">impregnowanie ścian Disprobit [kubełek]</t>
  </si>
  <si>
    <t xml:space="preserve">ocieplenie wewnętrzne 18 płyt 10x505cm [plyt]</t>
  </si>
  <si>
    <t xml:space="preserve">dylatacja tarasu od budynku 12 płyt 100x50 5cm [plyt]</t>
  </si>
  <si>
    <t xml:space="preserve">2 paczki styropianu 5cm  po 10 sztuk w paczce</t>
  </si>
  <si>
    <t xml:space="preserve">ocieplenie zewnętrzne ścian 10cm [plyt]</t>
  </si>
  <si>
    <t xml:space="preserve">ocieplenie podłogi przedsionka 10cm [m2] (3.36x2.54) 20 płyt 100x50 [płyt]</t>
  </si>
  <si>
    <t xml:space="preserve">8 paczei styropianu 10cm  po 5 sztuk w paczce</t>
  </si>
  <si>
    <t xml:space="preserve">folia kubełkowa</t>
  </si>
  <si>
    <t xml:space="preserve">listwa mocująca do folii kubełkowej [mb]</t>
  </si>
  <si>
    <t xml:space="preserve">kołki mocujące do folii kubełkowej [szt]</t>
  </si>
  <si>
    <t xml:space="preserve">grubość warstwy piachu</t>
  </si>
  <si>
    <t xml:space="preserve">objętość piachu przedsionka</t>
  </si>
  <si>
    <t xml:space="preserve">objętość piachu tarasu</t>
  </si>
  <si>
    <t xml:space="preserve">płyta fundamentowa</t>
  </si>
  <si>
    <t xml:space="preserve">plyta przedsionka 15cm [m3]</t>
  </si>
  <si>
    <t xml:space="preserve">płyta tarasu 15cm [m3]</t>
  </si>
  <si>
    <t xml:space="preserve">razem</t>
  </si>
  <si>
    <t xml:space="preserve">pręt fi 12 na prowadnice [m]</t>
  </si>
  <si>
    <t xml:space="preserve">narzędzia I dodatki</t>
  </si>
  <si>
    <t xml:space="preserve">deski na ramy drutowe</t>
  </si>
  <si>
    <t xml:space="preserve">słupki do wyprowadzania narożników</t>
  </si>
  <si>
    <t xml:space="preserve">nitonakrętki M8 (do kotw obłożenia)</t>
  </si>
  <si>
    <t xml:space="preserve">tarcze do cięcia stali nierdzewnej</t>
  </si>
  <si>
    <t xml:space="preserve">piasek t/m3</t>
  </si>
  <si>
    <t xml:space="preserve">żwir t/m3</t>
  </si>
  <si>
    <t xml:space="preserve">beton B20</t>
  </si>
  <si>
    <t xml:space="preserve">https://muratordom.pl/budowa/fundamenty/beton-b20-proporcje-skladnikow-jak-samemu-zrobic-beton-b20-cena-aa-Lj8p-Fad8-Su2v.html</t>
  </si>
  <si>
    <t xml:space="preserve">objetość</t>
  </si>
  <si>
    <t xml:space="preserve">worki cementu</t>
  </si>
  <si>
    <t xml:space="preserve">piasek</t>
  </si>
  <si>
    <t xml:space="preserve">żwir</t>
  </si>
  <si>
    <t xml:space="preserve">woda</t>
  </si>
  <si>
    <t xml:space="preserve">murowanie fundamentu</t>
  </si>
  <si>
    <t xml:space="preserve">M10 1:0.5:4.5 (cement:wapno:piasek) 20,1 sztuk bloczków / m2 ściany, 0,035 m3 zaprawy murarskiej / m2 ściany, przy 15mm spoiny</t>
  </si>
  <si>
    <t xml:space="preserve">w sumie</t>
  </si>
  <si>
    <t xml:space="preserve">liczba worków</t>
  </si>
  <si>
    <t xml:space="preserve">waga cementu</t>
  </si>
  <si>
    <t xml:space="preserve">https://sklep.kabexdocieplenia.pl/pl/p/Cement-Ozarow-czysty-42%2C5/3857</t>
  </si>
  <si>
    <t xml:space="preserve">piasek [t]</t>
  </si>
  <si>
    <t xml:space="preserve">https://profesjonalnefirmy.pl/636-piasek-grodzisk-mazowiecki.html</t>
  </si>
  <si>
    <t xml:space="preserve">żwir [t]</t>
  </si>
  <si>
    <t xml:space="preserve">piasek zasypowy [m3]</t>
  </si>
  <si>
    <t xml:space="preserve">piasek zasypowy [t]</t>
  </si>
  <si>
    <t xml:space="preserve">Adamów 40/1</t>
  </si>
  <si>
    <t xml:space="preserve">05-825 Adamów</t>
  </si>
  <si>
    <t xml:space="preserve">Szpadel szpic trzon drewniany T 90 cm MAAN</t>
  </si>
  <si>
    <t xml:space="preserve">Łopata do piasku trzon drewniany 115 cm MAAN</t>
  </si>
  <si>
    <t xml:space="preserve">PILARKA KRAJZEGA PIŁA TARCZOWA RĘCZNA DO DREWNA PRZECINARKA + ZESTAW 2300W</t>
  </si>
  <si>
    <t xml:space="preserve">Sznurek murarski Vorel 17430 </t>
  </si>
  <si>
    <t xml:space="preserve">https://allegro.pl/oferta/pion-murarski-z-linka-sznurkiem-tradycyjny-200g-12431608581</t>
  </si>
  <si>
    <t xml:space="preserve">PION MURARSKI Z LINKĄ</t>
  </si>
  <si>
    <t xml:space="preserve">Poziomica poziomnica wodna</t>
  </si>
  <si>
    <t xml:space="preserve">https://allegro.pl/oferta/poziomica-poziomnica-wodna-z-wezem-szlaufwaga-15m-12170709780</t>
  </si>
  <si>
    <t xml:space="preserve">Folia izolacyjna Pefolia 25 x 4 x 0,2 mm</t>
  </si>
  <si>
    <t xml:space="preserve">https://allegro.pl/oferta/folia-budowlana-0-2-czarna-gruba-izolacyjna-ochronna-0-20mm-4x25m-100m2-12648668460</t>
  </si>
  <si>
    <t xml:space="preserve">CHWYTAK DO PRZENOSZENIA PŁYT CHODNIKOWYCH 400-600 </t>
  </si>
  <si>
    <t xml:space="preserve">LISTWA do FOLIA KUBEŁKOWA </t>
  </si>
  <si>
    <t xml:space="preserve">Folia Kubełkowa Parotec fundamentowa 1m x 20mb 400g/m2 </t>
  </si>
  <si>
    <t xml:space="preserve">1x VOREL RĘKAWICE BUDOWLANE SKÓRA BYDLĘCA ROZM. 10 </t>
  </si>
  <si>
    <t xml:space="preserve">bloczki 38x24x12 [sztuka]</t>
  </si>
  <si>
    <t xml:space="preserve">transport bloczkow</t>
  </si>
  <si>
    <t xml:space="preserve">cement [worek]</t>
  </si>
  <si>
    <t xml:space="preserve">https://eadamex.pl/cement/18060-cement-i-ozarow-czysty-425-25kg.html</t>
  </si>
  <si>
    <t xml:space="preserve">Pistolet do pianki montażowej Expert Line TP004</t>
  </si>
  <si>
    <t xml:space="preserve">https://eadamex.pl/pistolety-i-wyciskacze/16929-pistolet-do-pianki-montazowej-expert-line-tp004-00008044.html</t>
  </si>
  <si>
    <t xml:space="preserve">PRĘT ŻEBROWANY 12 stal. 12M</t>
  </si>
  <si>
    <t xml:space="preserve">https://eadamex.pl/prety-stalowe/7173-pret-zebrowany-12-stal-12m-5900000007335.html</t>
  </si>
  <si>
    <t xml:space="preserve">transport</t>
  </si>
  <si>
    <t xml:space="preserve">zaprawa murarska kreisel</t>
  </si>
  <si>
    <t xml:space="preserve">sznurek murarski</t>
  </si>
  <si>
    <t xml:space="preserve">Dysperbit 20kg</t>
  </si>
  <si>
    <t xml:space="preserve">Styropian Fasada PRO 5cm</t>
  </si>
  <si>
    <t xml:space="preserve">den braven klej do styropianu</t>
  </si>
  <si>
    <t xml:space="preserve">rura do kabla </t>
  </si>
  <si>
    <t xml:space="preserve">kolano do tej rury</t>
  </si>
  <si>
    <t xml:space="preserve">wkrety do drewna 3.5x45</t>
  </si>
  <si>
    <t xml:space="preserve">grabie</t>
  </si>
  <si>
    <t xml:space="preserve">bity pz2</t>
  </si>
  <si>
    <t xml:space="preserve">plastyfikator do betonu</t>
  </si>
  <si>
    <t xml:space="preserve">piła tarczowa Graphite</t>
  </si>
  <si>
    <t xml:space="preserve">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</t>
  </si>
  <si>
    <t xml:space="preserve">zwir [t]</t>
  </si>
  <si>
    <t xml:space="preserve">deski do szalowania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</si>
</sst>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16]@"/>
    <numFmt numFmtId="166" formatCode="0.00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legro.pl/oferta/chwytak-do-przenoszenia-plyt-chodnikowych-400-600-11178543321" TargetMode="External"/><Relationship Id="rId2" Type="http://schemas.openxmlformats.org/officeDocument/2006/relationships/hyperlink" Target="https://www.bricoman.pl/styropian-styropmin-fundamin-36-10-cm-eps100-0-036-w-mk-4-4-m2-20475560.html" TargetMode="External"/><Relationship Id="rId3" Type="http://schemas.openxmlformats.org/officeDocument/2006/relationships/hyperlink" Target="https://sklep-kowalczyk.pl/hydro-styromax-plyta-fundamentowa-1000x500-gr-10cm-2-5m2-op-0-25m3.html" TargetMode="External"/><Relationship Id="rId4" Type="http://schemas.openxmlformats.org/officeDocument/2006/relationships/hyperlink" Target="https://www.bricoman.pl/styropian-styropmin-fundamin-36-5-cm-eps100-0-036-w-mk-8-8-m2-20475546.html" TargetMode="External"/><Relationship Id="rId5" Type="http://schemas.openxmlformats.org/officeDocument/2006/relationships/hyperlink" Target="https://www.bricoman.pl/klej-do-styropianuu-tytan-750-ml-pistoletowy-20852475.html" TargetMode="External"/><Relationship Id="rId6" Type="http://schemas.openxmlformats.org/officeDocument/2006/relationships/hyperlink" Target="https://www.bricoman.pl/pistolet-do-pian-montazowych-medium-lgf-0202-drel-20266260.html" TargetMode="External"/><Relationship Id="rId7" Type="http://schemas.openxmlformats.org/officeDocument/2006/relationships/hyperlink" Target="https://sadlos.pl/oferta/betoniarki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uratordom.pl/budowa/fundamenty/beton-b20-proporcje-skladnikow-jak-samemu-zrobic-beton-b20-cena-aa-Lj8p-Fad8-Su2v.html" TargetMode="External"/><Relationship Id="rId2" Type="http://schemas.openxmlformats.org/officeDocument/2006/relationships/hyperlink" Target="https://sklep.kabexdocieplenia.pl/pl/p/Cement-Ozarow-czysty-42%2C5/3857" TargetMode="External"/><Relationship Id="rId3" Type="http://schemas.openxmlformats.org/officeDocument/2006/relationships/hyperlink" Target="https://profesjonalnefirmy.pl/636-piasek-grodzisk-mazowiecki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llegro.pl/oferta/pion-murarski-z-linka-sznurkiem-tradycyjny-200g-12431608581" TargetMode="External"/><Relationship Id="rId2" Type="http://schemas.openxmlformats.org/officeDocument/2006/relationships/hyperlink" Target="https://allegro.pl/oferta/pion-murarski-z-linka-sznurkiem-tradycyjny-200g-12431608581" TargetMode="External"/><Relationship Id="rId3" Type="http://schemas.openxmlformats.org/officeDocument/2006/relationships/hyperlink" Target="https://allegro.pl/oferta/poziomica-poziomnica-wodna-z-wezem-szlaufwaga-15m-12170709780" TargetMode="External"/><Relationship Id="rId4" Type="http://schemas.openxmlformats.org/officeDocument/2006/relationships/hyperlink" Target="https://allegro.pl/oferta/folia-budowlana-0-2-czarna-gruba-izolacyjna-ochronna-0-20mm-4x25m-100m2-12648668460" TargetMode="External"/><Relationship Id="rId5" Type="http://schemas.openxmlformats.org/officeDocument/2006/relationships/hyperlink" Target="https://allegro.pl/oferta/chwytak-do-przenoszenia-plyt-chodnikowych-400-600-11178543321" TargetMode="External"/><Relationship Id="rId6" Type="http://schemas.openxmlformats.org/officeDocument/2006/relationships/hyperlink" Target="https://allegro.pl/oferta/listwa-do-folia-kubelkowa-fundamentowa-2mb-6776332438" TargetMode="External"/><Relationship Id="rId7" Type="http://schemas.openxmlformats.org/officeDocument/2006/relationships/hyperlink" Target="https://allegro.pl/oferta/folia-kubelkowa-parotec-fundamentowa-1m-x-20mb-400g-m2-6097468146" TargetMode="External"/><Relationship Id="rId8" Type="http://schemas.openxmlformats.org/officeDocument/2006/relationships/hyperlink" Target="https://allegro.pl/oferta/vorel-rekawice-budowlane-skora-bydleca-rozm-10-14803143202" TargetMode="External"/><Relationship Id="rId9" Type="http://schemas.openxmlformats.org/officeDocument/2006/relationships/hyperlink" Target="https://eadamex.pl/cement/18060-cement-i-ozarow-czysty-425-25kg.html" TargetMode="External"/><Relationship Id="rId10" Type="http://schemas.openxmlformats.org/officeDocument/2006/relationships/hyperlink" Target="https://eadamex.pl/pistolety-i-wyciskacze/16929-pistolet-do-pianki-montazowej-expert-line-tp004-00008044.html" TargetMode="External"/><Relationship Id="rId11" Type="http://schemas.openxmlformats.org/officeDocument/2006/relationships/hyperlink" Target="https://eadamex.pl/prety-stalowe/7173-pret-zebrowany-12-stal-12m-5900000007335.html" TargetMode="External"/><Relationship Id="rId12" Type="http://schemas.openxmlformats.org/officeDocument/2006/relationships/hyperlink" Target="https://www.google.com/search?q=wozimypiasek&amp;oq=wozimypiasek&amp;gs_lcrp=EgZjaHJvbWUyBggAEEUYOTIPCAEQLhgNGK8BGMcBGIAEMggIAhAAGA0YHjIICAMQABgNGB4yCAgEEAAYDRgeMggIBRAAGA0YHjIKCAYQABiABBiiBDIGCAcQRRg80gEKMTU5NjhqMGoxNagCCLACAQ&amp;sourceid=chrome&amp;ie=UTF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6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5.62"/>
    <col collapsed="false" customWidth="false" hidden="false" outlineLevel="0" max="2" min="2" style="2" width="11.53"/>
    <col collapsed="false" customWidth="true" hidden="false" outlineLevel="0" max="3" min="3" style="3" width="42"/>
    <col collapsed="false" customWidth="true" hidden="false" outlineLevel="0" max="12" min="12" style="4" width="22.81"/>
  </cols>
  <sheetData>
    <row r="3" customFormat="false" ht="12.8" hidden="false" customHeight="false" outlineLevel="0" collapsed="false">
      <c r="A3" s="1" t="s">
        <v>0</v>
      </c>
      <c r="B3" s="2" t="n">
        <v>270</v>
      </c>
    </row>
    <row r="4" customFormat="false" ht="12.8" hidden="false" customHeight="false" outlineLevel="0" collapsed="false">
      <c r="A4" s="1" t="s">
        <v>1</v>
      </c>
      <c r="B4" s="2" t="n">
        <v>1300</v>
      </c>
    </row>
    <row r="5" customFormat="false" ht="12.8" hidden="false" customHeight="false" outlineLevel="0" collapsed="false">
      <c r="A5" s="1" t="s">
        <v>2</v>
      </c>
      <c r="B5" s="2" t="n">
        <v>7</v>
      </c>
    </row>
    <row r="6" customFormat="false" ht="12.8" hidden="false" customHeight="false" outlineLevel="0" collapsed="false">
      <c r="A6" s="1" t="s">
        <v>3</v>
      </c>
      <c r="B6" s="2" t="n">
        <v>4.8</v>
      </c>
    </row>
    <row r="7" customFormat="false" ht="12.8" hidden="false" customHeight="false" outlineLevel="0" collapsed="false">
      <c r="A7" s="1" t="s">
        <v>4</v>
      </c>
      <c r="B7" s="2" t="s">
        <v>5</v>
      </c>
    </row>
    <row r="8" customFormat="false" ht="12.8" hidden="false" customHeight="false" outlineLevel="0" collapsed="false">
      <c r="A8" s="5"/>
      <c r="C8" s="5"/>
      <c r="L8" s="5"/>
    </row>
    <row r="9" customFormat="false" ht="12.8" hidden="false" customHeight="false" outlineLevel="0" collapsed="false">
      <c r="A9" s="1" t="s">
        <v>6</v>
      </c>
      <c r="B9" s="2" t="n">
        <v>150</v>
      </c>
    </row>
    <row r="10" customFormat="false" ht="12.8" hidden="false" customHeight="false" outlineLevel="0" collapsed="false">
      <c r="A10" s="1" t="s">
        <v>7</v>
      </c>
      <c r="B10" s="2" t="n">
        <v>11</v>
      </c>
    </row>
    <row r="11" customFormat="false" ht="23.85" hidden="false" customHeight="false" outlineLevel="0" collapsed="false">
      <c r="A11" s="6" t="s">
        <v>8</v>
      </c>
      <c r="B11" s="2" t="n">
        <v>50</v>
      </c>
      <c r="C11" s="3" t="s">
        <v>9</v>
      </c>
    </row>
    <row r="12" customFormat="false" ht="12.95" hidden="false" customHeight="true" outlineLevel="0" collapsed="false">
      <c r="A12" s="1" t="s">
        <v>10</v>
      </c>
      <c r="B12" s="2" t="n">
        <v>6</v>
      </c>
    </row>
    <row r="13" customFormat="false" ht="12.95" hidden="false" customHeight="true" outlineLevel="0" collapsed="false">
      <c r="A13" s="1" t="s">
        <v>11</v>
      </c>
      <c r="B13" s="2" t="n">
        <v>8.09</v>
      </c>
      <c r="C13" s="7" t="s">
        <v>12</v>
      </c>
    </row>
    <row r="14" customFormat="false" ht="12.95" hidden="false" customHeight="true" outlineLevel="0" collapsed="false">
      <c r="A14" s="1" t="s">
        <v>13</v>
      </c>
      <c r="B14" s="2" t="n">
        <v>3.03</v>
      </c>
      <c r="C14" s="3" t="s">
        <v>14</v>
      </c>
    </row>
    <row r="15" customFormat="false" ht="12.95" hidden="false" customHeight="true" outlineLevel="0" collapsed="false">
      <c r="A15" s="1" t="s">
        <v>15</v>
      </c>
      <c r="B15" s="2" t="n">
        <v>3.79</v>
      </c>
      <c r="C15" s="3" t="s">
        <v>16</v>
      </c>
    </row>
    <row r="16" customFormat="false" ht="12.95" hidden="false" customHeight="true" outlineLevel="0" collapsed="false">
      <c r="A16" s="1" t="s">
        <v>17</v>
      </c>
      <c r="B16" s="2" t="n">
        <v>8</v>
      </c>
    </row>
    <row r="17" customFormat="false" ht="12.8" hidden="false" customHeight="false" outlineLevel="0" collapsed="false">
      <c r="A17" s="1" t="s">
        <v>18</v>
      </c>
      <c r="B17" s="2" t="n">
        <v>13</v>
      </c>
    </row>
    <row r="18" customFormat="false" ht="12.8" hidden="false" customHeight="false" outlineLevel="0" collapsed="false">
      <c r="A18" s="1" t="s">
        <v>19</v>
      </c>
      <c r="B18" s="2" t="n">
        <v>270</v>
      </c>
    </row>
    <row r="19" customFormat="false" ht="23.85" hidden="false" customHeight="false" outlineLevel="0" collapsed="false">
      <c r="A19" s="1" t="s">
        <v>20</v>
      </c>
      <c r="B19" s="2" t="n">
        <f aca="false">85/(1.2*2.4)</f>
        <v>29.5138888888889</v>
      </c>
      <c r="C19" s="3" t="s">
        <v>21</v>
      </c>
    </row>
    <row r="20" customFormat="false" ht="23.85" hidden="false" customHeight="false" outlineLevel="0" collapsed="false">
      <c r="A20" s="1" t="s">
        <v>22</v>
      </c>
      <c r="B20" s="2" t="n">
        <v>9.6</v>
      </c>
      <c r="C20" s="3" t="s">
        <v>23</v>
      </c>
    </row>
    <row r="21" customFormat="false" ht="12.8" hidden="false" customHeight="false" outlineLevel="0" collapsed="false">
      <c r="A21" s="1" t="s">
        <v>24</v>
      </c>
      <c r="B21" s="2" t="n">
        <v>14</v>
      </c>
      <c r="C21" s="3" t="s">
        <v>25</v>
      </c>
    </row>
    <row r="22" customFormat="false" ht="23.85" hidden="false" customHeight="false" outlineLevel="0" collapsed="false">
      <c r="A22" s="1" t="s">
        <v>26</v>
      </c>
      <c r="B22" s="2" t="n">
        <v>7.79</v>
      </c>
      <c r="C22" s="3" t="s">
        <v>27</v>
      </c>
    </row>
    <row r="23" customFormat="false" ht="23.85" hidden="false" customHeight="false" outlineLevel="0" collapsed="false">
      <c r="A23" s="8" t="s">
        <v>28</v>
      </c>
      <c r="B23" s="2" t="n">
        <v>7</v>
      </c>
    </row>
    <row r="24" customFormat="false" ht="12.8" hidden="false" customHeight="false" outlineLevel="0" collapsed="false">
      <c r="A24" s="1" t="s">
        <v>29</v>
      </c>
      <c r="B24" s="2" t="n">
        <v>2.55</v>
      </c>
      <c r="C24" s="3" t="s">
        <v>30</v>
      </c>
    </row>
    <row r="25" customFormat="false" ht="23.85" hidden="false" customHeight="false" outlineLevel="0" collapsed="false">
      <c r="A25" s="1" t="s">
        <v>31</v>
      </c>
      <c r="B25" s="2" t="n">
        <v>65</v>
      </c>
      <c r="C25" s="3" t="s">
        <v>32</v>
      </c>
    </row>
    <row r="26" customFormat="false" ht="12.8" hidden="false" customHeight="false" outlineLevel="0" collapsed="false">
      <c r="A26" s="1" t="s">
        <v>33</v>
      </c>
      <c r="B26" s="2" t="n">
        <f aca="false">70*2</f>
        <v>140</v>
      </c>
    </row>
    <row r="27" customFormat="false" ht="12.8" hidden="false" customHeight="false" outlineLevel="0" collapsed="false">
      <c r="A27" s="1" t="s">
        <v>34</v>
      </c>
      <c r="B27" s="2" t="n">
        <v>48</v>
      </c>
      <c r="C27" s="3" t="s">
        <v>35</v>
      </c>
    </row>
    <row r="28" customFormat="false" ht="12.8" hidden="false" customHeight="false" outlineLevel="0" collapsed="false">
      <c r="A28" s="1" t="s">
        <v>36</v>
      </c>
      <c r="B28" s="2" t="n">
        <v>18.5</v>
      </c>
      <c r="C28" s="3" t="s">
        <v>37</v>
      </c>
    </row>
    <row r="29" customFormat="false" ht="12.8" hidden="false" customHeight="false" outlineLevel="0" collapsed="false">
      <c r="A29" s="1" t="s">
        <v>38</v>
      </c>
      <c r="B29" s="2" t="n">
        <f aca="false">43*1.5</f>
        <v>64.5</v>
      </c>
    </row>
    <row r="30" customFormat="false" ht="12.8" hidden="false" customHeight="false" outlineLevel="0" collapsed="false">
      <c r="A30" s="1" t="s">
        <v>39</v>
      </c>
      <c r="B30" s="2" t="n">
        <f aca="false">40 * 1.55</f>
        <v>62</v>
      </c>
    </row>
    <row r="31" customFormat="false" ht="12.8" hidden="false" customHeight="false" outlineLevel="0" collapsed="false">
      <c r="A31" s="1" t="s">
        <v>40</v>
      </c>
    </row>
    <row r="32" customFormat="false" ht="12.8" hidden="false" customHeight="false" outlineLevel="0" collapsed="false">
      <c r="A32" s="1" t="s">
        <v>41</v>
      </c>
      <c r="B32" s="2" t="n">
        <f aca="false">(300/25)*B28+0.25*B30+0.5*B29</f>
        <v>269.75</v>
      </c>
    </row>
    <row r="33" customFormat="false" ht="23.85" hidden="false" customHeight="false" outlineLevel="0" collapsed="false">
      <c r="A33" s="1" t="s">
        <v>42</v>
      </c>
      <c r="B33" s="2" t="n">
        <v>41.45</v>
      </c>
      <c r="C33" s="7" t="s">
        <v>43</v>
      </c>
    </row>
    <row r="35" customFormat="false" ht="23.85" hidden="false" customHeight="false" outlineLevel="0" collapsed="false">
      <c r="A35" s="1" t="s">
        <v>44</v>
      </c>
      <c r="B35" s="9" t="n">
        <v>167</v>
      </c>
      <c r="C35" s="7" t="s">
        <v>45</v>
      </c>
    </row>
    <row r="36" customFormat="false" ht="23.85" hidden="false" customHeight="false" outlineLevel="0" collapsed="false">
      <c r="A36" s="1" t="s">
        <v>46</v>
      </c>
      <c r="B36" s="9" t="n">
        <v>85</v>
      </c>
      <c r="C36" s="7" t="s">
        <v>47</v>
      </c>
    </row>
    <row r="37" customFormat="false" ht="23.85" hidden="false" customHeight="false" outlineLevel="0" collapsed="false">
      <c r="A37" s="1" t="s">
        <v>48</v>
      </c>
      <c r="B37" s="2" t="n">
        <v>168</v>
      </c>
      <c r="C37" s="7" t="s">
        <v>49</v>
      </c>
    </row>
    <row r="38" customFormat="false" ht="23.85" hidden="false" customHeight="false" outlineLevel="0" collapsed="false">
      <c r="A38" s="1" t="s">
        <v>50</v>
      </c>
      <c r="B38" s="2" t="n">
        <v>89</v>
      </c>
    </row>
    <row r="39" customFormat="false" ht="12.8" hidden="false" customHeight="false" outlineLevel="0" collapsed="false">
      <c r="A39" s="1" t="s">
        <v>51</v>
      </c>
      <c r="B39" s="2" t="n">
        <v>30</v>
      </c>
      <c r="C39" s="7" t="s">
        <v>52</v>
      </c>
    </row>
    <row r="40" customFormat="false" ht="12.8" hidden="false" customHeight="false" outlineLevel="0" collapsed="false">
      <c r="A40" s="6" t="s">
        <v>53</v>
      </c>
      <c r="B40" s="2" t="n">
        <v>58</v>
      </c>
      <c r="C40" s="7" t="s">
        <v>54</v>
      </c>
    </row>
    <row r="42" customFormat="false" ht="12.8" hidden="false" customHeight="false" outlineLevel="0" collapsed="false">
      <c r="A42" s="1" t="s">
        <v>55</v>
      </c>
      <c r="B42" s="2" t="n">
        <v>45</v>
      </c>
      <c r="C42" s="3" t="s">
        <v>56</v>
      </c>
    </row>
    <row r="43" customFormat="false" ht="23.85" hidden="false" customHeight="false" outlineLevel="0" collapsed="false">
      <c r="A43" s="6" t="s">
        <v>57</v>
      </c>
      <c r="B43" s="2" t="n">
        <v>74</v>
      </c>
      <c r="C43" s="3" t="s">
        <v>58</v>
      </c>
    </row>
    <row r="44" customFormat="false" ht="12.8" hidden="false" customHeight="false" outlineLevel="0" collapsed="false">
      <c r="A44" s="6" t="s">
        <v>59</v>
      </c>
      <c r="B44" s="2" t="n">
        <v>22.8</v>
      </c>
      <c r="C44" s="3" t="s">
        <v>60</v>
      </c>
    </row>
    <row r="45" customFormat="false" ht="12.8" hidden="false" customHeight="false" outlineLevel="0" collapsed="false">
      <c r="A45" s="6" t="s">
        <v>61</v>
      </c>
      <c r="B45" s="2" t="n">
        <v>60</v>
      </c>
      <c r="C45" s="3" t="s">
        <v>62</v>
      </c>
    </row>
    <row r="46" customFormat="false" ht="12.8" hidden="false" customHeight="false" outlineLevel="0" collapsed="false">
      <c r="A46" s="6" t="s">
        <v>63</v>
      </c>
      <c r="B46" s="2" t="n">
        <v>98</v>
      </c>
      <c r="C46" s="3" t="s">
        <v>64</v>
      </c>
    </row>
    <row r="47" customFormat="false" ht="12.8" hidden="false" customHeight="false" outlineLevel="0" collapsed="false">
      <c r="A47" s="6" t="s">
        <v>65</v>
      </c>
      <c r="B47" s="2" t="n">
        <v>3.93</v>
      </c>
      <c r="C47" s="3" t="s">
        <v>66</v>
      </c>
    </row>
    <row r="48" customFormat="false" ht="12.8" hidden="false" customHeight="false" outlineLevel="0" collapsed="false">
      <c r="A48" s="6" t="s">
        <v>67</v>
      </c>
      <c r="B48" s="2" t="n">
        <v>15.4</v>
      </c>
      <c r="C48" s="3" t="s">
        <v>68</v>
      </c>
    </row>
    <row r="49" customFormat="false" ht="12.8" hidden="false" customHeight="false" outlineLevel="0" collapsed="false">
      <c r="A49" s="6" t="s">
        <v>69</v>
      </c>
      <c r="B49" s="2" t="n">
        <v>16.25</v>
      </c>
      <c r="C49" s="3" t="s">
        <v>70</v>
      </c>
    </row>
    <row r="50" customFormat="false" ht="12.8" hidden="false" customHeight="false" outlineLevel="0" collapsed="false">
      <c r="A50" s="6" t="s">
        <v>71</v>
      </c>
      <c r="B50" s="2" t="n">
        <v>14.45</v>
      </c>
      <c r="C50" s="3" t="s">
        <v>72</v>
      </c>
    </row>
    <row r="51" customFormat="false" ht="12.8" hidden="false" customHeight="false" outlineLevel="0" collapsed="false">
      <c r="A51" s="6" t="s">
        <v>67</v>
      </c>
      <c r="B51" s="2" t="n">
        <v>15.4</v>
      </c>
      <c r="C51" s="3" t="s">
        <v>73</v>
      </c>
    </row>
    <row r="52" customFormat="false" ht="12.8" hidden="false" customHeight="false" outlineLevel="0" collapsed="false">
      <c r="A52" s="6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6"/>
    </row>
    <row r="55" customFormat="false" ht="12.8" hidden="false" customHeight="false" outlineLevel="0" collapsed="false">
      <c r="A55" s="1" t="s">
        <v>74</v>
      </c>
      <c r="B55" s="2" t="n">
        <v>40</v>
      </c>
      <c r="C55" s="7" t="s">
        <v>75</v>
      </c>
    </row>
    <row r="62" customFormat="false" ht="12.8" hidden="false" customHeight="false" outlineLevel="0" collapsed="false">
      <c r="C62" s="3" t="s">
        <v>76</v>
      </c>
    </row>
  </sheetData>
  <hyperlinks>
    <hyperlink ref="C33" r:id="rId1" display="https://allegro.pl/oferta/chwytak-do-przenoszenia-plyt-chodnikowych-400-600-11178543321"/>
    <hyperlink ref="C35" r:id="rId2" display="https://www.bricoman.pl/styropian-styropmin-fundamin-36-10-cm-eps100-0-036-w-mk-4-4-m2-20475560.html"/>
    <hyperlink ref="C36" r:id="rId3" display="https://sklep-kowalczyk.pl/hydro-styromax-plyta-fundamentowa-1000x500-gr-10cm-2-5m2-op-0-25m3.html"/>
    <hyperlink ref="C37" r:id="rId4" display="https://www.bricoman.pl/styropian-styropmin-fundamin-36-5-cm-eps100-0-036-w-mk-8-8-m2-20475546.html"/>
    <hyperlink ref="C39" r:id="rId5" display="https://www.bricoman.pl/klej-do-styropianuu-tytan-750-ml-pistoletowy-20852475.html"/>
    <hyperlink ref="C40" r:id="rId6" display="https://www.bricoman.pl/pistolet-do-pian-montazowych-medium-lgf-0202-drel-20266260.html"/>
    <hyperlink ref="C55" r:id="rId7" display="https://sadlos.pl/oferta/betoniar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35"/>
  </cols>
  <sheetData>
    <row r="1" customFormat="false" ht="12.8" hidden="false" customHeight="false" outlineLevel="0" collapsed="false">
      <c r="A1" s="10" t="s">
        <v>77</v>
      </c>
      <c r="B1" s="2" t="n">
        <v>11.6</v>
      </c>
      <c r="C1" s="2"/>
      <c r="D1" s="2"/>
      <c r="E1" s="2"/>
      <c r="F1" s="2"/>
    </row>
    <row r="2" customFormat="false" ht="12.8" hidden="false" customHeight="false" outlineLevel="0" collapsed="false">
      <c r="A2" s="10" t="s">
        <v>78</v>
      </c>
      <c r="B2" s="2" t="n">
        <v>3</v>
      </c>
      <c r="C2" s="2"/>
      <c r="D2" s="2"/>
      <c r="E2" s="2"/>
      <c r="F2" s="2"/>
    </row>
    <row r="3" customFormat="false" ht="12.8" hidden="false" customHeight="false" outlineLevel="0" collapsed="false">
      <c r="A3" s="10" t="s">
        <v>79</v>
      </c>
      <c r="B3" s="2" t="n">
        <f aca="false">B1*B2</f>
        <v>34.8</v>
      </c>
      <c r="C3" s="2"/>
      <c r="D3" s="2"/>
      <c r="E3" s="2"/>
      <c r="F3" s="2"/>
    </row>
    <row r="4" customFormat="false" ht="12.8" hidden="false" customHeight="false" outlineLevel="0" collapsed="false">
      <c r="A4" s="10"/>
      <c r="B4" s="2"/>
      <c r="C4" s="2"/>
      <c r="D4" s="2"/>
      <c r="E4" s="2"/>
      <c r="F4" s="2"/>
    </row>
    <row r="5" customFormat="false" ht="12.95" hidden="false" customHeight="true" outlineLevel="0" collapsed="false">
      <c r="A5" s="10" t="s">
        <v>80</v>
      </c>
      <c r="B5" s="2" t="n">
        <f aca="false">2*('fundament.v1'!B3 + 2*'fundament.v1'!B4)</f>
        <v>35.2</v>
      </c>
      <c r="C5" s="2" t="n">
        <f aca="false">cennik!B12*B5</f>
        <v>211.2</v>
      </c>
      <c r="D5" s="2"/>
      <c r="E5" s="2"/>
      <c r="F5" s="2"/>
    </row>
    <row r="6" customFormat="false" ht="12.95" hidden="false" customHeight="true" outlineLevel="0" collapsed="false">
      <c r="A6" s="10" t="s">
        <v>81</v>
      </c>
      <c r="B6" s="2" t="n">
        <f aca="false">'fundament.v1'!B3 +2*'fundament.v1'!B4</f>
        <v>17.6</v>
      </c>
      <c r="C6" s="2" t="n">
        <f aca="false">cennik!B17*B6</f>
        <v>228.8</v>
      </c>
      <c r="D6" s="2"/>
      <c r="E6" s="2"/>
      <c r="F6" s="2"/>
    </row>
    <row r="7" customFormat="false" ht="12.95" hidden="false" customHeight="true" outlineLevel="0" collapsed="false">
      <c r="A7" s="10" t="s">
        <v>82</v>
      </c>
      <c r="B7" s="2" t="n">
        <f aca="false">('fundament.v1'!B3+0.2)*('fundament.v1'!B4+0.4)</f>
        <v>40.12</v>
      </c>
      <c r="C7" s="2" t="n">
        <f aca="false">cennik!B18</f>
        <v>270</v>
      </c>
      <c r="E7" s="2"/>
      <c r="F7" s="2"/>
    </row>
    <row r="8" customFormat="false" ht="12.95" hidden="false" customHeight="true" outlineLevel="0" collapsed="false">
      <c r="A8" s="4"/>
      <c r="B8" s="2"/>
      <c r="C8" s="2"/>
      <c r="D8" s="11"/>
      <c r="E8" s="2"/>
      <c r="F8" s="2"/>
    </row>
    <row r="9" customFormat="false" ht="12.95" hidden="false" customHeight="true" outlineLevel="0" collapsed="false">
      <c r="A9" s="12" t="s">
        <v>83</v>
      </c>
      <c r="B9" s="2"/>
      <c r="C9" s="2"/>
      <c r="D9" s="2"/>
      <c r="E9" s="2"/>
      <c r="F9" s="2"/>
    </row>
    <row r="10" customFormat="false" ht="12.95" hidden="false" customHeight="true" outlineLevel="0" collapsed="false">
      <c r="A10" s="4" t="s">
        <v>84</v>
      </c>
      <c r="B10" s="2" t="n">
        <v>0.6</v>
      </c>
      <c r="C10" s="2"/>
      <c r="D10" s="2"/>
      <c r="E10" s="2"/>
      <c r="F10" s="2"/>
    </row>
    <row r="11" customFormat="false" ht="12.95" hidden="false" customHeight="true" outlineLevel="0" collapsed="false">
      <c r="A11" s="4" t="s">
        <v>85</v>
      </c>
      <c r="B11" s="2" t="n">
        <v>0.6</v>
      </c>
      <c r="C11" s="2"/>
      <c r="D11" s="2"/>
      <c r="E11" s="2"/>
      <c r="F11" s="2"/>
    </row>
    <row r="12" customFormat="false" ht="12.95" hidden="false" customHeight="true" outlineLevel="0" collapsed="false">
      <c r="A12" s="4" t="s">
        <v>86</v>
      </c>
      <c r="B12" s="2" t="n">
        <v>0.3</v>
      </c>
      <c r="C12" s="2"/>
      <c r="D12" s="2"/>
      <c r="E12" s="2"/>
      <c r="F12" s="2"/>
    </row>
    <row r="13" customFormat="false" ht="12.95" hidden="false" customHeight="true" outlineLevel="0" collapsed="false">
      <c r="A13" s="4" t="s">
        <v>87</v>
      </c>
      <c r="B13" s="2" t="n">
        <f aca="false">B3</f>
        <v>34.8</v>
      </c>
      <c r="C13" s="2" t="n">
        <f aca="false">cennik!B9*B13</f>
        <v>5220</v>
      </c>
      <c r="E13" s="2"/>
      <c r="F13" s="2"/>
    </row>
    <row r="14" customFormat="false" ht="12.95" hidden="false" customHeight="true" outlineLevel="0" collapsed="false">
      <c r="A14" s="4" t="s">
        <v>88</v>
      </c>
      <c r="B14" s="2" t="n">
        <f aca="false">B13/(B10*B11)</f>
        <v>96.6666666666667</v>
      </c>
      <c r="C14" s="2"/>
      <c r="D14" s="2"/>
      <c r="E14" s="2"/>
      <c r="F14" s="2"/>
    </row>
    <row r="15" customFormat="false" ht="12.95" hidden="false" customHeight="true" outlineLevel="0" collapsed="false">
      <c r="A15" s="4" t="s">
        <v>89</v>
      </c>
      <c r="B15" s="2" t="n">
        <f aca="false">B13*5</f>
        <v>174</v>
      </c>
      <c r="C15" s="2" t="n">
        <f aca="false">cennik!B16*B15</f>
        <v>1392</v>
      </c>
      <c r="E15" s="2"/>
      <c r="F15" s="2"/>
    </row>
    <row r="16" customFormat="false" ht="12.95" hidden="false" customHeight="true" outlineLevel="0" collapsed="false">
      <c r="A16" s="13" t="s">
        <v>90</v>
      </c>
      <c r="B16" s="2"/>
      <c r="C16" s="2" t="n">
        <f aca="false">SUM(C5:C15)</f>
        <v>7322</v>
      </c>
      <c r="D16" s="2"/>
      <c r="E16" s="2"/>
      <c r="F16" s="2"/>
    </row>
    <row r="17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4.2"/>
    <col collapsed="false" customWidth="false" hidden="false" outlineLevel="0" max="6" min="2" style="2" width="11.53"/>
  </cols>
  <sheetData>
    <row r="1" customFormat="false" ht="12.8" hidden="false" customHeight="false" outlineLevel="0" collapsed="false">
      <c r="C1" s="11" t="s">
        <v>91</v>
      </c>
    </row>
    <row r="2" customFormat="false" ht="12.8" hidden="false" customHeight="false" outlineLevel="0" collapsed="false">
      <c r="A2" s="12"/>
    </row>
    <row r="3" customFormat="false" ht="12.8" hidden="false" customHeight="false" outlineLevel="0" collapsed="false">
      <c r="A3" s="10" t="s">
        <v>77</v>
      </c>
      <c r="B3" s="2" t="n">
        <f aca="false">nawierzchnia_tarasu!B1</f>
        <v>11.6</v>
      </c>
    </row>
    <row r="4" customFormat="false" ht="12.8" hidden="false" customHeight="false" outlineLevel="0" collapsed="false">
      <c r="A4" s="10" t="s">
        <v>78</v>
      </c>
      <c r="B4" s="2" t="n">
        <f aca="false">nawierzchnia_tarasu!B2</f>
        <v>3</v>
      </c>
    </row>
    <row r="5" customFormat="false" ht="12.8" hidden="false" customHeight="false" outlineLevel="0" collapsed="false">
      <c r="A5" s="10" t="s">
        <v>79</v>
      </c>
      <c r="B5" s="2" t="n">
        <f aca="false">B3*B4</f>
        <v>34.8</v>
      </c>
    </row>
    <row r="6" customFormat="false" ht="12.8" hidden="false" customHeight="false" outlineLevel="0" collapsed="false">
      <c r="A6" s="10"/>
    </row>
    <row r="7" customFormat="false" ht="12.8" hidden="false" customHeight="false" outlineLevel="0" collapsed="false">
      <c r="A7" s="12" t="s">
        <v>92</v>
      </c>
    </row>
    <row r="8" customFormat="false" ht="12.8" hidden="false" customHeight="false" outlineLevel="0" collapsed="false">
      <c r="A8" s="10" t="s">
        <v>93</v>
      </c>
      <c r="B8" s="2" t="n">
        <v>0.24</v>
      </c>
    </row>
    <row r="9" customFormat="false" ht="12.8" hidden="false" customHeight="false" outlineLevel="0" collapsed="false">
      <c r="A9" s="10" t="s">
        <v>94</v>
      </c>
      <c r="B9" s="2" t="n">
        <v>0.5</v>
      </c>
    </row>
    <row r="10" customFormat="false" ht="12.8" hidden="false" customHeight="false" outlineLevel="0" collapsed="false">
      <c r="A10" s="10" t="s">
        <v>95</v>
      </c>
      <c r="B10" s="2" t="n">
        <v>0.24</v>
      </c>
    </row>
    <row r="11" customFormat="false" ht="12.8" hidden="false" customHeight="false" outlineLevel="0" collapsed="false">
      <c r="A11" s="10" t="s">
        <v>96</v>
      </c>
      <c r="B11" s="2" t="n">
        <f aca="false">20.5 * 0.001</f>
        <v>0.0205</v>
      </c>
    </row>
    <row r="12" customFormat="false" ht="12.8" hidden="false" customHeight="false" outlineLevel="0" collapsed="false">
      <c r="A12" s="10" t="s">
        <v>97</v>
      </c>
      <c r="B12" s="2" t="n">
        <f aca="false">B9*B10*B8-B11</f>
        <v>0.0083</v>
      </c>
    </row>
    <row r="13" customFormat="false" ht="12.8" hidden="false" customHeight="false" outlineLevel="0" collapsed="false">
      <c r="A13" s="10" t="s">
        <v>98</v>
      </c>
      <c r="B13" s="2" t="n">
        <v>3</v>
      </c>
    </row>
    <row r="14" customFormat="false" ht="12.8" hidden="false" customHeight="false" outlineLevel="0" collapsed="false">
      <c r="A14" s="10" t="s">
        <v>99</v>
      </c>
      <c r="B14" s="2" t="n">
        <f aca="false">B13*B8</f>
        <v>0.72</v>
      </c>
    </row>
    <row r="15" customFormat="false" ht="12.8" hidden="false" customHeight="fals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</row>
    <row r="16" customFormat="false" ht="12.8" hidden="false" customHeight="fals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</row>
    <row r="17" customFormat="false" ht="12.8" hidden="false" customHeight="fals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</row>
    <row r="18" customFormat="false" ht="23.85" hidden="false" customHeight="false" outlineLevel="0" collapsed="false">
      <c r="A18" s="10" t="s">
        <v>103</v>
      </c>
      <c r="B18" s="2" t="n">
        <f aca="false">B15*B12</f>
        <v>1.45416</v>
      </c>
      <c r="D18" s="2" t="n">
        <f aca="false">cennik!B3*B18</f>
        <v>392.6232</v>
      </c>
    </row>
    <row r="19" customFormat="false" ht="12.8" hidden="false" customHeight="fals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</row>
    <row r="20" customFormat="false" ht="12.8" hidden="false" customHeight="false" outlineLevel="0" collapsed="false">
      <c r="A20" s="10"/>
    </row>
    <row r="21" customFormat="false" ht="12.8" hidden="false" customHeight="false" outlineLevel="0" collapsed="false">
      <c r="A21" s="12" t="s">
        <v>105</v>
      </c>
    </row>
    <row r="22" customFormat="false" ht="12.8" hidden="false" customHeight="false" outlineLevel="0" collapsed="false">
      <c r="A22" s="10" t="s">
        <v>106</v>
      </c>
      <c r="B22" s="2" t="n">
        <f aca="false">B3-2*B10</f>
        <v>11.12</v>
      </c>
    </row>
    <row r="23" customFormat="false" ht="12.8" hidden="false" customHeight="false" outlineLevel="0" collapsed="false">
      <c r="A23" s="10" t="s">
        <v>107</v>
      </c>
      <c r="B23" s="2" t="n">
        <f aca="false">B4-2*B10</f>
        <v>2.52</v>
      </c>
    </row>
    <row r="24" customFormat="false" ht="12.8" hidden="false" customHeight="false" outlineLevel="0" collapsed="false">
      <c r="A24" s="10" t="s">
        <v>108</v>
      </c>
      <c r="B24" s="2" t="n">
        <v>0.15</v>
      </c>
    </row>
    <row r="25" customFormat="false" ht="12.8" hidden="false" customHeight="fals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</row>
    <row r="26" customFormat="false" ht="12.8" hidden="false" customHeight="fals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</row>
    <row r="27" customFormat="false" ht="12.8" hidden="false" customHeight="false" outlineLevel="0" collapsed="false">
      <c r="A27" s="10"/>
    </row>
    <row r="28" customFormat="false" ht="12.8" hidden="false" customHeight="false" outlineLevel="0" collapsed="false">
      <c r="A28" s="12" t="s">
        <v>111</v>
      </c>
    </row>
    <row r="29" customFormat="false" ht="12.8" hidden="false" customHeight="false" outlineLevel="0" collapsed="false">
      <c r="A29" s="10" t="s">
        <v>112</v>
      </c>
      <c r="B29" s="2" t="n">
        <v>0.3</v>
      </c>
    </row>
    <row r="30" customFormat="false" ht="12.8" hidden="false" customHeight="fals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12" t="s">
        <v>114</v>
      </c>
    </row>
    <row r="33" customFormat="false" ht="12.8" hidden="false" customHeight="false" outlineLevel="0" collapsed="false">
      <c r="A33" s="4" t="s">
        <v>115</v>
      </c>
      <c r="B33" s="2" t="n">
        <f aca="false">B3</f>
        <v>11.6</v>
      </c>
    </row>
    <row r="34" customFormat="false" ht="12.8" hidden="false" customHeight="false" outlineLevel="0" collapsed="false">
      <c r="A34" s="4" t="s">
        <v>116</v>
      </c>
      <c r="B34" s="2" t="n">
        <v>1</v>
      </c>
    </row>
    <row r="35" customFormat="false" ht="12.8" hidden="false" customHeight="false" outlineLevel="0" collapsed="false">
      <c r="A35" s="4" t="s">
        <v>117</v>
      </c>
      <c r="B35" s="2" t="n">
        <v>0.05</v>
      </c>
    </row>
    <row r="36" customFormat="false" ht="12.8" hidden="false" customHeight="fals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13" t="s">
        <v>119</v>
      </c>
      <c r="C38" s="2" t="n">
        <f aca="false">SUM(C2:C26)</f>
        <v>4294.505248</v>
      </c>
    </row>
    <row r="39" customFormat="false" ht="12.8" hidden="false" customHeight="false" outlineLevel="0" collapsed="false">
      <c r="A39" s="10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5"/>
    </row>
    <row r="50" customFormat="false" ht="12.8" hidden="false" customHeight="false" outlineLevel="0" collapsed="false">
      <c r="A50" s="5"/>
      <c r="B50" s="5"/>
      <c r="C50" s="5"/>
      <c r="D50" s="5"/>
      <c r="E50" s="5"/>
      <c r="F50" s="5"/>
    </row>
    <row r="51" customFormat="false" ht="12.8" hidden="false" customHeight="false" outlineLevel="0" collapsed="false">
      <c r="A51" s="5"/>
      <c r="B51" s="5"/>
      <c r="C51" s="5"/>
      <c r="D51" s="5"/>
      <c r="E51" s="5"/>
      <c r="F51" s="5"/>
    </row>
    <row r="52" customFormat="false" ht="12.8" hidden="false" customHeight="false" outlineLevel="0" collapsed="false">
      <c r="A52" s="5"/>
      <c r="B52" s="5"/>
      <c r="C52" s="5"/>
      <c r="D52" s="5"/>
      <c r="E52" s="5"/>
      <c r="F52" s="5"/>
    </row>
    <row r="54" customFormat="false" ht="12.8" hidden="false" customHeight="false" outlineLevel="0" collapsed="false">
      <c r="A54" s="13" t="s">
        <v>120</v>
      </c>
      <c r="C54" s="2" t="n">
        <f aca="false">C38+nawierzchnia_tarasu!C16</f>
        <v>11616.505248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1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93</v>
      </c>
      <c r="B8" s="2" t="n">
        <v>0.24</v>
      </c>
      <c r="C8" s="2"/>
      <c r="D8" s="2"/>
      <c r="E8" s="2"/>
    </row>
    <row r="9" customFormat="false" ht="12.95" hidden="false" customHeight="true" outlineLevel="0" collapsed="false">
      <c r="A9" s="10" t="s">
        <v>94</v>
      </c>
      <c r="B9" s="2" t="n">
        <v>0.5</v>
      </c>
      <c r="C9" s="2"/>
      <c r="D9" s="2"/>
      <c r="E9" s="2"/>
    </row>
    <row r="10" customFormat="false" ht="12.95" hidden="false" customHeight="true" outlineLevel="0" collapsed="false">
      <c r="A10" s="10" t="s">
        <v>95</v>
      </c>
      <c r="B10" s="2" t="n">
        <v>0.24</v>
      </c>
      <c r="C10" s="2"/>
      <c r="D10" s="2"/>
      <c r="E10" s="2"/>
    </row>
    <row r="11" customFormat="false" ht="12.95" hidden="false" customHeight="true" outlineLevel="0" collapsed="false">
      <c r="A11" s="10" t="s">
        <v>96</v>
      </c>
      <c r="B11" s="2" t="n">
        <f aca="false">20.5 * 0.001</f>
        <v>0.0205</v>
      </c>
      <c r="C11" s="2"/>
      <c r="D11" s="2"/>
      <c r="E11" s="2"/>
    </row>
    <row r="12" customFormat="false" ht="12.95" hidden="false" customHeight="true" outlineLevel="0" collapsed="false">
      <c r="A12" s="10" t="s">
        <v>97</v>
      </c>
      <c r="B12" s="2" t="n">
        <f aca="false">B9*B10*B8-B11</f>
        <v>0.0083</v>
      </c>
      <c r="C12" s="2"/>
      <c r="D12" s="2"/>
      <c r="E12" s="2"/>
    </row>
    <row r="13" customFormat="false" ht="12.95" hidden="false" customHeight="true" outlineLevel="0" collapsed="false">
      <c r="A13" s="10" t="s">
        <v>98</v>
      </c>
      <c r="B13" s="2" t="n">
        <v>3</v>
      </c>
      <c r="C13" s="2"/>
      <c r="D13" s="2"/>
      <c r="E13" s="2"/>
    </row>
    <row r="14" customFormat="false" ht="12.95" hidden="false" customHeight="true" outlineLevel="0" collapsed="false">
      <c r="A14" s="10" t="s">
        <v>99</v>
      </c>
      <c r="B14" s="2" t="n">
        <f aca="false">B13*B8</f>
        <v>0.72</v>
      </c>
      <c r="C14" s="2"/>
      <c r="D14" s="2"/>
      <c r="E14" s="2"/>
    </row>
    <row r="15" customFormat="false" ht="12.95" hidden="false" customHeight="tru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  <c r="D15" s="2"/>
      <c r="E15" s="2"/>
    </row>
    <row r="16" customFormat="false" ht="12.95" hidden="false" customHeight="tru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  <c r="D16" s="2"/>
      <c r="E16" s="2"/>
    </row>
    <row r="17" customFormat="false" ht="12.95" hidden="false" customHeight="tru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  <c r="D17" s="2"/>
      <c r="E17" s="2"/>
    </row>
    <row r="18" customFormat="false" ht="12.95" hidden="false" customHeight="true" outlineLevel="0" collapsed="false">
      <c r="A18" s="10" t="s">
        <v>103</v>
      </c>
      <c r="B18" s="2" t="n">
        <f aca="false">B15*B12</f>
        <v>1.45416</v>
      </c>
      <c r="C18" s="2"/>
      <c r="D18" s="2" t="n">
        <f aca="false">cennik!B3*B18</f>
        <v>392.6232</v>
      </c>
      <c r="E18" s="2"/>
    </row>
    <row r="19" customFormat="false" ht="12.95" hidden="false" customHeight="tru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  <c r="D19" s="2"/>
      <c r="E19" s="2"/>
    </row>
    <row r="20" customFormat="false" ht="12.95" hidden="false" customHeight="true" outlineLevel="0" collapsed="false">
      <c r="A20" s="10"/>
      <c r="B20" s="2"/>
      <c r="C20" s="2"/>
      <c r="D20" s="2"/>
      <c r="E20" s="2"/>
    </row>
    <row r="21" customFormat="false" ht="12.95" hidden="false" customHeight="true" outlineLevel="0" collapsed="false">
      <c r="A21" s="12" t="s">
        <v>105</v>
      </c>
      <c r="B21" s="2"/>
      <c r="C21" s="2"/>
      <c r="D21" s="2"/>
      <c r="E21" s="2"/>
    </row>
    <row r="22" customFormat="false" ht="12.95" hidden="false" customHeight="true" outlineLevel="0" collapsed="false">
      <c r="A22" s="10" t="s">
        <v>106</v>
      </c>
      <c r="B22" s="2" t="n">
        <f aca="false">B3-2*B10</f>
        <v>11.12</v>
      </c>
      <c r="C22" s="2"/>
      <c r="D22" s="2"/>
      <c r="E22" s="2"/>
    </row>
    <row r="23" customFormat="false" ht="12.95" hidden="false" customHeight="true" outlineLevel="0" collapsed="false">
      <c r="A23" s="10" t="s">
        <v>107</v>
      </c>
      <c r="B23" s="2" t="n">
        <f aca="false">B4-2*B10</f>
        <v>2.52</v>
      </c>
      <c r="C23" s="2"/>
      <c r="D23" s="2"/>
      <c r="E23" s="2"/>
    </row>
    <row r="24" customFormat="false" ht="12.95" hidden="false" customHeight="true" outlineLevel="0" collapsed="false">
      <c r="A24" s="10" t="s">
        <v>108</v>
      </c>
      <c r="B24" s="2" t="n">
        <v>0.15</v>
      </c>
      <c r="C24" s="2"/>
      <c r="D24" s="2"/>
      <c r="E24" s="2"/>
    </row>
    <row r="25" customFormat="false" ht="12.95" hidden="false" customHeight="tru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  <c r="D25" s="2"/>
      <c r="E25" s="2"/>
    </row>
    <row r="26" customFormat="false" ht="12.95" hidden="false" customHeight="tru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  <c r="D26" s="2"/>
      <c r="E26" s="2"/>
    </row>
    <row r="27" customFormat="false" ht="12.95" hidden="false" customHeight="true" outlineLevel="0" collapsed="false">
      <c r="A27" s="10"/>
      <c r="B27" s="2"/>
      <c r="C27" s="2"/>
      <c r="D27" s="2"/>
      <c r="E27" s="2"/>
    </row>
    <row r="28" customFormat="false" ht="12.95" hidden="false" customHeight="true" outlineLevel="0" collapsed="false">
      <c r="A28" s="12" t="s">
        <v>111</v>
      </c>
      <c r="B28" s="2"/>
      <c r="C28" s="2"/>
      <c r="D28" s="2"/>
      <c r="E28" s="2"/>
    </row>
    <row r="29" customFormat="false" ht="12.95" hidden="false" customHeight="true" outlineLevel="0" collapsed="false">
      <c r="A29" s="10" t="s">
        <v>112</v>
      </c>
      <c r="B29" s="2" t="n">
        <v>0.3</v>
      </c>
      <c r="C29" s="2"/>
      <c r="D29" s="2"/>
      <c r="E29" s="2"/>
    </row>
    <row r="30" customFormat="false" ht="12.95" hidden="false" customHeight="tru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  <c r="D30" s="2"/>
      <c r="E30" s="2"/>
    </row>
    <row r="31" customFormat="false" ht="12.95" hidden="false" customHeight="true" outlineLevel="0" collapsed="false">
      <c r="A31" s="10"/>
      <c r="B31" s="2"/>
      <c r="C31" s="2"/>
      <c r="D31" s="2"/>
      <c r="E31" s="2"/>
    </row>
    <row r="32" customFormat="false" ht="12.95" hidden="false" customHeight="true" outlineLevel="0" collapsed="false">
      <c r="A32" s="12" t="s">
        <v>114</v>
      </c>
      <c r="B32" s="2"/>
      <c r="C32" s="2"/>
      <c r="D32" s="2"/>
      <c r="E32" s="2"/>
    </row>
    <row r="33" customFormat="false" ht="12.95" hidden="false" customHeight="true" outlineLevel="0" collapsed="false">
      <c r="A33" s="4" t="s">
        <v>115</v>
      </c>
      <c r="B33" s="2" t="n">
        <f aca="false">B3</f>
        <v>11.6</v>
      </c>
      <c r="C33" s="2"/>
      <c r="D33" s="2"/>
      <c r="E33" s="2"/>
    </row>
    <row r="34" customFormat="false" ht="12.95" hidden="false" customHeight="true" outlineLevel="0" collapsed="false">
      <c r="A34" s="4" t="s">
        <v>116</v>
      </c>
      <c r="B34" s="2" t="n">
        <v>1</v>
      </c>
      <c r="C34" s="2"/>
      <c r="D34" s="2"/>
      <c r="E34" s="2"/>
    </row>
    <row r="35" customFormat="false" ht="12.95" hidden="false" customHeight="true" outlineLevel="0" collapsed="false">
      <c r="A35" s="4" t="s">
        <v>117</v>
      </c>
      <c r="B35" s="2" t="n">
        <v>0.05</v>
      </c>
      <c r="C35" s="2"/>
      <c r="D35" s="2"/>
      <c r="E35" s="2"/>
    </row>
    <row r="36" customFormat="false" ht="12.95" hidden="false" customHeight="tru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  <c r="D36" s="2"/>
      <c r="E36" s="2"/>
    </row>
    <row r="37" customFormat="false" ht="12.95" hidden="false" customHeight="true" outlineLevel="0" collapsed="false">
      <c r="A37" s="10"/>
      <c r="B37" s="2"/>
      <c r="C37" s="2"/>
      <c r="D37" s="2"/>
      <c r="E37" s="2"/>
    </row>
    <row r="38" customFormat="false" ht="12.95" hidden="false" customHeight="true" outlineLevel="0" collapsed="false">
      <c r="A38" s="13" t="s">
        <v>119</v>
      </c>
      <c r="B38" s="2"/>
      <c r="C38" s="2" t="n">
        <f aca="false">SUM(C2:C26)</f>
        <v>4294.505248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121</v>
      </c>
      <c r="B8" s="2" t="n">
        <v>0.3</v>
      </c>
      <c r="C8" s="2"/>
      <c r="D8" s="2"/>
      <c r="E8" s="2"/>
    </row>
    <row r="9" customFormat="false" ht="12.95" hidden="false" customHeight="true" outlineLevel="0" collapsed="false">
      <c r="A9" s="10" t="s">
        <v>122</v>
      </c>
      <c r="B9" s="2" t="n">
        <v>0.3</v>
      </c>
      <c r="C9" s="2"/>
      <c r="D9" s="2"/>
      <c r="E9" s="2"/>
    </row>
    <row r="10" customFormat="false" ht="12.95" hidden="false" customHeight="true" outlineLevel="0" collapsed="false">
      <c r="A10" s="10" t="s">
        <v>123</v>
      </c>
      <c r="B10" s="2" t="n">
        <f aca="false">B3+3*B4</f>
        <v>20.6</v>
      </c>
      <c r="C10" s="2"/>
      <c r="D10" s="2"/>
      <c r="E10" s="2"/>
    </row>
    <row r="11" customFormat="false" ht="12.95" hidden="false" customHeight="true" outlineLevel="0" collapsed="false">
      <c r="A11" s="10" t="s">
        <v>124</v>
      </c>
      <c r="B11" s="2" t="n">
        <f aca="false">B8*B9*B10</f>
        <v>1.854</v>
      </c>
      <c r="C11" s="2" t="n">
        <f aca="false">cennik!B32*B11</f>
        <v>500.1165</v>
      </c>
      <c r="D11" s="2"/>
      <c r="E11" s="2"/>
    </row>
    <row r="12" customFormat="false" ht="12.95" hidden="false" customHeight="true" outlineLevel="0" collapsed="false">
      <c r="A12" s="10" t="s">
        <v>101</v>
      </c>
      <c r="B12" s="2" t="n">
        <f aca="false">4*B10+10</f>
        <v>92.4</v>
      </c>
      <c r="C12" s="2" t="n">
        <f aca="false">cennik!B24*B12</f>
        <v>235.62</v>
      </c>
      <c r="D12" s="2"/>
      <c r="E12" s="2"/>
    </row>
    <row r="13" customFormat="false" ht="12.95" hidden="false" customHeight="true" outlineLevel="0" collapsed="false">
      <c r="A13" s="10" t="s">
        <v>125</v>
      </c>
      <c r="B13" s="2" t="n">
        <f aca="false">B10/0.5</f>
        <v>41.2</v>
      </c>
      <c r="C13" s="2" t="n">
        <f aca="false">cennik!B25</f>
        <v>65</v>
      </c>
      <c r="D13" s="2"/>
      <c r="E13" s="2"/>
    </row>
    <row r="14" customFormat="false" ht="12.95" hidden="false" customHeight="true" outlineLevel="0" collapsed="false">
      <c r="A14" s="10"/>
      <c r="B14" s="2"/>
      <c r="C14" s="2"/>
      <c r="D14" s="2"/>
      <c r="E14" s="2"/>
    </row>
    <row r="15" customFormat="false" ht="14.15" hidden="false" customHeight="true" outlineLevel="0" collapsed="false">
      <c r="A15" s="10" t="s">
        <v>93</v>
      </c>
      <c r="B15" s="2" t="n">
        <v>0.24</v>
      </c>
      <c r="C15" s="2"/>
      <c r="D15" s="2"/>
      <c r="E15" s="2"/>
    </row>
    <row r="16" customFormat="false" ht="12.95" hidden="false" customHeight="true" outlineLevel="0" collapsed="false">
      <c r="A16" s="10" t="s">
        <v>94</v>
      </c>
      <c r="B16" s="2" t="n">
        <v>0.5</v>
      </c>
      <c r="C16" s="2"/>
      <c r="D16" s="2"/>
      <c r="E16" s="2"/>
    </row>
    <row r="17" customFormat="false" ht="12.95" hidden="false" customHeight="true" outlineLevel="0" collapsed="false">
      <c r="A17" s="10" t="s">
        <v>95</v>
      </c>
      <c r="B17" s="2" t="n">
        <v>0.2</v>
      </c>
      <c r="C17" s="2"/>
      <c r="D17" s="2"/>
      <c r="E17" s="2"/>
    </row>
    <row r="18" customFormat="false" ht="12.95" hidden="false" customHeight="true" outlineLevel="0" collapsed="false">
      <c r="A18" s="10" t="s">
        <v>98</v>
      </c>
      <c r="B18" s="2" t="n">
        <v>4</v>
      </c>
      <c r="C18" s="2"/>
      <c r="D18" s="2"/>
      <c r="E18" s="2"/>
    </row>
    <row r="19" customFormat="false" ht="12.95" hidden="false" customHeight="true" outlineLevel="0" collapsed="false">
      <c r="A19" s="10" t="s">
        <v>100</v>
      </c>
      <c r="B19" s="14" t="n">
        <f aca="false">B18*2*(B3 + B4)/B16</f>
        <v>233.6</v>
      </c>
      <c r="C19" s="14" t="n">
        <f aca="false">cennik!B23*B19</f>
        <v>1635.2</v>
      </c>
      <c r="D19" s="2"/>
      <c r="E19" s="2"/>
    </row>
    <row r="20" customFormat="false" ht="12.95" hidden="false" customHeight="true" outlineLevel="0" collapsed="false">
      <c r="A20" s="10" t="s">
        <v>126</v>
      </c>
      <c r="B20" s="2" t="n">
        <f aca="false">B10*B18*0.16</f>
        <v>13.184</v>
      </c>
      <c r="C20" s="2" t="n">
        <f aca="false">cennik!B3*B20</f>
        <v>3559.68</v>
      </c>
      <c r="D20" s="2"/>
      <c r="E20" s="2"/>
    </row>
    <row r="21" customFormat="false" ht="12.95" hidden="false" customHeight="true" outlineLevel="0" collapsed="false">
      <c r="A21" s="10"/>
      <c r="B21" s="2"/>
      <c r="C21" s="2"/>
      <c r="D21" s="2"/>
      <c r="E21" s="2"/>
    </row>
    <row r="22" customFormat="false" ht="12.95" hidden="false" customHeight="true" outlineLevel="0" collapsed="false">
      <c r="A22" s="12" t="s">
        <v>105</v>
      </c>
      <c r="B22" s="2"/>
      <c r="C22" s="2"/>
      <c r="D22" s="2"/>
      <c r="E22" s="2"/>
    </row>
    <row r="23" customFormat="false" ht="12.95" hidden="false" customHeight="true" outlineLevel="0" collapsed="false">
      <c r="A23" s="10" t="s">
        <v>106</v>
      </c>
      <c r="B23" s="2" t="n">
        <f aca="false">B3-2*B17</f>
        <v>11.2</v>
      </c>
      <c r="C23" s="2"/>
      <c r="D23" s="2"/>
      <c r="E23" s="2"/>
    </row>
    <row r="24" customFormat="false" ht="12.95" hidden="false" customHeight="true" outlineLevel="0" collapsed="false">
      <c r="A24" s="10" t="s">
        <v>107</v>
      </c>
      <c r="B24" s="2" t="n">
        <f aca="false">B4-2*B17</f>
        <v>2.6</v>
      </c>
      <c r="C24" s="2"/>
      <c r="D24" s="2"/>
      <c r="E24" s="2"/>
    </row>
    <row r="25" customFormat="false" ht="12.95" hidden="false" customHeight="true" outlineLevel="0" collapsed="false">
      <c r="A25" s="10" t="s">
        <v>108</v>
      </c>
      <c r="B25" s="2" t="n">
        <v>0.15</v>
      </c>
      <c r="C25" s="2"/>
      <c r="D25" s="2"/>
      <c r="E25" s="2"/>
    </row>
    <row r="26" customFormat="false" ht="12.95" hidden="false" customHeight="true" outlineLevel="0" collapsed="false">
      <c r="A26" s="10" t="s">
        <v>109</v>
      </c>
      <c r="B26" s="2" t="n">
        <f aca="false">B23*B24*B25</f>
        <v>4.368</v>
      </c>
      <c r="C26" s="2" t="n">
        <f aca="false">cennik!B3*B26</f>
        <v>1179.36</v>
      </c>
      <c r="D26" s="2"/>
      <c r="E26" s="2"/>
    </row>
    <row r="27" customFormat="false" ht="12.95" hidden="false" customHeight="true" outlineLevel="0" collapsed="false">
      <c r="A27" s="10" t="s">
        <v>110</v>
      </c>
      <c r="B27" s="2" t="n">
        <f aca="false">B23*B24*1.2</f>
        <v>34.944</v>
      </c>
      <c r="C27" s="2" t="n">
        <f aca="false">cennik!B20*B27</f>
        <v>335.4624</v>
      </c>
      <c r="D27" s="2"/>
      <c r="E27" s="2"/>
    </row>
    <row r="28" customFormat="false" ht="12.95" hidden="false" customHeight="true" outlineLevel="0" collapsed="false">
      <c r="A28" s="10"/>
      <c r="B28" s="2"/>
      <c r="C28" s="2"/>
      <c r="D28" s="2"/>
      <c r="E28" s="2"/>
    </row>
    <row r="29" customFormat="false" ht="12.95" hidden="false" customHeight="true" outlineLevel="0" collapsed="false">
      <c r="A29" s="10"/>
      <c r="B29" s="2"/>
      <c r="C29" s="2"/>
      <c r="D29" s="2"/>
      <c r="E29" s="2"/>
    </row>
    <row r="30" customFormat="false" ht="12.95" hidden="false" customHeight="true" outlineLevel="0" collapsed="false">
      <c r="A30" s="12" t="s">
        <v>111</v>
      </c>
      <c r="B30" s="2"/>
      <c r="C30" s="2"/>
      <c r="D30" s="2"/>
      <c r="E30" s="2"/>
    </row>
    <row r="31" customFormat="false" ht="12.95" hidden="false" customHeight="true" outlineLevel="0" collapsed="false">
      <c r="A31" s="10" t="s">
        <v>112</v>
      </c>
      <c r="B31" s="2" t="n">
        <v>0.3</v>
      </c>
      <c r="C31" s="2"/>
      <c r="D31" s="2"/>
      <c r="E31" s="2"/>
    </row>
    <row r="32" customFormat="false" ht="12.95" hidden="false" customHeight="true" outlineLevel="0" collapsed="false">
      <c r="A32" s="10" t="s">
        <v>113</v>
      </c>
      <c r="B32" s="2" t="n">
        <f aca="false">B23*B24*B31</f>
        <v>8.736</v>
      </c>
      <c r="C32" s="2" t="n">
        <f aca="false">cennik!B29*B32</f>
        <v>563.472</v>
      </c>
      <c r="D32" s="2"/>
      <c r="E32" s="2"/>
    </row>
    <row r="33" customFormat="false" ht="12.95" hidden="false" customHeight="true" outlineLevel="0" collapsed="false">
      <c r="A33" s="10"/>
      <c r="B33" s="2"/>
      <c r="C33" s="2"/>
      <c r="D33" s="2"/>
      <c r="E33" s="2"/>
    </row>
    <row r="34" customFormat="false" ht="12.95" hidden="false" customHeight="true" outlineLevel="0" collapsed="false">
      <c r="A34" s="12" t="s">
        <v>114</v>
      </c>
      <c r="B34" s="2"/>
      <c r="C34" s="2"/>
      <c r="D34" s="2"/>
      <c r="E34" s="2"/>
    </row>
    <row r="35" customFormat="false" ht="12.95" hidden="false" customHeight="true" outlineLevel="0" collapsed="false">
      <c r="A35" s="4" t="s">
        <v>115</v>
      </c>
      <c r="B35" s="2" t="n">
        <f aca="false">B3</f>
        <v>11.6</v>
      </c>
      <c r="C35" s="2"/>
      <c r="D35" s="2"/>
      <c r="E35" s="2"/>
    </row>
    <row r="36" customFormat="false" ht="12.95" hidden="false" customHeight="true" outlineLevel="0" collapsed="false">
      <c r="A36" s="4" t="s">
        <v>116</v>
      </c>
      <c r="B36" s="2" t="n">
        <v>1</v>
      </c>
      <c r="C36" s="2"/>
      <c r="D36" s="2"/>
      <c r="E36" s="2"/>
    </row>
    <row r="37" customFormat="false" ht="12.95" hidden="false" customHeight="true" outlineLevel="0" collapsed="false">
      <c r="A37" s="4" t="s">
        <v>117</v>
      </c>
      <c r="B37" s="2" t="n">
        <v>0.05</v>
      </c>
      <c r="C37" s="2"/>
      <c r="D37" s="2"/>
      <c r="E37" s="2"/>
    </row>
    <row r="38" customFormat="false" ht="12.95" hidden="false" customHeight="true" outlineLevel="0" collapsed="false">
      <c r="A38" s="4" t="s">
        <v>118</v>
      </c>
      <c r="B38" s="2" t="n">
        <f aca="false">B35*B36</f>
        <v>11.6</v>
      </c>
      <c r="C38" s="2" t="n">
        <f aca="false">cennik!B1*B38</f>
        <v>0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>
      <c r="A40" s="10" t="s">
        <v>127</v>
      </c>
      <c r="B40" s="2"/>
      <c r="C40" s="2" t="n">
        <v>1000</v>
      </c>
      <c r="D40" s="2"/>
      <c r="E40" s="2"/>
    </row>
    <row r="41" customFormat="false" ht="12.95" hidden="false" customHeight="true" outlineLevel="0" collapsed="false">
      <c r="A41" s="10"/>
      <c r="B41" s="2"/>
      <c r="C41" s="2"/>
      <c r="D41" s="2"/>
      <c r="E41" s="2"/>
    </row>
    <row r="42" customFormat="false" ht="12.95" hidden="false" customHeight="true" outlineLevel="0" collapsed="false">
      <c r="A42" s="13" t="s">
        <v>119</v>
      </c>
      <c r="B42" s="2"/>
      <c r="C42" s="2" t="n">
        <f aca="false">SUM(C2:C41)</f>
        <v>9073.9109</v>
      </c>
      <c r="D42" s="2"/>
      <c r="E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520" topLeftCell="L76" activePane="topLeft" state="split"/>
      <selection pane="topLeft" activeCell="M81" activeCellId="0" sqref="M81"/>
      <selection pane="bottomLeft" activeCell="A76" activeCellId="0" sqref="A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5.62"/>
    <col collapsed="false" customWidth="true" hidden="false" outlineLevel="0" max="10" min="10" style="5" width="22.95"/>
    <col collapsed="false" customWidth="false" hidden="false" outlineLevel="0" max="11" min="11" style="2" width="11.53"/>
    <col collapsed="false" customWidth="true" hidden="false" outlineLevel="0" max="12" min="12" style="4" width="35.32"/>
    <col collapsed="false" customWidth="false" hidden="false" outlineLevel="0" max="13" min="13" style="2" width="11.53"/>
  </cols>
  <sheetData>
    <row r="1" customFormat="false" ht="12.95" hidden="false" customHeight="true" outlineLevel="0" collapsed="false"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v>12</v>
      </c>
      <c r="C3" s="2"/>
      <c r="D3" s="2"/>
      <c r="E3" s="2"/>
      <c r="K3" s="5"/>
      <c r="L3" s="5"/>
    </row>
    <row r="4" customFormat="false" ht="12.95" hidden="false" customHeight="true" outlineLevel="0" collapsed="false">
      <c r="A4" s="10" t="s">
        <v>128</v>
      </c>
      <c r="B4" s="2" t="n">
        <v>4.2</v>
      </c>
      <c r="C4" s="2"/>
      <c r="D4" s="2"/>
      <c r="E4" s="2"/>
      <c r="K4" s="5"/>
      <c r="L4" s="5"/>
    </row>
    <row r="5" customFormat="false" ht="12.95" hidden="false" customHeight="true" outlineLevel="0" collapsed="false">
      <c r="A5" s="10" t="s">
        <v>129</v>
      </c>
      <c r="B5" s="2" t="n">
        <v>7.8</v>
      </c>
      <c r="C5" s="2"/>
      <c r="D5" s="2"/>
      <c r="E5" s="2"/>
      <c r="K5" s="5"/>
      <c r="L5" s="5"/>
    </row>
    <row r="6" customFormat="false" ht="12.95" hidden="false" customHeight="true" outlineLevel="0" collapsed="false">
      <c r="A6" s="10" t="s">
        <v>78</v>
      </c>
      <c r="B6" s="2" t="n">
        <v>3</v>
      </c>
      <c r="C6" s="2"/>
      <c r="D6" s="2"/>
      <c r="E6" s="2"/>
      <c r="K6" s="5"/>
      <c r="L6" s="5"/>
    </row>
    <row r="7" customFormat="false" ht="12.95" hidden="false" customHeight="true" outlineLevel="0" collapsed="false">
      <c r="A7" s="10" t="s">
        <v>79</v>
      </c>
      <c r="B7" s="2" t="n">
        <f aca="false">B3*B6</f>
        <v>36</v>
      </c>
      <c r="C7" s="2"/>
      <c r="D7" s="2"/>
      <c r="E7" s="2"/>
      <c r="K7" s="5"/>
      <c r="L7" s="5"/>
    </row>
    <row r="8" customFormat="false" ht="12.95" hidden="false" customHeight="true" outlineLevel="0" collapsed="false">
      <c r="A8" s="16" t="s">
        <v>130</v>
      </c>
      <c r="B8" s="2" t="n">
        <v>0.35</v>
      </c>
      <c r="C8" s="2"/>
      <c r="D8" s="2"/>
      <c r="E8" s="2"/>
    </row>
    <row r="9" customFormat="false" ht="12.95" hidden="false" customHeight="true" outlineLevel="0" collapsed="false">
      <c r="A9" s="10" t="s">
        <v>131</v>
      </c>
      <c r="B9" s="2" t="n">
        <f aca="false">(B5+0.5)*(B6+0.5)*B8</f>
        <v>10.1675</v>
      </c>
      <c r="C9" s="2"/>
      <c r="D9" s="2"/>
      <c r="E9" s="2"/>
      <c r="K9" s="5"/>
    </row>
    <row r="10" customFormat="false" ht="12.95" hidden="false" customHeight="true" outlineLevel="0" collapsed="false">
      <c r="A10" s="10"/>
      <c r="B10" s="2"/>
      <c r="C10" s="2"/>
      <c r="D10" s="2"/>
      <c r="E10" s="2"/>
      <c r="K10" s="5"/>
    </row>
    <row r="11" customFormat="false" ht="12.95" hidden="false" customHeight="true" outlineLevel="0" collapsed="false">
      <c r="A11" s="12" t="s">
        <v>92</v>
      </c>
      <c r="B11" s="2"/>
      <c r="C11" s="2"/>
      <c r="D11" s="2"/>
      <c r="E11" s="2"/>
      <c r="K11" s="5"/>
    </row>
    <row r="12" customFormat="false" ht="12.95" hidden="false" customHeight="true" outlineLevel="0" collapsed="false">
      <c r="A12" s="10" t="s">
        <v>121</v>
      </c>
      <c r="B12" s="2" t="n">
        <v>0.35</v>
      </c>
      <c r="C12" s="2"/>
      <c r="D12" s="2"/>
      <c r="E12" s="2"/>
    </row>
    <row r="13" customFormat="false" ht="12.95" hidden="false" customHeight="true" outlineLevel="0" collapsed="false">
      <c r="A13" s="10" t="s">
        <v>122</v>
      </c>
      <c r="B13" s="2" t="n">
        <v>0.3</v>
      </c>
      <c r="C13" s="2"/>
      <c r="D13" s="2"/>
      <c r="E13" s="2"/>
    </row>
    <row r="14" customFormat="false" ht="12.95" hidden="false" customHeight="true" outlineLevel="0" collapsed="false">
      <c r="A14" s="10" t="s">
        <v>124</v>
      </c>
      <c r="B14" s="2" t="n">
        <v>2.2</v>
      </c>
      <c r="C14" s="2"/>
      <c r="D14" s="2"/>
      <c r="E14" s="2"/>
    </row>
    <row r="15" customFormat="false" ht="12.95" hidden="false" customHeight="true" outlineLevel="0" collapsed="false">
      <c r="A15" s="10" t="s">
        <v>132</v>
      </c>
      <c r="B15" s="2" t="n">
        <v>18</v>
      </c>
      <c r="C15" s="2" t="n">
        <f aca="false">cennik!$B$28*B15</f>
        <v>333</v>
      </c>
      <c r="D15" s="2"/>
      <c r="E15" s="2"/>
    </row>
    <row r="16" customFormat="false" ht="12.95" hidden="false" customHeight="true" outlineLevel="0" collapsed="false">
      <c r="A16" s="10" t="s">
        <v>133</v>
      </c>
      <c r="B16" s="2" t="n">
        <v>0.73</v>
      </c>
      <c r="C16" s="2" t="n">
        <f aca="false">cennik!$B$30*B16</f>
        <v>45.26</v>
      </c>
      <c r="D16" s="2"/>
      <c r="E16" s="2"/>
    </row>
    <row r="17" customFormat="false" ht="12.95" hidden="false" customHeight="true" outlineLevel="0" collapsed="false">
      <c r="A17" s="10" t="s">
        <v>134</v>
      </c>
      <c r="B17" s="2" t="n">
        <v>1.47</v>
      </c>
      <c r="C17" s="2" t="n">
        <f aca="false">cennik!$B$29*B17</f>
        <v>94.815</v>
      </c>
      <c r="D17" s="2"/>
      <c r="E17" s="2"/>
    </row>
    <row r="18" customFormat="false" ht="12.95" hidden="false" customHeight="true" outlineLevel="0" collapsed="false">
      <c r="A18" s="10"/>
      <c r="B18" s="2"/>
      <c r="C18" s="2"/>
      <c r="D18" s="2"/>
      <c r="E18" s="2"/>
    </row>
    <row r="19" customFormat="false" ht="12.95" hidden="false" customHeight="true" outlineLevel="0" collapsed="false">
      <c r="A19" s="10" t="s">
        <v>135</v>
      </c>
      <c r="B19" s="14" t="n">
        <v>271</v>
      </c>
      <c r="C19" s="14"/>
      <c r="D19" s="2"/>
      <c r="E19" s="2"/>
      <c r="K19" s="5"/>
    </row>
    <row r="20" customFormat="false" ht="12.95" hidden="false" customHeight="true" outlineLevel="0" collapsed="false">
      <c r="A20" s="10" t="s">
        <v>136</v>
      </c>
      <c r="B20" s="14" t="n">
        <f aca="false">B19/54</f>
        <v>5.01851851851852</v>
      </c>
      <c r="C20" s="14"/>
      <c r="D20" s="2"/>
      <c r="E20" s="2"/>
      <c r="K20" s="5"/>
    </row>
    <row r="21" customFormat="false" ht="12.95" hidden="false" customHeight="true" outlineLevel="0" collapsed="false">
      <c r="A21" s="10" t="s">
        <v>137</v>
      </c>
      <c r="B21" s="14" t="n">
        <v>5</v>
      </c>
      <c r="C21" s="14" t="n">
        <f aca="false">cennik!B6*B21*54</f>
        <v>1296</v>
      </c>
      <c r="D21" s="2"/>
      <c r="E21" s="2"/>
      <c r="K21" s="5"/>
    </row>
    <row r="22" customFormat="false" ht="12.95" hidden="false" customHeight="true" outlineLevel="0" collapsed="false">
      <c r="A22" s="10" t="s">
        <v>138</v>
      </c>
      <c r="B22" s="14" t="n">
        <f aca="false">B19*(0.39+0.12)*0.24*0.015</f>
        <v>0.497556</v>
      </c>
      <c r="C22" s="14" t="n">
        <f aca="false">cennik!B50*10</f>
        <v>144.5</v>
      </c>
      <c r="D22" s="2"/>
      <c r="E22" s="2"/>
      <c r="K22" s="5"/>
    </row>
    <row r="23" customFormat="false" ht="12.95" hidden="false" customHeight="true" outlineLevel="0" collapsed="false">
      <c r="A23" s="10"/>
      <c r="B23" s="14"/>
      <c r="C23" s="14"/>
      <c r="D23" s="2"/>
      <c r="E23" s="2"/>
    </row>
    <row r="24" customFormat="false" ht="12.95" hidden="false" customHeight="true" outlineLevel="0" collapsed="false">
      <c r="A24" s="12" t="s">
        <v>139</v>
      </c>
      <c r="B24" s="14"/>
      <c r="C24" s="14"/>
      <c r="D24" s="2"/>
      <c r="E24" s="2"/>
    </row>
    <row r="25" customFormat="false" ht="12.95" hidden="false" customHeight="true" outlineLevel="0" collapsed="false">
      <c r="A25" s="10" t="s">
        <v>140</v>
      </c>
      <c r="B25" s="14"/>
      <c r="C25" s="14" t="n">
        <f aca="false">cennik!B43</f>
        <v>74</v>
      </c>
      <c r="D25" s="2"/>
      <c r="E25" s="2"/>
    </row>
    <row r="26" customFormat="false" ht="12.95" hidden="false" customHeight="true" outlineLevel="0" collapsed="false">
      <c r="A26" s="10" t="s">
        <v>141</v>
      </c>
      <c r="B26" s="14"/>
      <c r="C26" s="14" t="n">
        <f aca="false">cennik!B44</f>
        <v>22.8</v>
      </c>
      <c r="D26" s="2"/>
      <c r="E26" s="2"/>
    </row>
    <row r="27" customFormat="false" ht="12.95" hidden="false" customHeight="true" outlineLevel="0" collapsed="false">
      <c r="A27" s="10" t="s">
        <v>142</v>
      </c>
      <c r="B27" s="2" t="n">
        <v>2</v>
      </c>
      <c r="C27" s="2" t="n">
        <f aca="false">cennik!B45*B27</f>
        <v>120</v>
      </c>
      <c r="D27" s="2"/>
      <c r="E27" s="2"/>
    </row>
    <row r="28" customFormat="false" ht="12.95" hidden="false" customHeight="true" outlineLevel="0" collapsed="false">
      <c r="A28" s="12"/>
      <c r="B28" s="14"/>
      <c r="C28" s="14"/>
      <c r="D28" s="2"/>
      <c r="E28" s="2"/>
    </row>
    <row r="29" customFormat="false" ht="12.95" hidden="false" customHeight="true" outlineLevel="0" collapsed="false">
      <c r="A29" s="10" t="s">
        <v>143</v>
      </c>
      <c r="B29" s="2" t="n">
        <v>18</v>
      </c>
      <c r="C29" s="2"/>
      <c r="D29" s="2"/>
      <c r="E29" s="2"/>
    </row>
    <row r="30" customFormat="false" ht="12.95" hidden="false" customHeight="true" outlineLevel="0" collapsed="false">
      <c r="A30" s="10" t="s">
        <v>144</v>
      </c>
      <c r="B30" s="14" t="n">
        <v>12</v>
      </c>
      <c r="C30" s="14"/>
      <c r="D30" s="2"/>
      <c r="E30" s="2"/>
    </row>
    <row r="31" customFormat="false" ht="12.95" hidden="false" customHeight="true" outlineLevel="0" collapsed="false">
      <c r="A31" s="10" t="s">
        <v>145</v>
      </c>
      <c r="B31" s="14" t="n">
        <v>3</v>
      </c>
      <c r="C31" s="14" t="n">
        <f aca="false">cennik!B38*B31</f>
        <v>267</v>
      </c>
      <c r="D31" s="2"/>
      <c r="E31" s="2"/>
    </row>
    <row r="32" customFormat="false" ht="12.95" hidden="false" customHeight="true" outlineLevel="0" collapsed="false">
      <c r="A32" s="10"/>
      <c r="B32" s="14"/>
      <c r="C32" s="14"/>
      <c r="D32" s="2"/>
      <c r="E32" s="2"/>
    </row>
    <row r="33" customFormat="false" ht="12.95" hidden="false" customHeight="true" outlineLevel="0" collapsed="false">
      <c r="A33" s="10" t="s">
        <v>146</v>
      </c>
      <c r="B33" s="14" t="n">
        <v>20</v>
      </c>
      <c r="C33" s="14"/>
      <c r="D33" s="2"/>
      <c r="E33" s="2"/>
    </row>
    <row r="34" customFormat="false" ht="12.95" hidden="false" customHeight="true" outlineLevel="0" collapsed="false">
      <c r="A34" s="10" t="s">
        <v>147</v>
      </c>
      <c r="B34" s="14" t="n">
        <v>18</v>
      </c>
      <c r="C34" s="14"/>
      <c r="D34" s="2"/>
      <c r="E34" s="2"/>
    </row>
    <row r="35" customFormat="false" ht="12.95" hidden="false" customHeight="true" outlineLevel="0" collapsed="false">
      <c r="A35" s="10" t="s">
        <v>148</v>
      </c>
      <c r="B35" s="14" t="n">
        <v>8</v>
      </c>
      <c r="C35" s="14" t="n">
        <f aca="false">cennik!B36*B35</f>
        <v>680</v>
      </c>
      <c r="D35" s="2"/>
      <c r="E35" s="2"/>
    </row>
    <row r="36" customFormat="false" ht="12.95" hidden="false" customHeight="true" outlineLevel="0" collapsed="false">
      <c r="A36" s="12"/>
      <c r="B36" s="14"/>
      <c r="C36" s="14"/>
      <c r="D36" s="2"/>
      <c r="E36" s="2"/>
    </row>
    <row r="37" customFormat="false" ht="12.95" hidden="false" customHeight="true" outlineLevel="0" collapsed="false">
      <c r="A37" s="10" t="s">
        <v>149</v>
      </c>
      <c r="B37" s="2" t="n">
        <v>1</v>
      </c>
      <c r="C37" s="2" t="n">
        <f aca="false">cennik!B46*B37</f>
        <v>98</v>
      </c>
      <c r="D37" s="2"/>
      <c r="E37" s="2"/>
    </row>
    <row r="38" customFormat="false" ht="12.95" hidden="false" customHeight="true" outlineLevel="0" collapsed="false">
      <c r="A38" s="10" t="s">
        <v>150</v>
      </c>
      <c r="B38" s="2" t="n">
        <v>20</v>
      </c>
      <c r="C38" s="2" t="n">
        <f aca="false">cennik!B47*B38</f>
        <v>78.6</v>
      </c>
      <c r="D38" s="2"/>
      <c r="E38" s="2"/>
    </row>
    <row r="39" customFormat="false" ht="12.95" hidden="false" customHeight="true" outlineLevel="0" collapsed="false">
      <c r="A39" s="10" t="s">
        <v>151</v>
      </c>
      <c r="B39" s="2" t="n">
        <v>20</v>
      </c>
      <c r="C39" s="2" t="n">
        <f aca="false">cennik!B48</f>
        <v>15.4</v>
      </c>
      <c r="D39" s="2"/>
      <c r="E39" s="2"/>
    </row>
    <row r="40" customFormat="false" ht="12.95" hidden="false" customHeight="true" outlineLevel="0" collapsed="false">
      <c r="A40" s="10"/>
      <c r="B40" s="2"/>
      <c r="C40" s="2"/>
      <c r="D40" s="2"/>
      <c r="E40" s="2"/>
    </row>
    <row r="41" customFormat="false" ht="12.95" hidden="false" customHeight="true" outlineLevel="0" collapsed="false">
      <c r="A41" s="12" t="s">
        <v>111</v>
      </c>
      <c r="B41" s="2"/>
      <c r="C41" s="2"/>
      <c r="D41" s="2"/>
      <c r="E41" s="2"/>
    </row>
    <row r="42" customFormat="false" ht="12.95" hidden="false" customHeight="true" outlineLevel="0" collapsed="false">
      <c r="A42" s="10" t="s">
        <v>152</v>
      </c>
      <c r="B42" s="2" t="n">
        <v>0.35</v>
      </c>
      <c r="C42" s="2"/>
      <c r="D42" s="2"/>
      <c r="E42" s="2"/>
    </row>
    <row r="43" customFormat="false" ht="12.95" hidden="false" customHeight="true" outlineLevel="0" collapsed="false">
      <c r="A43" s="10" t="s">
        <v>153</v>
      </c>
      <c r="B43" s="2" t="n">
        <v>2.9</v>
      </c>
      <c r="C43" s="2" t="n">
        <f aca="false">cennik!B30*B43</f>
        <v>179.8</v>
      </c>
      <c r="D43" s="2"/>
      <c r="E43" s="2"/>
    </row>
    <row r="44" customFormat="false" ht="12.95" hidden="false" customHeight="true" outlineLevel="0" collapsed="false">
      <c r="A44" s="10" t="s">
        <v>154</v>
      </c>
      <c r="B44" s="2" t="n">
        <v>6.7</v>
      </c>
      <c r="C44" s="2" t="n">
        <f aca="false">cennik!B30*B44</f>
        <v>415.4</v>
      </c>
      <c r="D44" s="2"/>
      <c r="E44" s="2"/>
    </row>
    <row r="45" customFormat="false" ht="12.95" hidden="false" customHeight="true" outlineLevel="0" collapsed="false">
      <c r="A45" s="10"/>
      <c r="B45" s="2"/>
      <c r="C45" s="2"/>
      <c r="D45" s="2"/>
      <c r="E45" s="2"/>
    </row>
    <row r="46" customFormat="false" ht="12.95" hidden="false" customHeight="true" outlineLevel="0" collapsed="false">
      <c r="A46" s="12" t="s">
        <v>155</v>
      </c>
      <c r="B46" s="2"/>
      <c r="C46" s="2"/>
      <c r="D46" s="2"/>
      <c r="E46" s="2"/>
    </row>
    <row r="47" customFormat="false" ht="12.95" hidden="false" customHeight="true" outlineLevel="0" collapsed="false">
      <c r="A47" s="10" t="s">
        <v>156</v>
      </c>
      <c r="B47" s="2" t="n">
        <v>0.92</v>
      </c>
      <c r="C47" s="2"/>
      <c r="D47" s="2"/>
      <c r="E47" s="2"/>
    </row>
    <row r="48" customFormat="false" ht="12.95" hidden="false" customHeight="true" outlineLevel="0" collapsed="false">
      <c r="A48" s="10" t="s">
        <v>157</v>
      </c>
      <c r="B48" s="2" t="n">
        <v>3.1</v>
      </c>
      <c r="C48" s="2"/>
      <c r="D48" s="2"/>
      <c r="E48" s="2"/>
    </row>
    <row r="49" customFormat="false" ht="12.95" hidden="false" customHeight="true" outlineLevel="0" collapsed="false">
      <c r="A49" s="10" t="s">
        <v>158</v>
      </c>
      <c r="B49" s="2" t="n">
        <f aca="false">B47+B48</f>
        <v>4.02</v>
      </c>
      <c r="C49" s="2"/>
      <c r="D49" s="2"/>
      <c r="E49" s="2"/>
    </row>
    <row r="50" customFormat="false" ht="12.95" hidden="false" customHeight="true" outlineLevel="0" collapsed="false">
      <c r="A50" s="10" t="s">
        <v>132</v>
      </c>
      <c r="B50" s="2" t="n">
        <v>38</v>
      </c>
      <c r="C50" s="2" t="n">
        <f aca="false">cennik!$B$28*B50</f>
        <v>703</v>
      </c>
      <c r="D50" s="2"/>
      <c r="E50" s="2"/>
    </row>
    <row r="51" customFormat="false" ht="12.95" hidden="false" customHeight="true" outlineLevel="0" collapsed="false">
      <c r="A51" s="10" t="s">
        <v>133</v>
      </c>
      <c r="B51" s="2" t="n">
        <v>1.51</v>
      </c>
      <c r="C51" s="2" t="n">
        <f aca="false">cennik!$B$30*B51</f>
        <v>93.62</v>
      </c>
      <c r="D51" s="2"/>
      <c r="E51" s="2"/>
    </row>
    <row r="52" customFormat="false" ht="12.95" hidden="false" customHeight="true" outlineLevel="0" collapsed="false">
      <c r="A52" s="10" t="s">
        <v>134</v>
      </c>
      <c r="B52" s="2" t="n">
        <v>3.03</v>
      </c>
      <c r="C52" s="2" t="n">
        <f aca="false">cennik!$B$29*B52</f>
        <v>195.435</v>
      </c>
      <c r="D52" s="2"/>
      <c r="E52" s="2"/>
    </row>
    <row r="53" customFormat="false" ht="14.15" hidden="false" customHeight="true" outlineLevel="0" collapsed="false">
      <c r="A53" s="4" t="s">
        <v>159</v>
      </c>
      <c r="B53" s="2" t="n">
        <v>30</v>
      </c>
      <c r="C53" s="2"/>
      <c r="D53" s="2"/>
      <c r="E53" s="2"/>
    </row>
    <row r="54" customFormat="false" ht="14.15" hidden="false" customHeight="true" outlineLevel="0" collapsed="false">
      <c r="B54" s="2"/>
      <c r="C54" s="2"/>
      <c r="D54" s="2"/>
      <c r="E54" s="2"/>
    </row>
    <row r="55" customFormat="false" ht="12.95" hidden="false" customHeight="true" outlineLevel="0" collapsed="false">
      <c r="A55" s="12" t="s">
        <v>160</v>
      </c>
      <c r="B55" s="2"/>
      <c r="C55" s="2"/>
      <c r="D55" s="2"/>
      <c r="E55" s="2"/>
    </row>
    <row r="56" customFormat="false" ht="12.95" hidden="false" customHeight="true" outlineLevel="0" collapsed="false">
      <c r="A56" s="4" t="s">
        <v>161</v>
      </c>
      <c r="B56" s="2"/>
      <c r="C56" s="2"/>
      <c r="D56" s="2"/>
      <c r="E56" s="2"/>
    </row>
    <row r="57" customFormat="false" ht="12.95" hidden="false" customHeight="true" outlineLevel="0" collapsed="false">
      <c r="A57" s="4" t="s">
        <v>162</v>
      </c>
      <c r="B57" s="2"/>
      <c r="C57" s="2"/>
      <c r="D57" s="2"/>
      <c r="E57" s="2"/>
    </row>
    <row r="58" customFormat="false" ht="12.95" hidden="false" customHeight="true" outlineLevel="0" collapsed="false">
      <c r="A58" s="4" t="s">
        <v>163</v>
      </c>
      <c r="B58" s="2"/>
      <c r="C58" s="2"/>
      <c r="D58" s="2"/>
      <c r="E58" s="2"/>
    </row>
    <row r="59" customFormat="false" ht="12.95" hidden="false" customHeight="true" outlineLevel="0" collapsed="false">
      <c r="A59" s="4" t="s">
        <v>164</v>
      </c>
      <c r="B59" s="2"/>
      <c r="C59" s="2"/>
      <c r="D59" s="2"/>
      <c r="E59" s="2"/>
    </row>
    <row r="60" customFormat="false" ht="12.95" hidden="false" customHeight="true" outlineLevel="0" collapsed="false">
      <c r="A60" s="5"/>
      <c r="K60" s="5"/>
      <c r="L60" s="5"/>
    </row>
    <row r="61" customFormat="false" ht="12.95" hidden="false" customHeight="true" outlineLevel="0" collapsed="false">
      <c r="A61" s="10"/>
      <c r="B61" s="2"/>
      <c r="C61" s="2"/>
      <c r="D61" s="2"/>
      <c r="E61" s="2"/>
    </row>
    <row r="62" customFormat="false" ht="12.95" hidden="false" customHeight="true" outlineLevel="0" collapsed="false">
      <c r="A62" s="13" t="s">
        <v>119</v>
      </c>
      <c r="B62" s="2"/>
      <c r="C62" s="2" t="n">
        <f aca="false">SUM(C2:C61)</f>
        <v>4856.63</v>
      </c>
      <c r="D62" s="2"/>
      <c r="E62" s="2"/>
    </row>
    <row r="63" customFormat="false" ht="12.95" hidden="false" customHeight="true" outlineLevel="0" collapsed="false">
      <c r="A63" s="13"/>
      <c r="B63" s="2"/>
      <c r="C63" s="2"/>
      <c r="D63" s="2"/>
      <c r="E63" s="2"/>
      <c r="J63" s="5" t="s">
        <v>165</v>
      </c>
      <c r="K63" s="2" t="n">
        <v>1.6</v>
      </c>
    </row>
    <row r="64" customFormat="false" ht="12.95" hidden="false" customHeight="true" outlineLevel="0" collapsed="false">
      <c r="A64" s="13"/>
      <c r="B64" s="2"/>
      <c r="C64" s="2"/>
      <c r="D64" s="2"/>
      <c r="E64" s="2"/>
      <c r="J64" s="5" t="s">
        <v>166</v>
      </c>
      <c r="K64" s="2" t="n">
        <v>1.4</v>
      </c>
    </row>
    <row r="65" customFormat="false" ht="12.95" hidden="false" customHeight="true" outlineLevel="0" collapsed="false">
      <c r="A65" s="13"/>
      <c r="B65" s="2"/>
      <c r="C65" s="2"/>
      <c r="D65" s="2"/>
      <c r="E65" s="2"/>
    </row>
    <row r="66" customFormat="false" ht="12.95" hidden="false" customHeight="true" outlineLevel="0" collapsed="false">
      <c r="A66" s="13"/>
      <c r="B66" s="2"/>
      <c r="C66" s="2"/>
      <c r="D66" s="2"/>
      <c r="E66" s="2"/>
    </row>
    <row r="67" customFormat="false" ht="12.8" hidden="false" customHeight="false" outlineLevel="0" collapsed="false">
      <c r="J67" s="17" t="s">
        <v>167</v>
      </c>
      <c r="L67" s="18" t="s">
        <v>168</v>
      </c>
    </row>
    <row r="68" customFormat="false" ht="12.8" hidden="false" customHeight="false" outlineLevel="0" collapsed="false">
      <c r="J68" s="5" t="s">
        <v>169</v>
      </c>
      <c r="K68" s="2" t="n">
        <v>0.5</v>
      </c>
    </row>
    <row r="69" customFormat="false" ht="12.8" hidden="false" customHeight="false" outlineLevel="0" collapsed="false">
      <c r="J69" s="5" t="s">
        <v>170</v>
      </c>
      <c r="K69" s="2" t="n">
        <f aca="false">K68/0.12</f>
        <v>4.16666666666667</v>
      </c>
    </row>
    <row r="70" customFormat="false" ht="12.8" hidden="false" customHeight="false" outlineLevel="0" collapsed="false">
      <c r="J70" s="5" t="s">
        <v>171</v>
      </c>
      <c r="K70" s="2" t="n">
        <f aca="false">(K68/0.12) * 4 *0.01</f>
        <v>0.166666666666667</v>
      </c>
    </row>
    <row r="71" customFormat="false" ht="12.8" hidden="false" customHeight="false" outlineLevel="0" collapsed="false">
      <c r="J71" s="5" t="s">
        <v>172</v>
      </c>
      <c r="K71" s="14" t="n">
        <f aca="false">(K68/0.12) * 8 *0.01</f>
        <v>0.333333333333333</v>
      </c>
    </row>
    <row r="72" customFormat="false" ht="12.8" hidden="false" customHeight="false" outlineLevel="0" collapsed="false">
      <c r="J72" s="5" t="s">
        <v>173</v>
      </c>
      <c r="K72" s="14" t="n">
        <f aca="false">(K68/0.12) * 1 *0.01</f>
        <v>0.0416666666666667</v>
      </c>
    </row>
    <row r="74" customFormat="false" ht="46.25" hidden="false" customHeight="false" outlineLevel="0" collapsed="false">
      <c r="J74" s="17" t="s">
        <v>174</v>
      </c>
      <c r="L74" s="10" t="s">
        <v>175</v>
      </c>
    </row>
    <row r="76" customFormat="false" ht="12.8" hidden="false" customHeight="false" outlineLevel="0" collapsed="false">
      <c r="J76" s="5" t="s">
        <v>176</v>
      </c>
    </row>
    <row r="77" customFormat="false" ht="12.8" hidden="false" customHeight="false" outlineLevel="0" collapsed="false">
      <c r="J77" s="5" t="s">
        <v>177</v>
      </c>
      <c r="K77" s="2" t="n">
        <f aca="false">B15+B50</f>
        <v>56</v>
      </c>
    </row>
    <row r="78" customFormat="false" ht="12.8" hidden="false" customHeight="false" outlineLevel="0" collapsed="false">
      <c r="J78" s="5" t="s">
        <v>178</v>
      </c>
      <c r="K78" s="2" t="n">
        <f aca="false">K77*25</f>
        <v>1400</v>
      </c>
      <c r="L78" s="18" t="s">
        <v>179</v>
      </c>
    </row>
    <row r="79" customFormat="false" ht="12.8" hidden="false" customHeight="false" outlineLevel="0" collapsed="false">
      <c r="J79" s="5" t="s">
        <v>133</v>
      </c>
      <c r="K79" s="2" t="n">
        <f aca="false">(B16+B51)</f>
        <v>2.24</v>
      </c>
      <c r="L79" s="19"/>
    </row>
    <row r="80" customFormat="false" ht="12.8" hidden="false" customHeight="false" outlineLevel="0" collapsed="false">
      <c r="J80" s="5" t="s">
        <v>180</v>
      </c>
      <c r="K80" s="2" t="n">
        <f aca="false">K79 * K63</f>
        <v>3.584</v>
      </c>
      <c r="L80" s="18" t="s">
        <v>181</v>
      </c>
      <c r="M80" s="2" t="n">
        <f aca="false">K80*1.35</f>
        <v>4.8384</v>
      </c>
    </row>
    <row r="81" customFormat="false" ht="12.8" hidden="false" customHeight="false" outlineLevel="0" collapsed="false">
      <c r="J81" s="5" t="s">
        <v>134</v>
      </c>
      <c r="K81" s="2" t="n">
        <f aca="false">(B17+B52)</f>
        <v>4.5</v>
      </c>
    </row>
    <row r="82" customFormat="false" ht="12.8" hidden="false" customHeight="false" outlineLevel="0" collapsed="false">
      <c r="J82" s="5" t="s">
        <v>182</v>
      </c>
      <c r="K82" s="2" t="n">
        <f aca="false">K81*K64</f>
        <v>6.3</v>
      </c>
      <c r="M82" s="2" t="n">
        <f aca="false">K82*1.35</f>
        <v>8.505</v>
      </c>
    </row>
    <row r="84" customFormat="false" ht="12.8" hidden="false" customHeight="false" outlineLevel="0" collapsed="false">
      <c r="J84" s="5" t="s">
        <v>183</v>
      </c>
      <c r="K84" s="2" t="n">
        <f aca="false">B43+B44</f>
        <v>9.6</v>
      </c>
    </row>
    <row r="85" customFormat="false" ht="12.8" hidden="false" customHeight="false" outlineLevel="0" collapsed="false">
      <c r="J85" s="5" t="s">
        <v>184</v>
      </c>
      <c r="K85" s="2" t="n">
        <f aca="false">K84*K63</f>
        <v>15.36</v>
      </c>
    </row>
  </sheetData>
  <hyperlinks>
    <hyperlink ref="L67" r:id="rId1" display="https://muratordom.pl/budowa/fundamenty/beton-b20-proporcje-skladnikow-jak-samemu-zrobic-beton-b20-cena-aa-Lj8p-Fad8-Su2v.html"/>
    <hyperlink ref="L78" r:id="rId2" display="https://sklep.kabexdocieplenia.pl/pl/p/Cement-Ozarow-czysty-42%2C5/3857"/>
    <hyperlink ref="L80" r:id="rId3" display="https://profesjonalnefirmy.pl/636-piasek-grodzisk-mazowiecki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pane xSplit="0" ySplit="11025" topLeftCell="A5" activePane="topLeft" state="split"/>
      <selection pane="topLeft" activeCell="E55" activeCellId="0" sqref="E55"/>
      <selection pane="bottom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6.88"/>
    <col collapsed="false" customWidth="false" hidden="false" outlineLevel="0" max="4" min="2" style="2" width="11.55"/>
    <col collapsed="false" customWidth="true" hidden="false" outlineLevel="0" max="5" min="5" style="3" width="51.03"/>
  </cols>
  <sheetData>
    <row r="1" customFormat="false" ht="12.8" hidden="false" customHeight="false" outlineLevel="0" collapsed="false">
      <c r="A1" s="3" t="s">
        <v>185</v>
      </c>
    </row>
    <row r="2" customFormat="false" ht="12.8" hidden="false" customHeight="false" outlineLevel="0" collapsed="false">
      <c r="A2" s="3" t="s">
        <v>186</v>
      </c>
    </row>
    <row r="8" customFormat="false" ht="12.8" hidden="false" customHeight="false" outlineLevel="0" collapsed="false">
      <c r="D8" s="11" t="s">
        <v>91</v>
      </c>
    </row>
    <row r="9" customFormat="false" ht="12.8" hidden="false" customHeight="false" outlineLevel="0" collapsed="false">
      <c r="A9" s="6" t="s">
        <v>187</v>
      </c>
      <c r="B9" s="2" t="n">
        <v>2</v>
      </c>
      <c r="C9" s="2" t="n">
        <v>31.5</v>
      </c>
      <c r="D9" s="2" t="n">
        <f aca="false">B9*C9</f>
        <v>63</v>
      </c>
    </row>
    <row r="10" customFormat="false" ht="12.8" hidden="false" customHeight="false" outlineLevel="0" collapsed="false">
      <c r="A10" s="6" t="s">
        <v>188</v>
      </c>
      <c r="B10" s="2" t="n">
        <v>1</v>
      </c>
      <c r="C10" s="2" t="n">
        <v>29</v>
      </c>
      <c r="D10" s="2" t="n">
        <f aca="false">B10*C10</f>
        <v>29</v>
      </c>
    </row>
    <row r="11" customFormat="false" ht="12.8" hidden="false" customHeight="false" outlineLevel="0" collapsed="false">
      <c r="A11" s="3" t="s">
        <v>189</v>
      </c>
      <c r="B11" s="2" t="n">
        <v>1</v>
      </c>
      <c r="C11" s="2" t="n">
        <v>179</v>
      </c>
      <c r="D11" s="2" t="n">
        <f aca="false">B11*C11</f>
        <v>179</v>
      </c>
    </row>
    <row r="12" customFormat="false" ht="12.8" hidden="false" customHeight="false" outlineLevel="0" collapsed="false">
      <c r="D12" s="2" t="n">
        <f aca="false">B12*C12</f>
        <v>0</v>
      </c>
    </row>
    <row r="13" customFormat="false" ht="12.8" hidden="false" customHeight="false" outlineLevel="0" collapsed="false">
      <c r="A13" s="10" t="s">
        <v>190</v>
      </c>
      <c r="B13" s="2" t="n">
        <v>2</v>
      </c>
      <c r="C13" s="2" t="n">
        <v>10.4</v>
      </c>
      <c r="D13" s="2" t="n">
        <f aca="false">B13*C13</f>
        <v>20.8</v>
      </c>
      <c r="E13" s="7" t="s">
        <v>191</v>
      </c>
    </row>
    <row r="14" customFormat="false" ht="12.8" hidden="false" customHeight="false" outlineLevel="0" collapsed="false">
      <c r="A14" s="3" t="s">
        <v>192</v>
      </c>
      <c r="B14" s="2" t="n">
        <v>1</v>
      </c>
      <c r="C14" s="2" t="n">
        <v>12.6</v>
      </c>
      <c r="D14" s="2" t="n">
        <f aca="false">B14*C14</f>
        <v>12.6</v>
      </c>
      <c r="E14" s="7" t="s">
        <v>191</v>
      </c>
    </row>
    <row r="15" customFormat="false" ht="12.8" hidden="false" customHeight="false" outlineLevel="0" collapsed="false">
      <c r="A15" s="3" t="s">
        <v>193</v>
      </c>
      <c r="B15" s="2" t="n">
        <v>1</v>
      </c>
      <c r="C15" s="2" t="n">
        <v>24.75</v>
      </c>
      <c r="D15" s="2" t="n">
        <f aca="false">B15*C15</f>
        <v>24.75</v>
      </c>
      <c r="E15" s="7" t="s">
        <v>194</v>
      </c>
    </row>
    <row r="16" customFormat="false" ht="12.8" hidden="false" customHeight="false" outlineLevel="0" collapsed="false">
      <c r="A16" s="3" t="s">
        <v>195</v>
      </c>
      <c r="B16" s="2" t="n">
        <v>1</v>
      </c>
      <c r="C16" s="2" t="n">
        <v>75</v>
      </c>
      <c r="D16" s="2" t="n">
        <f aca="false">B16*C16</f>
        <v>75</v>
      </c>
      <c r="E16" s="7" t="s">
        <v>196</v>
      </c>
    </row>
    <row r="17" customFormat="false" ht="12.8" hidden="false" customHeight="false" outlineLevel="0" collapsed="false">
      <c r="D17" s="2" t="n">
        <f aca="false">B17*C17</f>
        <v>0</v>
      </c>
    </row>
    <row r="18" customFormat="false" ht="12.8" hidden="false" customHeight="false" outlineLevel="0" collapsed="false">
      <c r="A18" s="20" t="s">
        <v>197</v>
      </c>
      <c r="B18" s="2" t="n">
        <v>1</v>
      </c>
      <c r="C18" s="2" t="n">
        <v>41.45</v>
      </c>
      <c r="D18" s="2" t="n">
        <f aca="false">B18*C18</f>
        <v>41.45</v>
      </c>
    </row>
    <row r="19" customFormat="false" ht="12.8" hidden="false" customHeight="false" outlineLevel="0" collapsed="false">
      <c r="A19" s="20" t="s">
        <v>198</v>
      </c>
      <c r="B19" s="2" t="n">
        <v>8</v>
      </c>
      <c r="C19" s="2" t="n">
        <v>6.85</v>
      </c>
      <c r="D19" s="2" t="n">
        <f aca="false">B19*C19</f>
        <v>54.8</v>
      </c>
    </row>
    <row r="20" customFormat="false" ht="12.8" hidden="false" customHeight="false" outlineLevel="0" collapsed="false">
      <c r="A20" s="20" t="s">
        <v>199</v>
      </c>
      <c r="B20" s="2" t="n">
        <v>1</v>
      </c>
      <c r="C20" s="2" t="n">
        <v>71</v>
      </c>
      <c r="D20" s="2" t="n">
        <f aca="false">B20*C20</f>
        <v>71</v>
      </c>
    </row>
    <row r="21" customFormat="false" ht="12.8" hidden="false" customHeight="false" outlineLevel="0" collapsed="false">
      <c r="A21" s="20" t="s">
        <v>200</v>
      </c>
      <c r="B21" s="2" t="n">
        <v>1</v>
      </c>
      <c r="C21" s="2" t="n">
        <v>10</v>
      </c>
      <c r="D21" s="2" t="n">
        <f aca="false">B21*C21</f>
        <v>10</v>
      </c>
    </row>
    <row r="22" customFormat="false" ht="12.8" hidden="false" customHeight="false" outlineLevel="0" collapsed="false">
      <c r="D22" s="2" t="n">
        <f aca="false">B22*C22</f>
        <v>0</v>
      </c>
    </row>
    <row r="23" customFormat="false" ht="12.8" hidden="false" customHeight="false" outlineLevel="0" collapsed="false">
      <c r="A23" s="5"/>
      <c r="B23" s="5"/>
      <c r="C23" s="5"/>
      <c r="D23" s="5"/>
      <c r="E23" s="5"/>
    </row>
    <row r="24" customFormat="false" ht="12.8" hidden="false" customHeight="false" outlineLevel="0" collapsed="false">
      <c r="A24" s="5"/>
      <c r="B24" s="5"/>
      <c r="C24" s="5"/>
      <c r="D24" s="5"/>
      <c r="E24" s="5"/>
    </row>
    <row r="25" customFormat="false" ht="12.8" hidden="false" customHeight="false" outlineLevel="0" collapsed="false">
      <c r="A25" s="5"/>
      <c r="B25" s="5"/>
      <c r="C25" s="5"/>
      <c r="D25" s="5"/>
      <c r="E25" s="5"/>
    </row>
    <row r="26" customFormat="false" ht="12.8" hidden="false" customHeight="false" outlineLevel="0" collapsed="false">
      <c r="A26" s="3" t="s">
        <v>201</v>
      </c>
      <c r="B26" s="2" t="n">
        <v>270</v>
      </c>
      <c r="C26" s="2" t="n">
        <v>4.79</v>
      </c>
      <c r="D26" s="2" t="n">
        <f aca="false">B26*C26</f>
        <v>1293.3</v>
      </c>
    </row>
    <row r="27" customFormat="false" ht="12.8" hidden="false" customHeight="false" outlineLevel="0" collapsed="false">
      <c r="A27" s="3" t="s">
        <v>202</v>
      </c>
      <c r="B27" s="2" t="n">
        <v>1</v>
      </c>
      <c r="C27" s="2" t="n">
        <v>85</v>
      </c>
      <c r="D27" s="2" t="n">
        <f aca="false">B27*C27</f>
        <v>85</v>
      </c>
    </row>
    <row r="28" customFormat="false" ht="12.8" hidden="false" customHeight="false" outlineLevel="0" collapsed="false">
      <c r="A28" s="3" t="s">
        <v>203</v>
      </c>
      <c r="B28" s="2" t="n">
        <v>60</v>
      </c>
      <c r="C28" s="2" t="n">
        <v>23.9</v>
      </c>
      <c r="D28" s="2" t="n">
        <f aca="false">B28*C28</f>
        <v>1434</v>
      </c>
      <c r="E28" s="7" t="s">
        <v>204</v>
      </c>
    </row>
    <row r="29" customFormat="false" ht="12.8" hidden="false" customHeight="false" outlineLevel="0" collapsed="false">
      <c r="A29" s="3" t="s">
        <v>205</v>
      </c>
      <c r="B29" s="2" t="n">
        <v>1</v>
      </c>
      <c r="C29" s="2" t="n">
        <v>29.9</v>
      </c>
      <c r="D29" s="2" t="n">
        <f aca="false">B29*C29</f>
        <v>29.9</v>
      </c>
      <c r="E29" s="7" t="s">
        <v>206</v>
      </c>
    </row>
    <row r="30" customFormat="false" ht="12.8" hidden="false" customHeight="false" outlineLevel="0" collapsed="false">
      <c r="A30" s="3" t="s">
        <v>207</v>
      </c>
      <c r="B30" s="2" t="n">
        <v>4</v>
      </c>
      <c r="C30" s="2" t="n">
        <v>41.99</v>
      </c>
      <c r="D30" s="2" t="n">
        <f aca="false">B30*C30</f>
        <v>167.96</v>
      </c>
      <c r="E30" s="7" t="s">
        <v>208</v>
      </c>
    </row>
    <row r="31" customFormat="false" ht="12.8" hidden="false" customHeight="false" outlineLevel="0" collapsed="false">
      <c r="A31" s="3" t="s">
        <v>209</v>
      </c>
      <c r="B31" s="2" t="n">
        <v>1</v>
      </c>
      <c r="C31" s="2" t="n">
        <v>69</v>
      </c>
      <c r="D31" s="2" t="n">
        <f aca="false">B31*C31</f>
        <v>69</v>
      </c>
    </row>
    <row r="32" customFormat="false" ht="12.8" hidden="false" customHeight="false" outlineLevel="0" collapsed="false">
      <c r="D32" s="2" t="n">
        <f aca="false">B32*C32</f>
        <v>0</v>
      </c>
    </row>
    <row r="33" customFormat="false" ht="12.8" hidden="false" customHeight="false" outlineLevel="0" collapsed="false">
      <c r="D33" s="2" t="n">
        <f aca="false">B33*C33</f>
        <v>0</v>
      </c>
    </row>
    <row r="34" customFormat="false" ht="12.8" hidden="false" customHeight="false" outlineLevel="0" collapsed="false">
      <c r="D34" s="2" t="n">
        <f aca="false">B34*C34</f>
        <v>0</v>
      </c>
    </row>
    <row r="35" customFormat="false" ht="12.8" hidden="false" customHeight="false" outlineLevel="0" collapsed="false">
      <c r="A35" s="3" t="s">
        <v>210</v>
      </c>
      <c r="B35" s="2" t="n">
        <v>12</v>
      </c>
      <c r="C35" s="2" t="n">
        <v>12.45</v>
      </c>
      <c r="D35" s="2" t="n">
        <f aca="false">B35*C35</f>
        <v>149.4</v>
      </c>
    </row>
    <row r="36" customFormat="false" ht="12.8" hidden="false" customHeight="false" outlineLevel="0" collapsed="false">
      <c r="A36" s="3" t="s">
        <v>211</v>
      </c>
      <c r="B36" s="2" t="n">
        <v>1</v>
      </c>
      <c r="C36" s="2" t="n">
        <v>6</v>
      </c>
      <c r="D36" s="2" t="n">
        <f aca="false">B36*C36</f>
        <v>6</v>
      </c>
    </row>
    <row r="37" customFormat="false" ht="12.8" hidden="false" customHeight="false" outlineLevel="0" collapsed="false">
      <c r="A37" s="3" t="s">
        <v>212</v>
      </c>
      <c r="B37" s="2" t="n">
        <v>1</v>
      </c>
      <c r="C37" s="2" t="n">
        <v>59.8</v>
      </c>
      <c r="D37" s="2" t="n">
        <f aca="false">B37*C37</f>
        <v>59.8</v>
      </c>
    </row>
    <row r="38" customFormat="false" ht="12.8" hidden="false" customHeight="false" outlineLevel="0" collapsed="false">
      <c r="A38" s="3" t="s">
        <v>213</v>
      </c>
      <c r="B38" s="2" t="n">
        <v>2</v>
      </c>
      <c r="C38" s="2" t="n">
        <v>61.95</v>
      </c>
      <c r="D38" s="2" t="n">
        <f aca="false">B38*C38</f>
        <v>123.9</v>
      </c>
    </row>
    <row r="39" customFormat="false" ht="12.8" hidden="false" customHeight="false" outlineLevel="0" collapsed="false">
      <c r="A39" s="3" t="s">
        <v>214</v>
      </c>
      <c r="B39" s="2" t="n">
        <v>1</v>
      </c>
      <c r="C39" s="2" t="n">
        <v>32.95</v>
      </c>
      <c r="D39" s="2" t="n">
        <f aca="false">B39*C39</f>
        <v>32.95</v>
      </c>
    </row>
    <row r="40" customFormat="false" ht="12.8" hidden="false" customHeight="false" outlineLevel="0" collapsed="false">
      <c r="A40" s="3" t="s">
        <v>215</v>
      </c>
      <c r="B40" s="2" t="n">
        <v>2</v>
      </c>
      <c r="C40" s="2" t="n">
        <v>20.2</v>
      </c>
      <c r="D40" s="2" t="n">
        <f aca="false">B40*C40</f>
        <v>40.4</v>
      </c>
    </row>
    <row r="41" customFormat="false" ht="12.8" hidden="false" customHeight="false" outlineLevel="0" collapsed="false">
      <c r="A41" s="3" t="s">
        <v>216</v>
      </c>
      <c r="B41" s="2" t="n">
        <v>1</v>
      </c>
      <c r="C41" s="2" t="n">
        <v>7</v>
      </c>
      <c r="D41" s="2" t="n">
        <f aca="false">B41*C41</f>
        <v>7</v>
      </c>
    </row>
    <row r="42" customFormat="false" ht="12.8" hidden="false" customHeight="false" outlineLevel="0" collapsed="false">
      <c r="A42" s="3" t="s">
        <v>217</v>
      </c>
      <c r="B42" s="2" t="n">
        <v>1</v>
      </c>
      <c r="C42" s="2" t="n">
        <v>14.44</v>
      </c>
      <c r="D42" s="2" t="n">
        <f aca="false">B42*C42</f>
        <v>14.44</v>
      </c>
    </row>
    <row r="43" customFormat="false" ht="12.8" hidden="false" customHeight="false" outlineLevel="0" collapsed="false">
      <c r="D43" s="2" t="n">
        <f aca="false">B43*C43</f>
        <v>0</v>
      </c>
    </row>
    <row r="44" customFormat="false" ht="12.8" hidden="false" customHeight="false" outlineLevel="0" collapsed="false">
      <c r="A44" s="3" t="s">
        <v>218</v>
      </c>
      <c r="B44" s="2" t="n">
        <v>1</v>
      </c>
      <c r="C44" s="2" t="n">
        <v>49</v>
      </c>
      <c r="D44" s="2" t="n">
        <f aca="false">B44*C44</f>
        <v>49</v>
      </c>
    </row>
    <row r="45" customFormat="false" ht="12.8" hidden="false" customHeight="false" outlineLevel="0" collapsed="false">
      <c r="A45" s="3" t="s">
        <v>219</v>
      </c>
      <c r="B45" s="2" t="n">
        <v>3</v>
      </c>
      <c r="C45" s="2" t="n">
        <v>5.9</v>
      </c>
      <c r="D45" s="2" t="n">
        <f aca="false">B45*C45</f>
        <v>17.7</v>
      </c>
    </row>
    <row r="46" customFormat="false" ht="12.8" hidden="false" customHeight="false" outlineLevel="0" collapsed="false">
      <c r="A46" s="3" t="s">
        <v>220</v>
      </c>
      <c r="B46" s="2" t="n">
        <v>22</v>
      </c>
      <c r="C46" s="2" t="n">
        <v>1.15</v>
      </c>
      <c r="D46" s="2" t="n">
        <f aca="false">B46*C46</f>
        <v>25.3</v>
      </c>
    </row>
    <row r="47" customFormat="false" ht="12.8" hidden="false" customHeight="false" outlineLevel="0" collapsed="false">
      <c r="D47" s="2" t="n">
        <f aca="false">B47*C47</f>
        <v>0</v>
      </c>
    </row>
    <row r="48" customFormat="false" ht="12.8" hidden="false" customHeight="false" outlineLevel="0" collapsed="false">
      <c r="A48" s="3" t="s">
        <v>221</v>
      </c>
      <c r="D48" s="2" t="n">
        <v>270</v>
      </c>
    </row>
    <row r="49" customFormat="false" ht="12.8" hidden="false" customHeight="false" outlineLevel="0" collapsed="false">
      <c r="D49" s="2" t="n">
        <f aca="false">B49*C49</f>
        <v>0</v>
      </c>
    </row>
    <row r="50" customFormat="false" ht="12.8" hidden="false" customHeight="false" outlineLevel="0" collapsed="false">
      <c r="D50" s="2" t="n">
        <f aca="false">B50*C50</f>
        <v>0</v>
      </c>
    </row>
    <row r="51" customFormat="false" ht="12.8" hidden="false" customHeight="false" outlineLevel="0" collapsed="false">
      <c r="D51" s="2" t="n">
        <f aca="false">B51*C51</f>
        <v>0</v>
      </c>
    </row>
    <row r="52" customFormat="false" ht="12.8" hidden="false" customHeight="false" outlineLevel="0" collapsed="false">
      <c r="D52" s="2" t="n">
        <f aca="false">B52*C52</f>
        <v>0</v>
      </c>
    </row>
    <row r="53" customFormat="false" ht="12.8" hidden="false" customHeight="false" outlineLevel="0" collapsed="false">
      <c r="D53" s="2" t="n">
        <f aca="false">B53*C53</f>
        <v>0</v>
      </c>
    </row>
    <row r="54" customFormat="false" ht="12.8" hidden="false" customHeight="false" outlineLevel="0" collapsed="false">
      <c r="D54" s="11" t="n">
        <f aca="false">SUM(D9:D53)</f>
        <v>4456.45</v>
      </c>
    </row>
    <row r="55" customFormat="false" ht="12.8" hidden="false" customHeight="false" outlineLevel="0" collapsed="false">
      <c r="D55" s="11"/>
    </row>
    <row r="56" customFormat="false" ht="12.8" hidden="false" customHeight="false" outlineLevel="0" collapsed="false">
      <c r="D56" s="11"/>
    </row>
    <row r="57" customFormat="false" ht="12.8" hidden="false" customHeight="false" outlineLevel="0" collapsed="false">
      <c r="D57" s="11"/>
    </row>
    <row r="58" customFormat="false" ht="12.8" hidden="false" customHeight="false" outlineLevel="0" collapsed="false">
      <c r="D58" s="11"/>
      <c r="E58" s="3" t="s">
        <v>5</v>
      </c>
    </row>
    <row r="59" customFormat="false" ht="12.8" hidden="false" customHeight="false" outlineLevel="0" collapsed="false">
      <c r="D59" s="11"/>
    </row>
    <row r="61" customFormat="false" ht="12.8" hidden="false" customHeight="false" outlineLevel="0" collapsed="false">
      <c r="A61" s="3" t="s">
        <v>171</v>
      </c>
      <c r="B61" s="2" t="n">
        <v>4</v>
      </c>
      <c r="D61" s="2" t="n">
        <v>400</v>
      </c>
      <c r="E61" s="7" t="s">
        <v>222</v>
      </c>
    </row>
    <row r="62" customFormat="false" ht="12.8" hidden="false" customHeight="false" outlineLevel="0" collapsed="false">
      <c r="A62" s="3" t="s">
        <v>223</v>
      </c>
      <c r="B62" s="2" t="n">
        <v>6.5</v>
      </c>
      <c r="D62" s="2" t="n">
        <v>1500</v>
      </c>
    </row>
    <row r="63" customFormat="false" ht="12.8" hidden="false" customHeight="false" outlineLevel="0" collapsed="false">
      <c r="A63" s="5" t="s">
        <v>224</v>
      </c>
      <c r="B63" s="5"/>
      <c r="C63" s="5"/>
      <c r="D63" s="5" t="n">
        <v>200</v>
      </c>
      <c r="E63" s="5"/>
    </row>
    <row r="64" customFormat="false" ht="12.8" hidden="false" customHeight="false" outlineLevel="0" collapsed="false">
      <c r="D64" s="2" t="n">
        <f aca="false">SUM(D54:D63)</f>
        <v>6556.45</v>
      </c>
    </row>
  </sheetData>
  <hyperlinks>
    <hyperlink ref="E13" r:id="rId1" display="https://allegro.pl/oferta/pion-murarski-z-linka-sznurkiem-tradycyjny-200g-12431608581"/>
    <hyperlink ref="E14" r:id="rId2" display="https://allegro.pl/oferta/pion-murarski-z-linka-sznurkiem-tradycyjny-200g-12431608581"/>
    <hyperlink ref="E15" r:id="rId3" display="https://allegro.pl/oferta/poziomica-poziomnica-wodna-z-wezem-szlaufwaga-15m-12170709780"/>
    <hyperlink ref="E16" r:id="rId4" display="https://allegro.pl/oferta/folia-budowlana-0-2-czarna-gruba-izolacyjna-ochronna-0-20mm-4x25m-100m2-12648668460"/>
    <hyperlink ref="A18" r:id="rId5" display="CHWYTAK DO PRZENOSZENIA PŁYT CHODNIKOWYCH 400-600 "/>
    <hyperlink ref="A19" r:id="rId6" display="LISTWA do FOLIA KUBEŁKOWA "/>
    <hyperlink ref="A20" r:id="rId7" display="Folia Kubełkowa Parotec fundamentowa 1m x 20mb 400g/m2 "/>
    <hyperlink ref="A21" r:id="rId8" display="1x VOREL RĘKAWICE BUDOWLANE SKÓRA BYDLĘCA ROZM. 10 "/>
    <hyperlink ref="E28" r:id="rId9" display="https://eadamex.pl/cement/18060-cement-i-ozarow-czysty-425-25kg.html"/>
    <hyperlink ref="E29" r:id="rId10" display="https://eadamex.pl/pistolety-i-wyciskacze/16929-pistolet-do-pianki-montazowej-expert-line-tp004-00008044.html"/>
    <hyperlink ref="E30" r:id="rId11" display="https://eadamex.pl/prety-stalowe/7173-pret-zebrowany-12-stal-12m-5900000007335.html"/>
    <hyperlink ref="E61" r:id="rId12" location="lpg=cid:CgIgAQ%3D%3D,ik:CAoSLEFGMVFpcE1qMFdmYTBteE56Q3FNdVdxWV94eFBETmNoTkg2OERVYWZ0cWt0" display="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18476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2024-05-03T09:35:48Z</dcterms:created>
  <dc:creator/>
  <dc:description/>
  <dc:language>en-US</dc:language>
  <cp:lastModifiedBy/>
  <dcterms:modified xsi:type="dcterms:W3CDTF">2024-06-23T16:59:18Z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