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ursos\Excel com Inteligência Artificial\"/>
    </mc:Choice>
  </mc:AlternateContent>
  <xr:revisionPtr revIDLastSave="0" documentId="13_ncr:1_{EE589552-BC9C-4974-9FAE-B2FC96157A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estimentos" sheetId="1" r:id="rId1"/>
    <sheet name="Dados de apoio" sheetId="2" r:id="rId2"/>
  </sheets>
  <definedNames>
    <definedName name="aporte">Investimentos!$C$18</definedName>
    <definedName name="aporte_perfil">Investimentos!$C$33</definedName>
    <definedName name="dividendo_mensais">Investimentos!$C$22</definedName>
    <definedName name="patrimonio">Investimentos!$C$21</definedName>
    <definedName name="qntd_anos">Investimentos!$C$19</definedName>
    <definedName name="qtd_anos">Investimentos!$C$19</definedName>
    <definedName name="rend_carteira">Investimentos!$C$14</definedName>
    <definedName name="rendimento_carteira">Investimentos!$C$14</definedName>
    <definedName name="taxa_mensal">Investimentos!$C$20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D49" i="1" s="1"/>
  <c r="C50" i="1"/>
  <c r="D50" i="1" s="1"/>
  <c r="C51" i="1"/>
  <c r="D51" i="1" s="1"/>
  <c r="C52" i="1"/>
  <c r="D52" i="1" s="1"/>
  <c r="C53" i="1"/>
  <c r="D53" i="1" s="1"/>
  <c r="C48" i="1"/>
  <c r="D48" i="1" s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21" i="1"/>
  <c r="C22" i="1" s="1"/>
  <c r="C15" i="1"/>
  <c r="C29" i="1"/>
  <c r="D29" i="1" s="1"/>
  <c r="C28" i="1"/>
  <c r="D28" i="1" s="1"/>
  <c r="C27" i="1"/>
  <c r="D27" i="1" s="1"/>
  <c r="C26" i="1"/>
  <c r="D26" i="1" s="1"/>
  <c r="C25" i="1"/>
  <c r="D25" i="1" s="1"/>
  <c r="D54" i="1" l="1"/>
</calcChain>
</file>

<file path=xl/sharedStrings.xml><?xml version="1.0" encoding="utf-8"?>
<sst xmlns="http://schemas.openxmlformats.org/spreadsheetml/2006/main" count="70" uniqueCount="35">
  <si>
    <t>Quanto investir por mês?</t>
  </si>
  <si>
    <t>Por quantos anos?</t>
  </si>
  <si>
    <t>Taxa de rendimento mensal?</t>
  </si>
  <si>
    <t>Dividendo mensais?</t>
  </si>
  <si>
    <t>Patrimônio acumulado?</t>
  </si>
  <si>
    <t>INVESTIMENTO MENSAL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</si>
  <si>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</si>
  <si>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</si>
  <si>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</si>
  <si>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</si>
  <si>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</si>
  <si>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</si>
  <si>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</si>
  <si>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Salário</t>
  </si>
  <si>
    <t>Rendimento Carteira</t>
  </si>
  <si>
    <t>Sugestão de Investimento</t>
  </si>
  <si>
    <t>CONFIGURAÇÕES</t>
  </si>
  <si>
    <t>Patrimônio Mensal</t>
  </si>
  <si>
    <t>Conservador</t>
  </si>
  <si>
    <t>PERFIL</t>
  </si>
  <si>
    <t>VALOR A SER INVESTIDO POR MÊS</t>
  </si>
  <si>
    <t>Agressivo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</si>
  <si>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</si>
  <si>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</si>
  <si>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</si>
  <si>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</si>
  <si>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</si>
  <si>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</si>
  <si>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</si>
  <si>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</si>
  <si>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</t>
  </si>
  <si>
    <t>CHAVE</t>
  </si>
  <si>
    <t>TIPO DE FI</t>
  </si>
  <si>
    <t>%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</si>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</sst>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hair">
        <color theme="9" tint="-0.24994659260841701"/>
      </right>
      <top style="medium">
        <color theme="9" tint="-0.24994659260841701"/>
      </top>
      <bottom style="hair">
        <color theme="9" tint="-0.24994659260841701"/>
      </bottom>
      <diagonal/>
    </border>
    <border>
      <left style="hair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hair">
        <color theme="9" tint="-0.24994659260841701"/>
      </bottom>
      <diagonal/>
    </border>
    <border>
      <left style="medium">
        <color theme="9" tint="-0.24994659260841701"/>
      </left>
      <right style="hair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 style="hair">
        <color theme="9" tint="-0.24994659260841701"/>
      </left>
      <right style="medium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 style="medium">
        <color theme="9" tint="-0.24994659260841701"/>
      </left>
      <right style="hair">
        <color theme="9" tint="-0.24994659260841701"/>
      </right>
      <top style="hair">
        <color theme="9" tint="-0.24994659260841701"/>
      </top>
      <bottom style="medium">
        <color theme="9" tint="-0.24994659260841701"/>
      </bottom>
      <diagonal/>
    </border>
    <border>
      <left style="hair">
        <color theme="9" tint="-0.24994659260841701"/>
      </left>
      <right style="medium">
        <color theme="9" tint="-0.24994659260841701"/>
      </right>
      <top style="hair">
        <color theme="9" tint="-0.24994659260841701"/>
      </top>
      <bottom style="medium">
        <color theme="9" tint="-0.24994659260841701"/>
      </bottom>
      <diagonal/>
    </border>
    <border>
      <left style="hair">
        <color theme="9" tint="-0.24994659260841701"/>
      </left>
      <right style="hair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 style="hair">
        <color theme="9" tint="-0.24994659260841701"/>
      </left>
      <right style="hair">
        <color theme="9" tint="-0.24994659260841701"/>
      </right>
      <top style="hair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hair">
        <color theme="9" tint="-0.24994659260841701"/>
      </right>
      <top/>
      <bottom style="hair">
        <color theme="9" tint="-0.24994659260841701"/>
      </bottom>
      <diagonal/>
    </border>
    <border>
      <left style="hair">
        <color theme="9" tint="-0.24994659260841701"/>
      </left>
      <right style="hair">
        <color theme="9" tint="-0.24994659260841701"/>
      </right>
      <top/>
      <bottom style="hair">
        <color theme="9" tint="-0.24994659260841701"/>
      </bottom>
      <diagonal/>
    </border>
    <border>
      <left style="hair">
        <color theme="9" tint="-0.24994659260841701"/>
      </left>
      <right style="medium">
        <color theme="9" tint="-0.24994659260841701"/>
      </right>
      <top/>
      <bottom style="hair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hair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hair">
        <color theme="9" tint="-0.24994659260841701"/>
      </bottom>
      <diagonal/>
    </border>
    <border>
      <left/>
      <right/>
      <top/>
      <bottom style="thin">
        <color indexed="64"/>
      </bottom>
      <diagonal/>
    </border>
    <border>
      <left style="medium">
        <color theme="8" tint="-0.24994659260841701"/>
      </left>
      <right/>
      <top style="medium">
        <color theme="8" tint="-0.24994659260841701"/>
      </top>
      <bottom/>
      <diagonal/>
    </border>
    <border>
      <left/>
      <right/>
      <top style="medium">
        <color theme="8" tint="-0.24994659260841701"/>
      </top>
      <bottom/>
      <diagonal/>
    </border>
    <border>
      <left/>
      <right style="medium">
        <color theme="8" tint="-0.24994659260841701"/>
      </right>
      <top style="medium">
        <color theme="8" tint="-0.24994659260841701"/>
      </top>
      <bottom/>
      <diagonal/>
    </border>
    <border>
      <left style="medium">
        <color theme="8" tint="0.39994506668294322"/>
      </left>
      <right/>
      <top/>
      <bottom/>
      <diagonal/>
    </border>
    <border>
      <left/>
      <right style="medium">
        <color theme="8" tint="0.39994506668294322"/>
      </right>
      <top/>
      <bottom/>
      <diagonal/>
    </border>
    <border>
      <left style="medium">
        <color theme="8" tint="-0.24994659260841701"/>
      </left>
      <right/>
      <top style="medium">
        <color theme="8" tint="-0.24994659260841701"/>
      </top>
      <bottom style="medium">
        <color theme="8" tint="-0.24994659260841701"/>
      </bottom>
      <diagonal/>
    </border>
    <border>
      <left/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/>
      <right/>
      <top style="medium">
        <color theme="8" tint="-0.24994659260841701"/>
      </top>
      <bottom style="medium">
        <color theme="8" tint="-0.24994659260841701"/>
      </bottom>
      <diagonal/>
    </border>
    <border>
      <left style="medium">
        <color theme="8" tint="0.39991454817346722"/>
      </left>
      <right/>
      <top style="medium">
        <color theme="8" tint="0.39991454817346722"/>
      </top>
      <bottom style="medium">
        <color theme="8" tint="0.39991454817346722"/>
      </bottom>
      <diagonal/>
    </border>
    <border>
      <left/>
      <right/>
      <top style="medium">
        <color theme="8" tint="0.39991454817346722"/>
      </top>
      <bottom style="medium">
        <color theme="8" tint="0.39991454817346722"/>
      </bottom>
      <diagonal/>
    </border>
    <border>
      <left/>
      <right style="medium">
        <color theme="8" tint="0.39991454817346722"/>
      </right>
      <top style="medium">
        <color theme="8" tint="0.39991454817346722"/>
      </top>
      <bottom style="medium">
        <color theme="8" tint="0.39991454817346722"/>
      </bottom>
      <diagonal/>
    </border>
    <border>
      <left style="medium">
        <color theme="8" tint="0.39991454817346722"/>
      </left>
      <right/>
      <top/>
      <bottom style="medium">
        <color theme="8" tint="0.39991454817346722"/>
      </bottom>
      <diagonal/>
    </border>
    <border>
      <left/>
      <right/>
      <top/>
      <bottom style="medium">
        <color theme="8" tint="0.39991454817346722"/>
      </bottom>
      <diagonal/>
    </border>
    <border>
      <left/>
      <right style="medium">
        <color theme="8" tint="0.39991454817346722"/>
      </right>
      <top/>
      <bottom style="medium">
        <color theme="8" tint="0.399914548173467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5" borderId="0" applyNumberFormat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3" fillId="0" borderId="4" xfId="0" applyFont="1" applyBorder="1"/>
    <xf numFmtId="164" fontId="2" fillId="0" borderId="5" xfId="0" applyNumberFormat="1" applyFont="1" applyBorder="1" applyAlignment="1">
      <alignment horizontal="center"/>
    </xf>
    <xf numFmtId="0" fontId="3" fillId="0" borderId="6" xfId="0" applyFont="1" applyBorder="1"/>
    <xf numFmtId="0" fontId="2" fillId="0" borderId="7" xfId="0" applyFont="1" applyBorder="1" applyAlignment="1">
      <alignment horizontal="center"/>
    </xf>
    <xf numFmtId="10" fontId="2" fillId="0" borderId="7" xfId="1" applyNumberFormat="1" applyFont="1" applyBorder="1" applyAlignment="1">
      <alignment horizontal="center"/>
    </xf>
    <xf numFmtId="0" fontId="5" fillId="3" borderId="6" xfId="0" applyFont="1" applyFill="1" applyBorder="1"/>
    <xf numFmtId="8" fontId="2" fillId="3" borderId="7" xfId="0" applyNumberFormat="1" applyFont="1" applyFill="1" applyBorder="1" applyAlignment="1">
      <alignment horizontal="center"/>
    </xf>
    <xf numFmtId="0" fontId="5" fillId="3" borderId="8" xfId="0" applyFont="1" applyFill="1" applyBorder="1"/>
    <xf numFmtId="8" fontId="2" fillId="3" borderId="9" xfId="0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0" fillId="0" borderId="6" xfId="0" applyBorder="1"/>
    <xf numFmtId="164" fontId="0" fillId="0" borderId="7" xfId="0" applyNumberFormat="1" applyBorder="1" applyAlignment="1">
      <alignment horizontal="center"/>
    </xf>
    <xf numFmtId="0" fontId="0" fillId="0" borderId="8" xfId="0" applyBorder="1"/>
    <xf numFmtId="164" fontId="0" fillId="0" borderId="9" xfId="0" applyNumberFormat="1" applyBorder="1" applyAlignment="1">
      <alignment horizontal="center"/>
    </xf>
    <xf numFmtId="0" fontId="0" fillId="3" borderId="12" xfId="0" applyFill="1" applyBorder="1"/>
    <xf numFmtId="0" fontId="4" fillId="2" borderId="1" xfId="0" applyFont="1" applyFill="1" applyBorder="1" applyAlignment="1"/>
    <xf numFmtId="10" fontId="0" fillId="0" borderId="7" xfId="0" applyNumberFormat="1" applyBorder="1" applyAlignment="1">
      <alignment horizontal="center"/>
    </xf>
    <xf numFmtId="8" fontId="0" fillId="3" borderId="13" xfId="0" applyNumberFormat="1" applyFill="1" applyBorder="1" applyAlignment="1">
      <alignment horizontal="center"/>
    </xf>
    <xf numFmtId="8" fontId="0" fillId="3" borderId="14" xfId="0" applyNumberFormat="1" applyFill="1" applyBorder="1" applyAlignment="1">
      <alignment horizontal="center"/>
    </xf>
    <xf numFmtId="8" fontId="0" fillId="3" borderId="10" xfId="0" applyNumberFormat="1" applyFill="1" applyBorder="1" applyAlignment="1">
      <alignment horizontal="center"/>
    </xf>
    <xf numFmtId="8" fontId="0" fillId="3" borderId="11" xfId="0" applyNumberFormat="1" applyFill="1" applyBorder="1" applyAlignment="1">
      <alignment horizontal="center"/>
    </xf>
    <xf numFmtId="8" fontId="0" fillId="3" borderId="9" xfId="0" applyNumberForma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0" fontId="0" fillId="0" borderId="17" xfId="0" applyBorder="1"/>
    <xf numFmtId="9" fontId="0" fillId="0" borderId="17" xfId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0" fillId="3" borderId="0" xfId="0" applyFill="1" applyBorder="1"/>
    <xf numFmtId="8" fontId="0" fillId="3" borderId="0" xfId="0" applyNumberFormat="1" applyFill="1" applyBorder="1" applyAlignment="1">
      <alignment horizontal="center"/>
    </xf>
    <xf numFmtId="0" fontId="7" fillId="7" borderId="18" xfId="2" applyFont="1" applyFill="1" applyBorder="1"/>
    <xf numFmtId="0" fontId="7" fillId="7" borderId="19" xfId="2" applyFont="1" applyFill="1" applyBorder="1" applyAlignment="1">
      <alignment horizontal="center"/>
    </xf>
    <xf numFmtId="0" fontId="7" fillId="7" borderId="20" xfId="2" applyFont="1" applyFill="1" applyBorder="1"/>
    <xf numFmtId="0" fontId="0" fillId="0" borderId="21" xfId="0" applyBorder="1"/>
    <xf numFmtId="9" fontId="0" fillId="0" borderId="0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2" fillId="3" borderId="23" xfId="0" applyFont="1" applyFill="1" applyBorder="1"/>
    <xf numFmtId="164" fontId="2" fillId="3" borderId="25" xfId="0" applyNumberFormat="1" applyFont="1" applyFill="1" applyBorder="1" applyAlignment="1">
      <alignment horizontal="center"/>
    </xf>
    <xf numFmtId="164" fontId="2" fillId="3" borderId="24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7" fillId="8" borderId="26" xfId="0" applyFont="1" applyFill="1" applyBorder="1" applyAlignment="1">
      <alignment horizontal="center"/>
    </xf>
    <xf numFmtId="0" fontId="7" fillId="8" borderId="27" xfId="0" applyFont="1" applyFill="1" applyBorder="1" applyAlignment="1">
      <alignment horizontal="center"/>
    </xf>
    <xf numFmtId="0" fontId="7" fillId="8" borderId="28" xfId="0" applyFont="1" applyFill="1" applyBorder="1" applyAlignment="1">
      <alignment horizontal="center"/>
    </xf>
    <xf numFmtId="0" fontId="2" fillId="8" borderId="29" xfId="0" applyFont="1" applyFill="1" applyBorder="1" applyAlignment="1">
      <alignment horizontal="center"/>
    </xf>
    <xf numFmtId="0" fontId="2" fillId="8" borderId="30" xfId="0" applyFont="1" applyFill="1" applyBorder="1" applyAlignment="1">
      <alignment horizontal="center"/>
    </xf>
    <xf numFmtId="164" fontId="7" fillId="8" borderId="31" xfId="0" applyNumberFormat="1" applyFont="1" applyFill="1" applyBorder="1" applyAlignment="1">
      <alignment horizont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304799</xdr:colOff>
      <xdr:row>1</xdr:row>
      <xdr:rowOff>9525</xdr:rowOff>
    </xdr:from>
    <xdr:to>
      <xdr:col>4</xdr:col>
      <xdr:colOff>47624</xdr:colOff>
      <xdr:row>9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079A6E2-073A-40B1-9BAC-884A983F53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170"/>
        <a:stretch/>
      </xdr:blipFill>
      <xdr:spPr>
        <a:xfrm>
          <a:off x="304799" y="200025"/>
          <a:ext cx="8010525" cy="1590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"/>
  <sheetViews>
    <sheetView showGridLines="0" tabSelected="1" workbookViewId="0"/>
  </sheetViews>
  <sheetFormatPr defaultColWidth="0" defaultRowHeight="15" zeroHeight="1" x14ac:dyDescent="0.25"/>
  <cols>
    <col min="1" max="1" width="9.140625" customWidth="1"/>
    <col min="2" max="3" width="50.42578125" customWidth="1"/>
    <col min="4" max="4" width="14" bestFit="1" customWidth="1"/>
    <col min="5" max="5" width="7.42578125" customWidth="1"/>
    <col min="6" max="6" width="17.140625" hidden="1" customWidth="1"/>
    <col min="7" max="8" width="9.140625" hidden="1" customWidth="1"/>
    <col min="9" max="16384" width="9.140625" hidden="1"/>
  </cols>
  <sheetData>
    <row r="1" spans="2:3" x14ac:dyDescent="0.25"/>
    <row r="2" spans="2:3" x14ac:dyDescent="0.25"/>
    <row r="3" spans="2:3" x14ac:dyDescent="0.25"/>
    <row r="4" spans="2:3" x14ac:dyDescent="0.25"/>
    <row r="5" spans="2:3" x14ac:dyDescent="0.25"/>
    <row r="6" spans="2:3" x14ac:dyDescent="0.25"/>
    <row r="7" spans="2:3" x14ac:dyDescent="0.25"/>
    <row r="8" spans="2:3" x14ac:dyDescent="0.25"/>
    <row r="9" spans="2:3" x14ac:dyDescent="0.25"/>
    <row r="10" spans="2:3" x14ac:dyDescent="0.25"/>
    <row r="11" spans="2:3" ht="15.75" thickBot="1" x14ac:dyDescent="0.3"/>
    <row r="12" spans="2:3" ht="21" x14ac:dyDescent="0.35">
      <c r="B12" s="31" t="s">
        <v>16</v>
      </c>
      <c r="C12" s="32"/>
    </row>
    <row r="13" spans="2:3" x14ac:dyDescent="0.25">
      <c r="B13" s="13" t="s">
        <v>13</v>
      </c>
      <c r="C13" s="14">
        <v>5000</v>
      </c>
    </row>
    <row r="14" spans="2:3" x14ac:dyDescent="0.25">
      <c r="B14" s="13" t="s">
        <v>14</v>
      </c>
      <c r="C14" s="19">
        <v>8.9999999999999993E-3</v>
      </c>
    </row>
    <row r="15" spans="2:3" ht="15.75" thickBot="1" x14ac:dyDescent="0.3">
      <c r="B15" s="15" t="s">
        <v>15</v>
      </c>
      <c r="C15" s="16">
        <f>C13*30%</f>
        <v>1500</v>
      </c>
    </row>
    <row r="16" spans="2:3" ht="15.75" thickBot="1" x14ac:dyDescent="0.3"/>
    <row r="17" spans="2:4" ht="21.75" thickBot="1" x14ac:dyDescent="0.4">
      <c r="B17" s="29" t="s">
        <v>5</v>
      </c>
      <c r="C17" s="30"/>
    </row>
    <row r="18" spans="2:4" ht="15.75" x14ac:dyDescent="0.25">
      <c r="B18" s="2" t="s">
        <v>0</v>
      </c>
      <c r="C18" s="3">
        <v>1500</v>
      </c>
      <c r="D18" s="1"/>
    </row>
    <row r="19" spans="2:4" ht="15.75" x14ac:dyDescent="0.25">
      <c r="B19" s="4" t="s">
        <v>1</v>
      </c>
      <c r="C19" s="5">
        <v>5</v>
      </c>
    </row>
    <row r="20" spans="2:4" ht="15.75" x14ac:dyDescent="0.25">
      <c r="B20" s="4" t="s">
        <v>2</v>
      </c>
      <c r="C20" s="6">
        <v>1.0789999999999999E-2</v>
      </c>
    </row>
    <row r="21" spans="2:4" ht="15.75" x14ac:dyDescent="0.25">
      <c r="B21" s="7" t="s">
        <v>4</v>
      </c>
      <c r="C21" s="8">
        <f>FV(taxa_mensal,qntd_anos*12,aporte*-1)</f>
        <v>125665.37099773147</v>
      </c>
    </row>
    <row r="22" spans="2:4" ht="16.5" thickBot="1" x14ac:dyDescent="0.3">
      <c r="B22" s="9" t="s">
        <v>3</v>
      </c>
      <c r="C22" s="10">
        <f>patrimonio*rend_carteira</f>
        <v>1130.9883389795832</v>
      </c>
    </row>
    <row r="23" spans="2:4" ht="15.75" thickBot="1" x14ac:dyDescent="0.3"/>
    <row r="24" spans="2:4" ht="21.75" thickBot="1" x14ac:dyDescent="0.4">
      <c r="B24" s="18" t="s">
        <v>6</v>
      </c>
      <c r="C24" s="44" t="s">
        <v>17</v>
      </c>
      <c r="D24" s="18" t="s">
        <v>12</v>
      </c>
    </row>
    <row r="25" spans="2:4" x14ac:dyDescent="0.25">
      <c r="B25" s="17" t="s">
        <v>7</v>
      </c>
      <c r="C25" s="20">
        <f>FV($C$20,2*12,$C$18*-1)</f>
        <v>40841.440946467825</v>
      </c>
      <c r="D25" s="21">
        <f>C25*rend_carteira</f>
        <v>367.57296851821042</v>
      </c>
    </row>
    <row r="26" spans="2:4" x14ac:dyDescent="0.25">
      <c r="B26" s="11" t="s">
        <v>8</v>
      </c>
      <c r="C26" s="22">
        <f>FV($C$20,5*12,$C$18*-1)</f>
        <v>125665.37099773147</v>
      </c>
      <c r="D26" s="21">
        <f>C26*rend_carteira</f>
        <v>1130.9883389795832</v>
      </c>
    </row>
    <row r="27" spans="2:4" x14ac:dyDescent="0.25">
      <c r="B27" s="11" t="s">
        <v>9</v>
      </c>
      <c r="C27" s="22">
        <f>FV($C$20,10*12,$C$18*-1)</f>
        <v>364926.3187952583</v>
      </c>
      <c r="D27" s="21">
        <f>C27*rend_carteira</f>
        <v>3284.3368691573246</v>
      </c>
    </row>
    <row r="28" spans="2:4" x14ac:dyDescent="0.25">
      <c r="B28" s="11" t="s">
        <v>10</v>
      </c>
      <c r="C28" s="22">
        <f>FV($C$20,20*12,$C$18*-1)</f>
        <v>1687797.600145621</v>
      </c>
      <c r="D28" s="21">
        <f>C28*rend_carteira</f>
        <v>15190.178401310588</v>
      </c>
    </row>
    <row r="29" spans="2:4" ht="15.75" thickBot="1" x14ac:dyDescent="0.3">
      <c r="B29" s="12" t="s">
        <v>11</v>
      </c>
      <c r="C29" s="23">
        <f>FV($C$20,30*12,$C$18*-1)</f>
        <v>6483254.4825070715</v>
      </c>
      <c r="D29" s="24">
        <f>C29*rend_carteira</f>
        <v>58349.29034256364</v>
      </c>
    </row>
    <row r="30" spans="2:4" x14ac:dyDescent="0.25">
      <c r="B30" s="33"/>
      <c r="C30" s="34"/>
      <c r="D30" s="34"/>
    </row>
    <row r="31" spans="2:4" ht="15.75" thickBot="1" x14ac:dyDescent="0.3">
      <c r="C31" s="1"/>
      <c r="D31" s="1"/>
    </row>
    <row r="32" spans="2:4" ht="15.75" thickBot="1" x14ac:dyDescent="0.3">
      <c r="B32" s="35" t="s">
        <v>19</v>
      </c>
      <c r="C32" s="36" t="s">
        <v>34</v>
      </c>
      <c r="D32" s="37"/>
    </row>
    <row r="33" spans="2:5" ht="15.75" thickBot="1" x14ac:dyDescent="0.3">
      <c r="B33" s="41" t="s">
        <v>20</v>
      </c>
      <c r="C33" s="42">
        <v>500</v>
      </c>
      <c r="D33" s="43"/>
      <c r="E33" s="1"/>
    </row>
    <row r="34" spans="2:5" ht="15.75" thickBot="1" x14ac:dyDescent="0.3">
      <c r="D34" s="1"/>
    </row>
    <row r="47" spans="2:5" ht="15.75" thickBot="1" x14ac:dyDescent="0.3">
      <c r="B47" s="48" t="s">
        <v>22</v>
      </c>
      <c r="C47" s="49" t="s">
        <v>23</v>
      </c>
      <c r="D47" s="50" t="s">
        <v>24</v>
      </c>
    </row>
    <row r="48" spans="2:5" x14ac:dyDescent="0.25">
      <c r="B48" s="38" t="s">
        <v>25</v>
      </c>
      <c r="C48" s="39">
        <f>VLOOKUP($C$32&amp;"-"&amp;B48,'Dados de apoio'!A3:D20,4,0)</f>
        <v>0.32</v>
      </c>
      <c r="D48" s="40">
        <f>C48*aporte_perfil</f>
        <v>160</v>
      </c>
    </row>
    <row r="49" spans="2:4" x14ac:dyDescent="0.25">
      <c r="B49" s="38" t="s">
        <v>26</v>
      </c>
      <c r="C49" s="39">
        <f>VLOOKUP($C$32&amp;"-"&amp;B49,'Dados de apoio'!A4:D21,4,0)</f>
        <v>0.4</v>
      </c>
      <c r="D49" s="40">
        <f>C49*aporte_perfil</f>
        <v>200</v>
      </c>
    </row>
    <row r="50" spans="2:4" x14ac:dyDescent="0.25">
      <c r="B50" s="38" t="s">
        <v>27</v>
      </c>
      <c r="C50" s="39">
        <f>VLOOKUP($C$32&amp;"-"&amp;B50,'Dados de apoio'!A5:D22,4,0)</f>
        <v>0.08</v>
      </c>
      <c r="D50" s="40">
        <f>C50*aporte_perfil</f>
        <v>40</v>
      </c>
    </row>
    <row r="51" spans="2:4" x14ac:dyDescent="0.25">
      <c r="B51" s="38" t="s">
        <v>28</v>
      </c>
      <c r="C51" s="39">
        <f>VLOOKUP($C$32&amp;"-"&amp;B51,'Dados de apoio'!A6:D23,4,0)</f>
        <v>0.1</v>
      </c>
      <c r="D51" s="40">
        <f>C51*aporte_perfil</f>
        <v>50</v>
      </c>
    </row>
    <row r="52" spans="2:4" x14ac:dyDescent="0.25">
      <c r="B52" s="38" t="s">
        <v>29</v>
      </c>
      <c r="C52" s="39">
        <f>VLOOKUP($C$32&amp;"-"&amp;B52,'Dados de apoio'!A7:D24,4,0)</f>
        <v>0.05</v>
      </c>
      <c r="D52" s="40">
        <f>C52*aporte_perfil</f>
        <v>25</v>
      </c>
    </row>
    <row r="53" spans="2:4" x14ac:dyDescent="0.25">
      <c r="B53" s="38" t="s">
        <v>30</v>
      </c>
      <c r="C53" s="39">
        <f>VLOOKUP($C$32&amp;"-"&amp;B53,'Dados de apoio'!A8:D25,4,0)</f>
        <v>0.05</v>
      </c>
      <c r="D53" s="40">
        <f>C53*aporte_perfil</f>
        <v>25</v>
      </c>
    </row>
    <row r="54" spans="2:4" ht="15.75" thickBot="1" x14ac:dyDescent="0.3">
      <c r="B54" s="51"/>
      <c r="C54" s="52"/>
      <c r="D54" s="53">
        <f>SUM(D48:D53)</f>
        <v>500</v>
      </c>
    </row>
    <row r="55" spans="2:4" s="45" customFormat="1" x14ac:dyDescent="0.25">
      <c r="B55" s="46"/>
      <c r="C55" s="46"/>
      <c r="D55" s="47"/>
    </row>
    <row r="56" spans="2:4" x14ac:dyDescent="0.25"/>
    <row r="81" customFormat="1" hidden="1" x14ac:dyDescent="0.25"/>
    <row r="82" customFormat="1" hidden="1" x14ac:dyDescent="0.25"/>
    <row r="83" customFormat="1" hidden="1" x14ac:dyDescent="0.25"/>
    <row r="84" customFormat="1" hidden="1" x14ac:dyDescent="0.25"/>
  </sheetData>
  <mergeCells count="2">
    <mergeCell ref="B17:C17"/>
    <mergeCell ref="B12:C12"/>
  </mergeCells>
  <dataValidations count="1">
    <dataValidation type="list" allowBlank="1" showInputMessage="1" showErrorMessage="1" sqref="C32" xr:uid="{9068198D-04B8-490B-AA13-E2EBF7F7842A}">
      <formula1>"Conservador,Agressivo,Moderado"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E12B-B147-404D-B36F-9E9FA8B17E9C}">
  <dimension ref="A2:D20"/>
  <sheetViews>
    <sheetView workbookViewId="0">
      <selection activeCell="H15" sqref="H15"/>
    </sheetView>
  </sheetViews>
  <sheetFormatPr defaultRowHeight="15" x14ac:dyDescent="0.25"/>
  <cols>
    <col min="1" max="1" width="31.28515625" bestFit="1" customWidth="1"/>
    <col min="2" max="4" width="19.7109375" customWidth="1"/>
  </cols>
  <sheetData>
    <row r="2" spans="1:4" x14ac:dyDescent="0.25">
      <c r="A2" s="25" t="s">
        <v>31</v>
      </c>
      <c r="B2" s="25" t="s">
        <v>19</v>
      </c>
      <c r="C2" s="25" t="s">
        <v>32</v>
      </c>
      <c r="D2" s="25" t="s">
        <v>33</v>
      </c>
    </row>
    <row r="3" spans="1:4" x14ac:dyDescent="0.25">
      <c r="A3" t="str">
        <f>_xlfn.CONCAT(B3,"-",C3)</f>
        <v>Conservador-PAPEL</v>
      </c>
      <c r="B3" t="s">
        <v>18</v>
      </c>
      <c r="C3" t="s">
        <v>25</v>
      </c>
      <c r="D3" s="26">
        <v>0.3</v>
      </c>
    </row>
    <row r="4" spans="1:4" x14ac:dyDescent="0.25">
      <c r="A4" t="str">
        <f t="shared" ref="A4:A20" si="0">_xlfn.CONCAT(B4,"-",C4)</f>
        <v>Conservador-TIJOLO</v>
      </c>
      <c r="B4" t="s">
        <v>18</v>
      </c>
      <c r="C4" t="s">
        <v>26</v>
      </c>
      <c r="D4" s="26">
        <v>0.5</v>
      </c>
    </row>
    <row r="5" spans="1:4" x14ac:dyDescent="0.25">
      <c r="A5" t="str">
        <f t="shared" si="0"/>
        <v>Conservador-HÍBRIDOS</v>
      </c>
      <c r="B5" t="s">
        <v>18</v>
      </c>
      <c r="C5" t="s">
        <v>27</v>
      </c>
      <c r="D5" s="26">
        <v>0.1</v>
      </c>
    </row>
    <row r="6" spans="1:4" x14ac:dyDescent="0.25">
      <c r="A6" t="str">
        <f t="shared" si="0"/>
        <v>Conservador-FOFs</v>
      </c>
      <c r="B6" t="s">
        <v>18</v>
      </c>
      <c r="C6" t="s">
        <v>28</v>
      </c>
      <c r="D6" s="26">
        <v>0.1</v>
      </c>
    </row>
    <row r="7" spans="1:4" x14ac:dyDescent="0.25">
      <c r="A7" t="str">
        <f t="shared" si="0"/>
        <v>Conservador-DESENVOLVIMENTO</v>
      </c>
      <c r="B7" t="s">
        <v>18</v>
      </c>
      <c r="C7" t="s">
        <v>29</v>
      </c>
      <c r="D7" s="26">
        <v>0</v>
      </c>
    </row>
    <row r="8" spans="1:4" x14ac:dyDescent="0.25">
      <c r="A8" s="27" t="str">
        <f t="shared" si="0"/>
        <v>Conservador-HOTELARIA</v>
      </c>
      <c r="B8" s="27" t="s">
        <v>18</v>
      </c>
      <c r="C8" s="27" t="s">
        <v>30</v>
      </c>
      <c r="D8" s="28">
        <v>0</v>
      </c>
    </row>
    <row r="9" spans="1:4" x14ac:dyDescent="0.25">
      <c r="A9" t="str">
        <f t="shared" si="0"/>
        <v>Moderado-PAPEL</v>
      </c>
      <c r="B9" t="s">
        <v>34</v>
      </c>
      <c r="C9" t="s">
        <v>25</v>
      </c>
      <c r="D9" s="26">
        <v>0.32</v>
      </c>
    </row>
    <row r="10" spans="1:4" x14ac:dyDescent="0.25">
      <c r="A10" t="str">
        <f t="shared" si="0"/>
        <v>Moderado-TIJOLO</v>
      </c>
      <c r="B10" t="s">
        <v>34</v>
      </c>
      <c r="C10" t="s">
        <v>26</v>
      </c>
      <c r="D10" s="26">
        <v>0.4</v>
      </c>
    </row>
    <row r="11" spans="1:4" x14ac:dyDescent="0.25">
      <c r="A11" t="str">
        <f t="shared" si="0"/>
        <v>Moderado-HÍBRIDOS</v>
      </c>
      <c r="B11" t="s">
        <v>34</v>
      </c>
      <c r="C11" t="s">
        <v>27</v>
      </c>
      <c r="D11" s="26">
        <v>0.08</v>
      </c>
    </row>
    <row r="12" spans="1:4" x14ac:dyDescent="0.25">
      <c r="A12" t="str">
        <f t="shared" si="0"/>
        <v>Moderado-FOFs</v>
      </c>
      <c r="B12" t="s">
        <v>34</v>
      </c>
      <c r="C12" t="s">
        <v>28</v>
      </c>
      <c r="D12" s="26">
        <v>0.1</v>
      </c>
    </row>
    <row r="13" spans="1:4" x14ac:dyDescent="0.25">
      <c r="A13" t="str">
        <f t="shared" si="0"/>
        <v>Moderado-DESENVOLVIMENTO</v>
      </c>
      <c r="B13" t="s">
        <v>34</v>
      </c>
      <c r="C13" t="s">
        <v>29</v>
      </c>
      <c r="D13" s="26">
        <v>0.05</v>
      </c>
    </row>
    <row r="14" spans="1:4" x14ac:dyDescent="0.25">
      <c r="A14" s="27" t="str">
        <f t="shared" si="0"/>
        <v>Moderado-HOTELARIA</v>
      </c>
      <c r="B14" s="27" t="s">
        <v>34</v>
      </c>
      <c r="C14" s="27" t="s">
        <v>30</v>
      </c>
      <c r="D14" s="28">
        <v>0.05</v>
      </c>
    </row>
    <row r="15" spans="1:4" x14ac:dyDescent="0.25">
      <c r="A15" t="str">
        <f t="shared" si="0"/>
        <v>Agressivo-PAPEL</v>
      </c>
      <c r="B15" t="s">
        <v>21</v>
      </c>
      <c r="C15" t="s">
        <v>25</v>
      </c>
      <c r="D15" s="26">
        <v>0.5</v>
      </c>
    </row>
    <row r="16" spans="1:4" x14ac:dyDescent="0.25">
      <c r="A16" t="str">
        <f t="shared" si="0"/>
        <v>Agressivo-TIJOLO</v>
      </c>
      <c r="B16" t="s">
        <v>21</v>
      </c>
      <c r="C16" t="s">
        <v>26</v>
      </c>
      <c r="D16" s="26">
        <v>0.1</v>
      </c>
    </row>
    <row r="17" spans="1:4" x14ac:dyDescent="0.25">
      <c r="A17" t="str">
        <f t="shared" si="0"/>
        <v>Agressivo-HÍBRIDOS</v>
      </c>
      <c r="B17" t="s">
        <v>21</v>
      </c>
      <c r="C17" t="s">
        <v>27</v>
      </c>
      <c r="D17" s="26">
        <v>0.05</v>
      </c>
    </row>
    <row r="18" spans="1:4" x14ac:dyDescent="0.25">
      <c r="A18" t="str">
        <f t="shared" si="0"/>
        <v>Agressivo-FOFs</v>
      </c>
      <c r="B18" t="s">
        <v>21</v>
      </c>
      <c r="C18" t="s">
        <v>28</v>
      </c>
      <c r="D18" s="26">
        <v>0.05</v>
      </c>
    </row>
    <row r="19" spans="1:4" x14ac:dyDescent="0.25">
      <c r="A19" t="str">
        <f t="shared" si="0"/>
        <v>Agressivo-DESENVOLVIMENTO</v>
      </c>
      <c r="B19" t="s">
        <v>21</v>
      </c>
      <c r="C19" t="s">
        <v>29</v>
      </c>
      <c r="D19" s="26">
        <v>0.2</v>
      </c>
    </row>
    <row r="20" spans="1:4" x14ac:dyDescent="0.25">
      <c r="A20" t="str">
        <f t="shared" si="0"/>
        <v>Agressivo-HOTELARIA</v>
      </c>
      <c r="B20" t="s">
        <v>21</v>
      </c>
      <c r="C20" t="s">
        <v>30</v>
      </c>
      <c r="D20" s="2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Investimentos</vt:lpstr>
      <vt:lpstr>Dados de apoio</vt:lpstr>
      <vt:lpstr>aporte</vt:lpstr>
      <vt:lpstr>aporte_perfil</vt:lpstr>
      <vt:lpstr>dividendo_mensais</vt:lpstr>
      <vt:lpstr>patrimonio</vt:lpstr>
      <vt:lpstr>qntd_anos</vt:lpstr>
      <vt:lpstr>qtd_anos</vt:lpstr>
      <vt:lpstr>rend_carteira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Steffi</dc:creator>
  <cp:lastModifiedBy>Steffi Joji</cp:lastModifiedBy>
  <dcterms:created xsi:type="dcterms:W3CDTF">2015-06-05T18:17:20Z</dcterms:created>
  <dcterms:modified xsi:type="dcterms:W3CDTF">2025-05-28T19:08:44Z</dcterms:modified>
</cp:coreProperties>
</file>