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ursos\Excel com Inteligência Artificial\"/>
    </mc:Choice>
  </mc:AlternateContent>
  <xr:revisionPtr revIDLastSave="0" documentId="13_ncr:1_{0867C777-5C1B-422C-9877-4B4D79DC3C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stimentos" sheetId="1" r:id="rId1"/>
    <sheet name="Dados de apoio" sheetId="2" r:id="rId2"/>
  </sheets>
  <definedNames>
    <definedName name="aporte">Investimentos!$C$19</definedName>
    <definedName name="aporte_perfil">Investimentos!#REF!</definedName>
    <definedName name="dividendo_mensais">Investimentos!$C$23</definedName>
    <definedName name="patrimonio">Investimentos!$C$22</definedName>
    <definedName name="perfil">Investimentos!$C$15</definedName>
    <definedName name="qntd_anos">Investimentos!$C$20</definedName>
    <definedName name="qtd_anos">Investimentos!$C$20</definedName>
    <definedName name="rend_carteira">Investimentos!$C$14</definedName>
    <definedName name="rendimento_carteira">Investimentos!$C$14</definedName>
    <definedName name="salario">Investimentos!$C$13</definedName>
    <definedName name="taxa_mensal">Investimentos!$C$21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D46" i="1" s="1"/>
  <c r="C47" i="1"/>
  <c r="D47" i="1" s="1"/>
  <c r="C48" i="1"/>
  <c r="D48" i="1" s="1"/>
  <c r="C49" i="1"/>
  <c r="D49" i="1" s="1"/>
  <c r="C50" i="1"/>
  <c r="D50" i="1" s="1"/>
  <c r="C45" i="1"/>
  <c r="D45" i="1" s="1"/>
  <c r="C16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2" i="1"/>
  <c r="C23" i="1" s="1"/>
  <c r="C30" i="1"/>
  <c r="D30" i="1" s="1"/>
  <c r="C29" i="1"/>
  <c r="D29" i="1" s="1"/>
  <c r="C28" i="1"/>
  <c r="D28" i="1" s="1"/>
  <c r="C27" i="1"/>
  <c r="D27" i="1" s="1"/>
  <c r="C26" i="1"/>
  <c r="D26" i="1" s="1"/>
  <c r="D51" i="1" l="1"/>
</calcChain>
</file>

<file path=xl/sharedStrings.xml><?xml version="1.0" encoding="utf-8"?>
<sst xmlns="http://schemas.openxmlformats.org/spreadsheetml/2006/main" count="69" uniqueCount="35">
  <si>
    <t>Por quantos anos?</t>
  </si>
  <si>
    <t>Taxa de rendimento mensal?</t>
  </si>
  <si>
    <t>INVESTIMENTO MENSAL</t>
  </si>
  <si>
    <t>Sugestão de Investimento</t>
  </si>
  <si>
    <t>CONFIGURAÇÕES</t>
  </si>
  <si>
    <t>Conservador</t>
  </si>
  <si>
    <t>PERFIL</t>
  </si>
  <si>
    <t>Agressivo</t>
  </si>
  <si>
    <t>TIPO DE FII</t>
  </si>
  <si>
    <t>PAPEL</t>
  </si>
  <si>
    <t>TIJOLO</t>
  </si>
  <si>
    <t>HÍBRIDOS</t>
  </si>
  <si>
    <t>FOFs</t>
  </si>
  <si>
    <t>DESENVOLVIMENTO</t>
  </si>
  <si>
    <t>HOTELARIA</t>
  </si>
  <si>
    <t>CHAVE</t>
  </si>
  <si>
    <t>TIPO DE FI</t>
  </si>
  <si>
    <t>%</t>
  </si>
  <si>
    <t>Moderado</t>
  </si>
  <si>
    <t>Selecione o perfil:</t>
  </si>
  <si>
    <t>Quanto quer investir por mês?</t>
  </si>
  <si>
    <t>Valor acumulado em 30 anos</t>
  </si>
  <si>
    <t>Valor acumulado em 20 anos</t>
  </si>
  <si>
    <t>Valor acumulado em 10 anos</t>
  </si>
  <si>
    <t>Valor acumulado em 5 anos</t>
  </si>
  <si>
    <t>Valor acumulado em 2 anos</t>
  </si>
  <si>
    <t>CENÁRIOS</t>
  </si>
  <si>
    <t>PATRIMÔNIO MENSAL</t>
  </si>
  <si>
    <t>DIVIDENDO</t>
  </si>
  <si>
    <t>PERCENTUAL SUGERIDO</t>
  </si>
  <si>
    <t>VALORES</t>
  </si>
  <si>
    <t>Qual o salário?</t>
  </si>
  <si>
    <t>Qual o Rendimento da Carteira?</t>
  </si>
  <si>
    <t>Patrimônio acumulado</t>
  </si>
  <si>
    <t>Dividendo mensais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</si>
</sst>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/>
      <bottom style="thin">
        <color indexed="64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/>
      <bottom style="medium">
        <color theme="9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43">
    <xf numFmtId="0" fontId="0" fillId="0" borderId="0" xfId="0"/>
    <xf numFmtId="0" fontId="0" fillId="0" borderId="0" xfId="0" applyBorder="1"/>
    <xf numFmtId="0" fontId="4" fillId="2" borderId="1" xfId="0" applyFont="1" applyFill="1" applyBorder="1" applyAlignment="1"/>
    <xf numFmtId="0" fontId="6" fillId="6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4" xfId="0" applyBorder="1"/>
    <xf numFmtId="9" fontId="0" fillId="0" borderId="4" xfId="1" applyFont="1" applyBorder="1" applyAlignment="1">
      <alignment horizontal="center"/>
    </xf>
    <xf numFmtId="8" fontId="0" fillId="3" borderId="0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3" borderId="9" xfId="0" applyFill="1" applyBorder="1"/>
    <xf numFmtId="164" fontId="0" fillId="3" borderId="10" xfId="0" applyNumberFormat="1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0" fontId="0" fillId="3" borderId="5" xfId="0" applyFill="1" applyBorder="1"/>
    <xf numFmtId="8" fontId="0" fillId="3" borderId="11" xfId="0" applyNumberFormat="1" applyFill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8" fontId="0" fillId="3" borderId="8" xfId="0" applyNumberFormat="1" applyFill="1" applyBorder="1" applyAlignment="1">
      <alignment horizontal="center"/>
    </xf>
    <xf numFmtId="8" fontId="0" fillId="3" borderId="12" xfId="0" applyNumberFormat="1" applyFill="1" applyBorder="1" applyAlignment="1">
      <alignment horizontal="center"/>
    </xf>
    <xf numFmtId="8" fontId="0" fillId="3" borderId="10" xfId="0" applyNumberFormat="1" applyFill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7" fillId="7" borderId="8" xfId="2" applyFont="1" applyFill="1" applyBorder="1" applyAlignment="1" applyProtection="1">
      <alignment horizontal="center"/>
      <protection locked="0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10" fontId="2" fillId="0" borderId="8" xfId="1" applyNumberFormat="1" applyFont="1" applyBorder="1" applyAlignment="1" applyProtection="1">
      <alignment horizontal="center"/>
      <protection locked="0"/>
    </xf>
    <xf numFmtId="164" fontId="0" fillId="3" borderId="8" xfId="0" applyNumberForma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164" fontId="7" fillId="8" borderId="10" xfId="0" applyNumberFormat="1" applyFont="1" applyFill="1" applyBorder="1" applyAlignment="1">
      <alignment horizontal="center"/>
    </xf>
    <xf numFmtId="10" fontId="2" fillId="0" borderId="8" xfId="0" applyNumberFormat="1" applyFont="1" applyBorder="1" applyAlignment="1" applyProtection="1">
      <alignment horizontal="center"/>
      <protection locked="0"/>
    </xf>
    <xf numFmtId="0" fontId="3" fillId="3" borderId="7" xfId="0" applyFont="1" applyFill="1" applyBorder="1"/>
    <xf numFmtId="8" fontId="0" fillId="3" borderId="8" xfId="0" applyNumberFormat="1" applyFont="1" applyFill="1" applyBorder="1" applyAlignment="1">
      <alignment horizontal="center"/>
    </xf>
    <xf numFmtId="0" fontId="3" fillId="3" borderId="9" xfId="0" applyFont="1" applyFill="1" applyBorder="1"/>
    <xf numFmtId="8" fontId="0" fillId="3" borderId="10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right"/>
    </xf>
  </cellXfs>
  <cellStyles count="3">
    <cellStyle name="Neutro" xfId="2" builtinId="28"/>
    <cellStyle name="Normal" xfId="0" builtinId="0"/>
    <cellStyle name="Porcentagem" xfId="1" builtinId="5"/>
  </cellStyles>
  <dxfs count="3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8B8B"/>
        </patternFill>
      </fill>
    </dxf>
  </dxfs>
  <tableStyles count="0" defaultTableStyle="TableStyleMedium2" defaultPivotStyle="PivotStyleLight16"/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304799</xdr:colOff>
      <xdr:row>1</xdr:row>
      <xdr:rowOff>3810</xdr:rowOff>
    </xdr:from>
    <xdr:to>
      <xdr:col>3</xdr:col>
      <xdr:colOff>1651634</xdr:colOff>
      <xdr:row>9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79A6E2-073A-40B1-9BAC-884A983F53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170"/>
        <a:stretch/>
      </xdr:blipFill>
      <xdr:spPr>
        <a:xfrm>
          <a:off x="304799" y="200025"/>
          <a:ext cx="8010525" cy="1590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showGridLines="0" tabSelected="1" workbookViewId="0"/>
  </sheetViews>
  <sheetFormatPr defaultColWidth="0" defaultRowHeight="15" zeroHeight="1" x14ac:dyDescent="0.25"/>
  <cols>
    <col min="1" max="1" width="9.140625" customWidth="1"/>
    <col min="2" max="4" width="35.5703125" customWidth="1"/>
    <col min="5" max="5" width="7.42578125" customWidth="1"/>
    <col min="6" max="6" width="17.140625" hidden="1" customWidth="1"/>
    <col min="7" max="8" width="9.140625" hidden="1" customWidth="1"/>
    <col min="9" max="16384" width="9.140625" hidden="1"/>
  </cols>
  <sheetData>
    <row r="1" spans="2:3" x14ac:dyDescent="0.25"/>
    <row r="2" spans="2:3" x14ac:dyDescent="0.25"/>
    <row r="3" spans="2:3" x14ac:dyDescent="0.25"/>
    <row r="4" spans="2:3" x14ac:dyDescent="0.25"/>
    <row r="5" spans="2:3" x14ac:dyDescent="0.25"/>
    <row r="6" spans="2:3" x14ac:dyDescent="0.25"/>
    <row r="7" spans="2:3" x14ac:dyDescent="0.25"/>
    <row r="8" spans="2:3" x14ac:dyDescent="0.25"/>
    <row r="9" spans="2:3" x14ac:dyDescent="0.25"/>
    <row r="10" spans="2:3" x14ac:dyDescent="0.25"/>
    <row r="11" spans="2:3" ht="15.75" thickBot="1" x14ac:dyDescent="0.3"/>
    <row r="12" spans="2:3" ht="21.75" thickBot="1" x14ac:dyDescent="0.4">
      <c r="B12" s="14" t="s">
        <v>4</v>
      </c>
      <c r="C12" s="15"/>
    </row>
    <row r="13" spans="2:3" x14ac:dyDescent="0.25">
      <c r="B13" s="16" t="s">
        <v>31</v>
      </c>
      <c r="C13" s="31">
        <v>8000</v>
      </c>
    </row>
    <row r="14" spans="2:3" x14ac:dyDescent="0.25">
      <c r="B14" s="17" t="s">
        <v>32</v>
      </c>
      <c r="C14" s="37">
        <v>8.9999999999999993E-3</v>
      </c>
    </row>
    <row r="15" spans="2:3" x14ac:dyDescent="0.25">
      <c r="B15" s="17" t="s">
        <v>19</v>
      </c>
      <c r="C15" s="30" t="s">
        <v>18</v>
      </c>
    </row>
    <row r="16" spans="2:3" ht="15.75" thickBot="1" x14ac:dyDescent="0.3">
      <c r="B16" s="18" t="s">
        <v>3</v>
      </c>
      <c r="C16" s="19">
        <f>salario*30%</f>
        <v>2400</v>
      </c>
    </row>
    <row r="17" spans="2:4" ht="15.75" thickBot="1" x14ac:dyDescent="0.3"/>
    <row r="18" spans="2:4" ht="21.75" thickBot="1" x14ac:dyDescent="0.4">
      <c r="B18" s="12" t="s">
        <v>2</v>
      </c>
      <c r="C18" s="13"/>
    </row>
    <row r="19" spans="2:4" ht="15.75" x14ac:dyDescent="0.25">
      <c r="B19" s="28" t="s">
        <v>20</v>
      </c>
      <c r="C19" s="31">
        <v>2000</v>
      </c>
      <c r="D19" s="1"/>
    </row>
    <row r="20" spans="2:4" ht="15.75" x14ac:dyDescent="0.25">
      <c r="B20" s="29" t="s">
        <v>0</v>
      </c>
      <c r="C20" s="32">
        <v>5</v>
      </c>
    </row>
    <row r="21" spans="2:4" ht="15.75" x14ac:dyDescent="0.25">
      <c r="B21" s="29" t="s">
        <v>1</v>
      </c>
      <c r="C21" s="33">
        <v>1.0789999999999999E-2</v>
      </c>
    </row>
    <row r="22" spans="2:4" ht="15.75" x14ac:dyDescent="0.25">
      <c r="B22" s="38" t="s">
        <v>33</v>
      </c>
      <c r="C22" s="39">
        <f>FV(taxa_mensal,qntd_anos*12,aporte*-1)</f>
        <v>167553.82799697528</v>
      </c>
    </row>
    <row r="23" spans="2:4" ht="16.5" thickBot="1" x14ac:dyDescent="0.3">
      <c r="B23" s="40" t="s">
        <v>34</v>
      </c>
      <c r="C23" s="41">
        <f>patrimonio*rend_carteira</f>
        <v>1507.9844519727774</v>
      </c>
    </row>
    <row r="24" spans="2:4" ht="15.75" thickBot="1" x14ac:dyDescent="0.3"/>
    <row r="25" spans="2:4" ht="21.75" thickBot="1" x14ac:dyDescent="0.4">
      <c r="B25" s="2" t="s">
        <v>26</v>
      </c>
      <c r="C25" s="8" t="s">
        <v>27</v>
      </c>
      <c r="D25" s="8" t="s">
        <v>28</v>
      </c>
    </row>
    <row r="26" spans="2:4" x14ac:dyDescent="0.25">
      <c r="B26" s="21" t="s">
        <v>25</v>
      </c>
      <c r="C26" s="22">
        <f>FV($C$21,2*12,$C$19*-1)</f>
        <v>54455.254595290433</v>
      </c>
      <c r="D26" s="23">
        <f>C26*rend_carteira</f>
        <v>490.09729135761387</v>
      </c>
    </row>
    <row r="27" spans="2:4" x14ac:dyDescent="0.25">
      <c r="B27" s="24" t="s">
        <v>24</v>
      </c>
      <c r="C27" s="7">
        <f>FV($C$21,5*12,$C$19*-1)</f>
        <v>167553.82799697528</v>
      </c>
      <c r="D27" s="25">
        <f>C27*rend_carteira</f>
        <v>1507.9844519727774</v>
      </c>
    </row>
    <row r="28" spans="2:4" x14ac:dyDescent="0.25">
      <c r="B28" s="24" t="s">
        <v>23</v>
      </c>
      <c r="C28" s="7">
        <f>FV($C$21,10*12,$C$19*-1)</f>
        <v>486568.42506034439</v>
      </c>
      <c r="D28" s="25">
        <f>C28*rend_carteira</f>
        <v>4379.1158255430992</v>
      </c>
    </row>
    <row r="29" spans="2:4" x14ac:dyDescent="0.25">
      <c r="B29" s="24" t="s">
        <v>22</v>
      </c>
      <c r="C29" s="7">
        <f>FV($C$21,20*12,$C$19*-1)</f>
        <v>2250396.800194161</v>
      </c>
      <c r="D29" s="25">
        <f>C29*rend_carteira</f>
        <v>20253.571201747447</v>
      </c>
    </row>
    <row r="30" spans="2:4" ht="15.75" thickBot="1" x14ac:dyDescent="0.3">
      <c r="B30" s="18" t="s">
        <v>21</v>
      </c>
      <c r="C30" s="26">
        <f>FV($C$21,30*12,$C$19*-1)</f>
        <v>8644339.3100094292</v>
      </c>
      <c r="D30" s="27">
        <f>C30*rend_carteira</f>
        <v>77799.053790084858</v>
      </c>
    </row>
    <row r="31" spans="2:4" ht="15.75" thickBot="1" x14ac:dyDescent="0.3">
      <c r="D31" s="1"/>
    </row>
    <row r="44" spans="2:4" ht="21.75" thickBot="1" x14ac:dyDescent="0.4">
      <c r="B44" s="2" t="s">
        <v>8</v>
      </c>
      <c r="C44" s="8" t="s">
        <v>29</v>
      </c>
      <c r="D44" s="8" t="s">
        <v>30</v>
      </c>
    </row>
    <row r="45" spans="2:4" x14ac:dyDescent="0.25">
      <c r="B45" s="24" t="s">
        <v>9</v>
      </c>
      <c r="C45" s="20">
        <f>VLOOKUP(perfil&amp;"-"&amp;B45,'Dados de apoio'!A3:D20,4,0)</f>
        <v>0.32</v>
      </c>
      <c r="D45" s="34">
        <f>C45*aporte</f>
        <v>640</v>
      </c>
    </row>
    <row r="46" spans="2:4" x14ac:dyDescent="0.25">
      <c r="B46" s="24" t="s">
        <v>10</v>
      </c>
      <c r="C46" s="20">
        <f>VLOOKUP(perfil&amp;"-"&amp;B46,'Dados de apoio'!A4:D21,4,0)</f>
        <v>0.4</v>
      </c>
      <c r="D46" s="34">
        <f>C46*aporte</f>
        <v>800</v>
      </c>
    </row>
    <row r="47" spans="2:4" x14ac:dyDescent="0.25">
      <c r="B47" s="24" t="s">
        <v>11</v>
      </c>
      <c r="C47" s="20">
        <f>VLOOKUP(perfil&amp;"-"&amp;B47,'Dados de apoio'!A5:D22,4,0)</f>
        <v>0.08</v>
      </c>
      <c r="D47" s="34">
        <f>C47*aporte</f>
        <v>160</v>
      </c>
    </row>
    <row r="48" spans="2:4" x14ac:dyDescent="0.25">
      <c r="B48" s="24" t="s">
        <v>12</v>
      </c>
      <c r="C48" s="20">
        <f>VLOOKUP(perfil&amp;"-"&amp;B48,'Dados de apoio'!A6:D23,4,0)</f>
        <v>0.1</v>
      </c>
      <c r="D48" s="34">
        <f>C48*aporte</f>
        <v>200</v>
      </c>
    </row>
    <row r="49" spans="2:4" x14ac:dyDescent="0.25">
      <c r="B49" s="24" t="s">
        <v>13</v>
      </c>
      <c r="C49" s="20">
        <f>VLOOKUP(perfil&amp;"-"&amp;B49,'Dados de apoio'!A7:D24,4,0)</f>
        <v>0.05</v>
      </c>
      <c r="D49" s="34">
        <f>C49*aporte</f>
        <v>100</v>
      </c>
    </row>
    <row r="50" spans="2:4" x14ac:dyDescent="0.25">
      <c r="B50" s="24" t="s">
        <v>14</v>
      </c>
      <c r="C50" s="20">
        <f>VLOOKUP(perfil&amp;"-"&amp;B50,'Dados de apoio'!A8:D25,4,0)</f>
        <v>0.05</v>
      </c>
      <c r="D50" s="34">
        <f>C50*aporte</f>
        <v>100</v>
      </c>
    </row>
    <row r="51" spans="2:4" ht="15.75" thickBot="1" x14ac:dyDescent="0.3">
      <c r="B51" s="35"/>
      <c r="C51" s="42"/>
      <c r="D51" s="36">
        <f>SUM(D45:D50)</f>
        <v>2000</v>
      </c>
    </row>
    <row r="52" spans="2:4" s="9" customFormat="1" x14ac:dyDescent="0.25">
      <c r="B52" s="10"/>
      <c r="C52" s="10"/>
      <c r="D52" s="11"/>
    </row>
    <row r="53" spans="2:4" x14ac:dyDescent="0.25"/>
  </sheetData>
  <sheetProtection algorithmName="SHA-512" hashValue="1TtgxXe3k8U/JeHasKwbEcZyMpPO+KihOa986C5bekBUyk7U1d0kLPpdZEaYvZVbbfZXHqW4N1mwErk6su9Fzg==" saltValue="8D9RHqf6mAwYtU1y7zF9Rg==" spinCount="100000" sheet="1" objects="1" scenarios="1"/>
  <mergeCells count="2">
    <mergeCell ref="B18:C18"/>
    <mergeCell ref="B12:C12"/>
  </mergeCells>
  <conditionalFormatting sqref="C15">
    <cfRule type="containsText" dxfId="2" priority="1" operator="containsText" text="Agressivo">
      <formula>NOT(ISERROR(SEARCH("Agressivo",C15)))</formula>
    </cfRule>
    <cfRule type="containsText" dxfId="1" priority="2" operator="containsText" text="Conservador">
      <formula>NOT(ISERROR(SEARCH("Conservador",C15)))</formula>
    </cfRule>
    <cfRule type="containsText" dxfId="0" priority="3" operator="containsText" text="Moderado">
      <formula>NOT(ISERROR(SEARCH("Moderado",C15)))</formula>
    </cfRule>
  </conditionalFormatting>
  <dataValidations count="1">
    <dataValidation type="list" allowBlank="1" showInputMessage="1" showErrorMessage="1" sqref="C15" xr:uid="{9068198D-04B8-490B-AA13-E2EBF7F7842A}">
      <formula1>"Conservador,Agressivo,Moderado"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E12B-B147-404D-B36F-9E9FA8B17E9C}">
  <dimension ref="A2:D20"/>
  <sheetViews>
    <sheetView workbookViewId="0">
      <selection activeCell="D21" sqref="D21"/>
    </sheetView>
  </sheetViews>
  <sheetFormatPr defaultRowHeight="15" x14ac:dyDescent="0.25"/>
  <cols>
    <col min="1" max="1" width="31.28515625" bestFit="1" customWidth="1"/>
    <col min="2" max="4" width="19.7109375" customWidth="1"/>
  </cols>
  <sheetData>
    <row r="2" spans="1:4" x14ac:dyDescent="0.25">
      <c r="A2" s="3" t="s">
        <v>15</v>
      </c>
      <c r="B2" s="3" t="s">
        <v>6</v>
      </c>
      <c r="C2" s="3" t="s">
        <v>16</v>
      </c>
      <c r="D2" s="3" t="s">
        <v>17</v>
      </c>
    </row>
    <row r="3" spans="1:4" x14ac:dyDescent="0.25">
      <c r="A3" t="str">
        <f>_xlfn.CONCAT(B3,"-",C3)</f>
        <v>Conservador-PAPEL</v>
      </c>
      <c r="B3" t="s">
        <v>5</v>
      </c>
      <c r="C3" t="s">
        <v>9</v>
      </c>
      <c r="D3" s="4">
        <v>0.3</v>
      </c>
    </row>
    <row r="4" spans="1:4" x14ac:dyDescent="0.25">
      <c r="A4" t="str">
        <f t="shared" ref="A4:A20" si="0">_xlfn.CONCAT(B4,"-",C4)</f>
        <v>Conservador-TIJOLO</v>
      </c>
      <c r="B4" t="s">
        <v>5</v>
      </c>
      <c r="C4" t="s">
        <v>10</v>
      </c>
      <c r="D4" s="4">
        <v>0.5</v>
      </c>
    </row>
    <row r="5" spans="1:4" x14ac:dyDescent="0.25">
      <c r="A5" t="str">
        <f t="shared" si="0"/>
        <v>Conservador-HÍBRIDOS</v>
      </c>
      <c r="B5" t="s">
        <v>5</v>
      </c>
      <c r="C5" t="s">
        <v>11</v>
      </c>
      <c r="D5" s="4">
        <v>0.1</v>
      </c>
    </row>
    <row r="6" spans="1:4" x14ac:dyDescent="0.25">
      <c r="A6" t="str">
        <f t="shared" si="0"/>
        <v>Conservador-FOFs</v>
      </c>
      <c r="B6" t="s">
        <v>5</v>
      </c>
      <c r="C6" t="s">
        <v>12</v>
      </c>
      <c r="D6" s="4">
        <v>0.1</v>
      </c>
    </row>
    <row r="7" spans="1:4" x14ac:dyDescent="0.25">
      <c r="A7" t="str">
        <f t="shared" si="0"/>
        <v>Conservador-DESENVOLVIMENTO</v>
      </c>
      <c r="B7" t="s">
        <v>5</v>
      </c>
      <c r="C7" t="s">
        <v>13</v>
      </c>
      <c r="D7" s="4">
        <v>0</v>
      </c>
    </row>
    <row r="8" spans="1:4" x14ac:dyDescent="0.25">
      <c r="A8" s="5" t="str">
        <f t="shared" si="0"/>
        <v>Conservador-HOTELARIA</v>
      </c>
      <c r="B8" s="5" t="s">
        <v>5</v>
      </c>
      <c r="C8" s="5" t="s">
        <v>14</v>
      </c>
      <c r="D8" s="6">
        <v>0</v>
      </c>
    </row>
    <row r="9" spans="1:4" x14ac:dyDescent="0.25">
      <c r="A9" t="str">
        <f t="shared" si="0"/>
        <v>Moderado-PAPEL</v>
      </c>
      <c r="B9" t="s">
        <v>18</v>
      </c>
      <c r="C9" t="s">
        <v>9</v>
      </c>
      <c r="D9" s="4">
        <v>0.32</v>
      </c>
    </row>
    <row r="10" spans="1:4" x14ac:dyDescent="0.25">
      <c r="A10" t="str">
        <f t="shared" si="0"/>
        <v>Moderado-TIJOLO</v>
      </c>
      <c r="B10" t="s">
        <v>18</v>
      </c>
      <c r="C10" t="s">
        <v>10</v>
      </c>
      <c r="D10" s="4">
        <v>0.4</v>
      </c>
    </row>
    <row r="11" spans="1:4" x14ac:dyDescent="0.25">
      <c r="A11" t="str">
        <f t="shared" si="0"/>
        <v>Moderado-HÍBRIDOS</v>
      </c>
      <c r="B11" t="s">
        <v>18</v>
      </c>
      <c r="C11" t="s">
        <v>11</v>
      </c>
      <c r="D11" s="4">
        <v>0.08</v>
      </c>
    </row>
    <row r="12" spans="1:4" x14ac:dyDescent="0.25">
      <c r="A12" t="str">
        <f t="shared" si="0"/>
        <v>Moderado-FOFs</v>
      </c>
      <c r="B12" t="s">
        <v>18</v>
      </c>
      <c r="C12" t="s">
        <v>12</v>
      </c>
      <c r="D12" s="4">
        <v>0.1</v>
      </c>
    </row>
    <row r="13" spans="1:4" x14ac:dyDescent="0.25">
      <c r="A13" t="str">
        <f t="shared" si="0"/>
        <v>Moderado-DESENVOLVIMENTO</v>
      </c>
      <c r="B13" t="s">
        <v>18</v>
      </c>
      <c r="C13" t="s">
        <v>13</v>
      </c>
      <c r="D13" s="4">
        <v>0.05</v>
      </c>
    </row>
    <row r="14" spans="1:4" x14ac:dyDescent="0.25">
      <c r="A14" s="5" t="str">
        <f t="shared" si="0"/>
        <v>Moderado-HOTELARIA</v>
      </c>
      <c r="B14" s="5" t="s">
        <v>18</v>
      </c>
      <c r="C14" s="5" t="s">
        <v>14</v>
      </c>
      <c r="D14" s="6">
        <v>0.05</v>
      </c>
    </row>
    <row r="15" spans="1:4" x14ac:dyDescent="0.25">
      <c r="A15" t="str">
        <f t="shared" si="0"/>
        <v>Agressivo-PAPEL</v>
      </c>
      <c r="B15" t="s">
        <v>7</v>
      </c>
      <c r="C15" t="s">
        <v>9</v>
      </c>
      <c r="D15" s="4">
        <v>0.5</v>
      </c>
    </row>
    <row r="16" spans="1:4" x14ac:dyDescent="0.25">
      <c r="A16" t="str">
        <f t="shared" si="0"/>
        <v>Agressivo-TIJOLO</v>
      </c>
      <c r="B16" t="s">
        <v>7</v>
      </c>
      <c r="C16" t="s">
        <v>10</v>
      </c>
      <c r="D16" s="4">
        <v>0.1</v>
      </c>
    </row>
    <row r="17" spans="1:4" x14ac:dyDescent="0.25">
      <c r="A17" t="str">
        <f t="shared" si="0"/>
        <v>Agressivo-HÍBRIDOS</v>
      </c>
      <c r="B17" t="s">
        <v>7</v>
      </c>
      <c r="C17" t="s">
        <v>11</v>
      </c>
      <c r="D17" s="4">
        <v>0.05</v>
      </c>
    </row>
    <row r="18" spans="1:4" x14ac:dyDescent="0.25">
      <c r="A18" t="str">
        <f t="shared" si="0"/>
        <v>Agressivo-FOFs</v>
      </c>
      <c r="B18" t="s">
        <v>7</v>
      </c>
      <c r="C18" t="s">
        <v>12</v>
      </c>
      <c r="D18" s="4">
        <v>0.05</v>
      </c>
    </row>
    <row r="19" spans="1:4" x14ac:dyDescent="0.25">
      <c r="A19" t="str">
        <f t="shared" si="0"/>
        <v>Agressivo-DESENVOLVIMENTO</v>
      </c>
      <c r="B19" t="s">
        <v>7</v>
      </c>
      <c r="C19" t="s">
        <v>13</v>
      </c>
      <c r="D19" s="4">
        <v>0.2</v>
      </c>
    </row>
    <row r="20" spans="1:4" x14ac:dyDescent="0.25">
      <c r="A20" t="str">
        <f t="shared" si="0"/>
        <v>Agressivo-HOTELARIA</v>
      </c>
      <c r="B20" t="s">
        <v>7</v>
      </c>
      <c r="C20" t="s">
        <v>14</v>
      </c>
      <c r="D20" s="4">
        <v>0.1</v>
      </c>
    </row>
  </sheetData>
  <sheetProtection algorithmName="SHA-512" hashValue="2dvJowQd+9cMGmsISMQBiaCQx61ZemUFP3rHJ2Ie6vy92sJjKCoszx5u7L6wRIbohLqp/Ih8NVrXRl2jFT35lQ==" saltValue="Ty5+xwz+s+0im0UGI0X20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Investimentos</vt:lpstr>
      <vt:lpstr>Dados de apoio</vt:lpstr>
      <vt:lpstr>aporte</vt:lpstr>
      <vt:lpstr>dividendo_mensais</vt:lpstr>
      <vt:lpstr>patrimonio</vt:lpstr>
      <vt:lpstr>perfil</vt:lpstr>
      <vt:lpstr>qntd_anos</vt:lpstr>
      <vt:lpstr>qtd_anos</vt:lpstr>
      <vt:lpstr>rend_carteira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Steffi</dc:creator>
  <cp:lastModifiedBy>Steffi Joji</cp:lastModifiedBy>
  <dcterms:created xsi:type="dcterms:W3CDTF">2015-06-05T18:17:20Z</dcterms:created>
  <dcterms:modified xsi:type="dcterms:W3CDTF">2025-05-28T20:13:09Z</dcterms:modified>
</cp:coreProperties>
</file>