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\Desktop\Programming\Arduino Projects\Tricopter\"/>
    </mc:Choice>
  </mc:AlternateContent>
  <bookViews>
    <workbookView xWindow="0" yWindow="0" windowWidth="15360" windowHeight="9048"/>
  </bookViews>
  <sheets>
    <sheet name="Technical Specs" sheetId="1" r:id="rId1"/>
    <sheet name="Sheet1" sheetId="3" r:id="rId2"/>
    <sheet name="Radio PWM Ranges" sheetId="7" r:id="rId3"/>
    <sheet name="Pin Assignments" sheetId="6" r:id="rId4"/>
    <sheet name="Thrust Stat Tests" sheetId="2" r:id="rId5"/>
    <sheet name="Program" sheetId="4" r:id="rId6"/>
    <sheet name="Loop Speed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F5" i="3" l="1"/>
  <c r="E5" i="3"/>
  <c r="E7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3" i="5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H20" i="2"/>
  <c r="I20" i="2" s="1"/>
  <c r="H19" i="2"/>
  <c r="I19" i="2" s="1"/>
  <c r="I18" i="2"/>
  <c r="H18" i="2"/>
  <c r="I17" i="2"/>
  <c r="H17" i="2"/>
  <c r="H16" i="2"/>
  <c r="I16" i="2" s="1"/>
  <c r="H15" i="2"/>
  <c r="I15" i="2" s="1"/>
  <c r="I14" i="2"/>
  <c r="H14" i="2"/>
  <c r="I13" i="2"/>
  <c r="H13" i="2"/>
  <c r="H12" i="2"/>
  <c r="I12" i="2" s="1"/>
  <c r="H11" i="2"/>
  <c r="I11" i="2" s="1"/>
  <c r="I10" i="2"/>
  <c r="H10" i="2"/>
  <c r="I9" i="2"/>
  <c r="H9" i="2"/>
  <c r="H8" i="2"/>
  <c r="I8" i="2" s="1"/>
  <c r="H7" i="2"/>
  <c r="I7" i="2" s="1"/>
  <c r="I6" i="2"/>
  <c r="H6" i="2"/>
  <c r="I5" i="2"/>
  <c r="H5" i="2"/>
  <c r="H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H3" i="2"/>
  <c r="C3" i="2"/>
  <c r="H2" i="2"/>
</calcChain>
</file>

<file path=xl/sharedStrings.xml><?xml version="1.0" encoding="utf-8"?>
<sst xmlns="http://schemas.openxmlformats.org/spreadsheetml/2006/main" count="192" uniqueCount="170">
  <si>
    <t>Flight Weight (grams)</t>
  </si>
  <si>
    <t>Arduino Copter</t>
  </si>
  <si>
    <t>Arm Radius (cm)</t>
  </si>
  <si>
    <t>Prop Centre Radius (cm)</t>
  </si>
  <si>
    <t>Prop Type</t>
  </si>
  <si>
    <t>APC 6x4E LP0604E</t>
  </si>
  <si>
    <t>Flight Controller</t>
  </si>
  <si>
    <t>Arduino Uno</t>
  </si>
  <si>
    <t>Accelerometer</t>
  </si>
  <si>
    <t>SparkFun ITG3200</t>
  </si>
  <si>
    <t>Servo</t>
  </si>
  <si>
    <t>Motor</t>
  </si>
  <si>
    <t>A2212/6T 2200KV</t>
  </si>
  <si>
    <t>Micros</t>
  </si>
  <si>
    <t>Weight 1</t>
  </si>
  <si>
    <t>Weight 2</t>
  </si>
  <si>
    <t>Ave Weight</t>
  </si>
  <si>
    <t>Thrust</t>
  </si>
  <si>
    <t>Omitted</t>
  </si>
  <si>
    <t>APC 6x4E</t>
  </si>
  <si>
    <t>680g</t>
  </si>
  <si>
    <t>Source: http://www.bhabbott.net.nz/A2212-6.html</t>
  </si>
  <si>
    <t>Prop</t>
  </si>
  <si>
    <t>Volts</t>
  </si>
  <si>
    <t>Amps</t>
  </si>
  <si>
    <t>Watts</t>
  </si>
  <si>
    <t>rpm</t>
  </si>
  <si>
    <t>Efficiency</t>
  </si>
  <si>
    <t>Single Motor</t>
  </si>
  <si>
    <t>22A</t>
  </si>
  <si>
    <t>Triple Motors</t>
  </si>
  <si>
    <t>66A</t>
  </si>
  <si>
    <t>Experimental Max Amp Draw</t>
  </si>
  <si>
    <t>14 - 22</t>
  </si>
  <si>
    <t>28A for 60s</t>
  </si>
  <si>
    <t>Shaft diameter (mm)</t>
  </si>
  <si>
    <t>KV (RPM/V)</t>
  </si>
  <si>
    <t>No load current (Amps)</t>
  </si>
  <si>
    <t>Max Efficiency Current (Amps)</t>
  </si>
  <si>
    <t>Max Current</t>
  </si>
  <si>
    <t xml:space="preserve">3.7 x 2.8 x 2.8 </t>
  </si>
  <si>
    <t>Dimensions (cm)</t>
  </si>
  <si>
    <t>Weight (grams)</t>
  </si>
  <si>
    <t>Gyroscope</t>
  </si>
  <si>
    <t>Total Motors Max Current</t>
  </si>
  <si>
    <t>Total Motors Current (Amps)</t>
  </si>
  <si>
    <t>42 - 66</t>
  </si>
  <si>
    <t>84A for 60s</t>
  </si>
  <si>
    <t>Battery</t>
  </si>
  <si>
    <t>UltraPulse LiPo</t>
  </si>
  <si>
    <t>Cells</t>
  </si>
  <si>
    <t>3S (11.1V)</t>
  </si>
  <si>
    <t>Capacity (mAH)</t>
  </si>
  <si>
    <t>Discharge Rate</t>
  </si>
  <si>
    <t>Charge Rate</t>
  </si>
  <si>
    <t>Reciever</t>
  </si>
  <si>
    <t>FlySky FS-R9B</t>
  </si>
  <si>
    <t>Channels</t>
  </si>
  <si>
    <t>2.4GHz</t>
  </si>
  <si>
    <t>Transmitter</t>
  </si>
  <si>
    <t>FlySky FS-TH9X</t>
  </si>
  <si>
    <t>Theoretical Flight Time (seconds)</t>
  </si>
  <si>
    <t>2:00 - 3:25</t>
  </si>
  <si>
    <t>Max Thrust (grams)</t>
  </si>
  <si>
    <t>Servo Neutral Position</t>
  </si>
  <si>
    <t>Name</t>
  </si>
  <si>
    <t>Category</t>
  </si>
  <si>
    <t>Type</t>
  </si>
  <si>
    <t>Description</t>
  </si>
  <si>
    <t>Range</t>
  </si>
  <si>
    <t>centerOfThrust[2]</t>
  </si>
  <si>
    <t>Float Array</t>
  </si>
  <si>
    <t>Radio Input/PID</t>
  </si>
  <si>
    <t>Coordinates visualizing the center of thrust from a top down view of a 2 dimensional cartesian grid.</t>
  </si>
  <si>
    <t>Tabs Used In</t>
  </si>
  <si>
    <t>Main, Convert Output</t>
  </si>
  <si>
    <t>-15.0 to 15.0 (for both axis)</t>
  </si>
  <si>
    <t>Servo Range</t>
  </si>
  <si>
    <t>headingThrust</t>
  </si>
  <si>
    <t>float</t>
  </si>
  <si>
    <t>Output Conversions</t>
  </si>
  <si>
    <t>-40.0 to 40.0</t>
  </si>
  <si>
    <t>Rotational Output force in % of total motor thrust. Limited to 40% since hovering thrust around 80%, and applying more than 40% rotational thrust will cause servo angle to exceed 30 deg</t>
  </si>
  <si>
    <t>Convert Output</t>
  </si>
  <si>
    <t>ESC</t>
  </si>
  <si>
    <t>Ztw Beatles 30A ESC</t>
  </si>
  <si>
    <t>Continuous Current (Amps)</t>
  </si>
  <si>
    <t>Burst Current (Amps)</t>
  </si>
  <si>
    <t>BEC Output</t>
  </si>
  <si>
    <t>5V/2A</t>
  </si>
  <si>
    <t>&lt; 5C or &lt; 11A</t>
  </si>
  <si>
    <t>25C or 55A</t>
  </si>
  <si>
    <t>Frequency</t>
  </si>
  <si>
    <t>DFR Robot BMA220</t>
  </si>
  <si>
    <t>Errors</t>
  </si>
  <si>
    <t>Loop Duration (microsec)</t>
  </si>
  <si>
    <t>Baud Rate</t>
  </si>
  <si>
    <t>Display Functions</t>
  </si>
  <si>
    <t>Yes</t>
  </si>
  <si>
    <t>CheckForInput</t>
  </si>
  <si>
    <t>getOrientation</t>
  </si>
  <si>
    <t>ReadRadioMAF</t>
  </si>
  <si>
    <t>Motor Arming</t>
  </si>
  <si>
    <t>770us interval</t>
  </si>
  <si>
    <t>Pin</t>
  </si>
  <si>
    <t>Assignment</t>
  </si>
  <si>
    <t>GND</t>
  </si>
  <si>
    <t>3.3V</t>
  </si>
  <si>
    <t>5V</t>
  </si>
  <si>
    <t>Vin</t>
  </si>
  <si>
    <t>A0</t>
  </si>
  <si>
    <t>A1</t>
  </si>
  <si>
    <t>A2</t>
  </si>
  <si>
    <t>A3</t>
  </si>
  <si>
    <t>A4</t>
  </si>
  <si>
    <t>A5</t>
  </si>
  <si>
    <t>~5</t>
  </si>
  <si>
    <t>~6</t>
  </si>
  <si>
    <t>~9</t>
  </si>
  <si>
    <t>~10</t>
  </si>
  <si>
    <t>~11</t>
  </si>
  <si>
    <r>
      <rPr>
        <b/>
        <sz val="11"/>
        <color theme="1"/>
        <rFont val="Times New Roman"/>
        <family val="1"/>
      </rPr>
      <t>~</t>
    </r>
    <r>
      <rPr>
        <b/>
        <sz val="11"/>
        <color theme="1"/>
        <rFont val="Calibri"/>
        <family val="2"/>
        <scheme val="minor"/>
      </rPr>
      <t>3</t>
    </r>
  </si>
  <si>
    <t>Back Servo</t>
  </si>
  <si>
    <t>Back ESC</t>
  </si>
  <si>
    <t>Right ESC</t>
  </si>
  <si>
    <t>Output Torque</t>
  </si>
  <si>
    <t>Speed</t>
  </si>
  <si>
    <t>Rating Voltage</t>
  </si>
  <si>
    <t>Operating Temperature</t>
  </si>
  <si>
    <t>Weight</t>
  </si>
  <si>
    <t>9G</t>
  </si>
  <si>
    <t>-20 - 60C</t>
  </si>
  <si>
    <t>4.8-6V</t>
  </si>
  <si>
    <t>0.09sec/60(4.8V) @0.07sec/60(6.0V)</t>
  </si>
  <si>
    <t>1.4kg.cm(4.8V) @1.8kg.cm(6.0V)</t>
  </si>
  <si>
    <t>KDS 9G Digital Servo</t>
  </si>
  <si>
    <t>Dimensions</t>
  </si>
  <si>
    <t>24x12x24mm</t>
  </si>
  <si>
    <t>1370micros</t>
  </si>
  <si>
    <t>700-1835</t>
  </si>
  <si>
    <t>Radio Ch1</t>
  </si>
  <si>
    <t>Radio Ch2</t>
  </si>
  <si>
    <t>Radio Ch3</t>
  </si>
  <si>
    <t>Radio Ch4</t>
  </si>
  <si>
    <t>Radio Aux5</t>
  </si>
  <si>
    <t>Left ESC</t>
  </si>
  <si>
    <t>Angle Range</t>
  </si>
  <si>
    <t>Throttle</t>
  </si>
  <si>
    <t>Pitch</t>
  </si>
  <si>
    <t>Roll</t>
  </si>
  <si>
    <t>Yaw</t>
  </si>
  <si>
    <t>Aux5</t>
  </si>
  <si>
    <t>Aux6</t>
  </si>
  <si>
    <t>Channel</t>
  </si>
  <si>
    <t>Function</t>
  </si>
  <si>
    <t>Min</t>
  </si>
  <si>
    <t>Max</t>
  </si>
  <si>
    <t>Middle</t>
  </si>
  <si>
    <t>N/A</t>
  </si>
  <si>
    <t>Scale (0 - 1000)</t>
  </si>
  <si>
    <t>Servo Angles</t>
  </si>
  <si>
    <t>Note: Avoid Discharging Battery Below 80% C</t>
  </si>
  <si>
    <t>Charger</t>
  </si>
  <si>
    <t>1-3A</t>
  </si>
  <si>
    <t>Charge Time (1A)</t>
  </si>
  <si>
    <t>Charge Time (2A)</t>
  </si>
  <si>
    <t>Charge Time (3A)</t>
  </si>
  <si>
    <t>Flight Time</t>
  </si>
  <si>
    <t>AH</t>
  </si>
  <si>
    <t>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</si>
</sst>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against Input Signal</a:t>
            </a:r>
          </a:p>
        </c:rich>
      </c:tx>
      <c:layout>
        <c:manualLayout>
          <c:xMode val="edge"/>
          <c:yMode val="edge"/>
          <c:x val="0.419790526184226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58387701537307"/>
                  <c:y val="-1.9459025955088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9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</c:numLit>
          </c:xVal>
          <c:yVal>
            <c:numLit>
              <c:formatCode>General</c:formatCode>
              <c:ptCount val="19"/>
              <c:pt idx="3">
                <c:v>0</c:v>
              </c:pt>
              <c:pt idx="4">
                <c:v>20</c:v>
              </c:pt>
              <c:pt idx="5">
                <c:v>50</c:v>
              </c:pt>
              <c:pt idx="6">
                <c:v>100</c:v>
              </c:pt>
              <c:pt idx="7">
                <c:v>140</c:v>
              </c:pt>
              <c:pt idx="8">
                <c:v>160</c:v>
              </c:pt>
              <c:pt idx="9">
                <c:v>195</c:v>
              </c:pt>
              <c:pt idx="10">
                <c:v>215</c:v>
              </c:pt>
              <c:pt idx="11">
                <c:v>245</c:v>
              </c:pt>
              <c:pt idx="12">
                <c:v>270</c:v>
              </c:pt>
              <c:pt idx="13">
                <c:v>285</c:v>
              </c:pt>
              <c:pt idx="14">
                <c:v>305</c:v>
              </c:pt>
              <c:pt idx="15">
                <c:v>360</c:v>
              </c:pt>
              <c:pt idx="16">
                <c:v>410</c:v>
              </c:pt>
              <c:pt idx="17">
                <c:v>440</c:v>
              </c:pt>
              <c:pt idx="18">
                <c:v>420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4232"/>
        <c:axId val="448715888"/>
      </c:scatterChart>
      <c:valAx>
        <c:axId val="44640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signal (0 - 180)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5888"/>
        <c:crosses val="autoZero"/>
        <c:crossBetween val="midCat"/>
      </c:valAx>
      <c:valAx>
        <c:axId val="4487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0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against Input Signal</a:t>
            </a:r>
          </a:p>
        </c:rich>
      </c:tx>
      <c:layout>
        <c:manualLayout>
          <c:xMode val="edge"/>
          <c:yMode val="edge"/>
          <c:x val="0.419790526184226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58387701537307"/>
                  <c:y val="-1.9459025955088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'Thrust Stat Tests'!$A$2:$A$20</c:f>
              <c:numCache>
                <c:formatCode>General</c:formatCode>
                <c:ptCount val="19"/>
                <c:pt idx="0">
                  <c:v>0</c:v>
                </c:pt>
                <c:pt idx="1">
                  <c:v>55.555555555555515</c:v>
                </c:pt>
                <c:pt idx="2">
                  <c:v>111.11111111111111</c:v>
                </c:pt>
                <c:pt idx="3">
                  <c:v>166.66666666666663</c:v>
                </c:pt>
                <c:pt idx="4">
                  <c:v>222.22222222222223</c:v>
                </c:pt>
                <c:pt idx="5">
                  <c:v>277.77777777777777</c:v>
                </c:pt>
                <c:pt idx="6">
                  <c:v>333.33333333333326</c:v>
                </c:pt>
                <c:pt idx="7">
                  <c:v>388.88888888888897</c:v>
                </c:pt>
                <c:pt idx="8">
                  <c:v>444.44444444444446</c:v>
                </c:pt>
                <c:pt idx="9">
                  <c:v>500</c:v>
                </c:pt>
                <c:pt idx="10">
                  <c:v>555.55555555555554</c:v>
                </c:pt>
                <c:pt idx="11">
                  <c:v>611.11111111111097</c:v>
                </c:pt>
                <c:pt idx="12">
                  <c:v>666.66666666666652</c:v>
                </c:pt>
                <c:pt idx="13">
                  <c:v>722.22222222222217</c:v>
                </c:pt>
                <c:pt idx="14">
                  <c:v>777.77777777777771</c:v>
                </c:pt>
                <c:pt idx="15">
                  <c:v>833.33333333333326</c:v>
                </c:pt>
                <c:pt idx="16">
                  <c:v>888.88888888888891</c:v>
                </c:pt>
                <c:pt idx="17">
                  <c:v>944.44444444444446</c:v>
                </c:pt>
                <c:pt idx="18">
                  <c:v>1000</c:v>
                </c:pt>
              </c:numCache>
            </c:numRef>
          </c:xVal>
          <c:yVal>
            <c:numLit>
              <c:formatCode>General</c:formatCode>
              <c:ptCount val="19"/>
              <c:pt idx="3">
                <c:v>0</c:v>
              </c:pt>
              <c:pt idx="4">
                <c:v>20</c:v>
              </c:pt>
              <c:pt idx="5">
                <c:v>50</c:v>
              </c:pt>
              <c:pt idx="6">
                <c:v>100</c:v>
              </c:pt>
              <c:pt idx="7">
                <c:v>140</c:v>
              </c:pt>
              <c:pt idx="8">
                <c:v>160</c:v>
              </c:pt>
              <c:pt idx="9">
                <c:v>195</c:v>
              </c:pt>
              <c:pt idx="10">
                <c:v>215</c:v>
              </c:pt>
              <c:pt idx="11">
                <c:v>245</c:v>
              </c:pt>
              <c:pt idx="12">
                <c:v>270</c:v>
              </c:pt>
              <c:pt idx="13">
                <c:v>285</c:v>
              </c:pt>
              <c:pt idx="14">
                <c:v>305</c:v>
              </c:pt>
              <c:pt idx="15">
                <c:v>360</c:v>
              </c:pt>
              <c:pt idx="16">
                <c:v>410</c:v>
              </c:pt>
              <c:pt idx="17">
                <c:v>440</c:v>
              </c:pt>
              <c:pt idx="18">
                <c:v>420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18240"/>
        <c:axId val="448713536"/>
      </c:scatterChart>
      <c:valAx>
        <c:axId val="4487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(0 - 1000)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3536"/>
        <c:crosses val="autoZero"/>
        <c:crossBetween val="midCat"/>
      </c:valAx>
      <c:valAx>
        <c:axId val="448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1</xdr:row>
      <xdr:rowOff>52387</xdr:rowOff>
    </xdr:from>
    <xdr:to>
      <xdr:col>18</xdr:col>
      <xdr:colOff>304799</xdr:colOff>
      <xdr:row>15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16</xdr:row>
      <xdr:rowOff>45720</xdr:rowOff>
    </xdr:from>
    <xdr:to>
      <xdr:col>18</xdr:col>
      <xdr:colOff>276225</xdr:colOff>
      <xdr:row>30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3" workbookViewId="0">
      <selection activeCell="C11" sqref="C11"/>
    </sheetView>
  </sheetViews>
  <sheetFormatPr defaultRowHeight="14.4" x14ac:dyDescent="0.3"/>
  <cols>
    <col min="1" max="1" width="32.44140625" customWidth="1"/>
    <col min="2" max="2" width="18.33203125" customWidth="1"/>
    <col min="5" max="5" width="11.33203125" bestFit="1" customWidth="1"/>
  </cols>
  <sheetData>
    <row r="1" spans="1:6" x14ac:dyDescent="0.3">
      <c r="A1" s="1"/>
      <c r="B1" s="6" t="s">
        <v>1</v>
      </c>
    </row>
    <row r="2" spans="1:6" x14ac:dyDescent="0.3">
      <c r="A2" s="1" t="s">
        <v>0</v>
      </c>
      <c r="B2" s="6">
        <v>825</v>
      </c>
    </row>
    <row r="3" spans="1:6" x14ac:dyDescent="0.3">
      <c r="A3" t="s">
        <v>2</v>
      </c>
      <c r="B3" s="6">
        <v>30</v>
      </c>
    </row>
    <row r="4" spans="1:6" x14ac:dyDescent="0.3">
      <c r="B4" s="6"/>
    </row>
    <row r="5" spans="1:6" x14ac:dyDescent="0.3">
      <c r="A5" t="s">
        <v>22</v>
      </c>
      <c r="B5" s="6"/>
    </row>
    <row r="6" spans="1:6" x14ac:dyDescent="0.3">
      <c r="A6" t="s">
        <v>3</v>
      </c>
      <c r="B6" s="6">
        <v>25.5</v>
      </c>
    </row>
    <row r="7" spans="1:6" x14ac:dyDescent="0.3">
      <c r="A7" t="s">
        <v>4</v>
      </c>
      <c r="B7" s="6" t="s">
        <v>5</v>
      </c>
    </row>
    <row r="9" spans="1:6" x14ac:dyDescent="0.3">
      <c r="A9" t="s">
        <v>63</v>
      </c>
      <c r="B9" s="6">
        <v>1350</v>
      </c>
      <c r="C9" t="s">
        <v>167</v>
      </c>
      <c r="D9" t="s">
        <v>24</v>
      </c>
      <c r="E9" t="s">
        <v>168</v>
      </c>
      <c r="F9" t="s">
        <v>169</v>
      </c>
    </row>
    <row r="10" spans="1:6" x14ac:dyDescent="0.3">
      <c r="A10" t="s">
        <v>61</v>
      </c>
      <c r="B10" s="6" t="s">
        <v>62</v>
      </c>
      <c r="C10">
        <v>5</v>
      </c>
      <c r="D10">
        <v>12</v>
      </c>
      <c r="E10" s="11">
        <f>3*(C10/60)*D10</f>
        <v>3</v>
      </c>
      <c r="F10">
        <f>E10*1000</f>
        <v>3000</v>
      </c>
    </row>
    <row r="11" spans="1:6" x14ac:dyDescent="0.3">
      <c r="A11" t="s">
        <v>6</v>
      </c>
      <c r="B11" s="6" t="s">
        <v>7</v>
      </c>
    </row>
    <row r="12" spans="1:6" x14ac:dyDescent="0.3">
      <c r="A12" t="s">
        <v>8</v>
      </c>
      <c r="B12" s="6" t="s">
        <v>93</v>
      </c>
    </row>
    <row r="13" spans="1:6" x14ac:dyDescent="0.3">
      <c r="A13" t="s">
        <v>43</v>
      </c>
      <c r="B13" s="6" t="s">
        <v>9</v>
      </c>
    </row>
    <row r="14" spans="1:6" x14ac:dyDescent="0.3">
      <c r="B14" s="6"/>
    </row>
    <row r="15" spans="1:6" x14ac:dyDescent="0.3">
      <c r="A15" t="s">
        <v>10</v>
      </c>
      <c r="B15" s="6" t="s">
        <v>135</v>
      </c>
    </row>
    <row r="16" spans="1:6" x14ac:dyDescent="0.3">
      <c r="A16" t="s">
        <v>125</v>
      </c>
      <c r="B16" s="6" t="s">
        <v>134</v>
      </c>
    </row>
    <row r="17" spans="1:2" x14ac:dyDescent="0.3">
      <c r="A17" t="s">
        <v>126</v>
      </c>
      <c r="B17" s="6" t="s">
        <v>133</v>
      </c>
    </row>
    <row r="18" spans="1:2" x14ac:dyDescent="0.3">
      <c r="A18" t="s">
        <v>127</v>
      </c>
      <c r="B18" s="6" t="s">
        <v>132</v>
      </c>
    </row>
    <row r="19" spans="1:2" x14ac:dyDescent="0.3">
      <c r="A19" t="s">
        <v>128</v>
      </c>
      <c r="B19" s="6" t="s">
        <v>131</v>
      </c>
    </row>
    <row r="20" spans="1:2" x14ac:dyDescent="0.3">
      <c r="A20" t="s">
        <v>129</v>
      </c>
      <c r="B20" s="6" t="s">
        <v>130</v>
      </c>
    </row>
    <row r="21" spans="1:2" x14ac:dyDescent="0.3">
      <c r="A21" t="s">
        <v>136</v>
      </c>
      <c r="B21" s="6" t="s">
        <v>137</v>
      </c>
    </row>
    <row r="22" spans="1:2" x14ac:dyDescent="0.3">
      <c r="B22" s="6"/>
    </row>
    <row r="23" spans="1:2" x14ac:dyDescent="0.3">
      <c r="A23" s="1" t="s">
        <v>11</v>
      </c>
      <c r="B23" s="6" t="s">
        <v>12</v>
      </c>
    </row>
    <row r="24" spans="1:2" x14ac:dyDescent="0.3">
      <c r="A24" s="1" t="s">
        <v>35</v>
      </c>
      <c r="B24" s="6">
        <v>3</v>
      </c>
    </row>
    <row r="25" spans="1:2" x14ac:dyDescent="0.3">
      <c r="A25" t="s">
        <v>36</v>
      </c>
      <c r="B25" s="6">
        <v>2200</v>
      </c>
    </row>
    <row r="26" spans="1:2" x14ac:dyDescent="0.3">
      <c r="A26" t="s">
        <v>38</v>
      </c>
      <c r="B26" s="6" t="s">
        <v>33</v>
      </c>
    </row>
    <row r="27" spans="1:2" x14ac:dyDescent="0.3">
      <c r="A27" t="s">
        <v>39</v>
      </c>
      <c r="B27" s="6" t="s">
        <v>34</v>
      </c>
    </row>
    <row r="28" spans="1:2" x14ac:dyDescent="0.3">
      <c r="A28" t="s">
        <v>37</v>
      </c>
      <c r="B28" s="6">
        <v>1.2</v>
      </c>
    </row>
    <row r="29" spans="1:2" x14ac:dyDescent="0.3">
      <c r="A29" t="s">
        <v>41</v>
      </c>
      <c r="B29" s="6" t="s">
        <v>40</v>
      </c>
    </row>
    <row r="30" spans="1:2" x14ac:dyDescent="0.3">
      <c r="A30" t="s">
        <v>42</v>
      </c>
      <c r="B30" s="6">
        <v>49</v>
      </c>
    </row>
    <row r="31" spans="1:2" x14ac:dyDescent="0.3">
      <c r="A31" s="4" t="s">
        <v>45</v>
      </c>
      <c r="B31" s="6" t="s">
        <v>46</v>
      </c>
    </row>
    <row r="32" spans="1:2" x14ac:dyDescent="0.3">
      <c r="A32" s="4" t="s">
        <v>44</v>
      </c>
      <c r="B32" s="6" t="s">
        <v>47</v>
      </c>
    </row>
    <row r="33" spans="1:3" x14ac:dyDescent="0.3">
      <c r="A33" s="4"/>
      <c r="B33" s="6"/>
    </row>
    <row r="34" spans="1:3" x14ac:dyDescent="0.3">
      <c r="A34" s="4" t="s">
        <v>48</v>
      </c>
      <c r="B34" s="6" t="s">
        <v>49</v>
      </c>
    </row>
    <row r="35" spans="1:3" x14ac:dyDescent="0.3">
      <c r="A35" s="4" t="s">
        <v>50</v>
      </c>
      <c r="B35" s="6" t="s">
        <v>51</v>
      </c>
      <c r="C35" t="s">
        <v>161</v>
      </c>
    </row>
    <row r="36" spans="1:3" x14ac:dyDescent="0.3">
      <c r="A36" s="4" t="s">
        <v>52</v>
      </c>
      <c r="B36" s="6">
        <v>2200</v>
      </c>
    </row>
    <row r="37" spans="1:3" x14ac:dyDescent="0.3">
      <c r="A37" s="4" t="s">
        <v>53</v>
      </c>
      <c r="B37" s="6" t="s">
        <v>91</v>
      </c>
    </row>
    <row r="38" spans="1:3" x14ac:dyDescent="0.3">
      <c r="A38" s="4" t="s">
        <v>54</v>
      </c>
      <c r="B38" s="6" t="s">
        <v>90</v>
      </c>
    </row>
    <row r="39" spans="1:3" x14ac:dyDescent="0.3">
      <c r="A39" s="4" t="s">
        <v>42</v>
      </c>
      <c r="B39" s="6">
        <v>200</v>
      </c>
    </row>
    <row r="40" spans="1:3" x14ac:dyDescent="0.3">
      <c r="A40" s="4"/>
      <c r="B40" s="6"/>
    </row>
    <row r="41" spans="1:3" x14ac:dyDescent="0.3">
      <c r="A41" s="4" t="s">
        <v>55</v>
      </c>
      <c r="B41" s="6" t="s">
        <v>56</v>
      </c>
    </row>
    <row r="42" spans="1:3" x14ac:dyDescent="0.3">
      <c r="A42" s="4" t="s">
        <v>57</v>
      </c>
      <c r="B42" s="6">
        <v>8</v>
      </c>
    </row>
    <row r="43" spans="1:3" x14ac:dyDescent="0.3">
      <c r="A43" s="4" t="s">
        <v>92</v>
      </c>
      <c r="B43" s="6" t="s">
        <v>58</v>
      </c>
    </row>
    <row r="44" spans="1:3" x14ac:dyDescent="0.3">
      <c r="A44" s="4" t="s">
        <v>42</v>
      </c>
      <c r="B44" s="6">
        <v>18</v>
      </c>
    </row>
    <row r="45" spans="1:3" x14ac:dyDescent="0.3">
      <c r="B45" s="6"/>
    </row>
    <row r="46" spans="1:3" x14ac:dyDescent="0.3">
      <c r="A46" s="4" t="s">
        <v>59</v>
      </c>
      <c r="B46" s="6" t="s">
        <v>60</v>
      </c>
    </row>
    <row r="47" spans="1:3" x14ac:dyDescent="0.3">
      <c r="A47" s="4"/>
      <c r="B47" s="6"/>
    </row>
    <row r="48" spans="1:3" x14ac:dyDescent="0.3">
      <c r="A48" s="4" t="s">
        <v>84</v>
      </c>
      <c r="B48" s="6" t="s">
        <v>85</v>
      </c>
    </row>
    <row r="49" spans="1:2" x14ac:dyDescent="0.3">
      <c r="A49" s="4" t="s">
        <v>86</v>
      </c>
      <c r="B49" s="6">
        <v>30</v>
      </c>
    </row>
    <row r="50" spans="1:2" x14ac:dyDescent="0.3">
      <c r="A50" s="4" t="s">
        <v>87</v>
      </c>
      <c r="B50" s="6">
        <v>40</v>
      </c>
    </row>
    <row r="51" spans="1:2" x14ac:dyDescent="0.3">
      <c r="A51" s="4" t="s">
        <v>88</v>
      </c>
      <c r="B51" s="6" t="s">
        <v>89</v>
      </c>
    </row>
    <row r="52" spans="1:2" x14ac:dyDescent="0.3">
      <c r="A52" s="4" t="s">
        <v>42</v>
      </c>
      <c r="B52" s="6">
        <v>24</v>
      </c>
    </row>
    <row r="53" spans="1:2" x14ac:dyDescent="0.3">
      <c r="A53" s="4"/>
    </row>
    <row r="54" spans="1:2" x14ac:dyDescent="0.3">
      <c r="A54" s="4" t="s">
        <v>162</v>
      </c>
    </row>
    <row r="55" spans="1:2" x14ac:dyDescent="0.3">
      <c r="A55" s="4" t="s">
        <v>54</v>
      </c>
      <c r="B55" t="s">
        <v>163</v>
      </c>
    </row>
    <row r="56" spans="1:2" x14ac:dyDescent="0.3">
      <c r="A56" s="4" t="s">
        <v>164</v>
      </c>
    </row>
    <row r="57" spans="1:2" x14ac:dyDescent="0.3">
      <c r="A57" s="4" t="s">
        <v>165</v>
      </c>
      <c r="B57" s="10">
        <v>1.6666666666666667</v>
      </c>
    </row>
    <row r="58" spans="1:2" x14ac:dyDescent="0.3">
      <c r="A58" s="4" t="s">
        <v>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8" sqref="D8"/>
    </sheetView>
  </sheetViews>
  <sheetFormatPr defaultRowHeight="14.4" x14ac:dyDescent="0.3"/>
  <sheetData>
    <row r="1" spans="1:6" x14ac:dyDescent="0.3">
      <c r="A1" t="s">
        <v>64</v>
      </c>
      <c r="D1" t="s">
        <v>138</v>
      </c>
    </row>
    <row r="2" spans="1:6" x14ac:dyDescent="0.3">
      <c r="A2" t="s">
        <v>77</v>
      </c>
      <c r="D2" t="s">
        <v>139</v>
      </c>
    </row>
    <row r="3" spans="1:6" x14ac:dyDescent="0.3">
      <c r="A3" t="s">
        <v>146</v>
      </c>
    </row>
    <row r="4" spans="1:6" x14ac:dyDescent="0.3">
      <c r="A4" t="s">
        <v>102</v>
      </c>
      <c r="D4" t="s">
        <v>103</v>
      </c>
    </row>
    <row r="5" spans="1:6" x14ac:dyDescent="0.3">
      <c r="A5" t="s">
        <v>160</v>
      </c>
      <c r="C5" t="s">
        <v>157</v>
      </c>
      <c r="D5">
        <v>1400</v>
      </c>
      <c r="E5">
        <f>D7-D5</f>
        <v>420</v>
      </c>
      <c r="F5">
        <f>(D7+D6)/2</f>
        <v>1400</v>
      </c>
    </row>
    <row r="6" spans="1:6" x14ac:dyDescent="0.3">
      <c r="C6">
        <v>35</v>
      </c>
      <c r="D6">
        <v>980</v>
      </c>
    </row>
    <row r="7" spans="1:6" x14ac:dyDescent="0.3">
      <c r="C7">
        <v>-35</v>
      </c>
      <c r="D7">
        <v>1820</v>
      </c>
      <c r="E7">
        <f>D5-D6</f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6" sqref="E6"/>
    </sheetView>
  </sheetViews>
  <sheetFormatPr defaultRowHeight="14.4" x14ac:dyDescent="0.3"/>
  <sheetData>
    <row r="1" spans="1:5" x14ac:dyDescent="0.3">
      <c r="A1" t="s">
        <v>154</v>
      </c>
      <c r="B1" t="s">
        <v>153</v>
      </c>
      <c r="C1" t="s">
        <v>155</v>
      </c>
      <c r="D1" t="s">
        <v>157</v>
      </c>
      <c r="E1" t="s">
        <v>156</v>
      </c>
    </row>
    <row r="2" spans="1:5" x14ac:dyDescent="0.3">
      <c r="A2" t="s">
        <v>147</v>
      </c>
      <c r="B2">
        <v>2</v>
      </c>
      <c r="C2">
        <v>1055</v>
      </c>
      <c r="D2">
        <v>1460</v>
      </c>
      <c r="E2">
        <v>1885</v>
      </c>
    </row>
    <row r="3" spans="1:5" x14ac:dyDescent="0.3">
      <c r="A3" t="s">
        <v>148</v>
      </c>
      <c r="B3">
        <v>4</v>
      </c>
      <c r="C3">
        <v>1055</v>
      </c>
      <c r="D3">
        <v>1460</v>
      </c>
      <c r="E3">
        <v>1880</v>
      </c>
    </row>
    <row r="4" spans="1:5" x14ac:dyDescent="0.3">
      <c r="A4" t="s">
        <v>149</v>
      </c>
      <c r="B4">
        <v>3</v>
      </c>
      <c r="C4">
        <v>1040</v>
      </c>
      <c r="D4">
        <v>1460</v>
      </c>
      <c r="E4">
        <v>1875</v>
      </c>
    </row>
    <row r="5" spans="1:5" x14ac:dyDescent="0.3">
      <c r="A5" t="s">
        <v>150</v>
      </c>
      <c r="B5">
        <v>1</v>
      </c>
      <c r="C5">
        <v>1045</v>
      </c>
      <c r="D5">
        <v>1460</v>
      </c>
      <c r="E5">
        <v>1875</v>
      </c>
    </row>
    <row r="6" spans="1:5" x14ac:dyDescent="0.3">
      <c r="A6" t="s">
        <v>151</v>
      </c>
      <c r="B6">
        <v>5</v>
      </c>
      <c r="C6">
        <v>1025</v>
      </c>
      <c r="D6" t="s">
        <v>158</v>
      </c>
      <c r="E6">
        <v>1855</v>
      </c>
    </row>
    <row r="7" spans="1:5" x14ac:dyDescent="0.3">
      <c r="A7" t="s">
        <v>152</v>
      </c>
      <c r="B7">
        <v>6</v>
      </c>
      <c r="C7">
        <v>1025</v>
      </c>
      <c r="D7">
        <v>1445</v>
      </c>
      <c r="E7">
        <v>1865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4" sqref="B14"/>
    </sheetView>
  </sheetViews>
  <sheetFormatPr defaultRowHeight="14.4" x14ac:dyDescent="0.3"/>
  <sheetData>
    <row r="1" spans="1:3" x14ac:dyDescent="0.3">
      <c r="A1" t="s">
        <v>104</v>
      </c>
      <c r="B1" t="s">
        <v>105</v>
      </c>
      <c r="C1" t="s">
        <v>68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 s="8" t="s">
        <v>121</v>
      </c>
      <c r="B5" t="s">
        <v>140</v>
      </c>
    </row>
    <row r="6" spans="1:3" x14ac:dyDescent="0.3">
      <c r="A6" s="7">
        <v>4</v>
      </c>
      <c r="B6" t="s">
        <v>141</v>
      </c>
    </row>
    <row r="7" spans="1:3" x14ac:dyDescent="0.3">
      <c r="A7" s="8" t="s">
        <v>116</v>
      </c>
      <c r="B7" t="s">
        <v>142</v>
      </c>
    </row>
    <row r="8" spans="1:3" x14ac:dyDescent="0.3">
      <c r="A8" s="8" t="s">
        <v>117</v>
      </c>
      <c r="B8" t="s">
        <v>145</v>
      </c>
    </row>
    <row r="9" spans="1:3" x14ac:dyDescent="0.3">
      <c r="A9" s="7">
        <v>7</v>
      </c>
      <c r="B9" t="s">
        <v>143</v>
      </c>
    </row>
    <row r="10" spans="1:3" x14ac:dyDescent="0.3">
      <c r="A10" s="7">
        <v>8</v>
      </c>
      <c r="B10" t="s">
        <v>144</v>
      </c>
    </row>
    <row r="11" spans="1:3" x14ac:dyDescent="0.3">
      <c r="A11" s="8" t="s">
        <v>118</v>
      </c>
      <c r="B11" t="s">
        <v>124</v>
      </c>
    </row>
    <row r="12" spans="1:3" x14ac:dyDescent="0.3">
      <c r="A12" s="8" t="s">
        <v>119</v>
      </c>
      <c r="B12" t="s">
        <v>123</v>
      </c>
    </row>
    <row r="13" spans="1:3" x14ac:dyDescent="0.3">
      <c r="A13" s="8" t="s">
        <v>120</v>
      </c>
      <c r="B13" t="s">
        <v>122</v>
      </c>
    </row>
    <row r="14" spans="1:3" x14ac:dyDescent="0.3">
      <c r="A14">
        <v>12</v>
      </c>
    </row>
    <row r="15" spans="1:3" x14ac:dyDescent="0.3">
      <c r="A15">
        <v>13</v>
      </c>
    </row>
    <row r="16" spans="1:3" x14ac:dyDescent="0.3">
      <c r="A16" t="s">
        <v>106</v>
      </c>
    </row>
    <row r="18" spans="1:1" x14ac:dyDescent="0.3">
      <c r="A18" t="s">
        <v>107</v>
      </c>
    </row>
    <row r="19" spans="1:1" x14ac:dyDescent="0.3">
      <c r="A19" t="s">
        <v>108</v>
      </c>
    </row>
    <row r="20" spans="1:1" x14ac:dyDescent="0.3">
      <c r="A20" t="s">
        <v>106</v>
      </c>
    </row>
    <row r="21" spans="1:1" x14ac:dyDescent="0.3">
      <c r="A21" t="s">
        <v>106</v>
      </c>
    </row>
    <row r="22" spans="1:1" x14ac:dyDescent="0.3">
      <c r="A22" t="s">
        <v>109</v>
      </c>
    </row>
    <row r="24" spans="1:1" x14ac:dyDescent="0.3">
      <c r="A24" t="s">
        <v>110</v>
      </c>
    </row>
    <row r="25" spans="1:1" x14ac:dyDescent="0.3">
      <c r="A25" t="s">
        <v>111</v>
      </c>
    </row>
    <row r="26" spans="1:1" x14ac:dyDescent="0.3">
      <c r="A26" t="s">
        <v>112</v>
      </c>
    </row>
    <row r="27" spans="1:1" x14ac:dyDescent="0.3">
      <c r="A27" t="s">
        <v>113</v>
      </c>
    </row>
    <row r="28" spans="1:1" x14ac:dyDescent="0.3">
      <c r="A28" t="s">
        <v>114</v>
      </c>
    </row>
    <row r="29" spans="1:1" x14ac:dyDescent="0.3">
      <c r="A29" t="s">
        <v>115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E31" sqref="E31"/>
    </sheetView>
  </sheetViews>
  <sheetFormatPr defaultRowHeight="14.4" x14ac:dyDescent="0.3"/>
  <sheetData>
    <row r="1" spans="1:10" x14ac:dyDescent="0.3">
      <c r="A1" t="s">
        <v>159</v>
      </c>
      <c r="B1" t="s">
        <v>13</v>
      </c>
      <c r="C1" t="s">
        <v>10</v>
      </c>
      <c r="D1" t="s">
        <v>14</v>
      </c>
      <c r="E1" t="s">
        <v>15</v>
      </c>
      <c r="H1" t="s">
        <v>16</v>
      </c>
      <c r="I1" s="9" t="s">
        <v>17</v>
      </c>
    </row>
    <row r="2" spans="1:10" x14ac:dyDescent="0.3">
      <c r="A2">
        <f>(B2-700)/1.3</f>
        <v>0</v>
      </c>
      <c r="B2" s="2">
        <f>700+(C2*(1300/180))</f>
        <v>700</v>
      </c>
      <c r="C2">
        <v>0</v>
      </c>
      <c r="D2">
        <v>1160</v>
      </c>
      <c r="E2">
        <v>1160</v>
      </c>
      <c r="H2">
        <f>AVERAGE(D2:E2)</f>
        <v>1160</v>
      </c>
      <c r="I2" s="9"/>
      <c r="J2" t="s">
        <v>18</v>
      </c>
    </row>
    <row r="3" spans="1:10" x14ac:dyDescent="0.3">
      <c r="A3">
        <f t="shared" ref="A3:A20" si="0">(B3-700)/1.3</f>
        <v>55.555555555555515</v>
      </c>
      <c r="B3" s="2">
        <f t="shared" ref="B3:B20" si="1">700+(C3*(1300/180))</f>
        <v>772.22222222222217</v>
      </c>
      <c r="C3">
        <f>C2+10</f>
        <v>10</v>
      </c>
      <c r="D3">
        <v>1160</v>
      </c>
      <c r="E3">
        <v>1160</v>
      </c>
      <c r="H3">
        <f t="shared" ref="H3:H20" si="2">AVERAGE(D3:E3)</f>
        <v>1160</v>
      </c>
      <c r="I3" s="9"/>
      <c r="J3" t="s">
        <v>18</v>
      </c>
    </row>
    <row r="4" spans="1:10" x14ac:dyDescent="0.3">
      <c r="A4">
        <f t="shared" si="0"/>
        <v>111.11111111111111</v>
      </c>
      <c r="B4" s="2">
        <f t="shared" si="1"/>
        <v>844.44444444444446</v>
      </c>
      <c r="C4">
        <f t="shared" ref="C4:C19" si="3">C3+10</f>
        <v>20</v>
      </c>
      <c r="D4">
        <v>1160</v>
      </c>
      <c r="H4">
        <f t="shared" si="2"/>
        <v>1160</v>
      </c>
      <c r="I4" s="9"/>
      <c r="J4" t="s">
        <v>18</v>
      </c>
    </row>
    <row r="5" spans="1:10" x14ac:dyDescent="0.3">
      <c r="A5">
        <f t="shared" si="0"/>
        <v>166.66666666666663</v>
      </c>
      <c r="B5" s="2">
        <f t="shared" si="1"/>
        <v>916.66666666666663</v>
      </c>
      <c r="C5">
        <f t="shared" si="3"/>
        <v>30</v>
      </c>
      <c r="D5">
        <v>1160</v>
      </c>
      <c r="H5">
        <f t="shared" si="2"/>
        <v>1160</v>
      </c>
      <c r="I5" s="9">
        <f t="shared" ref="I5:I20" si="4">1160-H5</f>
        <v>0</v>
      </c>
    </row>
    <row r="6" spans="1:10" x14ac:dyDescent="0.3">
      <c r="A6">
        <f t="shared" si="0"/>
        <v>222.22222222222223</v>
      </c>
      <c r="B6" s="2">
        <f t="shared" si="1"/>
        <v>988.88888888888891</v>
      </c>
      <c r="C6">
        <f t="shared" si="3"/>
        <v>40</v>
      </c>
      <c r="D6">
        <v>1140</v>
      </c>
      <c r="H6">
        <f t="shared" si="2"/>
        <v>1140</v>
      </c>
      <c r="I6" s="9">
        <f t="shared" si="4"/>
        <v>20</v>
      </c>
    </row>
    <row r="7" spans="1:10" x14ac:dyDescent="0.3">
      <c r="A7">
        <f t="shared" si="0"/>
        <v>277.77777777777777</v>
      </c>
      <c r="B7" s="2">
        <f t="shared" si="1"/>
        <v>1061.1111111111111</v>
      </c>
      <c r="C7">
        <f t="shared" si="3"/>
        <v>50</v>
      </c>
      <c r="D7">
        <v>1110</v>
      </c>
      <c r="H7">
        <f t="shared" si="2"/>
        <v>1110</v>
      </c>
      <c r="I7" s="9">
        <f t="shared" si="4"/>
        <v>50</v>
      </c>
    </row>
    <row r="8" spans="1:10" x14ac:dyDescent="0.3">
      <c r="A8">
        <f t="shared" si="0"/>
        <v>333.33333333333326</v>
      </c>
      <c r="B8" s="2">
        <f t="shared" si="1"/>
        <v>1133.3333333333333</v>
      </c>
      <c r="C8">
        <f t="shared" si="3"/>
        <v>60</v>
      </c>
      <c r="D8">
        <v>1070</v>
      </c>
      <c r="E8">
        <v>1050</v>
      </c>
      <c r="H8">
        <f t="shared" si="2"/>
        <v>1060</v>
      </c>
      <c r="I8" s="9">
        <f t="shared" si="4"/>
        <v>100</v>
      </c>
    </row>
    <row r="9" spans="1:10" x14ac:dyDescent="0.3">
      <c r="A9">
        <f t="shared" si="0"/>
        <v>388.88888888888897</v>
      </c>
      <c r="B9" s="2">
        <f t="shared" si="1"/>
        <v>1205.5555555555557</v>
      </c>
      <c r="C9">
        <f t="shared" si="3"/>
        <v>70</v>
      </c>
      <c r="D9">
        <v>1040</v>
      </c>
      <c r="E9">
        <v>1000</v>
      </c>
      <c r="F9">
        <v>1020</v>
      </c>
      <c r="H9">
        <f t="shared" si="2"/>
        <v>1020</v>
      </c>
      <c r="I9" s="9">
        <f t="shared" si="4"/>
        <v>140</v>
      </c>
    </row>
    <row r="10" spans="1:10" x14ac:dyDescent="0.3">
      <c r="A10">
        <f t="shared" si="0"/>
        <v>444.44444444444446</v>
      </c>
      <c r="B10" s="2">
        <f t="shared" si="1"/>
        <v>1277.7777777777778</v>
      </c>
      <c r="C10">
        <f t="shared" si="3"/>
        <v>80</v>
      </c>
      <c r="D10">
        <v>1000</v>
      </c>
      <c r="E10">
        <v>1000</v>
      </c>
      <c r="H10">
        <f t="shared" si="2"/>
        <v>1000</v>
      </c>
      <c r="I10" s="9">
        <f t="shared" si="4"/>
        <v>160</v>
      </c>
    </row>
    <row r="11" spans="1:10" x14ac:dyDescent="0.3">
      <c r="A11">
        <f t="shared" si="0"/>
        <v>500</v>
      </c>
      <c r="B11" s="2">
        <f t="shared" si="1"/>
        <v>1350</v>
      </c>
      <c r="C11">
        <f t="shared" si="3"/>
        <v>90</v>
      </c>
      <c r="D11">
        <v>980</v>
      </c>
      <c r="E11">
        <v>950</v>
      </c>
      <c r="H11">
        <f t="shared" si="2"/>
        <v>965</v>
      </c>
      <c r="I11" s="9">
        <f t="shared" si="4"/>
        <v>195</v>
      </c>
    </row>
    <row r="12" spans="1:10" x14ac:dyDescent="0.3">
      <c r="A12">
        <f t="shared" si="0"/>
        <v>555.55555555555554</v>
      </c>
      <c r="B12" s="2">
        <f t="shared" si="1"/>
        <v>1422.2222222222222</v>
      </c>
      <c r="C12">
        <f t="shared" si="3"/>
        <v>100</v>
      </c>
      <c r="D12">
        <v>950</v>
      </c>
      <c r="E12">
        <v>940</v>
      </c>
      <c r="H12">
        <f t="shared" si="2"/>
        <v>945</v>
      </c>
      <c r="I12" s="9">
        <f t="shared" si="4"/>
        <v>215</v>
      </c>
    </row>
    <row r="13" spans="1:10" x14ac:dyDescent="0.3">
      <c r="A13">
        <f t="shared" si="0"/>
        <v>611.11111111111097</v>
      </c>
      <c r="B13" s="2">
        <f t="shared" si="1"/>
        <v>1494.4444444444443</v>
      </c>
      <c r="C13">
        <f t="shared" si="3"/>
        <v>110</v>
      </c>
      <c r="D13">
        <v>930</v>
      </c>
      <c r="E13">
        <v>900</v>
      </c>
      <c r="H13">
        <f t="shared" si="2"/>
        <v>915</v>
      </c>
      <c r="I13" s="9">
        <f t="shared" si="4"/>
        <v>245</v>
      </c>
    </row>
    <row r="14" spans="1:10" x14ac:dyDescent="0.3">
      <c r="A14">
        <f t="shared" si="0"/>
        <v>666.66666666666652</v>
      </c>
      <c r="B14" s="2">
        <f t="shared" si="1"/>
        <v>1566.6666666666665</v>
      </c>
      <c r="C14">
        <f t="shared" si="3"/>
        <v>120</v>
      </c>
      <c r="D14">
        <v>900</v>
      </c>
      <c r="E14">
        <v>880</v>
      </c>
      <c r="H14">
        <f t="shared" si="2"/>
        <v>890</v>
      </c>
      <c r="I14" s="9">
        <f t="shared" si="4"/>
        <v>270</v>
      </c>
    </row>
    <row r="15" spans="1:10" x14ac:dyDescent="0.3">
      <c r="A15">
        <f t="shared" si="0"/>
        <v>722.22222222222217</v>
      </c>
      <c r="B15" s="2">
        <f t="shared" si="1"/>
        <v>1638.8888888888889</v>
      </c>
      <c r="C15">
        <f t="shared" si="3"/>
        <v>130</v>
      </c>
      <c r="D15">
        <v>890</v>
      </c>
      <c r="E15">
        <v>860</v>
      </c>
      <c r="H15">
        <f t="shared" si="2"/>
        <v>875</v>
      </c>
      <c r="I15" s="9">
        <f t="shared" si="4"/>
        <v>285</v>
      </c>
    </row>
    <row r="16" spans="1:10" x14ac:dyDescent="0.3">
      <c r="A16">
        <f t="shared" si="0"/>
        <v>777.77777777777771</v>
      </c>
      <c r="B16" s="2">
        <f t="shared" si="1"/>
        <v>1711.1111111111111</v>
      </c>
      <c r="C16">
        <f t="shared" si="3"/>
        <v>140</v>
      </c>
      <c r="D16">
        <v>860</v>
      </c>
      <c r="E16">
        <v>850</v>
      </c>
      <c r="H16">
        <f t="shared" si="2"/>
        <v>855</v>
      </c>
      <c r="I16" s="9">
        <f t="shared" si="4"/>
        <v>305</v>
      </c>
    </row>
    <row r="17" spans="1:9" x14ac:dyDescent="0.3">
      <c r="A17">
        <f t="shared" si="0"/>
        <v>833.33333333333326</v>
      </c>
      <c r="B17" s="2">
        <f t="shared" si="1"/>
        <v>1783.3333333333333</v>
      </c>
      <c r="C17">
        <f>C16+10</f>
        <v>150</v>
      </c>
      <c r="D17">
        <v>850</v>
      </c>
      <c r="E17">
        <v>750</v>
      </c>
      <c r="H17">
        <f t="shared" si="2"/>
        <v>800</v>
      </c>
      <c r="I17" s="9">
        <f t="shared" si="4"/>
        <v>360</v>
      </c>
    </row>
    <row r="18" spans="1:9" x14ac:dyDescent="0.3">
      <c r="A18">
        <f t="shared" si="0"/>
        <v>888.88888888888891</v>
      </c>
      <c r="B18" s="2">
        <f t="shared" si="1"/>
        <v>1855.5555555555557</v>
      </c>
      <c r="C18">
        <f t="shared" si="3"/>
        <v>160</v>
      </c>
      <c r="E18">
        <v>750</v>
      </c>
      <c r="H18">
        <f t="shared" si="2"/>
        <v>750</v>
      </c>
      <c r="I18" s="9">
        <f t="shared" si="4"/>
        <v>410</v>
      </c>
    </row>
    <row r="19" spans="1:9" x14ac:dyDescent="0.3">
      <c r="A19">
        <f t="shared" si="0"/>
        <v>944.44444444444446</v>
      </c>
      <c r="B19" s="2">
        <f t="shared" si="1"/>
        <v>1927.7777777777778</v>
      </c>
      <c r="C19">
        <f t="shared" si="3"/>
        <v>170</v>
      </c>
      <c r="E19">
        <v>720</v>
      </c>
      <c r="H19">
        <f t="shared" si="2"/>
        <v>720</v>
      </c>
      <c r="I19" s="9">
        <f t="shared" si="4"/>
        <v>440</v>
      </c>
    </row>
    <row r="20" spans="1:9" x14ac:dyDescent="0.3">
      <c r="A20">
        <f t="shared" si="0"/>
        <v>1000</v>
      </c>
      <c r="B20" s="2">
        <f t="shared" si="1"/>
        <v>2000</v>
      </c>
      <c r="C20">
        <f>C19+10</f>
        <v>180</v>
      </c>
      <c r="E20">
        <v>740</v>
      </c>
      <c r="H20">
        <f t="shared" si="2"/>
        <v>740</v>
      </c>
      <c r="I20" s="9">
        <f t="shared" si="4"/>
        <v>420</v>
      </c>
    </row>
    <row r="23" spans="1:9" x14ac:dyDescent="0.3">
      <c r="B23" t="s">
        <v>22</v>
      </c>
      <c r="C23" t="s">
        <v>23</v>
      </c>
      <c r="D23" t="s">
        <v>24</v>
      </c>
      <c r="E23" t="s">
        <v>25</v>
      </c>
      <c r="F23" t="s">
        <v>26</v>
      </c>
      <c r="G23" t="s">
        <v>17</v>
      </c>
      <c r="H23" t="s">
        <v>27</v>
      </c>
    </row>
    <row r="24" spans="1:9" x14ac:dyDescent="0.3">
      <c r="B24" t="s">
        <v>19</v>
      </c>
      <c r="C24">
        <v>10.5</v>
      </c>
      <c r="D24">
        <v>22</v>
      </c>
      <c r="E24">
        <v>230</v>
      </c>
      <c r="F24">
        <v>18786</v>
      </c>
      <c r="G24" t="s">
        <v>20</v>
      </c>
      <c r="H24" s="3">
        <v>0.75</v>
      </c>
    </row>
    <row r="25" spans="1:9" x14ac:dyDescent="0.3">
      <c r="B25" t="s">
        <v>21</v>
      </c>
    </row>
    <row r="26" spans="1:9" x14ac:dyDescent="0.3">
      <c r="B26" t="s">
        <v>32</v>
      </c>
    </row>
    <row r="27" spans="1:9" x14ac:dyDescent="0.3">
      <c r="B27" t="s">
        <v>28</v>
      </c>
      <c r="D27" t="s">
        <v>29</v>
      </c>
    </row>
    <row r="28" spans="1:9" x14ac:dyDescent="0.3">
      <c r="B28" t="s">
        <v>30</v>
      </c>
      <c r="D28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A7" sqref="A7"/>
    </sheetView>
  </sheetViews>
  <sheetFormatPr defaultRowHeight="14.4" x14ac:dyDescent="0.3"/>
  <cols>
    <col min="1" max="1" width="19.33203125" customWidth="1"/>
    <col min="2" max="2" width="15.109375" customWidth="1"/>
    <col min="3" max="3" width="19" customWidth="1"/>
    <col min="4" max="4" width="19.88671875" customWidth="1"/>
    <col min="5" max="5" width="21.6640625" customWidth="1"/>
  </cols>
  <sheetData>
    <row r="3" spans="1:6" x14ac:dyDescent="0.3">
      <c r="A3" t="s">
        <v>65</v>
      </c>
      <c r="B3" t="s">
        <v>67</v>
      </c>
      <c r="C3" t="s">
        <v>66</v>
      </c>
      <c r="D3" t="s">
        <v>74</v>
      </c>
      <c r="E3" t="s">
        <v>69</v>
      </c>
      <c r="F3" t="s">
        <v>68</v>
      </c>
    </row>
    <row r="4" spans="1:6" x14ac:dyDescent="0.3">
      <c r="A4" t="s">
        <v>70</v>
      </c>
      <c r="B4" t="s">
        <v>71</v>
      </c>
      <c r="C4" t="s">
        <v>72</v>
      </c>
      <c r="D4" t="s">
        <v>75</v>
      </c>
      <c r="E4" s="5" t="s">
        <v>76</v>
      </c>
      <c r="F4" t="s">
        <v>73</v>
      </c>
    </row>
    <row r="6" spans="1:6" x14ac:dyDescent="0.3">
      <c r="A6" t="s">
        <v>78</v>
      </c>
      <c r="B6" t="s">
        <v>79</v>
      </c>
      <c r="C6" t="s">
        <v>80</v>
      </c>
      <c r="D6" t="s">
        <v>83</v>
      </c>
      <c r="E6" s="5" t="s">
        <v>81</v>
      </c>
      <c r="F6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F3" sqref="F3"/>
    </sheetView>
  </sheetViews>
  <sheetFormatPr defaultRowHeight="14.4" x14ac:dyDescent="0.3"/>
  <cols>
    <col min="1" max="1" width="22.109375" customWidth="1"/>
  </cols>
  <sheetData>
    <row r="1" spans="1:25" x14ac:dyDescent="0.3">
      <c r="A1" t="s">
        <v>96</v>
      </c>
      <c r="B1">
        <v>250000</v>
      </c>
      <c r="F1">
        <v>115200</v>
      </c>
    </row>
    <row r="2" spans="1:25" x14ac:dyDescent="0.3">
      <c r="A2" t="s">
        <v>95</v>
      </c>
      <c r="B2">
        <v>1235</v>
      </c>
      <c r="C2">
        <v>10800</v>
      </c>
      <c r="D2">
        <v>11000</v>
      </c>
      <c r="E2">
        <v>11700</v>
      </c>
      <c r="F2">
        <v>11700</v>
      </c>
    </row>
    <row r="3" spans="1:25" x14ac:dyDescent="0.3">
      <c r="A3" t="s">
        <v>92</v>
      </c>
      <c r="B3">
        <f>1000000/B2</f>
        <v>809.71659919028343</v>
      </c>
      <c r="C3">
        <f t="shared" ref="C3:Y3" si="0">1000000/C2</f>
        <v>92.592592592592595</v>
      </c>
      <c r="D3">
        <f t="shared" si="0"/>
        <v>90.909090909090907</v>
      </c>
      <c r="E3">
        <f t="shared" si="0"/>
        <v>85.470085470085465</v>
      </c>
      <c r="F3">
        <f t="shared" si="0"/>
        <v>85.470085470085465</v>
      </c>
      <c r="G3" t="e">
        <f t="shared" si="0"/>
        <v>#DIV/0!</v>
      </c>
      <c r="H3" t="e">
        <f t="shared" si="0"/>
        <v>#DIV/0!</v>
      </c>
      <c r="I3" t="e">
        <f t="shared" si="0"/>
        <v>#DIV/0!</v>
      </c>
      <c r="J3" t="e">
        <f t="shared" si="0"/>
        <v>#DIV/0!</v>
      </c>
      <c r="K3" t="e">
        <f t="shared" si="0"/>
        <v>#DIV/0!</v>
      </c>
      <c r="L3" t="e">
        <f t="shared" si="0"/>
        <v>#DIV/0!</v>
      </c>
      <c r="M3" t="e">
        <f t="shared" si="0"/>
        <v>#DIV/0!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  <c r="S3" t="e">
        <f t="shared" si="0"/>
        <v>#DIV/0!</v>
      </c>
      <c r="T3" t="e">
        <f t="shared" si="0"/>
        <v>#DIV/0!</v>
      </c>
      <c r="U3" t="e">
        <f t="shared" si="0"/>
        <v>#DIV/0!</v>
      </c>
      <c r="V3" t="e">
        <f t="shared" si="0"/>
        <v>#DIV/0!</v>
      </c>
      <c r="W3" t="e">
        <f t="shared" si="0"/>
        <v>#DIV/0!</v>
      </c>
      <c r="X3" t="e">
        <f t="shared" si="0"/>
        <v>#DIV/0!</v>
      </c>
      <c r="Y3" t="e">
        <f t="shared" si="0"/>
        <v>#DIV/0!</v>
      </c>
    </row>
    <row r="4" spans="1:25" x14ac:dyDescent="0.3">
      <c r="A4" t="s">
        <v>94</v>
      </c>
      <c r="E4" t="s">
        <v>98</v>
      </c>
    </row>
    <row r="5" spans="1:25" x14ac:dyDescent="0.3">
      <c r="A5" t="s">
        <v>97</v>
      </c>
      <c r="B5" t="s">
        <v>98</v>
      </c>
    </row>
    <row r="6" spans="1:25" x14ac:dyDescent="0.3">
      <c r="A6" t="s">
        <v>100</v>
      </c>
      <c r="C6" t="s">
        <v>98</v>
      </c>
      <c r="D6" t="s">
        <v>98</v>
      </c>
      <c r="E6" t="s">
        <v>98</v>
      </c>
    </row>
    <row r="7" spans="1:25" x14ac:dyDescent="0.3">
      <c r="A7" t="s">
        <v>99</v>
      </c>
      <c r="D7" t="s">
        <v>98</v>
      </c>
      <c r="E7" t="s">
        <v>98</v>
      </c>
    </row>
    <row r="8" spans="1:25" x14ac:dyDescent="0.3">
      <c r="A8" t="s">
        <v>101</v>
      </c>
      <c r="E8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Technical Specs</vt:lpstr>
      <vt:lpstr>Sheet1</vt:lpstr>
      <vt:lpstr>Radio PWM Ranges</vt:lpstr>
      <vt:lpstr>Pin Assignments</vt:lpstr>
      <vt:lpstr>Thrust Stat Tests</vt:lpstr>
      <vt:lpstr>Program</vt:lpstr>
      <vt:lpstr>Loop Speed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Layanto</dc:creator>
  <cp:lastModifiedBy>Stef</cp:lastModifiedBy>
  <dcterms:created xsi:type="dcterms:W3CDTF">2016-02-20T06:27:08Z</dcterms:created>
  <dcterms:modified xsi:type="dcterms:W3CDTF">2017-09-06T16:34:50Z</dcterms:modified>
</cp:coreProperties>
</file>