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macrosheets/sheet1.xml" ContentType="application/vnd.ms-excel.macro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ml.chartshapes+xml"/>
  <Override PartName="/xl/charts/chart7.xml" ContentType="application/vnd.openxmlformats-officedocument.drawingml.chart+xml"/>
  <Override PartName="/xl/drawings/drawing5.xml" ContentType="application/vnd.openxmlformats-officedocument.drawingml.chartshapes+xml"/>
  <Override PartName="/xl/charts/chart8.xml" ContentType="application/vnd.openxmlformats-officedocument.drawingml.chart+xml"/>
  <Override PartName="/xl/drawings/drawing6.xml" ContentType="application/vnd.openxmlformats-officedocument.drawingml.chartshap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7.xml" ContentType="application/vnd.openxmlformats-officedocument.drawingml.chartshapes+xml"/>
  <Override PartName="/xl/charts/chart19.xml" ContentType="application/vnd.openxmlformats-officedocument.drawingml.chart+xml"/>
  <Override PartName="/xl/drawings/drawing8.xml" ContentType="application/vnd.openxmlformats-officedocument.drawingml.chartshapes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drawings/drawing10.xml" ContentType="application/vnd.openxmlformats-officedocument.drawingml.chartshapes+xml"/>
  <Override PartName="/xl/charts/chart23.xml" ContentType="application/vnd.openxmlformats-officedocument.drawingml.chart+xml"/>
  <Override PartName="/xl/drawings/drawing11.xml" ContentType="application/vnd.openxmlformats-officedocument.drawingml.chartshapes+xml"/>
  <Override PartName="/xl/charts/chart24.xml" ContentType="application/vnd.openxmlformats-officedocument.drawingml.chart+xml"/>
  <Override PartName="/xl/drawings/drawing12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13.xml" ContentType="application/vnd.openxmlformats-officedocument.drawingml.chartshapes+xml"/>
  <Override PartName="/xl/charts/chart29.xml" ContentType="application/vnd.openxmlformats-officedocument.drawingml.chart+xml"/>
  <Override PartName="/xl/drawings/drawing14.xml" ContentType="application/vnd.openxmlformats-officedocument.drawingml.chartshapes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drawings/drawing15.xml" ContentType="application/vnd.openxmlformats-officedocument.drawingml.chartshapes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16.xml" ContentType="application/vnd.openxmlformats-officedocument.drawingml.chartshapes+xml"/>
  <Override PartName="/xl/charts/chart41.xml" ContentType="application/vnd.openxmlformats-officedocument.drawingml.chart+xml"/>
  <Override PartName="/xl/drawings/drawing17.xml" ContentType="application/vnd.openxmlformats-officedocument.drawingml.chartshapes+xml"/>
  <Override PartName="/xl/charts/chart42.xml" ContentType="application/vnd.openxmlformats-officedocument.drawingml.chart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0.xml" ContentType="application/vnd.openxmlformats-officedocument.drawingml.chartshapes+xml"/>
  <Override PartName="/xl/charts/chart49.xml" ContentType="application/vnd.openxmlformats-officedocument.drawingml.chart+xml"/>
  <Override PartName="/xl/drawings/drawing21.xml" ContentType="application/vnd.openxmlformats-officedocument.drawingml.chartshapes+xml"/>
  <Override PartName="/xl/charts/chart50.xml" ContentType="application/vnd.openxmlformats-officedocument.drawingml.chart+xml"/>
  <Override PartName="/xl/drawings/drawing22.xml" ContentType="application/vnd.openxmlformats-officedocument.drawingml.chartshapes+xml"/>
  <Override PartName="/xl/charts/chart51.xml" ContentType="application/vnd.openxmlformats-officedocument.drawingml.chart+xml"/>
  <Override PartName="/xl/drawings/drawing23.xml" ContentType="application/vnd.openxmlformats-officedocument.drawingml.chartshapes+xml"/>
  <Override PartName="/xl/charts/chart52.xml" ContentType="application/vnd.openxmlformats-officedocument.drawingml.chart+xml"/>
  <Override PartName="/xl/drawings/drawing24.xml" ContentType="application/vnd.openxmlformats-officedocument.drawingml.chartshapes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drawings/drawing25.xml" ContentType="application/vnd.openxmlformats-officedocument.drawingml.chartshapes+xml"/>
  <Override PartName="/xl/charts/chart62.xml" ContentType="application/vnd.openxmlformats-officedocument.drawingml.chart+xml"/>
  <Override PartName="/xl/drawings/drawing26.xml" ContentType="application/vnd.openxmlformats-officedocument.drawingml.chartshapes+xml"/>
  <Override PartName="/xl/charts/chart63.xml" ContentType="application/vnd.openxmlformats-officedocument.drawingml.chart+xml"/>
  <Override PartName="/xl/drawings/drawing27.xml" ContentType="application/vnd.openxmlformats-officedocument.drawingml.chartshapes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tables/table1.xml" ContentType="application/vnd.openxmlformats-officedocument.spreadsheetml.table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oussins\Desktop\CAL ISE\"/>
    </mc:Choice>
  </mc:AlternateContent>
  <bookViews>
    <workbookView xWindow="0" yWindow="0" windowWidth="21612" windowHeight="9252" activeTab="6"/>
  </bookViews>
  <sheets>
    <sheet name="Coller Cal ISE ici" sheetId="16" r:id="rId1"/>
    <sheet name="Indicateur (6000)" sheetId="13" state="hidden" r:id="rId2"/>
    <sheet name="Indicateur (8000)" sheetId="4" state="hidden" r:id="rId3"/>
    <sheet name="Indicateur (PRO)" sheetId="14" state="hidden" r:id="rId4"/>
    <sheet name="Analyse" sheetId="3" r:id="rId5"/>
    <sheet name="Macro1" sheetId="15" state="hidden" r:id="rId6"/>
    <sheet name="Anciennes" sheetId="11" r:id="rId7"/>
    <sheet name="Version &amp; Utilisation" sheetId="10" r:id="rId8"/>
    <sheet name="Formule" sheetId="12" state="hidden" r:id="rId9"/>
  </sheets>
  <definedNames>
    <definedName name="Pente_Na">ROW(Analyse!$2:$115)</definedName>
    <definedName name="tranche">Analyse!$F$9:$F$14</definedName>
    <definedName name="tranche_cl">Analyse!$H$9:$H$14</definedName>
    <definedName name="Valeur">IF(Pente_Na=Analyse!$G$4,1,0)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0" i="14" l="1"/>
  <c r="F68" i="13"/>
  <c r="F68" i="4"/>
  <c r="A1" i="11"/>
  <c r="I99" i="3" l="1"/>
  <c r="I98" i="3"/>
  <c r="H99" i="3"/>
  <c r="H98" i="3"/>
  <c r="G99" i="3"/>
  <c r="G98" i="3"/>
  <c r="G100" i="3" s="1"/>
  <c r="J92" i="3"/>
  <c r="F92" i="3"/>
  <c r="H92" i="3"/>
  <c r="J107" i="3" l="1"/>
  <c r="H105" i="3"/>
  <c r="J106" i="3"/>
  <c r="H108" i="3"/>
  <c r="J108" i="3"/>
  <c r="J104" i="3"/>
  <c r="J105" i="3"/>
  <c r="I100" i="3"/>
  <c r="H106" i="3"/>
  <c r="H100" i="3"/>
  <c r="H107" i="3"/>
  <c r="H104" i="3"/>
  <c r="F104" i="3"/>
  <c r="F107" i="3"/>
  <c r="F108" i="3"/>
  <c r="F106" i="3"/>
  <c r="F105" i="3"/>
  <c r="H109" i="3" l="1"/>
  <c r="H102" i="3" s="1"/>
  <c r="J109" i="3"/>
  <c r="I102" i="3" s="1"/>
  <c r="F109" i="3"/>
  <c r="G102" i="3" s="1"/>
  <c r="K20" i="3"/>
  <c r="K21" i="3" s="1"/>
  <c r="I4" i="3" l="1"/>
  <c r="I5" i="3" s="1"/>
  <c r="H4" i="3"/>
  <c r="G4" i="3"/>
  <c r="K48" i="3"/>
  <c r="I48" i="3"/>
  <c r="G48" i="3"/>
  <c r="K34" i="3"/>
  <c r="K35" i="3" s="1"/>
  <c r="I34" i="3"/>
  <c r="I35" i="3" s="1"/>
  <c r="G34" i="3"/>
  <c r="G35" i="3" s="1"/>
  <c r="D27" i="3" l="1"/>
  <c r="D28" i="3" s="1"/>
  <c r="D29" i="3" s="1"/>
  <c r="D30" i="3" s="1"/>
  <c r="D17" i="3" l="1"/>
  <c r="D18" i="3" s="1"/>
  <c r="D19" i="3" s="1"/>
  <c r="D20" i="3" s="1"/>
  <c r="D7" i="3"/>
  <c r="D8" i="3" s="1"/>
  <c r="D9" i="3" s="1"/>
  <c r="D10" i="3" s="1"/>
  <c r="I79" i="3" l="1"/>
  <c r="I80" i="3"/>
  <c r="H79" i="3"/>
  <c r="H80" i="3"/>
  <c r="G79" i="3"/>
  <c r="G80" i="3"/>
  <c r="G81" i="3" l="1"/>
  <c r="H81" i="3"/>
  <c r="I81" i="3"/>
  <c r="G82" i="3"/>
  <c r="I82" i="3"/>
  <c r="H82" i="3"/>
  <c r="I65" i="3"/>
  <c r="I64" i="3"/>
  <c r="H65" i="3"/>
  <c r="H64" i="3"/>
  <c r="G65" i="3"/>
  <c r="G64" i="3"/>
  <c r="I20" i="3"/>
  <c r="I21" i="3" s="1"/>
  <c r="G20" i="3"/>
  <c r="G21" i="3" s="1"/>
  <c r="I66" i="3" l="1"/>
  <c r="G66" i="3"/>
  <c r="H66" i="3"/>
  <c r="K49" i="3"/>
  <c r="I49" i="3"/>
  <c r="H58" i="3"/>
  <c r="J58" i="3"/>
  <c r="F58" i="3"/>
  <c r="J42" i="3"/>
  <c r="H42" i="3"/>
  <c r="F42" i="3"/>
  <c r="J28" i="3"/>
  <c r="H28" i="3"/>
  <c r="F28" i="3"/>
  <c r="H14" i="3"/>
  <c r="I23" i="3" l="1"/>
  <c r="G23" i="3"/>
  <c r="I84" i="3"/>
  <c r="H84" i="3"/>
  <c r="G84" i="3"/>
  <c r="K51" i="3"/>
  <c r="I51" i="3"/>
  <c r="K23" i="3"/>
  <c r="F14" i="3"/>
  <c r="J73" i="3" l="1"/>
  <c r="I68" i="3" s="1"/>
  <c r="H73" i="3"/>
  <c r="H68" i="3" s="1"/>
  <c r="F73" i="3"/>
  <c r="G68" i="3" s="1"/>
  <c r="G49" i="3" l="1"/>
  <c r="G51" i="3" s="1"/>
  <c r="I7" i="3"/>
  <c r="G5" i="3"/>
  <c r="G7" i="3" s="1"/>
  <c r="K37" i="3" l="1"/>
  <c r="G37" i="3"/>
  <c r="H5" i="3"/>
  <c r="H7" i="3" s="1"/>
  <c r="I37" i="3" l="1"/>
</calcChain>
</file>

<file path=xl/sharedStrings.xml><?xml version="1.0" encoding="utf-8"?>
<sst xmlns="http://schemas.openxmlformats.org/spreadsheetml/2006/main" count="388" uniqueCount="175">
  <si>
    <t>SI</t>
  </si>
  <si>
    <t>S3</t>
  </si>
  <si>
    <t>Pente</t>
  </si>
  <si>
    <t>[SI]</t>
  </si>
  <si>
    <t>comp</t>
  </si>
  <si>
    <t>[S3]</t>
  </si>
  <si>
    <t>Cl</t>
  </si>
  <si>
    <t>K</t>
  </si>
  <si>
    <t>NA</t>
  </si>
  <si>
    <t>Normal</t>
  </si>
  <si>
    <t>Cond. E</t>
  </si>
  <si>
    <t>Slop. E</t>
  </si>
  <si>
    <t>Prep. E</t>
  </si>
  <si>
    <t>invisible</t>
  </si>
  <si>
    <t>Aiguille</t>
  </si>
  <si>
    <t>Largeur aiguille</t>
  </si>
  <si>
    <t>pente</t>
  </si>
  <si>
    <t>Na+</t>
  </si>
  <si>
    <t>K+</t>
  </si>
  <si>
    <t>Cl-</t>
  </si>
  <si>
    <t>FEM SI</t>
  </si>
  <si>
    <t>trop bas</t>
  </si>
  <si>
    <t>normal</t>
  </si>
  <si>
    <t>trop haut</t>
  </si>
  <si>
    <t>C° SI</t>
  </si>
  <si>
    <t>bcp trop bas</t>
  </si>
  <si>
    <t>bcp trop haut</t>
  </si>
  <si>
    <t>fem S2</t>
  </si>
  <si>
    <t>fem S3</t>
  </si>
  <si>
    <t>Largeur Aiguille</t>
  </si>
  <si>
    <t>Invisible</t>
  </si>
  <si>
    <t>Rapport de Cal</t>
  </si>
  <si>
    <t>Calculé</t>
  </si>
  <si>
    <t>PENTE</t>
  </si>
  <si>
    <t>COMP</t>
  </si>
  <si>
    <t>CL</t>
  </si>
  <si>
    <t>FEM 
Std Int</t>
  </si>
  <si>
    <t>Conc°
Std Int</t>
  </si>
  <si>
    <t>Diff %
S2/S3</t>
  </si>
  <si>
    <t>fem S1</t>
  </si>
  <si>
    <t>FEM S2 -
FEM S1</t>
  </si>
  <si>
    <t>FEM S2 - FEM S1</t>
  </si>
  <si>
    <t>Aiguille calc</t>
  </si>
  <si>
    <t>Valeur Compensation</t>
  </si>
  <si>
    <t>Date</t>
  </si>
  <si>
    <t>Heure</t>
  </si>
  <si>
    <t>S1 = 120</t>
  </si>
  <si>
    <t>S2 = 160</t>
  </si>
  <si>
    <t>S1 = 3</t>
  </si>
  <si>
    <t>S2 = 7</t>
  </si>
  <si>
    <t>S1 = 80</t>
  </si>
  <si>
    <t>S2 = 120</t>
  </si>
  <si>
    <t>Instrument</t>
  </si>
  <si>
    <t>V3</t>
  </si>
  <si>
    <t>Cobas 8000</t>
  </si>
  <si>
    <t>V4</t>
  </si>
  <si>
    <t>Intégration cobas PRO</t>
  </si>
  <si>
    <t>V5</t>
  </si>
  <si>
    <t>Récupération des infos du pdf optimisée</t>
  </si>
  <si>
    <t>V7</t>
  </si>
  <si>
    <t>V6</t>
  </si>
  <si>
    <t>Amélioration des indicateurs</t>
  </si>
  <si>
    <t>Intégration des cal ISE cobas 6000</t>
  </si>
  <si>
    <t>https://www.onlineocr.net/fr/</t>
  </si>
  <si>
    <t>V8</t>
  </si>
  <si>
    <t>Amélioration majeur du code</t>
  </si>
  <si>
    <t>fem SI - fem S1</t>
  </si>
  <si>
    <t>fem SI entre fem S1 et S2</t>
  </si>
  <si>
    <t>fem SI - fem S2</t>
  </si>
  <si>
    <t>OK</t>
  </si>
  <si>
    <t>Na S1 = 120</t>
  </si>
  <si>
    <t>Na S3</t>
  </si>
  <si>
    <t>Na S2 = 160</t>
  </si>
  <si>
    <t>Na Pente</t>
  </si>
  <si>
    <t>Na [SI]</t>
  </si>
  <si>
    <t>Na comp</t>
  </si>
  <si>
    <t>Na [S3]</t>
  </si>
  <si>
    <t>K S1 = 3</t>
  </si>
  <si>
    <t>K S3</t>
  </si>
  <si>
    <t>K S2 = 7</t>
  </si>
  <si>
    <t>K [SI]</t>
  </si>
  <si>
    <t>K Pente</t>
  </si>
  <si>
    <t>K [S3]</t>
  </si>
  <si>
    <t>K comp</t>
  </si>
  <si>
    <t>Cl S1 = 80</t>
  </si>
  <si>
    <t>Cl S3</t>
  </si>
  <si>
    <t>Cl S2 = 120</t>
  </si>
  <si>
    <t>Cl Pente</t>
  </si>
  <si>
    <t>Cl [SI]</t>
  </si>
  <si>
    <t>Cl [S3]</t>
  </si>
  <si>
    <t>Cl comp</t>
  </si>
  <si>
    <t>prise en compte des espaces multiples sur les rapports de cal 6000</t>
  </si>
  <si>
    <t>v8_1</t>
  </si>
  <si>
    <t>cobas 8000</t>
  </si>
  <si>
    <t>FEM Na SI</t>
  </si>
  <si>
    <t>FEM K SI</t>
  </si>
  <si>
    <t>FEM Cl SI</t>
  </si>
  <si>
    <t>Cobas 6000</t>
  </si>
  <si>
    <t>4 6</t>
  </si>
  <si>
    <t>6 8</t>
  </si>
  <si>
    <t>8 10</t>
  </si>
  <si>
    <t>16 19</t>
  </si>
  <si>
    <t>19 22</t>
  </si>
  <si>
    <t>22 25</t>
  </si>
  <si>
    <t>Si 24/24h</t>
  </si>
  <si>
    <t>≥</t>
  </si>
  <si>
    <r>
      <t xml:space="preserve">Na, Cl : comp </t>
    </r>
    <r>
      <rPr>
        <sz val="11"/>
        <color theme="1"/>
        <rFont val="Calibri"/>
        <family val="2"/>
      </rPr>
      <t>≤ 1,0</t>
    </r>
  </si>
  <si>
    <t>K : comp ≤ 0,1</t>
  </si>
  <si>
    <t>Si 8h</t>
  </si>
  <si>
    <r>
      <t xml:space="preserve">Na, Cl : comp </t>
    </r>
    <r>
      <rPr>
        <sz val="11"/>
        <color theme="1"/>
        <rFont val="Calibri"/>
        <family val="2"/>
      </rPr>
      <t>≤ 2,0</t>
    </r>
  </si>
  <si>
    <t>K : comp ≤ 0,2</t>
  </si>
  <si>
    <t>Na, Cl : comp ≤ 1,0</t>
  </si>
  <si>
    <t>Na, Cl : comp ≤ 2,0</t>
  </si>
  <si>
    <t>fem SI</t>
  </si>
  <si>
    <t>date:</t>
  </si>
  <si>
    <t>heure:</t>
  </si>
  <si>
    <t>Automate:</t>
  </si>
  <si>
    <t>Na Comparaison S2 et S3</t>
  </si>
  <si>
    <t>K Comparaison S2 et S4</t>
  </si>
  <si>
    <t>Cl Comparaison S2 et S5</t>
  </si>
  <si>
    <t>Na FEM S2 - FEM S1</t>
  </si>
  <si>
    <t>K FEM S2 - FEM S12</t>
  </si>
  <si>
    <t>Cl FEM S2 - FEM S13</t>
  </si>
  <si>
    <t>Ré analyse depuis historique "Anciens"</t>
  </si>
  <si>
    <t>cobas 6000</t>
  </si>
  <si>
    <t>cobas PRO</t>
  </si>
  <si>
    <t>Changement de nom de la macro : VAL_ISE</t>
  </si>
  <si>
    <t>Historique des versions</t>
  </si>
  <si>
    <t>En détail</t>
  </si>
  <si>
    <t>Na, Cl : diff ≤ 0,5%</t>
  </si>
  <si>
    <t>K : diff  ≤ 0,3%</t>
  </si>
  <si>
    <r>
      <t xml:space="preserve">Dans l'onglet </t>
    </r>
    <r>
      <rPr>
        <b/>
        <i/>
        <sz val="11"/>
        <color theme="5" tint="-0.249977111117893"/>
        <rFont val="Calibri"/>
        <family val="2"/>
        <scheme val="minor"/>
      </rPr>
      <t>Coller Cal ISE ici</t>
    </r>
    <r>
      <rPr>
        <sz val="11"/>
        <rFont val="Calibri"/>
        <family val="2"/>
        <scheme val="minor"/>
      </rPr>
      <t xml:space="preserve">, se positioner sur la case </t>
    </r>
    <r>
      <rPr>
        <b/>
        <sz val="11"/>
        <rFont val="Calibri"/>
        <family val="2"/>
        <scheme val="minor"/>
      </rPr>
      <t>A1</t>
    </r>
  </si>
  <si>
    <t>Faire Ctrl + A puis Ctrl + C</t>
  </si>
  <si>
    <t>Les rapports de calibration arrivent sous différentes formes : scan, texte, etc.</t>
  </si>
  <si>
    <t>les rapports de calibrations sont sous frome pdf</t>
  </si>
  <si>
    <r>
      <t xml:space="preserve">il faudra tout d'abord les adapter pour la </t>
    </r>
    <r>
      <rPr>
        <b/>
        <i/>
        <sz val="11"/>
        <color theme="5" tint="-0.249977111117893"/>
        <rFont val="Calibri"/>
        <family val="2"/>
        <scheme val="minor"/>
      </rPr>
      <t>valise</t>
    </r>
  </si>
  <si>
    <t xml:space="preserve">Date et heure : </t>
  </si>
  <si>
    <t xml:space="preserve">En-têtes : </t>
  </si>
  <si>
    <t xml:space="preserve">Na : </t>
  </si>
  <si>
    <t xml:space="preserve">K : </t>
  </si>
  <si>
    <t xml:space="preserve">Cl : </t>
  </si>
  <si>
    <t xml:space="preserve">Rapport reçu en format texte : </t>
  </si>
  <si>
    <t xml:space="preserve">Utilisation cobas 8000 et cobas PRO : </t>
  </si>
  <si>
    <t xml:space="preserve">Utilisation cobas 6000 : </t>
  </si>
  <si>
    <t xml:space="preserve">Rapport reçu par scan/fax : </t>
  </si>
  <si>
    <t xml:space="preserve">Puis reconstruire un rapport dans un traitement de texte en respectant le modèle suivant : </t>
  </si>
  <si>
    <t>On peut utliser un outil web pour la reconnaissance de caractère (OCR). On peut passer de cette façon d'une image à du texte.</t>
  </si>
  <si>
    <r>
      <t xml:space="preserve">Cliquer sur la </t>
    </r>
    <r>
      <rPr>
        <b/>
        <i/>
        <sz val="36"/>
        <color theme="5" tint="-0.249977111117893"/>
        <rFont val="Calibri"/>
        <family val="2"/>
        <scheme val="minor"/>
      </rPr>
      <t>valise</t>
    </r>
  </si>
  <si>
    <t>La calibration est analysée, les indicateurs sont regroupés dans un tableau.</t>
  </si>
  <si>
    <t>La loupe permet de voir en détails l'analyse de la calibration.</t>
  </si>
  <si>
    <t>Sélectionner une calibration en pointant sur une des case de la ligne.</t>
  </si>
  <si>
    <t>Puis, cliquer sur le bouton</t>
  </si>
  <si>
    <r>
      <t xml:space="preserve">Ré-analyse d'une cal archivée dans l'onglet </t>
    </r>
    <r>
      <rPr>
        <b/>
        <i/>
        <sz val="11"/>
        <rFont val="Calibri"/>
        <family val="2"/>
        <scheme val="minor"/>
      </rPr>
      <t>Anciennes (archive faite au moment de la première analyse)</t>
    </r>
  </si>
  <si>
    <t>Attention :</t>
  </si>
  <si>
    <t xml:space="preserve">pas de calibration </t>
  </si>
  <si>
    <t>avec alarme</t>
  </si>
  <si>
    <t>incorporation nom du labo/ SN automate</t>
  </si>
  <si>
    <t>N° Série automate</t>
  </si>
  <si>
    <t>N° Série:</t>
  </si>
  <si>
    <t>N° série automate</t>
  </si>
  <si>
    <t>Champ non obligatoire</t>
  </si>
  <si>
    <t>Coller les données de calibration ICI...</t>
  </si>
  <si>
    <t>Le Mans PL</t>
  </si>
  <si>
    <t>Compensation</t>
  </si>
  <si>
    <t>v8_2 et V8_3</t>
  </si>
  <si>
    <t>Réparation Bugs</t>
  </si>
  <si>
    <t>Normal -</t>
  </si>
  <si>
    <t>Critère expirimental</t>
  </si>
  <si>
    <t xml:space="preserve"> Rapport S2 / S3</t>
  </si>
  <si>
    <t>Le Mans GL</t>
  </si>
  <si>
    <t>CH Morlaix</t>
  </si>
  <si>
    <t>Amélioration à implémenter</t>
  </si>
  <si>
    <t>Cal avec alarme</t>
  </si>
  <si>
    <t>cal avec 2 ionos seulement</t>
  </si>
  <si>
    <t>SE Rouvray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</si>
</sst>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h:mm:ss;@"/>
    <numFmt numFmtId="166" formatCode="[$-40C]d\-mmm\-yy;@"/>
  </numFmts>
  <fonts count="32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22"/>
      <color rgb="FF006100"/>
      <name val="Calibri"/>
      <family val="2"/>
      <scheme val="minor"/>
    </font>
    <font>
      <sz val="24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sz val="22"/>
      <color theme="1"/>
      <name val="Bell MT"/>
      <family val="1"/>
    </font>
    <font>
      <sz val="22"/>
      <name val="Bell MT"/>
      <family val="1"/>
    </font>
    <font>
      <b/>
      <sz val="14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i/>
      <sz val="11"/>
      <color theme="5" tint="-0.249977111117893"/>
      <name val="Calibri"/>
      <family val="2"/>
      <scheme val="minor"/>
    </font>
    <font>
      <sz val="36"/>
      <name val="Calibri"/>
      <family val="2"/>
      <scheme val="minor"/>
    </font>
    <font>
      <b/>
      <i/>
      <sz val="36"/>
      <color theme="5" tint="-0.249977111117893"/>
      <name val="Calibri"/>
      <family val="2"/>
      <scheme val="minor"/>
    </font>
    <font>
      <b/>
      <sz val="16"/>
      <color rgb="FFFFC000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FFFF"/>
      <name val="Calibri"/>
      <family val="2"/>
      <scheme val="minor"/>
    </font>
    <font>
      <i/>
      <sz val="8"/>
      <color rgb="FFFF0000"/>
      <name val="Calibri"/>
      <family val="2"/>
      <scheme val="minor"/>
    </font>
    <font>
      <b/>
      <sz val="12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36"/>
      <color theme="8" tint="-0.249977111117893"/>
      <name val="Calibri"/>
      <family val="2"/>
      <scheme val="minor"/>
    </font>
    <font>
      <b/>
      <sz val="36"/>
      <color theme="9" tint="-0.249977111117893"/>
      <name val="Calibri"/>
      <family val="2"/>
      <scheme val="minor"/>
    </font>
    <font>
      <b/>
      <sz val="36"/>
      <color theme="5" tint="-0.249977111117893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8E43C"/>
        <bgColor indexed="64"/>
      </patternFill>
    </fill>
    <fill>
      <patternFill patternType="solid">
        <fgColor rgb="FFF37B0D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5" borderId="0" applyNumberFormat="0" applyBorder="0" applyAlignment="0" applyProtection="0"/>
    <xf numFmtId="0" fontId="12" fillId="0" borderId="0" applyNumberFormat="0" applyFill="0" applyBorder="0" applyAlignment="0" applyProtection="0"/>
  </cellStyleXfs>
  <cellXfs count="190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6" borderId="3" xfId="0" applyFill="1" applyBorder="1"/>
    <xf numFmtId="0" fontId="0" fillId="6" borderId="11" xfId="0" applyFill="1" applyBorder="1"/>
    <xf numFmtId="0" fontId="0" fillId="6" borderId="5" xfId="0" applyFill="1" applyBorder="1"/>
    <xf numFmtId="0" fontId="0" fillId="6" borderId="0" xfId="0" applyFill="1" applyBorder="1"/>
    <xf numFmtId="0" fontId="0" fillId="7" borderId="11" xfId="0" applyFill="1" applyBorder="1"/>
    <xf numFmtId="0" fontId="0" fillId="7" borderId="0" xfId="0" applyFill="1" applyBorder="1"/>
    <xf numFmtId="0" fontId="0" fillId="7" borderId="15" xfId="0" applyFill="1" applyBorder="1"/>
    <xf numFmtId="0" fontId="0" fillId="6" borderId="14" xfId="0" applyFill="1" applyBorder="1"/>
    <xf numFmtId="0" fontId="0" fillId="6" borderId="15" xfId="0" applyFill="1" applyBorder="1"/>
    <xf numFmtId="0" fontId="0" fillId="8" borderId="11" xfId="0" applyFill="1" applyBorder="1"/>
    <xf numFmtId="0" fontId="0" fillId="8" borderId="13" xfId="0" applyFill="1" applyBorder="1"/>
    <xf numFmtId="0" fontId="0" fillId="8" borderId="0" xfId="0" applyFill="1" applyBorder="1"/>
    <xf numFmtId="0" fontId="0" fillId="8" borderId="7" xfId="0" applyFill="1" applyBorder="1"/>
    <xf numFmtId="0" fontId="0" fillId="8" borderId="15" xfId="0" applyFill="1" applyBorder="1"/>
    <xf numFmtId="0" fontId="0" fillId="8" borderId="16" xfId="0" applyFill="1" applyBorder="1"/>
    <xf numFmtId="0" fontId="1" fillId="0" borderId="0" xfId="0" applyFont="1" applyAlignment="1" applyProtection="1">
      <alignment horizontal="center" vertical="center"/>
    </xf>
    <xf numFmtId="0" fontId="0" fillId="0" borderId="0" xfId="0" applyProtection="1"/>
    <xf numFmtId="0" fontId="0" fillId="0" borderId="0" xfId="0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164" fontId="0" fillId="2" borderId="1" xfId="0" applyNumberFormat="1" applyFill="1" applyBorder="1" applyAlignment="1" applyProtection="1">
      <alignment horizontal="center"/>
    </xf>
    <xf numFmtId="164" fontId="0" fillId="0" borderId="1" xfId="0" applyNumberFormat="1" applyBorder="1" applyAlignment="1" applyProtection="1">
      <alignment horizontal="center"/>
    </xf>
    <xf numFmtId="164" fontId="0" fillId="0" borderId="1" xfId="0" applyNumberFormat="1" applyFill="1" applyBorder="1" applyAlignment="1" applyProtection="1">
      <alignment horizontal="center"/>
    </xf>
    <xf numFmtId="164" fontId="3" fillId="0" borderId="1" xfId="0" applyNumberFormat="1" applyFont="1" applyFill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0" fillId="0" borderId="13" xfId="0" applyBorder="1" applyAlignment="1" applyProtection="1">
      <alignment horizontal="center"/>
    </xf>
    <xf numFmtId="0" fontId="0" fillId="0" borderId="8" xfId="0" applyBorder="1" applyAlignment="1" applyProtection="1">
      <alignment horizontal="center"/>
    </xf>
    <xf numFmtId="164" fontId="0" fillId="2" borderId="6" xfId="0" applyNumberFormat="1" applyFill="1" applyBorder="1" applyAlignment="1" applyProtection="1">
      <alignment horizontal="center"/>
    </xf>
    <xf numFmtId="0" fontId="0" fillId="0" borderId="11" xfId="0" applyBorder="1" applyAlignment="1" applyProtection="1">
      <alignment horizontal="center"/>
    </xf>
    <xf numFmtId="164" fontId="0" fillId="2" borderId="4" xfId="0" applyNumberFormat="1" applyFill="1" applyBorder="1" applyAlignment="1" applyProtection="1">
      <alignment horizontal="center"/>
    </xf>
    <xf numFmtId="0" fontId="0" fillId="0" borderId="3" xfId="0" applyBorder="1" applyProtection="1"/>
    <xf numFmtId="164" fontId="0" fillId="0" borderId="6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5" xfId="0" applyBorder="1" applyProtection="1"/>
    <xf numFmtId="0" fontId="0" fillId="0" borderId="6" xfId="0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0" borderId="7" xfId="0" applyBorder="1" applyProtection="1"/>
    <xf numFmtId="0" fontId="2" fillId="0" borderId="8" xfId="0" applyFont="1" applyBorder="1" applyAlignment="1" applyProtection="1">
      <alignment horizontal="center"/>
    </xf>
    <xf numFmtId="0" fontId="2" fillId="0" borderId="2" xfId="0" applyFont="1" applyBorder="1" applyAlignment="1" applyProtection="1">
      <alignment horizontal="center"/>
    </xf>
    <xf numFmtId="0" fontId="2" fillId="0" borderId="9" xfId="0" applyFont="1" applyBorder="1" applyAlignment="1" applyProtection="1">
      <alignment horizontal="center"/>
    </xf>
    <xf numFmtId="0" fontId="0" fillId="0" borderId="10" xfId="0" applyBorder="1" applyAlignment="1" applyProtection="1">
      <alignment horizontal="center"/>
    </xf>
    <xf numFmtId="0" fontId="2" fillId="0" borderId="12" xfId="0" applyFont="1" applyBorder="1" applyAlignment="1" applyProtection="1">
      <alignment horizontal="center"/>
    </xf>
    <xf numFmtId="2" fontId="0" fillId="2" borderId="4" xfId="0" applyNumberFormat="1" applyFill="1" applyBorder="1" applyAlignment="1" applyProtection="1">
      <alignment horizontal="center"/>
    </xf>
    <xf numFmtId="2" fontId="0" fillId="0" borderId="1" xfId="0" applyNumberFormat="1" applyBorder="1" applyAlignment="1" applyProtection="1">
      <alignment horizontal="center"/>
    </xf>
    <xf numFmtId="0" fontId="0" fillId="0" borderId="0" xfId="0" applyAlignment="1">
      <alignment horizontal="center" vertical="center"/>
    </xf>
    <xf numFmtId="0" fontId="0" fillId="6" borderId="13" xfId="0" applyFill="1" applyBorder="1"/>
    <xf numFmtId="0" fontId="0" fillId="6" borderId="7" xfId="0" applyFill="1" applyBorder="1"/>
    <xf numFmtId="0" fontId="0" fillId="6" borderId="16" xfId="0" applyFill="1" applyBorder="1"/>
    <xf numFmtId="0" fontId="0" fillId="7" borderId="3" xfId="0" applyFill="1" applyBorder="1"/>
    <xf numFmtId="0" fontId="0" fillId="7" borderId="13" xfId="0" applyFill="1" applyBorder="1"/>
    <xf numFmtId="0" fontId="0" fillId="7" borderId="5" xfId="0" applyFill="1" applyBorder="1"/>
    <xf numFmtId="0" fontId="0" fillId="7" borderId="7" xfId="0" applyFill="1" applyBorder="1"/>
    <xf numFmtId="0" fontId="0" fillId="7" borderId="14" xfId="0" applyFill="1" applyBorder="1"/>
    <xf numFmtId="0" fontId="0" fillId="7" borderId="16" xfId="0" applyFill="1" applyBorder="1"/>
    <xf numFmtId="0" fontId="0" fillId="8" borderId="3" xfId="0" applyFill="1" applyBorder="1"/>
    <xf numFmtId="0" fontId="0" fillId="8" borderId="5" xfId="0" applyFill="1" applyBorder="1"/>
    <xf numFmtId="0" fontId="0" fillId="8" borderId="14" xfId="0" applyFill="1" applyBorder="1"/>
    <xf numFmtId="0" fontId="3" fillId="0" borderId="0" xfId="0" applyFont="1" applyAlignment="1">
      <alignment horizontal="center"/>
    </xf>
    <xf numFmtId="0" fontId="3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14" fontId="0" fillId="0" borderId="0" xfId="0" applyNumberFormat="1" applyAlignment="1">
      <alignment horizontal="center"/>
    </xf>
    <xf numFmtId="0" fontId="12" fillId="0" borderId="0" xfId="2"/>
    <xf numFmtId="0" fontId="0" fillId="0" borderId="0" xfId="0" applyBorder="1" applyProtection="1"/>
    <xf numFmtId="0" fontId="0" fillId="0" borderId="20" xfId="0" applyBorder="1" applyAlignment="1" applyProtection="1">
      <alignment horizontal="center"/>
    </xf>
    <xf numFmtId="0" fontId="13" fillId="0" borderId="0" xfId="0" applyFont="1" applyAlignment="1" applyProtection="1">
      <alignment horizontal="left" vertical="center"/>
    </xf>
    <xf numFmtId="0" fontId="0" fillId="12" borderId="0" xfId="0" applyFill="1"/>
    <xf numFmtId="0" fontId="0" fillId="8" borderId="0" xfId="0" applyFill="1"/>
    <xf numFmtId="0" fontId="0" fillId="0" borderId="0" xfId="0" applyFill="1" applyAlignment="1">
      <alignment horizontal="center" vertical="center"/>
    </xf>
    <xf numFmtId="0" fontId="0" fillId="0" borderId="0" xfId="0" applyFill="1"/>
    <xf numFmtId="0" fontId="9" fillId="0" borderId="0" xfId="0" applyFont="1" applyFill="1"/>
    <xf numFmtId="164" fontId="2" fillId="0" borderId="1" xfId="0" applyNumberFormat="1" applyFont="1" applyBorder="1" applyAlignment="1" applyProtection="1">
      <alignment horizontal="center"/>
    </xf>
    <xf numFmtId="166" fontId="15" fillId="0" borderId="0" xfId="0" applyNumberFormat="1" applyFont="1" applyAlignment="1">
      <alignment horizontal="center" vertical="center"/>
    </xf>
    <xf numFmtId="165" fontId="15" fillId="0" borderId="0" xfId="0" applyNumberFormat="1" applyFont="1" applyAlignment="1">
      <alignment horizontal="center" vertical="center"/>
    </xf>
    <xf numFmtId="0" fontId="0" fillId="10" borderId="1" xfId="0" applyFont="1" applyFill="1" applyBorder="1" applyAlignment="1" applyProtection="1">
      <alignment horizontal="center" vertical="center" textRotation="90" wrapText="1"/>
    </xf>
    <xf numFmtId="0" fontId="0" fillId="0" borderId="1" xfId="0" applyFont="1" applyFill="1" applyBorder="1" applyAlignment="1" applyProtection="1">
      <alignment horizontal="center" vertical="center" textRotation="90" wrapText="1"/>
    </xf>
    <xf numFmtId="0" fontId="0" fillId="4" borderId="1" xfId="0" applyFont="1" applyFill="1" applyBorder="1" applyAlignment="1" applyProtection="1">
      <alignment horizontal="center" vertical="center" textRotation="90" wrapText="1"/>
    </xf>
    <xf numFmtId="0" fontId="0" fillId="0" borderId="0" xfId="0" applyFont="1" applyAlignment="1">
      <alignment horizontal="center" vertical="center" textRotation="90" wrapText="1"/>
    </xf>
    <xf numFmtId="166" fontId="0" fillId="11" borderId="1" xfId="0" applyNumberFormat="1" applyFont="1" applyFill="1" applyBorder="1" applyAlignment="1">
      <alignment horizontal="center" vertical="center" textRotation="90" wrapText="1"/>
    </xf>
    <xf numFmtId="0" fontId="0" fillId="11" borderId="1" xfId="0" applyFont="1" applyFill="1" applyBorder="1" applyAlignment="1">
      <alignment horizontal="center" vertical="center" textRotation="90" wrapText="1"/>
    </xf>
    <xf numFmtId="0" fontId="0" fillId="13" borderId="1" xfId="0" applyFont="1" applyFill="1" applyBorder="1" applyAlignment="1">
      <alignment horizontal="center" vertical="center" textRotation="90" wrapText="1"/>
    </xf>
    <xf numFmtId="0" fontId="0" fillId="9" borderId="1" xfId="0" applyFont="1" applyFill="1" applyBorder="1" applyAlignment="1">
      <alignment horizontal="center" vertical="center" textRotation="90" wrapText="1"/>
    </xf>
    <xf numFmtId="1" fontId="0" fillId="0" borderId="0" xfId="0" applyNumberFormat="1" applyFill="1" applyAlignment="1">
      <alignment horizontal="center" vertical="center"/>
    </xf>
    <xf numFmtId="166" fontId="0" fillId="0" borderId="0" xfId="0" applyNumberFormat="1" applyFill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64" fontId="3" fillId="0" borderId="0" xfId="0" applyNumberFormat="1" applyFont="1" applyFill="1" applyAlignment="1">
      <alignment horizontal="center" vertical="center"/>
    </xf>
    <xf numFmtId="164" fontId="0" fillId="0" borderId="0" xfId="0" applyNumberFormat="1" applyFill="1" applyAlignment="1">
      <alignment horizontal="center" vertical="center"/>
    </xf>
    <xf numFmtId="166" fontId="3" fillId="0" borderId="0" xfId="0" applyNumberFormat="1" applyFont="1" applyFill="1" applyAlignment="1">
      <alignment horizontal="center" vertical="center"/>
    </xf>
    <xf numFmtId="165" fontId="3" fillId="0" borderId="0" xfId="0" applyNumberFormat="1" applyFont="1" applyFill="1" applyAlignment="1">
      <alignment horizontal="center" vertical="center"/>
    </xf>
    <xf numFmtId="0" fontId="0" fillId="2" borderId="1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3" fillId="3" borderId="1" xfId="0" applyFont="1" applyFill="1" applyBorder="1" applyAlignment="1" applyProtection="1">
      <alignment horizontal="center"/>
    </xf>
    <xf numFmtId="0" fontId="0" fillId="0" borderId="0" xfId="0" applyFont="1" applyAlignment="1">
      <alignment horizont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Alignment="1"/>
    <xf numFmtId="0" fontId="0" fillId="0" borderId="1" xfId="0" applyFont="1" applyBorder="1" applyAlignment="1">
      <alignment horizontal="center" vertical="center"/>
    </xf>
    <xf numFmtId="0" fontId="8" fillId="0" borderId="1" xfId="0" applyFont="1" applyBorder="1" applyAlignment="1" applyProtection="1">
      <alignment horizontal="center" vertical="center"/>
    </xf>
    <xf numFmtId="0" fontId="3" fillId="0" borderId="0" xfId="0" applyFont="1" applyFill="1"/>
    <xf numFmtId="0" fontId="0" fillId="0" borderId="0" xfId="0" applyFill="1" applyAlignment="1" applyProtection="1">
      <alignment horizontal="right"/>
    </xf>
    <xf numFmtId="0" fontId="18" fillId="0" borderId="0" xfId="0" applyFont="1" applyFill="1" applyAlignment="1">
      <alignment vertical="center"/>
    </xf>
    <xf numFmtId="0" fontId="11" fillId="0" borderId="0" xfId="0" applyFont="1" applyFill="1"/>
    <xf numFmtId="0" fontId="13" fillId="0" borderId="0" xfId="0" applyFont="1"/>
    <xf numFmtId="166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0" fontId="0" fillId="14" borderId="1" xfId="0" applyFill="1" applyBorder="1" applyAlignment="1" applyProtection="1">
      <alignment horizontal="center"/>
    </xf>
    <xf numFmtId="0" fontId="3" fillId="15" borderId="1" xfId="0" applyFont="1" applyFill="1" applyBorder="1" applyAlignment="1" applyProtection="1">
      <alignment horizontal="center"/>
    </xf>
    <xf numFmtId="0" fontId="0" fillId="16" borderId="1" xfId="0" applyFill="1" applyBorder="1" applyAlignment="1" applyProtection="1">
      <alignment horizontal="center"/>
    </xf>
    <xf numFmtId="0" fontId="0" fillId="17" borderId="0" xfId="0" applyFill="1"/>
    <xf numFmtId="0" fontId="0" fillId="17" borderId="0" xfId="0" applyFill="1" applyAlignment="1">
      <alignment horizontal="center"/>
    </xf>
    <xf numFmtId="0" fontId="2" fillId="18" borderId="0" xfId="0" applyFont="1" applyFill="1" applyAlignment="1">
      <alignment horizontal="center"/>
    </xf>
    <xf numFmtId="0" fontId="0" fillId="18" borderId="0" xfId="0" applyFill="1" applyAlignment="1">
      <alignment horizontal="center"/>
    </xf>
    <xf numFmtId="0" fontId="13" fillId="18" borderId="0" xfId="0" applyFont="1" applyFill="1" applyAlignment="1">
      <alignment horizontal="left"/>
    </xf>
    <xf numFmtId="0" fontId="13" fillId="17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right"/>
    </xf>
    <xf numFmtId="0" fontId="3" fillId="17" borderId="0" xfId="0" applyFont="1" applyFill="1" applyAlignment="1">
      <alignment horizontal="center"/>
    </xf>
    <xf numFmtId="0" fontId="3" fillId="17" borderId="0" xfId="0" applyFont="1" applyFill="1"/>
    <xf numFmtId="0" fontId="21" fillId="0" borderId="0" xfId="0" applyFont="1"/>
    <xf numFmtId="0" fontId="23" fillId="0" borderId="0" xfId="0" applyFont="1" applyAlignment="1">
      <alignment vertical="center"/>
    </xf>
    <xf numFmtId="0" fontId="23" fillId="19" borderId="0" xfId="0" applyFont="1" applyFill="1" applyAlignment="1">
      <alignment vertical="center"/>
    </xf>
    <xf numFmtId="0" fontId="23" fillId="19" borderId="0" xfId="0" applyFont="1" applyFill="1" applyAlignment="1">
      <alignment horizontal="center" vertical="center"/>
    </xf>
    <xf numFmtId="0" fontId="23" fillId="19" borderId="0" xfId="0" applyFont="1" applyFill="1" applyAlignment="1">
      <alignment horizontal="left" vertical="center"/>
    </xf>
    <xf numFmtId="0" fontId="2" fillId="11" borderId="0" xfId="0" applyFont="1" applyFill="1" applyAlignment="1">
      <alignment horizontal="center"/>
    </xf>
    <xf numFmtId="0" fontId="0" fillId="11" borderId="0" xfId="0" applyFont="1" applyFill="1"/>
    <xf numFmtId="0" fontId="0" fillId="11" borderId="0" xfId="0" applyFont="1" applyFill="1" applyAlignment="1">
      <alignment horizontal="center"/>
    </xf>
    <xf numFmtId="0" fontId="0" fillId="11" borderId="0" xfId="0" applyFont="1" applyFill="1" applyAlignment="1">
      <alignment horizontal="left"/>
    </xf>
    <xf numFmtId="164" fontId="0" fillId="0" borderId="1" xfId="0" applyNumberFormat="1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6" fillId="0" borderId="3" xfId="0" applyFont="1" applyBorder="1" applyAlignment="1">
      <alignment horizontal="center" vertical="center" textRotation="90" wrapText="1"/>
    </xf>
    <xf numFmtId="0" fontId="6" fillId="0" borderId="5" xfId="0" applyFont="1" applyBorder="1" applyAlignment="1">
      <alignment horizontal="center" vertical="center" textRotation="90"/>
    </xf>
    <xf numFmtId="0" fontId="6" fillId="0" borderId="14" xfId="0" applyFont="1" applyBorder="1" applyAlignment="1">
      <alignment horizontal="center" vertical="center" textRotation="90"/>
    </xf>
    <xf numFmtId="0" fontId="7" fillId="6" borderId="3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7" borderId="11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7" fillId="8" borderId="11" xfId="0" applyFont="1" applyFill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 textRotation="90"/>
    </xf>
    <xf numFmtId="0" fontId="19" fillId="0" borderId="0" xfId="0" applyFont="1" applyFill="1" applyAlignment="1">
      <alignment horizontal="center" vertical="center"/>
    </xf>
    <xf numFmtId="0" fontId="6" fillId="0" borderId="17" xfId="0" applyFont="1" applyFill="1" applyBorder="1" applyAlignment="1">
      <alignment horizontal="center" vertical="center" textRotation="90" wrapText="1"/>
    </xf>
    <xf numFmtId="0" fontId="6" fillId="0" borderId="18" xfId="0" applyFont="1" applyFill="1" applyBorder="1" applyAlignment="1">
      <alignment horizontal="center" vertical="center" textRotation="90" wrapText="1"/>
    </xf>
    <xf numFmtId="0" fontId="6" fillId="0" borderId="19" xfId="0" applyFont="1" applyFill="1" applyBorder="1" applyAlignment="1">
      <alignment horizontal="center" vertical="center" textRotation="90" wrapText="1"/>
    </xf>
    <xf numFmtId="0" fontId="18" fillId="0" borderId="0" xfId="0" applyFont="1" applyFill="1" applyAlignment="1">
      <alignment horizontal="center" vertical="center"/>
    </xf>
    <xf numFmtId="0" fontId="5" fillId="5" borderId="0" xfId="1" applyFont="1" applyAlignment="1" applyProtection="1">
      <alignment horizontal="center" vertical="center"/>
    </xf>
    <xf numFmtId="0" fontId="16" fillId="16" borderId="1" xfId="0" applyFont="1" applyFill="1" applyBorder="1" applyAlignment="1" applyProtection="1">
      <alignment horizontal="center" vertical="center"/>
    </xf>
    <xf numFmtId="0" fontId="17" fillId="15" borderId="1" xfId="0" applyFont="1" applyFill="1" applyBorder="1" applyAlignment="1" applyProtection="1">
      <alignment horizontal="center" vertical="center"/>
    </xf>
    <xf numFmtId="0" fontId="16" fillId="14" borderId="1" xfId="0" applyFont="1" applyFill="1" applyBorder="1" applyAlignment="1" applyProtection="1">
      <alignment horizontal="center" vertical="center"/>
    </xf>
    <xf numFmtId="0" fontId="3" fillId="0" borderId="0" xfId="0" applyFont="1" applyAlignment="1">
      <alignment horizontal="left" wrapText="1"/>
    </xf>
    <xf numFmtId="14" fontId="0" fillId="0" borderId="0" xfId="0" applyNumberFormat="1" applyFont="1" applyAlignment="1">
      <alignment horizontal="center"/>
    </xf>
    <xf numFmtId="0" fontId="0" fillId="20" borderId="1" xfId="0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2" fontId="0" fillId="0" borderId="6" xfId="0" applyNumberFormat="1" applyBorder="1" applyAlignment="1" applyProtection="1">
      <alignment horizontal="center"/>
    </xf>
    <xf numFmtId="0" fontId="0" fillId="0" borderId="21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22" xfId="0" applyBorder="1" applyAlignment="1" applyProtection="1">
      <alignment horizontal="center"/>
    </xf>
    <xf numFmtId="164" fontId="0" fillId="2" borderId="23" xfId="0" applyNumberFormat="1" applyFill="1" applyBorder="1" applyAlignment="1" applyProtection="1">
      <alignment horizontal="center"/>
    </xf>
    <xf numFmtId="164" fontId="0" fillId="0" borderId="23" xfId="0" applyNumberFormat="1" applyBorder="1" applyAlignment="1" applyProtection="1">
      <alignment horizontal="center"/>
    </xf>
    <xf numFmtId="0" fontId="0" fillId="0" borderId="23" xfId="0" applyBorder="1" applyAlignment="1" applyProtection="1">
      <alignment horizontal="center"/>
    </xf>
    <xf numFmtId="0" fontId="0" fillId="0" borderId="24" xfId="0" applyBorder="1" applyAlignment="1" applyProtection="1">
      <alignment horizontal="center"/>
    </xf>
    <xf numFmtId="0" fontId="0" fillId="0" borderId="6" xfId="0" applyBorder="1" applyProtection="1"/>
    <xf numFmtId="0" fontId="28" fillId="0" borderId="0" xfId="0" applyFont="1" applyFill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" fillId="18" borderId="0" xfId="0" applyFont="1" applyFill="1" applyAlignment="1">
      <alignment horizontal="left"/>
    </xf>
  </cellXfs>
  <cellStyles count="3">
    <cellStyle name="Lien hypertexte" xfId="2" builtinId="8"/>
    <cellStyle name="Normal" xfId="0" builtinId="0"/>
    <cellStyle name="Satisfaisant" xfId="1" builtinId="26"/>
  </cellStyles>
  <dxfs count="38">
    <dxf>
      <font>
        <b/>
        <i val="0"/>
        <color rgb="FFFF0000"/>
      </font>
      <fill>
        <patternFill>
          <bgColor theme="5" tint="0.39994506668294322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5" formatCode="h:mm:ss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5" formatCode="h:mm:ss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6" formatCode="[$-40C]d\-mmm\-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9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0066"/>
      <color rgb="FFFFFF99"/>
      <color rgb="FFF37B0D"/>
      <color rgb="FFB8E43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xlMacrosheet" Target="macro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microsoft.com/office/2006/relationships/vbaProject" Target="vbaProject.bin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4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5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5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6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6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6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5605386283239E-3"/>
          <c:y val="0"/>
          <c:w val="0.93946512875582977"/>
          <c:h val="0.98414060478355703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20-7296-468B-A818-60C9AF932F0E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25-7296-468B-A818-60C9AF932F0E}"/>
              </c:ext>
            </c:extLst>
          </c:dPt>
          <c:dPt>
            <c:idx val="2"/>
            <c:bubble3D val="0"/>
            <c:explosion val="1"/>
            <c:spPr>
              <a:noFill/>
            </c:spPr>
            <c:extLst>
              <c:ext xmlns:c16="http://schemas.microsoft.com/office/drawing/2014/chart" uri="{C3380CC4-5D6E-409C-BE32-E72D297353CC}">
                <c16:uniqueId val="{00000021-7296-468B-A818-60C9AF932F0E}"/>
              </c:ext>
            </c:extLst>
          </c:dPt>
          <c:val>
            <c:numRef>
              <c:f>Analyse!$H$66:$H$68</c:f>
              <c:numCache>
                <c:formatCode>General</c:formatCode>
                <c:ptCount val="3"/>
                <c:pt idx="0" formatCode="0.00">
                  <c:v>0.68027210884354716</c:v>
                </c:pt>
                <c:pt idx="1">
                  <c:v>0.01</c:v>
                </c:pt>
                <c:pt idx="2" formatCode="0\.0">
                  <c:v>5.9108860759493602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91F-4AF0-AC24-3006160201D9}"/>
            </c:ext>
          </c:extLst>
        </c:ser>
        <c:ser>
          <c:idx val="2"/>
          <c:order val="1"/>
          <c:tx>
            <c:v>dif S2 S3</c:v>
          </c:tx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11-7296-468B-A818-60C9AF932F0E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16-7296-468B-A818-60C9AF932F0E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8-7296-468B-A818-60C9AF932F0E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2C-7296-468B-A818-60C9AF932F0E}"/>
              </c:ext>
            </c:extLst>
          </c:dPt>
          <c:val>
            <c:numRef>
              <c:f>Analyse!$H$70:$H$73</c:f>
              <c:numCache>
                <c:formatCode>0\.0</c:formatCode>
                <c:ptCount val="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 formatCode="General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1F-4AF0-AC24-300616020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872461653442959E-2"/>
          <c:y val="1.3875462340282448E-2"/>
          <c:w val="0.95272533868049103"/>
          <c:h val="0.98960461027660218"/>
        </c:manualLayout>
      </c:layout>
      <c:doughnutChart>
        <c:varyColors val="1"/>
        <c:ser>
          <c:idx val="1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22-47A2-472B-992A-10280F593EEB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47A2-472B-992A-10280F593EEB}"/>
              </c:ext>
            </c:extLst>
          </c:dPt>
          <c:val>
            <c:numRef>
              <c:f>Analyse!$I$66:$I$68</c:f>
              <c:numCache>
                <c:formatCode>General</c:formatCode>
                <c:ptCount val="3"/>
                <c:pt idx="0" formatCode="0.00">
                  <c:v>7.9113924050639647E-2</c:v>
                </c:pt>
                <c:pt idx="1">
                  <c:v>0.02</c:v>
                </c:pt>
                <c:pt idx="2" formatCode="0\.0">
                  <c:v>4.4800000000000004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F7C-480D-ACC6-00A92A83228B}"/>
            </c:ext>
          </c:extLst>
        </c:ser>
        <c:ser>
          <c:idx val="0"/>
          <c:order val="1"/>
          <c:tx>
            <c:v>Diff S2 S3</c:v>
          </c:tx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D-47A2-472B-992A-10280F593EEB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E-47A2-472B-992A-10280F593EEB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7-47A2-472B-992A-10280F593EEB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E-47A2-472B-992A-10280F593EEB}"/>
              </c:ext>
            </c:extLst>
          </c:dPt>
          <c:val>
            <c:numRef>
              <c:f>Analyse!$J$70:$J$73</c:f>
              <c:numCache>
                <c:formatCode>0\.0</c:formatCode>
                <c:ptCount val="4"/>
                <c:pt idx="0">
                  <c:v>0.25</c:v>
                </c:pt>
                <c:pt idx="1">
                  <c:v>0.8</c:v>
                </c:pt>
                <c:pt idx="2">
                  <c:v>1.2</c:v>
                </c:pt>
                <c:pt idx="3" formatCode="General">
                  <c:v>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F7C-480D-ACC6-00A92A8322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785941186854701E-2"/>
          <c:y val="3.7477863829890226E-2"/>
          <c:w val="0.95272533868049103"/>
          <c:h val="0.9896046102766021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20-C2BA-4E6D-9DD3-4AF657F91D9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26-C2BA-4E6D-9DD3-4AF657F91D91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23-C2BA-4E6D-9DD3-4AF657F91D91}"/>
              </c:ext>
            </c:extLst>
          </c:dPt>
          <c:val>
            <c:numRef>
              <c:f>Analyse!$K$49:$K$51</c:f>
              <c:numCache>
                <c:formatCode>General</c:formatCode>
                <c:ptCount val="3"/>
                <c:pt idx="0" formatCode="0\.0">
                  <c:v>2.1</c:v>
                </c:pt>
                <c:pt idx="1">
                  <c:v>0.03</c:v>
                </c:pt>
                <c:pt idx="2" formatCode="0\.0">
                  <c:v>9.870000000000001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E18-4576-AC08-051674A169EA}"/>
            </c:ext>
          </c:extLst>
        </c:ser>
        <c:ser>
          <c:idx val="0"/>
          <c:order val="1"/>
          <c:tx>
            <c:v>Compensation Cl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C2BA-4E6D-9DD3-4AF657F91D91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C2BA-4E6D-9DD3-4AF657F91D91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18-C2BA-4E6D-9DD3-4AF657F91D91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10-C2BA-4E6D-9DD3-4AF657F91D91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6-C2BA-4E6D-9DD3-4AF657F91D91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2B-C2BA-4E6D-9DD3-4AF657F91D91}"/>
              </c:ext>
            </c:extLst>
          </c:dPt>
          <c:val>
            <c:numRef>
              <c:f>Analyse!$J$53:$J$58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E18-4576-AC08-051674A16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454260187887913E-2"/>
          <c:y val="3.2384553619864163E-2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860B-4582-9648-BC804B13FC5B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B-860B-4582-9648-BC804B13FC5B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860B-4582-9648-BC804B13FC5B}"/>
              </c:ext>
            </c:extLst>
          </c:dPt>
          <c:val>
            <c:numRef>
              <c:f>Analyse!$G$35:$G$37</c:f>
              <c:numCache>
                <c:formatCode>General</c:formatCode>
                <c:ptCount val="3"/>
                <c:pt idx="0" formatCode="0\.0">
                  <c:v>41.199999999999989</c:v>
                </c:pt>
                <c:pt idx="1">
                  <c:v>0.4</c:v>
                </c:pt>
                <c:pt idx="2" formatCode="0\.0">
                  <c:v>118.4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91B-4B34-BBEE-61FE0FBA951A}"/>
            </c:ext>
          </c:extLst>
        </c:ser>
        <c:ser>
          <c:idx val="2"/>
          <c:order val="1"/>
          <c:tx>
            <c:v>C° SI Na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12-860B-4582-9648-BC804B13FC5B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F-860B-4582-9648-BC804B13FC5B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13-860B-4582-9648-BC804B13FC5B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6-860B-4582-9648-BC804B13FC5B}"/>
              </c:ext>
            </c:extLst>
          </c:dPt>
          <c:val>
            <c:numRef>
              <c:f>Analyse!$F$39:$F$42</c:f>
              <c:numCache>
                <c:formatCode>General</c:formatCode>
                <c:ptCount val="4"/>
                <c:pt idx="0">
                  <c:v>20</c:v>
                </c:pt>
                <c:pt idx="1">
                  <c:v>40</c:v>
                </c:pt>
                <c:pt idx="2">
                  <c:v>20</c:v>
                </c:pt>
                <c:pt idx="3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91B-4B34-BBEE-61FE0FBA9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099215581006911E-2"/>
          <c:y val="5.1094312362451591E-3"/>
          <c:w val="0.95272533868049103"/>
          <c:h val="0.9896046102766021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8-813E-4A22-8517-CA963DE4337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D-813E-4A22-8517-CA963DE43371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813E-4A22-8517-CA963DE43371}"/>
              </c:ext>
            </c:extLst>
          </c:dPt>
          <c:val>
            <c:numRef>
              <c:f>Analyse!$K$35:$K$37</c:f>
              <c:numCache>
                <c:formatCode>General</c:formatCode>
                <c:ptCount val="3"/>
                <c:pt idx="0" formatCode="0\.0">
                  <c:v>35.599999999999994</c:v>
                </c:pt>
                <c:pt idx="1">
                  <c:v>0.3</c:v>
                </c:pt>
                <c:pt idx="2" formatCode="0\.0">
                  <c:v>124.10000000000001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06-478A-A2C9-9EEE92B26668}"/>
            </c:ext>
          </c:extLst>
        </c:ser>
        <c:ser>
          <c:idx val="0"/>
          <c:order val="1"/>
          <c:tx>
            <c:v>C° SI Cl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17-813E-4A22-8517-CA963DE43371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12-813E-4A22-8517-CA963DE43371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1D-813E-4A22-8517-CA963DE43371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6-813E-4A22-8517-CA963DE43371}"/>
              </c:ext>
            </c:extLst>
          </c:dPt>
          <c:val>
            <c:numRef>
              <c:f>Analyse!$J$39:$J$42</c:f>
              <c:numCache>
                <c:formatCode>General</c:formatCode>
                <c:ptCount val="4"/>
                <c:pt idx="0">
                  <c:v>20</c:v>
                </c:pt>
                <c:pt idx="1">
                  <c:v>40</c:v>
                </c:pt>
                <c:pt idx="2">
                  <c:v>20</c:v>
                </c:pt>
                <c:pt idx="3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A06-478A-A2C9-9EEE92B266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041656029648671E-2"/>
          <c:y val="4.6556990389536167E-2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6-7C05-49C9-8FAD-5851B9EE33AB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2-7C05-49C9-8FAD-5851B9EE33AB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7C05-49C9-8FAD-5851B9EE33AB}"/>
              </c:ext>
            </c:extLst>
          </c:dPt>
          <c:val>
            <c:numRef>
              <c:f>Analyse!$G$5:$G$7</c:f>
              <c:numCache>
                <c:formatCode>General</c:formatCode>
                <c:ptCount val="3"/>
                <c:pt idx="0" formatCode="0\.0">
                  <c:v>23.4</c:v>
                </c:pt>
                <c:pt idx="1">
                  <c:v>0.2</c:v>
                </c:pt>
                <c:pt idx="2" formatCode="0\.0">
                  <c:v>66.399999999999991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C62-4853-96E8-609B804EBEA5}"/>
            </c:ext>
          </c:extLst>
        </c:ser>
        <c:ser>
          <c:idx val="2"/>
          <c:order val="1"/>
          <c:tx>
            <c:v>Pente Na</c:v>
          </c:tx>
          <c:spPr>
            <a:noFill/>
          </c:spPr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B-7C05-49C9-8FAD-5851B9EE33AB}"/>
              </c:ext>
            </c:extLst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2-7C05-49C9-8FAD-5851B9EE33AB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18-7C05-49C9-8FAD-5851B9EE33AB}"/>
              </c:ext>
            </c:extLst>
          </c:dPt>
          <c:dPt>
            <c:idx val="3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1D-7C05-49C9-8FAD-5851B9EE33AB}"/>
              </c:ext>
            </c:extLst>
          </c:dPt>
          <c:dPt>
            <c:idx val="4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24-7C05-49C9-8FAD-5851B9EE33AB}"/>
              </c:ext>
            </c:extLst>
          </c:dPt>
          <c:val>
            <c:numRef>
              <c:f>Analyse!$F$9:$F$14</c:f>
              <c:numCache>
                <c:formatCode>General</c:formatCode>
                <c:ptCount val="6"/>
                <c:pt idx="0">
                  <c:v>10</c:v>
                </c:pt>
                <c:pt idx="1">
                  <c:v>5</c:v>
                </c:pt>
                <c:pt idx="2">
                  <c:v>15</c:v>
                </c:pt>
                <c:pt idx="3">
                  <c:v>3</c:v>
                </c:pt>
                <c:pt idx="4">
                  <c:v>12</c:v>
                </c:pt>
                <c:pt idx="5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C62-4853-96E8-609B804EB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55438906864696E-3"/>
          <c:y val="4.0673184427585073E-2"/>
          <c:w val="0.99223439461371676"/>
          <c:h val="0.9841405801367582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B609-42F1-A65B-7091C926A2DA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0-B609-42F1-A65B-7091C926A2DA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2-B609-42F1-A65B-7091C926A2DA}"/>
              </c:ext>
            </c:extLst>
          </c:dPt>
          <c:val>
            <c:numRef>
              <c:f>Analyse!$H$5:$H$7</c:f>
              <c:numCache>
                <c:formatCode>General</c:formatCode>
                <c:ptCount val="3"/>
                <c:pt idx="0" formatCode="0\.0">
                  <c:v>23.200000000000003</c:v>
                </c:pt>
                <c:pt idx="1">
                  <c:v>0.2</c:v>
                </c:pt>
                <c:pt idx="2" formatCode="0\.0">
                  <c:v>66.599999999999994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7C7-4C2B-A0A9-E5A5C12D9706}"/>
            </c:ext>
          </c:extLst>
        </c:ser>
        <c:ser>
          <c:idx val="2"/>
          <c:order val="1"/>
          <c:tx>
            <c:v>Pente K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7-B609-42F1-A65B-7091C926A2DA}"/>
              </c:ext>
            </c:extLst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C-B609-42F1-A65B-7091C926A2D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11-B609-42F1-A65B-7091C926A2DA}"/>
              </c:ext>
            </c:extLst>
          </c:dPt>
          <c:dPt>
            <c:idx val="3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16-B609-42F1-A65B-7091C926A2DA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B609-42F1-A65B-7091C926A2DA}"/>
              </c:ext>
            </c:extLst>
          </c:dPt>
          <c:val>
            <c:numRef>
              <c:f>Analyse!$F$9:$F$14</c:f>
              <c:numCache>
                <c:formatCode>General</c:formatCode>
                <c:ptCount val="6"/>
                <c:pt idx="0">
                  <c:v>10</c:v>
                </c:pt>
                <c:pt idx="1">
                  <c:v>5</c:v>
                </c:pt>
                <c:pt idx="2">
                  <c:v>15</c:v>
                </c:pt>
                <c:pt idx="3">
                  <c:v>3</c:v>
                </c:pt>
                <c:pt idx="4">
                  <c:v>12</c:v>
                </c:pt>
                <c:pt idx="5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7C7-4C2B-A0A9-E5A5C12D9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099215581006911E-2"/>
          <c:y val="5.1094312362451591E-3"/>
          <c:w val="0.95272533868049103"/>
          <c:h val="0.9896046102766021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5F88-4E30-80AF-CDBEB3D9D37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9-5F88-4E30-80AF-CDBEB3D9D375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5F88-4E30-80AF-CDBEB3D9D375}"/>
              </c:ext>
            </c:extLst>
          </c:dPt>
          <c:val>
            <c:numRef>
              <c:f>Analyse!$I$5:$I$7</c:f>
              <c:numCache>
                <c:formatCode>General</c:formatCode>
                <c:ptCount val="3"/>
                <c:pt idx="0" formatCode="0\.0">
                  <c:v>30.6</c:v>
                </c:pt>
                <c:pt idx="1">
                  <c:v>0.2</c:v>
                </c:pt>
                <c:pt idx="2" formatCode="0\.0">
                  <c:v>79.2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38-4558-A8E2-DD41E801421B}"/>
            </c:ext>
          </c:extLst>
        </c:ser>
        <c:ser>
          <c:idx val="0"/>
          <c:order val="1"/>
          <c:tx>
            <c:v>Pente Cl</c:v>
          </c:tx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D-5F88-4E30-80AF-CDBEB3D9D375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12-5F88-4E30-80AF-CDBEB3D9D375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F-5F88-4E30-80AF-CDBEB3D9D375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9-5F88-4E30-80AF-CDBEB3D9D375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B-5F88-4E30-80AF-CDBEB3D9D375}"/>
              </c:ext>
            </c:extLst>
          </c:dPt>
          <c:val>
            <c:numRef>
              <c:f>Analyse!$H$9:$H$14</c:f>
              <c:numCache>
                <c:formatCode>General</c:formatCode>
                <c:ptCount val="6"/>
                <c:pt idx="0">
                  <c:v>12</c:v>
                </c:pt>
                <c:pt idx="1">
                  <c:v>3</c:v>
                </c:pt>
                <c:pt idx="2">
                  <c:v>25</c:v>
                </c:pt>
                <c:pt idx="3">
                  <c:v>5</c:v>
                </c:pt>
                <c:pt idx="4">
                  <c:v>10</c:v>
                </c:pt>
                <c:pt idx="5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138-4558-A8E2-DD41E8014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3.6083329447089085E-2"/>
          <c:w val="0.95272533868049103"/>
          <c:h val="0.98960461027660218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B-9204-4F2E-9C8E-38E4057E7B22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C-9204-4F2E-9C8E-38E4057E7B22}"/>
              </c:ext>
            </c:extLst>
          </c:dPt>
          <c:val>
            <c:numRef>
              <c:f>Analyse!$G$82:$G$84</c:f>
              <c:numCache>
                <c:formatCode>General</c:formatCode>
                <c:ptCount val="3"/>
                <c:pt idx="0" formatCode="0.00">
                  <c:v>3.3000000000000043</c:v>
                </c:pt>
                <c:pt idx="1">
                  <c:v>0.06</c:v>
                </c:pt>
                <c:pt idx="2" formatCode="0\.0">
                  <c:v>8.6399999999999952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7E-41BF-B767-EC43443B96A5}"/>
            </c:ext>
          </c:extLst>
        </c:ser>
        <c:ser>
          <c:idx val="2"/>
          <c:order val="1"/>
          <c:tx>
            <c:v>femS2-femS1</c:v>
          </c:tx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5-9204-4F2E-9C8E-38E4057E7B22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9204-4F2E-9C8E-38E4057E7B22}"/>
              </c:ext>
            </c:extLst>
          </c:dPt>
          <c:dPt>
            <c:idx val="6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9204-4F2E-9C8E-38E4057E7B22}"/>
              </c:ext>
            </c:extLst>
          </c:dPt>
          <c:val>
            <c:numRef>
              <c:f>Analyse!$F$86:$F$92</c:f>
              <c:numCache>
                <c:formatCode>0\.0</c:formatCode>
                <c:ptCount val="7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6" formatCode="General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17E-41BF-B767-EC43443B9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3.6083329447089085E-2"/>
          <c:w val="0.95272533868049103"/>
          <c:h val="0.98960461027660218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E29C-45C4-863F-3B8212EA6D38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E29C-45C4-863F-3B8212EA6D38}"/>
              </c:ext>
            </c:extLst>
          </c:dPt>
          <c:val>
            <c:numRef>
              <c:f>Analyse!$H$82:$H$84</c:f>
              <c:numCache>
                <c:formatCode>General</c:formatCode>
                <c:ptCount val="3"/>
                <c:pt idx="0" formatCode="0.00">
                  <c:v>5.3999999999999986</c:v>
                </c:pt>
                <c:pt idx="1">
                  <c:v>0.06</c:v>
                </c:pt>
                <c:pt idx="2" formatCode="0\.0">
                  <c:v>12.540000000000001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6AF-444C-8F53-AE1EAB66AAFC}"/>
            </c:ext>
          </c:extLst>
        </c:ser>
        <c:ser>
          <c:idx val="2"/>
          <c:order val="1"/>
          <c:tx>
            <c:v>femS2-femS1</c:v>
          </c:tx>
          <c:spPr>
            <a:noFill/>
          </c:spPr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2-E29C-45C4-863F-3B8212EA6D38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4-E29C-45C4-863F-3B8212EA6D38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E29C-45C4-863F-3B8212EA6D38}"/>
              </c:ext>
            </c:extLst>
          </c:dPt>
          <c:val>
            <c:numRef>
              <c:f>Analyse!$H$86:$H$92</c:f>
              <c:numCache>
                <c:formatCode>0\.0</c:formatCode>
                <c:ptCount val="7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6" formatCode="General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6AF-444C-8F53-AE1EAB66A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76983802363523E-4"/>
          <c:y val="8.6497793361949099E-2"/>
          <c:w val="0.95272533868049103"/>
          <c:h val="0.98960461027660218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8842-4AC2-9897-EF8CEE3A4240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8842-4AC2-9897-EF8CEE3A4240}"/>
              </c:ext>
            </c:extLst>
          </c:dPt>
          <c:val>
            <c:numRef>
              <c:f>Analyse!$I$82:$I$84</c:f>
              <c:numCache>
                <c:formatCode>General</c:formatCode>
                <c:ptCount val="3"/>
                <c:pt idx="0" formatCode="0.00">
                  <c:v>4.6999999999999886</c:v>
                </c:pt>
                <c:pt idx="1">
                  <c:v>0.06</c:v>
                </c:pt>
                <c:pt idx="2" formatCode="0\.0">
                  <c:v>9.2400000000000109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ED-4819-8608-8F7836D539E4}"/>
            </c:ext>
          </c:extLst>
        </c:ser>
        <c:ser>
          <c:idx val="2"/>
          <c:order val="1"/>
          <c:tx>
            <c:v>femS2-femS1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5-8842-4AC2-9897-EF8CEE3A4240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4-8842-4AC2-9897-EF8CEE3A4240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7-8842-4AC2-9897-EF8CEE3A4240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8-8842-4AC2-9897-EF8CEE3A4240}"/>
              </c:ext>
            </c:extLst>
          </c:dPt>
          <c:dPt>
            <c:idx val="4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6-8842-4AC2-9897-EF8CEE3A4240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8842-4AC2-9897-EF8CEE3A4240}"/>
              </c:ext>
            </c:extLst>
          </c:dPt>
          <c:dPt>
            <c:idx val="6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2-8842-4AC2-9897-EF8CEE3A4240}"/>
              </c:ext>
            </c:extLst>
          </c:dPt>
          <c:val>
            <c:numRef>
              <c:f>Analyse!$J$86:$J$92</c:f>
              <c:numCache>
                <c:formatCode>0\.0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 formatCode="General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6ED-4819-8608-8F7836D53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6.3265477394589695E-2"/>
          <c:w val="0.99950530006038651"/>
          <c:h val="0.86307368668908091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5D4B-434A-BD3D-5F6AF8C51182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5D4B-434A-BD3D-5F6AF8C51182}"/>
              </c:ext>
            </c:extLst>
          </c:dPt>
          <c:val>
            <c:numRef>
              <c:f>Analyse!$G$100:$G$102</c:f>
              <c:numCache>
                <c:formatCode>General</c:formatCode>
                <c:ptCount val="3"/>
                <c:pt idx="0" formatCode="0\.0">
                  <c:v>4.1000000000000014</c:v>
                </c:pt>
                <c:pt idx="1">
                  <c:v>0.05</c:v>
                </c:pt>
                <c:pt idx="2" formatCode="0\.0">
                  <c:v>10.450000000000006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EE-4D8A-AAB8-22E1662B3EC9}"/>
            </c:ext>
          </c:extLst>
        </c:ser>
        <c:ser>
          <c:idx val="2"/>
          <c:order val="1"/>
          <c:tx>
            <c:v>fem SI entre S1 et S2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5D4B-434A-BD3D-5F6AF8C51182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4-5D4B-434A-BD3D-5F6AF8C51182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6-5D4B-434A-BD3D-5F6AF8C51182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5-5D4B-434A-BD3D-5F6AF8C5118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5D4B-434A-BD3D-5F6AF8C51182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5D4B-434A-BD3D-5F6AF8C51182}"/>
              </c:ext>
            </c:extLst>
          </c:dPt>
          <c:val>
            <c:numRef>
              <c:f>Analyse!$F$104:$F$109</c:f>
              <c:numCache>
                <c:formatCode>0\.0</c:formatCode>
                <c:ptCount val="6"/>
                <c:pt idx="0">
                  <c:v>1.4600000000000009</c:v>
                </c:pt>
                <c:pt idx="1">
                  <c:v>1.4600000000000009</c:v>
                </c:pt>
                <c:pt idx="2">
                  <c:v>1.4600000000000009</c:v>
                </c:pt>
                <c:pt idx="3">
                  <c:v>1.4600000000000009</c:v>
                </c:pt>
                <c:pt idx="4">
                  <c:v>1.4600000000000009</c:v>
                </c:pt>
                <c:pt idx="5">
                  <c:v>7.3000000000000043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FEE-4D8A-AAB8-22E1662B3E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6.3265477394589695E-2"/>
          <c:w val="0.99950530006038651"/>
          <c:h val="0.86307368668908091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B1C1-4A91-90A4-0D3BC1512CE7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B1C1-4A91-90A4-0D3BC1512CE7}"/>
              </c:ext>
            </c:extLst>
          </c:dPt>
          <c:val>
            <c:numRef>
              <c:f>Analyse!$H$100:$H$102</c:f>
              <c:numCache>
                <c:formatCode>General</c:formatCode>
                <c:ptCount val="3"/>
                <c:pt idx="0" formatCode="0\.0">
                  <c:v>13.299999999999997</c:v>
                </c:pt>
                <c:pt idx="1">
                  <c:v>0.1</c:v>
                </c:pt>
                <c:pt idx="2" formatCode="0\.0">
                  <c:v>29.4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7E3-434B-8B3C-F6BB7596296A}"/>
            </c:ext>
          </c:extLst>
        </c:ser>
        <c:ser>
          <c:idx val="2"/>
          <c:order val="1"/>
          <c:tx>
            <c:v>fem SI entre S1 et S2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B1C1-4A91-90A4-0D3BC1512CE7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4-B1C1-4A91-90A4-0D3BC1512CE7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6-B1C1-4A91-90A4-0D3BC1512CE7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5-B1C1-4A91-90A4-0D3BC1512CE7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B1C1-4A91-90A4-0D3BC1512CE7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B1C1-4A91-90A4-0D3BC1512CE7}"/>
              </c:ext>
            </c:extLst>
          </c:dPt>
          <c:val>
            <c:numRef>
              <c:f>Analyse!$H$104:$H$109</c:f>
              <c:numCache>
                <c:formatCode>0\.0</c:formatCode>
                <c:ptCount val="6"/>
                <c:pt idx="0">
                  <c:v>4.2799999999999994</c:v>
                </c:pt>
                <c:pt idx="1">
                  <c:v>4.2799999999999994</c:v>
                </c:pt>
                <c:pt idx="2">
                  <c:v>4.2799999999999994</c:v>
                </c:pt>
                <c:pt idx="3">
                  <c:v>4.2799999999999994</c:v>
                </c:pt>
                <c:pt idx="4">
                  <c:v>4.2799999999999994</c:v>
                </c:pt>
                <c:pt idx="5">
                  <c:v>21.4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7E3-434B-8B3C-F6BB75962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6.3265477394589695E-2"/>
          <c:w val="0.99950530006038651"/>
          <c:h val="0.86307368668908091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1ECF-48AF-85CA-AF93852CC312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1ECF-48AF-85CA-AF93852CC312}"/>
              </c:ext>
            </c:extLst>
          </c:dPt>
          <c:val>
            <c:numRef>
              <c:f>Analyse!$I$100:$I$102</c:f>
              <c:numCache>
                <c:formatCode>General</c:formatCode>
                <c:ptCount val="3"/>
                <c:pt idx="0" formatCode="0\.0">
                  <c:v>-3.7999999999999829</c:v>
                </c:pt>
                <c:pt idx="1">
                  <c:v>0.05</c:v>
                </c:pt>
                <c:pt idx="2" formatCode="0\.0">
                  <c:v>21.149999999999959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09-4927-B5C2-DB5BE6F837A0}"/>
            </c:ext>
          </c:extLst>
        </c:ser>
        <c:ser>
          <c:idx val="2"/>
          <c:order val="1"/>
          <c:tx>
            <c:v>fem SI entre S1 et S2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1ECF-48AF-85CA-AF93852CC312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4-1ECF-48AF-85CA-AF93852CC312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6-1ECF-48AF-85CA-AF93852CC312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5-1ECF-48AF-85CA-AF93852CC31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ECF-48AF-85CA-AF93852CC312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1ECF-48AF-85CA-AF93852CC312}"/>
              </c:ext>
            </c:extLst>
          </c:dPt>
          <c:val>
            <c:numRef>
              <c:f>Analyse!$J$104:$J$109</c:f>
              <c:numCache>
                <c:formatCode>0\.0</c:formatCode>
                <c:ptCount val="6"/>
                <c:pt idx="0">
                  <c:v>1.7399999999999978</c:v>
                </c:pt>
                <c:pt idx="1">
                  <c:v>1.7399999999999978</c:v>
                </c:pt>
                <c:pt idx="2">
                  <c:v>1.7399999999999978</c:v>
                </c:pt>
                <c:pt idx="3">
                  <c:v>1.7399999999999978</c:v>
                </c:pt>
                <c:pt idx="4">
                  <c:v>1.7399999999999978</c:v>
                </c:pt>
                <c:pt idx="5">
                  <c:v>8.6999999999999886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909-4927-B5C2-DB5BE6F837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586880869123524E-2"/>
          <c:y val="5.1095752712244169E-3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2E50-400C-9F8D-21C66608C3C0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2E50-400C-9F8D-21C66608C3C0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2E50-400C-9F8D-21C66608C3C0}"/>
              </c:ext>
            </c:extLst>
          </c:dPt>
          <c:val>
            <c:numRef>
              <c:f>Analyse!$G$21:$G$23</c:f>
              <c:numCache>
                <c:formatCode>General</c:formatCode>
                <c:ptCount val="3"/>
                <c:pt idx="0" formatCode="0\.0">
                  <c:v>23.4</c:v>
                </c:pt>
                <c:pt idx="1">
                  <c:v>0.4</c:v>
                </c:pt>
                <c:pt idx="2" formatCode="0\.0">
                  <c:v>96.199999999999989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E50-400C-9F8D-21C66608C3C0}"/>
            </c:ext>
          </c:extLst>
        </c:ser>
        <c:ser>
          <c:idx val="2"/>
          <c:order val="1"/>
          <c:tx>
            <c:v>FEM SI Na</c:v>
          </c:tx>
          <c:spPr>
            <a:noFill/>
          </c:spPr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2E50-400C-9F8D-21C66608C3C0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A-2E50-400C-9F8D-21C66608C3C0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2E50-400C-9F8D-21C66608C3C0}"/>
              </c:ext>
            </c:extLst>
          </c:dPt>
          <c:val>
            <c:numRef>
              <c:f>Analyse!$F$25:$F$28</c:f>
              <c:numCache>
                <c:formatCode>General</c:formatCode>
                <c:ptCount val="4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E50-400C-9F8D-21C66608C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5605386283239E-3"/>
          <c:y val="0"/>
          <c:w val="0.93946512875582977"/>
          <c:h val="0.98414060478355703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9DB3-4958-80F0-8C46E5F07DB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9DB3-4958-80F0-8C46E5F07DB5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9DB3-4958-80F0-8C46E5F07DB5}"/>
              </c:ext>
            </c:extLst>
          </c:dPt>
          <c:val>
            <c:numRef>
              <c:f>Analyse!$I$21:$I$23</c:f>
              <c:numCache>
                <c:formatCode>General</c:formatCode>
                <c:ptCount val="3"/>
                <c:pt idx="0" formatCode="0\.0">
                  <c:v>32.299999999999997</c:v>
                </c:pt>
                <c:pt idx="1">
                  <c:v>0.4</c:v>
                </c:pt>
                <c:pt idx="2" formatCode="0\.0">
                  <c:v>107.3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DB3-4958-80F0-8C46E5F07DB5}"/>
            </c:ext>
          </c:extLst>
        </c:ser>
        <c:ser>
          <c:idx val="2"/>
          <c:order val="1"/>
          <c:tx>
            <c:v>FEM SI K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9DB3-4958-80F0-8C46E5F07DB5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A-9DB3-4958-80F0-8C46E5F07DB5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9DB3-4958-80F0-8C46E5F07DB5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9DB3-4958-80F0-8C46E5F07DB5}"/>
              </c:ext>
            </c:extLst>
          </c:dPt>
          <c:val>
            <c:numRef>
              <c:f>Analyse!$H$25:$H$28</c:f>
              <c:numCache>
                <c:formatCode>General</c:formatCode>
                <c:ptCount val="4"/>
                <c:pt idx="0">
                  <c:v>20</c:v>
                </c:pt>
                <c:pt idx="1">
                  <c:v>30</c:v>
                </c:pt>
                <c:pt idx="2">
                  <c:v>20</c:v>
                </c:pt>
                <c:pt idx="3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DB3-4958-80F0-8C46E5F07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099215581006911E-2"/>
          <c:y val="5.1094312362451591E-3"/>
          <c:w val="0.95272533868049103"/>
          <c:h val="0.98960461027660218"/>
        </c:manualLayout>
      </c:layout>
      <c:doughnutChart>
        <c:varyColors val="1"/>
        <c:ser>
          <c:idx val="1"/>
          <c:order val="0"/>
          <c:spPr>
            <a:noFill/>
          </c:spPr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1-0991-45A7-8EDB-75AB31B4A18C}"/>
              </c:ext>
            </c:extLst>
          </c:dPt>
          <c:val>
            <c:numRef>
              <c:f>Analyse!$K$21:$K$23</c:f>
              <c:numCache>
                <c:formatCode>General</c:formatCode>
                <c:ptCount val="3"/>
                <c:pt idx="0" formatCode="0\.0">
                  <c:v>41.300000000000011</c:v>
                </c:pt>
                <c:pt idx="1">
                  <c:v>0.4</c:v>
                </c:pt>
                <c:pt idx="2" formatCode="0\.0">
                  <c:v>98.299999999999983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91-45A7-8EDB-75AB31B4A18C}"/>
            </c:ext>
          </c:extLst>
        </c:ser>
        <c:ser>
          <c:idx val="0"/>
          <c:order val="1"/>
          <c:tx>
            <c:v>FEM SI Cl</c:v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FFC00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4-0991-45A7-8EDB-75AB31B4A18C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6-0991-45A7-8EDB-75AB31B4A18C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8-0991-45A7-8EDB-75AB31B4A18C}"/>
              </c:ext>
            </c:extLst>
          </c:dPt>
          <c:dPt>
            <c:idx val="3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A-0991-45A7-8EDB-75AB31B4A18C}"/>
              </c:ext>
            </c:extLst>
          </c:dPt>
          <c:val>
            <c:numRef>
              <c:f>Analyse!$J$25:$J$28</c:f>
              <c:numCache>
                <c:formatCode>General</c:formatCode>
                <c:ptCount val="4"/>
                <c:pt idx="0">
                  <c:v>20</c:v>
                </c:pt>
                <c:pt idx="1">
                  <c:v>30</c:v>
                </c:pt>
                <c:pt idx="2">
                  <c:v>20</c:v>
                </c:pt>
                <c:pt idx="3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991-45A7-8EDB-75AB31B4A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454260187887913E-2"/>
          <c:y val="3.2384553619864163E-2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A6BE-487A-9C79-5B9D0E1327D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A6BE-487A-9C79-5B9D0E1327D1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A6BE-487A-9C79-5B9D0E1327D1}"/>
              </c:ext>
            </c:extLst>
          </c:dPt>
          <c:val>
            <c:numRef>
              <c:f>Analyse!$I$35:$I$37</c:f>
              <c:numCache>
                <c:formatCode>General</c:formatCode>
                <c:ptCount val="3"/>
                <c:pt idx="0" formatCode="0\.0">
                  <c:v>4.08</c:v>
                </c:pt>
                <c:pt idx="1">
                  <c:v>0.03</c:v>
                </c:pt>
                <c:pt idx="2" formatCode="0\.0">
                  <c:v>11.89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BE-487A-9C79-5B9D0E1327D1}"/>
            </c:ext>
          </c:extLst>
        </c:ser>
        <c:ser>
          <c:idx val="2"/>
          <c:order val="1"/>
          <c:tx>
            <c:v>C° SI K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A6BE-487A-9C79-5B9D0E1327D1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A-A6BE-487A-9C79-5B9D0E1327D1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A6BE-487A-9C79-5B9D0E1327D1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A6BE-487A-9C79-5B9D0E1327D1}"/>
              </c:ext>
            </c:extLst>
          </c:dPt>
          <c:val>
            <c:numRef>
              <c:f>Analyse!$H$39:$H$42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6BE-487A-9C79-5B9D0E132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586880869123524E-2"/>
          <c:y val="5.1095752712244169E-3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C085-42F2-85D0-13C0D77A2B1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C085-42F2-85D0-13C0D77A2B11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C085-42F2-85D0-13C0D77A2B11}"/>
              </c:ext>
            </c:extLst>
          </c:dPt>
          <c:val>
            <c:numRef>
              <c:f>Analyse!$G$49:$G$51</c:f>
              <c:numCache>
                <c:formatCode>General</c:formatCode>
                <c:ptCount val="3"/>
                <c:pt idx="0" formatCode="0\.0">
                  <c:v>1.9</c:v>
                </c:pt>
                <c:pt idx="1">
                  <c:v>0.03</c:v>
                </c:pt>
                <c:pt idx="2" formatCode="0\.0">
                  <c:v>10.07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85-42F2-85D0-13C0D77A2B11}"/>
            </c:ext>
          </c:extLst>
        </c:ser>
        <c:ser>
          <c:idx val="2"/>
          <c:order val="1"/>
          <c:tx>
            <c:v>compensation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8-C085-42F2-85D0-13C0D77A2B11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A-C085-42F2-85D0-13C0D77A2B11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C-C085-42F2-85D0-13C0D77A2B11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E-C085-42F2-85D0-13C0D77A2B11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0-C085-42F2-85D0-13C0D77A2B11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C085-42F2-85D0-13C0D77A2B11}"/>
              </c:ext>
            </c:extLst>
          </c:dPt>
          <c:val>
            <c:numRef>
              <c:f>Analyse!$F$53:$F$58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085-42F2-85D0-13C0D77A2B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875050682149331E-3"/>
          <c:y val="2.6029578837253941E-2"/>
          <c:w val="0.93946512875582977"/>
          <c:h val="0.98414060478355703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E6E8-4C40-ACF9-4964F2F3F7C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E6E8-4C40-ACF9-4964F2F3F7CC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E6E8-4C40-ACF9-4964F2F3F7CC}"/>
              </c:ext>
            </c:extLst>
          </c:dPt>
          <c:val>
            <c:numRef>
              <c:f>Analyse!$I$49:$I$51</c:f>
              <c:numCache>
                <c:formatCode>General</c:formatCode>
                <c:ptCount val="3"/>
                <c:pt idx="0" formatCode="0.00">
                  <c:v>0.25</c:v>
                </c:pt>
                <c:pt idx="1">
                  <c:v>3.0000000000000001E-3</c:v>
                </c:pt>
                <c:pt idx="2" formatCode="0\.0">
                  <c:v>0.94699999999999995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6E8-4C40-ACF9-4964F2F3F7CC}"/>
            </c:ext>
          </c:extLst>
        </c:ser>
        <c:ser>
          <c:idx val="2"/>
          <c:order val="1"/>
          <c:tx>
            <c:v>Compensation K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8-E6E8-4C40-ACF9-4964F2F3F7CC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A-E6E8-4C40-ACF9-4964F2F3F7CC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C-E6E8-4C40-ACF9-4964F2F3F7CC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E-E6E8-4C40-ACF9-4964F2F3F7CC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0-E6E8-4C40-ACF9-4964F2F3F7CC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E6E8-4C40-ACF9-4964F2F3F7CC}"/>
              </c:ext>
            </c:extLst>
          </c:dPt>
          <c:val>
            <c:numRef>
              <c:f>Analyse!$H$53:$H$58</c:f>
              <c:numCache>
                <c:formatCode>General</c:formatCode>
                <c:ptCount val="6"/>
                <c:pt idx="0">
                  <c:v>0.1</c:v>
                </c:pt>
                <c:pt idx="1">
                  <c:v>0.1</c:v>
                </c:pt>
                <c:pt idx="2">
                  <c:v>0.2</c:v>
                </c:pt>
                <c:pt idx="3">
                  <c:v>0.1</c:v>
                </c:pt>
                <c:pt idx="4">
                  <c:v>0.1</c:v>
                </c:pt>
                <c:pt idx="5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6E8-4C40-ACF9-4964F2F3F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586880869123524E-2"/>
          <c:y val="5.1095752712244169E-3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C7CE-4F7A-92F7-9948A793179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5-C7CE-4F7A-92F7-9948A7931792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C7CE-4F7A-92F7-9948A7931792}"/>
              </c:ext>
            </c:extLst>
          </c:dPt>
          <c:val>
            <c:numRef>
              <c:f>Analyse!$G$66:$G$68</c:f>
              <c:numCache>
                <c:formatCode>General</c:formatCode>
                <c:ptCount val="3"/>
                <c:pt idx="0" formatCode="0.00">
                  <c:v>0.30030030030030458</c:v>
                </c:pt>
                <c:pt idx="1">
                  <c:v>1.4999999999999999E-2</c:v>
                </c:pt>
                <c:pt idx="2" formatCode="0\.0">
                  <c:v>5.6846996996996957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CE-4F7A-92F7-9948A7931792}"/>
            </c:ext>
          </c:extLst>
        </c:ser>
        <c:ser>
          <c:idx val="2"/>
          <c:order val="1"/>
          <c:tx>
            <c:v>diff S2 S3</c:v>
          </c:tx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6-C7CE-4F7A-92F7-9948A7931792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C7CE-4F7A-92F7-9948A7931792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A-C7CE-4F7A-92F7-9948A7931792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C-C7CE-4F7A-92F7-9948A7931792}"/>
              </c:ext>
            </c:extLst>
          </c:dPt>
          <c:val>
            <c:numRef>
              <c:f>Analyse!$F$70:$F$73</c:f>
              <c:numCache>
                <c:formatCode>0\.0</c:formatCode>
                <c:ptCount val="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 formatCode="General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7CE-4F7A-92F7-9948A7931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041656029648671E-2"/>
          <c:y val="4.6556990389536167E-2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8-388A-44F0-8A5F-AA92E14D8926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0-388A-44F0-8A5F-AA92E14D892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D-388A-44F0-8A5F-AA92E14D8926}"/>
              </c:ext>
            </c:extLst>
          </c:dPt>
          <c:val>
            <c:numRef>
              <c:f>Analyse!$G$5:$G$7</c:f>
              <c:numCache>
                <c:formatCode>General</c:formatCode>
                <c:ptCount val="3"/>
                <c:pt idx="0" formatCode="0\.0">
                  <c:v>23.4</c:v>
                </c:pt>
                <c:pt idx="1">
                  <c:v>0.2</c:v>
                </c:pt>
                <c:pt idx="2" formatCode="0\.0">
                  <c:v>66.399999999999991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CA5-4FCC-9A8C-ED788711D8C7}"/>
            </c:ext>
          </c:extLst>
        </c:ser>
        <c:ser>
          <c:idx val="2"/>
          <c:order val="1"/>
          <c:tx>
            <c:v>Pente Na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6-388A-44F0-8A5F-AA92E14D8926}"/>
              </c:ext>
            </c:extLst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6-388A-44F0-8A5F-AA92E14D8926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1D-388A-44F0-8A5F-AA92E14D8926}"/>
              </c:ext>
            </c:extLst>
          </c:dPt>
          <c:dPt>
            <c:idx val="3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26-388A-44F0-8A5F-AA92E14D8926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29-388A-44F0-8A5F-AA92E14D8926}"/>
              </c:ext>
            </c:extLst>
          </c:dPt>
          <c:val>
            <c:numRef>
              <c:f>Analyse!$F$9:$F$14</c:f>
              <c:numCache>
                <c:formatCode>General</c:formatCode>
                <c:ptCount val="6"/>
                <c:pt idx="0">
                  <c:v>10</c:v>
                </c:pt>
                <c:pt idx="1">
                  <c:v>5</c:v>
                </c:pt>
                <c:pt idx="2">
                  <c:v>15</c:v>
                </c:pt>
                <c:pt idx="3">
                  <c:v>3</c:v>
                </c:pt>
                <c:pt idx="4">
                  <c:v>12</c:v>
                </c:pt>
                <c:pt idx="5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CA5-4FCC-9A8C-ED788711D8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55438906864696E-3"/>
          <c:y val="4.0673184427585073E-2"/>
          <c:w val="0.99223439461371676"/>
          <c:h val="0.9841405801367582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8-044D-4580-B372-5AAC0366C28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2-044D-4580-B372-5AAC0366C28C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9-044D-4580-B372-5AAC0366C28C}"/>
              </c:ext>
            </c:extLst>
          </c:dPt>
          <c:val>
            <c:numRef>
              <c:f>Analyse!$H$5:$H$7</c:f>
              <c:numCache>
                <c:formatCode>General</c:formatCode>
                <c:ptCount val="3"/>
                <c:pt idx="0" formatCode="0\.0">
                  <c:v>23.200000000000003</c:v>
                </c:pt>
                <c:pt idx="1">
                  <c:v>0.2</c:v>
                </c:pt>
                <c:pt idx="2" formatCode="0\.0">
                  <c:v>66.599999999999994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CE3-46CE-9D0C-C9B376B9DAA4}"/>
            </c:ext>
          </c:extLst>
        </c:ser>
        <c:ser>
          <c:idx val="2"/>
          <c:order val="1"/>
          <c:tx>
            <c:v>Pente K</c:v>
          </c:tx>
          <c:spPr>
            <a:noFill/>
          </c:spPr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F-044D-4580-B372-5AAC0366C28C}"/>
              </c:ext>
            </c:extLst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5-044D-4580-B372-5AAC0366C28C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1B-044D-4580-B372-5AAC0366C28C}"/>
              </c:ext>
            </c:extLst>
          </c:dPt>
          <c:dPt>
            <c:idx val="3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26-044D-4580-B372-5AAC0366C28C}"/>
              </c:ext>
            </c:extLst>
          </c:dPt>
          <c:dPt>
            <c:idx val="4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2B-044D-4580-B372-5AAC0366C28C}"/>
              </c:ext>
            </c:extLst>
          </c:dPt>
          <c:val>
            <c:numRef>
              <c:f>Analyse!$F$9:$F$14</c:f>
              <c:numCache>
                <c:formatCode>General</c:formatCode>
                <c:ptCount val="6"/>
                <c:pt idx="0">
                  <c:v>10</c:v>
                </c:pt>
                <c:pt idx="1">
                  <c:v>5</c:v>
                </c:pt>
                <c:pt idx="2">
                  <c:v>15</c:v>
                </c:pt>
                <c:pt idx="3">
                  <c:v>3</c:v>
                </c:pt>
                <c:pt idx="4">
                  <c:v>12</c:v>
                </c:pt>
                <c:pt idx="5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CE3-46CE-9D0C-C9B376B9D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099215581006911E-2"/>
          <c:y val="5.1094312362451591E-3"/>
          <c:w val="0.95272533868049103"/>
          <c:h val="0.9896046102766021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AD42-4213-8ED2-BB02F6C18546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2-AD42-4213-8ED2-BB02F6C1854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B-AD42-4213-8ED2-BB02F6C18546}"/>
              </c:ext>
            </c:extLst>
          </c:dPt>
          <c:val>
            <c:numRef>
              <c:f>Analyse!$I$5:$I$7</c:f>
              <c:numCache>
                <c:formatCode>General</c:formatCode>
                <c:ptCount val="3"/>
                <c:pt idx="0" formatCode="0\.0">
                  <c:v>30.6</c:v>
                </c:pt>
                <c:pt idx="1">
                  <c:v>0.2</c:v>
                </c:pt>
                <c:pt idx="2" formatCode="0\.0">
                  <c:v>79.2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9CB-4A83-94AA-854FD82458D9}"/>
            </c:ext>
          </c:extLst>
        </c:ser>
        <c:ser>
          <c:idx val="0"/>
          <c:order val="1"/>
          <c:tx>
            <c:v>Pente Cl</c:v>
          </c:tx>
          <c:dPt>
            <c:idx val="0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14-AD42-4213-8ED2-BB02F6C18546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1C-AD42-4213-8ED2-BB02F6C18546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31-AD42-4213-8ED2-BB02F6C18546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2A-AD42-4213-8ED2-BB02F6C18546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3-AD42-4213-8ED2-BB02F6C18546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C-AD42-4213-8ED2-BB02F6C18546}"/>
              </c:ext>
            </c:extLst>
          </c:dPt>
          <c:val>
            <c:numRef>
              <c:f>Analyse!$H$9:$H$14</c:f>
              <c:numCache>
                <c:formatCode>General</c:formatCode>
                <c:ptCount val="6"/>
                <c:pt idx="0">
                  <c:v>12</c:v>
                </c:pt>
                <c:pt idx="1">
                  <c:v>3</c:v>
                </c:pt>
                <c:pt idx="2">
                  <c:v>25</c:v>
                </c:pt>
                <c:pt idx="3">
                  <c:v>5</c:v>
                </c:pt>
                <c:pt idx="4">
                  <c:v>10</c:v>
                </c:pt>
                <c:pt idx="5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9CB-4A83-94AA-854FD8245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586880869123524E-2"/>
          <c:y val="5.1095752712244169E-3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5245-4ED8-B748-00CDBC94F8D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5245-4ED8-B748-00CDBC94F8D1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5245-4ED8-B748-00CDBC94F8D1}"/>
              </c:ext>
            </c:extLst>
          </c:dPt>
          <c:val>
            <c:numRef>
              <c:f>Analyse!$G$21:$G$23</c:f>
              <c:numCache>
                <c:formatCode>General</c:formatCode>
                <c:ptCount val="3"/>
                <c:pt idx="0" formatCode="0\.0">
                  <c:v>23.4</c:v>
                </c:pt>
                <c:pt idx="1">
                  <c:v>0.4</c:v>
                </c:pt>
                <c:pt idx="2" formatCode="0\.0">
                  <c:v>96.199999999999989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245-4ED8-B748-00CDBC94F8D1}"/>
            </c:ext>
          </c:extLst>
        </c:ser>
        <c:ser>
          <c:idx val="2"/>
          <c:order val="1"/>
          <c:tx>
            <c:v>FEM SI Na</c:v>
          </c:tx>
          <c:spPr>
            <a:noFill/>
          </c:spPr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5245-4ED8-B748-00CDBC94F8D1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A-5245-4ED8-B748-00CDBC94F8D1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5245-4ED8-B748-00CDBC94F8D1}"/>
              </c:ext>
            </c:extLst>
          </c:dPt>
          <c:val>
            <c:numRef>
              <c:f>Analyse!$F$25:$F$28</c:f>
              <c:numCache>
                <c:formatCode>General</c:formatCode>
                <c:ptCount val="4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245-4ED8-B748-00CDBC94F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5605386283239E-3"/>
          <c:y val="0"/>
          <c:w val="0.93946512875582977"/>
          <c:h val="0.98414060478355703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394B-4550-9A1F-3B9813EBFE74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394B-4550-9A1F-3B9813EBFE74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394B-4550-9A1F-3B9813EBFE74}"/>
              </c:ext>
            </c:extLst>
          </c:dPt>
          <c:val>
            <c:numRef>
              <c:f>Analyse!$I$21:$I$23</c:f>
              <c:numCache>
                <c:formatCode>General</c:formatCode>
                <c:ptCount val="3"/>
                <c:pt idx="0" formatCode="0\.0">
                  <c:v>32.299999999999997</c:v>
                </c:pt>
                <c:pt idx="1">
                  <c:v>0.4</c:v>
                </c:pt>
                <c:pt idx="2" formatCode="0\.0">
                  <c:v>107.3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94B-4550-9A1F-3B9813EBFE74}"/>
            </c:ext>
          </c:extLst>
        </c:ser>
        <c:ser>
          <c:idx val="2"/>
          <c:order val="1"/>
          <c:tx>
            <c:v>FEM SI K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394B-4550-9A1F-3B9813EBFE74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A-394B-4550-9A1F-3B9813EBFE74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394B-4550-9A1F-3B9813EBFE74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394B-4550-9A1F-3B9813EBFE74}"/>
              </c:ext>
            </c:extLst>
          </c:dPt>
          <c:val>
            <c:numRef>
              <c:f>Analyse!$H$25:$H$28</c:f>
              <c:numCache>
                <c:formatCode>General</c:formatCode>
                <c:ptCount val="4"/>
                <c:pt idx="0">
                  <c:v>20</c:v>
                </c:pt>
                <c:pt idx="1">
                  <c:v>30</c:v>
                </c:pt>
                <c:pt idx="2">
                  <c:v>20</c:v>
                </c:pt>
                <c:pt idx="3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4B-4550-9A1F-3B9813EBF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099215581006911E-2"/>
          <c:y val="5.1094312362451591E-3"/>
          <c:w val="0.95272533868049103"/>
          <c:h val="0.98960461027660218"/>
        </c:manualLayout>
      </c:layout>
      <c:doughnutChart>
        <c:varyColors val="1"/>
        <c:ser>
          <c:idx val="1"/>
          <c:order val="0"/>
          <c:spPr>
            <a:noFill/>
          </c:spPr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1-22F8-4688-B52D-2B2C90EDDB53}"/>
              </c:ext>
            </c:extLst>
          </c:dPt>
          <c:val>
            <c:numRef>
              <c:f>Analyse!$K$21:$K$23</c:f>
              <c:numCache>
                <c:formatCode>General</c:formatCode>
                <c:ptCount val="3"/>
                <c:pt idx="0" formatCode="0\.0">
                  <c:v>41.300000000000011</c:v>
                </c:pt>
                <c:pt idx="1">
                  <c:v>0.4</c:v>
                </c:pt>
                <c:pt idx="2" formatCode="0\.0">
                  <c:v>98.299999999999983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F8-4688-B52D-2B2C90EDDB53}"/>
            </c:ext>
          </c:extLst>
        </c:ser>
        <c:ser>
          <c:idx val="0"/>
          <c:order val="1"/>
          <c:tx>
            <c:v>FEM SI Cl</c:v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FFC00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4-22F8-4688-B52D-2B2C90EDDB53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6-22F8-4688-B52D-2B2C90EDDB53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8-22F8-4688-B52D-2B2C90EDDB53}"/>
              </c:ext>
            </c:extLst>
          </c:dPt>
          <c:dPt>
            <c:idx val="3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A-22F8-4688-B52D-2B2C90EDDB53}"/>
              </c:ext>
            </c:extLst>
          </c:dPt>
          <c:val>
            <c:numRef>
              <c:f>Analyse!$J$25:$J$28</c:f>
              <c:numCache>
                <c:formatCode>General</c:formatCode>
                <c:ptCount val="4"/>
                <c:pt idx="0">
                  <c:v>20</c:v>
                </c:pt>
                <c:pt idx="1">
                  <c:v>30</c:v>
                </c:pt>
                <c:pt idx="2">
                  <c:v>20</c:v>
                </c:pt>
                <c:pt idx="3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2F8-4688-B52D-2B2C90EDD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454260187887913E-2"/>
          <c:y val="3.2384553619864163E-2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C3DE-4E72-8659-C04A886D5B44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C3DE-4E72-8659-C04A886D5B44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C3DE-4E72-8659-C04A886D5B44}"/>
              </c:ext>
            </c:extLst>
          </c:dPt>
          <c:val>
            <c:numRef>
              <c:f>Analyse!$G$35:$G$37</c:f>
              <c:numCache>
                <c:formatCode>General</c:formatCode>
                <c:ptCount val="3"/>
                <c:pt idx="0" formatCode="0\.0">
                  <c:v>41.199999999999989</c:v>
                </c:pt>
                <c:pt idx="1">
                  <c:v>0.4</c:v>
                </c:pt>
                <c:pt idx="2" formatCode="0\.0">
                  <c:v>118.4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3DE-4E72-8659-C04A886D5B44}"/>
            </c:ext>
          </c:extLst>
        </c:ser>
        <c:ser>
          <c:idx val="2"/>
          <c:order val="1"/>
          <c:tx>
            <c:v>C° SI Na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C3DE-4E72-8659-C04A886D5B44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A-C3DE-4E72-8659-C04A886D5B44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C3DE-4E72-8659-C04A886D5B44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C3DE-4E72-8659-C04A886D5B44}"/>
              </c:ext>
            </c:extLst>
          </c:dPt>
          <c:val>
            <c:numRef>
              <c:f>Analyse!$F$39:$F$42</c:f>
              <c:numCache>
                <c:formatCode>General</c:formatCode>
                <c:ptCount val="4"/>
                <c:pt idx="0">
                  <c:v>20</c:v>
                </c:pt>
                <c:pt idx="1">
                  <c:v>40</c:v>
                </c:pt>
                <c:pt idx="2">
                  <c:v>20</c:v>
                </c:pt>
                <c:pt idx="3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3DE-4E72-8659-C04A886D5B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454260187887913E-2"/>
          <c:y val="3.2384553619864163E-2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8C23-42DB-A8EA-F7F6E247C888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8C23-42DB-A8EA-F7F6E247C888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8C23-42DB-A8EA-F7F6E247C888}"/>
              </c:ext>
            </c:extLst>
          </c:dPt>
          <c:val>
            <c:numRef>
              <c:f>Analyse!$I$35:$I$37</c:f>
              <c:numCache>
                <c:formatCode>General</c:formatCode>
                <c:ptCount val="3"/>
                <c:pt idx="0" formatCode="0\.0">
                  <c:v>4.08</c:v>
                </c:pt>
                <c:pt idx="1">
                  <c:v>0.03</c:v>
                </c:pt>
                <c:pt idx="2" formatCode="0\.0">
                  <c:v>11.89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C23-42DB-A8EA-F7F6E247C888}"/>
            </c:ext>
          </c:extLst>
        </c:ser>
        <c:ser>
          <c:idx val="2"/>
          <c:order val="1"/>
          <c:tx>
            <c:v>C° SI K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8C23-42DB-A8EA-F7F6E247C888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A-8C23-42DB-A8EA-F7F6E247C888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8C23-42DB-A8EA-F7F6E247C888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8C23-42DB-A8EA-F7F6E247C888}"/>
              </c:ext>
            </c:extLst>
          </c:dPt>
          <c:val>
            <c:numRef>
              <c:f>Analyse!$H$39:$H$42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C23-42DB-A8EA-F7F6E247C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099215581006911E-2"/>
          <c:y val="5.1094312362451591E-3"/>
          <c:w val="0.95272533868049103"/>
          <c:h val="0.9896046102766021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8EA3-4625-B42B-2EF5AC582AF4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8EA3-4625-B42B-2EF5AC582AF4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8EA3-4625-B42B-2EF5AC582AF4}"/>
              </c:ext>
            </c:extLst>
          </c:dPt>
          <c:val>
            <c:numRef>
              <c:f>Analyse!$K$35:$K$37</c:f>
              <c:numCache>
                <c:formatCode>General</c:formatCode>
                <c:ptCount val="3"/>
                <c:pt idx="0" formatCode="0\.0">
                  <c:v>35.599999999999994</c:v>
                </c:pt>
                <c:pt idx="1">
                  <c:v>0.3</c:v>
                </c:pt>
                <c:pt idx="2" formatCode="0\.0">
                  <c:v>124.10000000000001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3-4625-B42B-2EF5AC582AF4}"/>
            </c:ext>
          </c:extLst>
        </c:ser>
        <c:ser>
          <c:idx val="0"/>
          <c:order val="1"/>
          <c:tx>
            <c:v>C° SI Cl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8EA3-4625-B42B-2EF5AC582AF4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A-8EA3-4625-B42B-2EF5AC582AF4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8EA3-4625-B42B-2EF5AC582AF4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8EA3-4625-B42B-2EF5AC582AF4}"/>
              </c:ext>
            </c:extLst>
          </c:dPt>
          <c:val>
            <c:numRef>
              <c:f>Analyse!$J$39:$J$42</c:f>
              <c:numCache>
                <c:formatCode>General</c:formatCode>
                <c:ptCount val="4"/>
                <c:pt idx="0">
                  <c:v>20</c:v>
                </c:pt>
                <c:pt idx="1">
                  <c:v>40</c:v>
                </c:pt>
                <c:pt idx="2">
                  <c:v>20</c:v>
                </c:pt>
                <c:pt idx="3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EA3-4625-B42B-2EF5AC582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586880869123524E-2"/>
          <c:y val="5.1095752712244169E-3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1CA1-4C9C-AE11-0082D115C7D4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1CA1-4C9C-AE11-0082D115C7D4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1CA1-4C9C-AE11-0082D115C7D4}"/>
              </c:ext>
            </c:extLst>
          </c:dPt>
          <c:val>
            <c:numRef>
              <c:f>Analyse!$G$49:$G$51</c:f>
              <c:numCache>
                <c:formatCode>General</c:formatCode>
                <c:ptCount val="3"/>
                <c:pt idx="0" formatCode="0\.0">
                  <c:v>1.9</c:v>
                </c:pt>
                <c:pt idx="1">
                  <c:v>0.03</c:v>
                </c:pt>
                <c:pt idx="2" formatCode="0\.0">
                  <c:v>10.07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A1-4C9C-AE11-0082D115C7D4}"/>
            </c:ext>
          </c:extLst>
        </c:ser>
        <c:ser>
          <c:idx val="2"/>
          <c:order val="1"/>
          <c:tx>
            <c:v>compensation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8-1CA1-4C9C-AE11-0082D115C7D4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A-1CA1-4C9C-AE11-0082D115C7D4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C-1CA1-4C9C-AE11-0082D115C7D4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E-1CA1-4C9C-AE11-0082D115C7D4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0-1CA1-4C9C-AE11-0082D115C7D4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1CA1-4C9C-AE11-0082D115C7D4}"/>
              </c:ext>
            </c:extLst>
          </c:dPt>
          <c:val>
            <c:numRef>
              <c:f>Analyse!$F$53:$F$58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CA1-4C9C-AE11-0082D115C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875050682149331E-3"/>
          <c:y val="2.6029578837253941E-2"/>
          <c:w val="0.93946512875582977"/>
          <c:h val="0.98414060478355703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CF53-4E2B-8749-8BFA3FB8338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CF53-4E2B-8749-8BFA3FB83385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CF53-4E2B-8749-8BFA3FB83385}"/>
              </c:ext>
            </c:extLst>
          </c:dPt>
          <c:val>
            <c:numRef>
              <c:f>Analyse!$I$49:$I$51</c:f>
              <c:numCache>
                <c:formatCode>General</c:formatCode>
                <c:ptCount val="3"/>
                <c:pt idx="0" formatCode="0.00">
                  <c:v>0.25</c:v>
                </c:pt>
                <c:pt idx="1">
                  <c:v>3.0000000000000001E-3</c:v>
                </c:pt>
                <c:pt idx="2" formatCode="0\.0">
                  <c:v>0.94699999999999995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F53-4E2B-8749-8BFA3FB83385}"/>
            </c:ext>
          </c:extLst>
        </c:ser>
        <c:ser>
          <c:idx val="2"/>
          <c:order val="1"/>
          <c:tx>
            <c:v>Compensation K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8-CF53-4E2B-8749-8BFA3FB83385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A-CF53-4E2B-8749-8BFA3FB83385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C-CF53-4E2B-8749-8BFA3FB83385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E-CF53-4E2B-8749-8BFA3FB83385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0-CF53-4E2B-8749-8BFA3FB83385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CF53-4E2B-8749-8BFA3FB83385}"/>
              </c:ext>
            </c:extLst>
          </c:dPt>
          <c:val>
            <c:numRef>
              <c:f>Analyse!$H$53:$H$58</c:f>
              <c:numCache>
                <c:formatCode>General</c:formatCode>
                <c:ptCount val="6"/>
                <c:pt idx="0">
                  <c:v>0.1</c:v>
                </c:pt>
                <c:pt idx="1">
                  <c:v>0.1</c:v>
                </c:pt>
                <c:pt idx="2">
                  <c:v>0.2</c:v>
                </c:pt>
                <c:pt idx="3">
                  <c:v>0.1</c:v>
                </c:pt>
                <c:pt idx="4">
                  <c:v>0.1</c:v>
                </c:pt>
                <c:pt idx="5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F53-4E2B-8749-8BFA3FB83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785941186854701E-2"/>
          <c:y val="3.7477863829890226E-2"/>
          <c:w val="0.95272533868049103"/>
          <c:h val="0.9896046102766021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AAD4-4189-8E8E-0315540E197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AAD4-4189-8E8E-0315540E1975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AAD4-4189-8E8E-0315540E1975}"/>
              </c:ext>
            </c:extLst>
          </c:dPt>
          <c:val>
            <c:numRef>
              <c:f>Analyse!$K$49:$K$51</c:f>
              <c:numCache>
                <c:formatCode>General</c:formatCode>
                <c:ptCount val="3"/>
                <c:pt idx="0" formatCode="0\.0">
                  <c:v>2.1</c:v>
                </c:pt>
                <c:pt idx="1">
                  <c:v>0.03</c:v>
                </c:pt>
                <c:pt idx="2" formatCode="0\.0">
                  <c:v>9.870000000000001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AD4-4189-8E8E-0315540E1975}"/>
            </c:ext>
          </c:extLst>
        </c:ser>
        <c:ser>
          <c:idx val="0"/>
          <c:order val="1"/>
          <c:tx>
            <c:v>Compensation Cl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8-AAD4-4189-8E8E-0315540E1975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A-AAD4-4189-8E8E-0315540E1975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C-AAD4-4189-8E8E-0315540E1975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E-AAD4-4189-8E8E-0315540E1975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0-AAD4-4189-8E8E-0315540E1975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AAD4-4189-8E8E-0315540E1975}"/>
              </c:ext>
            </c:extLst>
          </c:dPt>
          <c:val>
            <c:numRef>
              <c:f>Analyse!$J$53:$J$58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AD4-4189-8E8E-0315540E1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5605386283239E-3"/>
          <c:y val="0"/>
          <c:w val="0.93946512875582977"/>
          <c:h val="0.98414060478355703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0239-4E8B-BF01-6E8ED57347B3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0239-4E8B-BF01-6E8ED57347B3}"/>
              </c:ext>
            </c:extLst>
          </c:dPt>
          <c:dPt>
            <c:idx val="2"/>
            <c:bubble3D val="0"/>
            <c:explosion val="1"/>
            <c:spPr>
              <a:noFill/>
            </c:spPr>
            <c:extLst>
              <c:ext xmlns:c16="http://schemas.microsoft.com/office/drawing/2014/chart" uri="{C3380CC4-5D6E-409C-BE32-E72D297353CC}">
                <c16:uniqueId val="{00000005-0239-4E8B-BF01-6E8ED57347B3}"/>
              </c:ext>
            </c:extLst>
          </c:dPt>
          <c:val>
            <c:numRef>
              <c:f>Analyse!$H$66:$H$68</c:f>
              <c:numCache>
                <c:formatCode>General</c:formatCode>
                <c:ptCount val="3"/>
                <c:pt idx="0" formatCode="0.00">
                  <c:v>0.68027210884354716</c:v>
                </c:pt>
                <c:pt idx="1">
                  <c:v>0.01</c:v>
                </c:pt>
                <c:pt idx="2" formatCode="0\.0">
                  <c:v>5.9108860759493602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39-4E8B-BF01-6E8ED57347B3}"/>
            </c:ext>
          </c:extLst>
        </c:ser>
        <c:ser>
          <c:idx val="2"/>
          <c:order val="1"/>
          <c:tx>
            <c:v>dif S2 S3</c:v>
          </c:tx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8-0239-4E8B-BF01-6E8ED57347B3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A-0239-4E8B-BF01-6E8ED57347B3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C-0239-4E8B-BF01-6E8ED57347B3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0239-4E8B-BF01-6E8ED57347B3}"/>
              </c:ext>
            </c:extLst>
          </c:dPt>
          <c:val>
            <c:numRef>
              <c:f>Analyse!$H$70:$H$73</c:f>
              <c:numCache>
                <c:formatCode>0\.0</c:formatCode>
                <c:ptCount val="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 formatCode="General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239-4E8B-BF01-6E8ED5734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872461653442959E-2"/>
          <c:y val="1.3875462340282448E-2"/>
          <c:w val="0.95272533868049103"/>
          <c:h val="0.98960461027660218"/>
        </c:manualLayout>
      </c:layout>
      <c:doughnutChart>
        <c:varyColors val="1"/>
        <c:ser>
          <c:idx val="1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4F3D-4294-91A7-34139F4D0CC4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4F3D-4294-91A7-34139F4D0CC4}"/>
              </c:ext>
            </c:extLst>
          </c:dPt>
          <c:val>
            <c:numRef>
              <c:f>Analyse!$I$66:$I$68</c:f>
              <c:numCache>
                <c:formatCode>General</c:formatCode>
                <c:ptCount val="3"/>
                <c:pt idx="0" formatCode="0.00">
                  <c:v>7.9113924050639647E-2</c:v>
                </c:pt>
                <c:pt idx="1">
                  <c:v>0.02</c:v>
                </c:pt>
                <c:pt idx="2" formatCode="0\.0">
                  <c:v>4.4800000000000004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3D-4294-91A7-34139F4D0CC4}"/>
            </c:ext>
          </c:extLst>
        </c:ser>
        <c:ser>
          <c:idx val="0"/>
          <c:order val="1"/>
          <c:tx>
            <c:v>Diff S2 S3</c:v>
          </c:tx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6-4F3D-4294-91A7-34139F4D0CC4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4F3D-4294-91A7-34139F4D0CC4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A-4F3D-4294-91A7-34139F4D0CC4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C-4F3D-4294-91A7-34139F4D0CC4}"/>
              </c:ext>
            </c:extLst>
          </c:dPt>
          <c:val>
            <c:numRef>
              <c:f>Analyse!$J$70:$J$73</c:f>
              <c:numCache>
                <c:formatCode>0\.0</c:formatCode>
                <c:ptCount val="4"/>
                <c:pt idx="0">
                  <c:v>0.25</c:v>
                </c:pt>
                <c:pt idx="1">
                  <c:v>0.8</c:v>
                </c:pt>
                <c:pt idx="2">
                  <c:v>1.2</c:v>
                </c:pt>
                <c:pt idx="3" formatCode="General">
                  <c:v>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3D-4294-91A7-34139F4D0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586880869123524E-2"/>
          <c:y val="5.1095752712244169E-3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04EB-4CF8-BC43-E780012690C8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04EB-4CF8-BC43-E780012690C8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04EB-4CF8-BC43-E780012690C8}"/>
              </c:ext>
            </c:extLst>
          </c:dPt>
          <c:val>
            <c:numRef>
              <c:f>Analyse!$G$66:$G$68</c:f>
              <c:numCache>
                <c:formatCode>General</c:formatCode>
                <c:ptCount val="3"/>
                <c:pt idx="0" formatCode="0.00">
                  <c:v>0.30030030030030458</c:v>
                </c:pt>
                <c:pt idx="1">
                  <c:v>1.4999999999999999E-2</c:v>
                </c:pt>
                <c:pt idx="2" formatCode="0\.0">
                  <c:v>5.6846996996996957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4EB-4CF8-BC43-E780012690C8}"/>
            </c:ext>
          </c:extLst>
        </c:ser>
        <c:ser>
          <c:idx val="2"/>
          <c:order val="1"/>
          <c:tx>
            <c:v>diff S2 S3</c:v>
          </c:tx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8-04EB-4CF8-BC43-E780012690C8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A-04EB-4CF8-BC43-E780012690C8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C-04EB-4CF8-BC43-E780012690C8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04EB-4CF8-BC43-E780012690C8}"/>
              </c:ext>
            </c:extLst>
          </c:dPt>
          <c:val>
            <c:numRef>
              <c:f>Analyse!$F$70:$F$73</c:f>
              <c:numCache>
                <c:formatCode>0\.0</c:formatCode>
                <c:ptCount val="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 formatCode="General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4EB-4CF8-BC43-E78001269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3.6083329447089085E-2"/>
          <c:w val="0.95272533868049103"/>
          <c:h val="0.98960461027660218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0F6A-4DBB-9E27-A6DD57CC7B3B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0F6A-4DBB-9E27-A6DD57CC7B3B}"/>
              </c:ext>
            </c:extLst>
          </c:dPt>
          <c:val>
            <c:numRef>
              <c:f>Analyse!$G$82:$G$84</c:f>
              <c:numCache>
                <c:formatCode>General</c:formatCode>
                <c:ptCount val="3"/>
                <c:pt idx="0" formatCode="0.00">
                  <c:v>3.3000000000000043</c:v>
                </c:pt>
                <c:pt idx="1">
                  <c:v>0.06</c:v>
                </c:pt>
                <c:pt idx="2" formatCode="0\.0">
                  <c:v>8.6399999999999952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6A-4DBB-9E27-A6DD57CC7B3B}"/>
            </c:ext>
          </c:extLst>
        </c:ser>
        <c:ser>
          <c:idx val="2"/>
          <c:order val="1"/>
          <c:tx>
            <c:v>femS2-femS1</c:v>
          </c:tx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6-0F6A-4DBB-9E27-A6DD57CC7B3B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0F6A-4DBB-9E27-A6DD57CC7B3B}"/>
              </c:ext>
            </c:extLst>
          </c:dPt>
          <c:dPt>
            <c:idx val="6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0F6A-4DBB-9E27-A6DD57CC7B3B}"/>
              </c:ext>
            </c:extLst>
          </c:dPt>
          <c:val>
            <c:numRef>
              <c:f>Analyse!$F$86:$F$92</c:f>
              <c:numCache>
                <c:formatCode>0\.0</c:formatCode>
                <c:ptCount val="7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6" formatCode="General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F6A-4DBB-9E27-A6DD57CC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3.6083329447089085E-2"/>
          <c:w val="0.95272533868049103"/>
          <c:h val="0.98960461027660218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ECE9-4F3C-8A1A-960ED36C9B82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ECE9-4F3C-8A1A-960ED36C9B82}"/>
              </c:ext>
            </c:extLst>
          </c:dPt>
          <c:val>
            <c:numRef>
              <c:f>Analyse!$H$82:$H$84</c:f>
              <c:numCache>
                <c:formatCode>General</c:formatCode>
                <c:ptCount val="3"/>
                <c:pt idx="0" formatCode="0.00">
                  <c:v>5.3999999999999986</c:v>
                </c:pt>
                <c:pt idx="1">
                  <c:v>0.06</c:v>
                </c:pt>
                <c:pt idx="2" formatCode="0\.0">
                  <c:v>12.540000000000001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E9-4F3C-8A1A-960ED36C9B82}"/>
            </c:ext>
          </c:extLst>
        </c:ser>
        <c:ser>
          <c:idx val="2"/>
          <c:order val="1"/>
          <c:tx>
            <c:v>femS2-femS1</c:v>
          </c:tx>
          <c:spPr>
            <a:noFill/>
          </c:spPr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6-ECE9-4F3C-8A1A-960ED36C9B82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8-ECE9-4F3C-8A1A-960ED36C9B82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A-ECE9-4F3C-8A1A-960ED36C9B82}"/>
              </c:ext>
            </c:extLst>
          </c:dPt>
          <c:val>
            <c:numRef>
              <c:f>Analyse!$H$86:$H$92</c:f>
              <c:numCache>
                <c:formatCode>0\.0</c:formatCode>
                <c:ptCount val="7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6" formatCode="General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CE9-4F3C-8A1A-960ED36C9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76983802363523E-4"/>
          <c:y val="8.6497793361949099E-2"/>
          <c:w val="0.95272533868049103"/>
          <c:h val="0.98960461027660218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A07A-4C7E-8777-8DA98417F5AE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A07A-4C7E-8777-8DA98417F5AE}"/>
              </c:ext>
            </c:extLst>
          </c:dPt>
          <c:val>
            <c:numRef>
              <c:f>Analyse!$I$82:$I$84</c:f>
              <c:numCache>
                <c:formatCode>General</c:formatCode>
                <c:ptCount val="3"/>
                <c:pt idx="0" formatCode="0.00">
                  <c:v>4.6999999999999886</c:v>
                </c:pt>
                <c:pt idx="1">
                  <c:v>0.06</c:v>
                </c:pt>
                <c:pt idx="2" formatCode="0\.0">
                  <c:v>9.2400000000000109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7A-4C7E-8777-8DA98417F5AE}"/>
            </c:ext>
          </c:extLst>
        </c:ser>
        <c:ser>
          <c:idx val="2"/>
          <c:order val="1"/>
          <c:tx>
            <c:v>femS2-femS1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6-A07A-4C7E-8777-8DA98417F5AE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A07A-4C7E-8777-8DA98417F5AE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A-A07A-4C7E-8777-8DA98417F5AE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C-A07A-4C7E-8777-8DA98417F5AE}"/>
              </c:ext>
            </c:extLst>
          </c:dPt>
          <c:dPt>
            <c:idx val="4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E-A07A-4C7E-8777-8DA98417F5AE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10-A07A-4C7E-8777-8DA98417F5AE}"/>
              </c:ext>
            </c:extLst>
          </c:dPt>
          <c:dPt>
            <c:idx val="6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A07A-4C7E-8777-8DA98417F5AE}"/>
              </c:ext>
            </c:extLst>
          </c:dPt>
          <c:val>
            <c:numRef>
              <c:f>Analyse!$J$86:$J$92</c:f>
              <c:numCache>
                <c:formatCode>0\.0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 formatCode="General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07A-4C7E-8777-8DA98417F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6.3265477394589695E-2"/>
          <c:w val="0.99950530006038651"/>
          <c:h val="0.86307368668908091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8C25-46BB-8B8E-DCCCEE4BE827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8C25-46BB-8B8E-DCCCEE4BE827}"/>
              </c:ext>
            </c:extLst>
          </c:dPt>
          <c:val>
            <c:numRef>
              <c:f>Analyse!$G$100:$G$102</c:f>
              <c:numCache>
                <c:formatCode>General</c:formatCode>
                <c:ptCount val="3"/>
                <c:pt idx="0" formatCode="0\.0">
                  <c:v>4.1000000000000014</c:v>
                </c:pt>
                <c:pt idx="1">
                  <c:v>0.05</c:v>
                </c:pt>
                <c:pt idx="2" formatCode="0\.0">
                  <c:v>10.450000000000006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C25-46BB-8B8E-DCCCEE4BE827}"/>
            </c:ext>
          </c:extLst>
        </c:ser>
        <c:ser>
          <c:idx val="2"/>
          <c:order val="1"/>
          <c:tx>
            <c:v>fem SI entre S1 et S2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6-8C25-46BB-8B8E-DCCCEE4BE827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8C25-46BB-8B8E-DCCCEE4BE827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A-8C25-46BB-8B8E-DCCCEE4BE827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8C25-46BB-8B8E-DCCCEE4BE827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E-8C25-46BB-8B8E-DCCCEE4BE827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0-8C25-46BB-8B8E-DCCCEE4BE827}"/>
              </c:ext>
            </c:extLst>
          </c:dPt>
          <c:val>
            <c:numRef>
              <c:f>Analyse!$F$104:$F$109</c:f>
              <c:numCache>
                <c:formatCode>0\.0</c:formatCode>
                <c:ptCount val="6"/>
                <c:pt idx="0">
                  <c:v>1.4600000000000009</c:v>
                </c:pt>
                <c:pt idx="1">
                  <c:v>1.4600000000000009</c:v>
                </c:pt>
                <c:pt idx="2">
                  <c:v>1.4600000000000009</c:v>
                </c:pt>
                <c:pt idx="3">
                  <c:v>1.4600000000000009</c:v>
                </c:pt>
                <c:pt idx="4">
                  <c:v>1.4600000000000009</c:v>
                </c:pt>
                <c:pt idx="5">
                  <c:v>7.3000000000000043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C25-46BB-8B8E-DCCCEE4BE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6.3265477394589695E-2"/>
          <c:w val="0.99950530006038651"/>
          <c:h val="0.86307368668908091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E4E3-47E9-9F18-11B0665E01D3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E4E3-47E9-9F18-11B0665E01D3}"/>
              </c:ext>
            </c:extLst>
          </c:dPt>
          <c:val>
            <c:numRef>
              <c:f>Analyse!$H$100:$H$102</c:f>
              <c:numCache>
                <c:formatCode>General</c:formatCode>
                <c:ptCount val="3"/>
                <c:pt idx="0" formatCode="0\.0">
                  <c:v>13.299999999999997</c:v>
                </c:pt>
                <c:pt idx="1">
                  <c:v>0.1</c:v>
                </c:pt>
                <c:pt idx="2" formatCode="0\.0">
                  <c:v>29.4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E3-47E9-9F18-11B0665E01D3}"/>
            </c:ext>
          </c:extLst>
        </c:ser>
        <c:ser>
          <c:idx val="2"/>
          <c:order val="1"/>
          <c:tx>
            <c:v>fem SI entre S1 et S2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6-E4E3-47E9-9F18-11B0665E01D3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E4E3-47E9-9F18-11B0665E01D3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A-E4E3-47E9-9F18-11B0665E01D3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E4E3-47E9-9F18-11B0665E01D3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E-E4E3-47E9-9F18-11B0665E01D3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0-E4E3-47E9-9F18-11B0665E01D3}"/>
              </c:ext>
            </c:extLst>
          </c:dPt>
          <c:val>
            <c:numRef>
              <c:f>Analyse!$H$104:$H$109</c:f>
              <c:numCache>
                <c:formatCode>0\.0</c:formatCode>
                <c:ptCount val="6"/>
                <c:pt idx="0">
                  <c:v>4.2799999999999994</c:v>
                </c:pt>
                <c:pt idx="1">
                  <c:v>4.2799999999999994</c:v>
                </c:pt>
                <c:pt idx="2">
                  <c:v>4.2799999999999994</c:v>
                </c:pt>
                <c:pt idx="3">
                  <c:v>4.2799999999999994</c:v>
                </c:pt>
                <c:pt idx="4">
                  <c:v>4.2799999999999994</c:v>
                </c:pt>
                <c:pt idx="5">
                  <c:v>21.4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4E3-47E9-9F18-11B0665E0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6.3265477394589695E-2"/>
          <c:w val="0.99950530006038651"/>
          <c:h val="0.86307368668908091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0DE3-4566-88B1-A9762D78E36C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0DE3-4566-88B1-A9762D78E36C}"/>
              </c:ext>
            </c:extLst>
          </c:dPt>
          <c:val>
            <c:numRef>
              <c:f>Analyse!$I$100:$I$102</c:f>
              <c:numCache>
                <c:formatCode>General</c:formatCode>
                <c:ptCount val="3"/>
                <c:pt idx="0" formatCode="0\.0">
                  <c:v>-3.7999999999999829</c:v>
                </c:pt>
                <c:pt idx="1">
                  <c:v>0.05</c:v>
                </c:pt>
                <c:pt idx="2" formatCode="0\.0">
                  <c:v>21.149999999999959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E3-4566-88B1-A9762D78E36C}"/>
            </c:ext>
          </c:extLst>
        </c:ser>
        <c:ser>
          <c:idx val="2"/>
          <c:order val="1"/>
          <c:tx>
            <c:v>fem SI entre S1 et S2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6-0DE3-4566-88B1-A9762D78E36C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0DE3-4566-88B1-A9762D78E36C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A-0DE3-4566-88B1-A9762D78E36C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0DE3-4566-88B1-A9762D78E36C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E-0DE3-4566-88B1-A9762D78E36C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0-0DE3-4566-88B1-A9762D78E36C}"/>
              </c:ext>
            </c:extLst>
          </c:dPt>
          <c:val>
            <c:numRef>
              <c:f>Analyse!$J$104:$J$109</c:f>
              <c:numCache>
                <c:formatCode>0\.0</c:formatCode>
                <c:ptCount val="6"/>
                <c:pt idx="0">
                  <c:v>1.7399999999999978</c:v>
                </c:pt>
                <c:pt idx="1">
                  <c:v>1.7399999999999978</c:v>
                </c:pt>
                <c:pt idx="2">
                  <c:v>1.7399999999999978</c:v>
                </c:pt>
                <c:pt idx="3">
                  <c:v>1.7399999999999978</c:v>
                </c:pt>
                <c:pt idx="4">
                  <c:v>1.7399999999999978</c:v>
                </c:pt>
                <c:pt idx="5">
                  <c:v>8.6999999999999886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DE3-4566-88B1-A9762D78E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586880869123524E-2"/>
          <c:y val="5.1095752712244169E-3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F-E74C-4783-B575-22DC42942AA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B-E74C-4783-B575-22DC42942AA2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24-E74C-4783-B575-22DC42942AA2}"/>
              </c:ext>
            </c:extLst>
          </c:dPt>
          <c:val>
            <c:numRef>
              <c:f>Analyse!$G$49:$G$51</c:f>
              <c:numCache>
                <c:formatCode>General</c:formatCode>
                <c:ptCount val="3"/>
                <c:pt idx="0" formatCode="0\.0">
                  <c:v>1.9</c:v>
                </c:pt>
                <c:pt idx="1">
                  <c:v>0.03</c:v>
                </c:pt>
                <c:pt idx="2" formatCode="0\.0">
                  <c:v>10.07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0AE-40E8-B922-4C5A47B8CD69}"/>
            </c:ext>
          </c:extLst>
        </c:ser>
        <c:ser>
          <c:idx val="2"/>
          <c:order val="1"/>
          <c:tx>
            <c:v>compensation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8-E74C-4783-B575-22DC42942AA2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F-E74C-4783-B575-22DC42942AA2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A-E74C-4783-B575-22DC42942AA2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14-E74C-4783-B575-22DC42942AA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9-E74C-4783-B575-22DC42942AA2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25-E74C-4783-B575-22DC42942AA2}"/>
              </c:ext>
            </c:extLst>
          </c:dPt>
          <c:val>
            <c:numRef>
              <c:f>Analyse!$F$53:$F$58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0AE-40E8-B922-4C5A47B8C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875050682149331E-3"/>
          <c:y val="2.6029578837253941E-2"/>
          <c:w val="0.93946512875582977"/>
          <c:h val="0.98414060478355703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C-3944-41CB-B12D-0BD5C0245FD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6-3944-41CB-B12D-0BD5C0245FD1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D-3944-41CB-B12D-0BD5C0245FD1}"/>
              </c:ext>
            </c:extLst>
          </c:dPt>
          <c:val>
            <c:numRef>
              <c:f>Analyse!$I$49:$I$51</c:f>
              <c:numCache>
                <c:formatCode>General</c:formatCode>
                <c:ptCount val="3"/>
                <c:pt idx="0" formatCode="0.00">
                  <c:v>0.25</c:v>
                </c:pt>
                <c:pt idx="1">
                  <c:v>3.0000000000000001E-3</c:v>
                </c:pt>
                <c:pt idx="2" formatCode="0\.0">
                  <c:v>0.94699999999999995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65-443C-AB46-3313BF9803E0}"/>
            </c:ext>
          </c:extLst>
        </c:ser>
        <c:ser>
          <c:idx val="2"/>
          <c:order val="1"/>
          <c:tx>
            <c:v>Compensation K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4-3944-41CB-B12D-0BD5C0245FD1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9-3944-41CB-B12D-0BD5C0245FD1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10-3944-41CB-B12D-0BD5C0245FD1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A-3944-41CB-B12D-0BD5C0245FD1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3944-41CB-B12D-0BD5C0245FD1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E-3944-41CB-B12D-0BD5C0245FD1}"/>
              </c:ext>
            </c:extLst>
          </c:dPt>
          <c:val>
            <c:numRef>
              <c:f>Analyse!$H$53:$H$58</c:f>
              <c:numCache>
                <c:formatCode>General</c:formatCode>
                <c:ptCount val="6"/>
                <c:pt idx="0">
                  <c:v>0.1</c:v>
                </c:pt>
                <c:pt idx="1">
                  <c:v>0.1</c:v>
                </c:pt>
                <c:pt idx="2">
                  <c:v>0.2</c:v>
                </c:pt>
                <c:pt idx="3">
                  <c:v>0.1</c:v>
                </c:pt>
                <c:pt idx="4">
                  <c:v>0.1</c:v>
                </c:pt>
                <c:pt idx="5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B65-443C-AB46-3313BF980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586880869123524E-2"/>
          <c:y val="5.1095752712244169E-3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A419-4B85-9BF7-B618A810532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1-A419-4B85-9BF7-B618A810532D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4-A419-4B85-9BF7-B618A810532D}"/>
              </c:ext>
            </c:extLst>
          </c:dPt>
          <c:val>
            <c:numRef>
              <c:f>Analyse!$G$21:$G$23</c:f>
              <c:numCache>
                <c:formatCode>General</c:formatCode>
                <c:ptCount val="3"/>
                <c:pt idx="0" formatCode="0\.0">
                  <c:v>23.4</c:v>
                </c:pt>
                <c:pt idx="1">
                  <c:v>0.4</c:v>
                </c:pt>
                <c:pt idx="2" formatCode="0\.0">
                  <c:v>96.199999999999989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129-440D-AC0B-063F68397A94}"/>
            </c:ext>
          </c:extLst>
        </c:ser>
        <c:ser>
          <c:idx val="2"/>
          <c:order val="1"/>
          <c:tx>
            <c:v>FEM SI Na</c:v>
          </c:tx>
          <c:spPr>
            <a:noFill/>
          </c:spPr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E-A419-4B85-9BF7-B618A810532D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19-A419-4B85-9BF7-B618A810532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F-A419-4B85-9BF7-B618A810532D}"/>
              </c:ext>
            </c:extLst>
          </c:dPt>
          <c:val>
            <c:numRef>
              <c:f>Analyse!$F$25:$F$28</c:f>
              <c:numCache>
                <c:formatCode>General</c:formatCode>
                <c:ptCount val="4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129-440D-AC0B-063F68397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5605386283239E-3"/>
          <c:y val="0"/>
          <c:w val="0.93946512875582977"/>
          <c:h val="0.98414060478355703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1ACF-4D75-88C5-3DF4EC23E39E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2-1ACF-4D75-88C5-3DF4EC23E39E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8-1ACF-4D75-88C5-3DF4EC23E39E}"/>
              </c:ext>
            </c:extLst>
          </c:dPt>
          <c:val>
            <c:numRef>
              <c:f>Analyse!$I$21:$I$23</c:f>
              <c:numCache>
                <c:formatCode>General</c:formatCode>
                <c:ptCount val="3"/>
                <c:pt idx="0" formatCode="0\.0">
                  <c:v>32.299999999999997</c:v>
                </c:pt>
                <c:pt idx="1">
                  <c:v>0.4</c:v>
                </c:pt>
                <c:pt idx="2" formatCode="0\.0">
                  <c:v>107.3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EE-40EA-ABBC-0A04C247F7C0}"/>
            </c:ext>
          </c:extLst>
        </c:ser>
        <c:ser>
          <c:idx val="2"/>
          <c:order val="1"/>
          <c:tx>
            <c:v>FEM SI K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E-1ACF-4D75-88C5-3DF4EC23E39E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14-1ACF-4D75-88C5-3DF4EC23E39E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F-1ACF-4D75-88C5-3DF4EC23E39E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9-1ACF-4D75-88C5-3DF4EC23E39E}"/>
              </c:ext>
            </c:extLst>
          </c:dPt>
          <c:val>
            <c:numRef>
              <c:f>Analyse!$H$25:$H$28</c:f>
              <c:numCache>
                <c:formatCode>General</c:formatCode>
                <c:ptCount val="4"/>
                <c:pt idx="0">
                  <c:v>20</c:v>
                </c:pt>
                <c:pt idx="1">
                  <c:v>30</c:v>
                </c:pt>
                <c:pt idx="2">
                  <c:v>20</c:v>
                </c:pt>
                <c:pt idx="3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AEE-40EA-ABBC-0A04C247F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099215581006911E-2"/>
          <c:y val="5.1094312362451591E-3"/>
          <c:w val="0.95272533868049103"/>
          <c:h val="0.98960461027660218"/>
        </c:manualLayout>
      </c:layout>
      <c:doughnutChart>
        <c:varyColors val="1"/>
        <c:ser>
          <c:idx val="1"/>
          <c:order val="0"/>
          <c:spPr>
            <a:noFill/>
          </c:spPr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4-5976-48DC-ACAF-58A734D7A341}"/>
              </c:ext>
            </c:extLst>
          </c:dPt>
          <c:val>
            <c:numRef>
              <c:f>Analyse!$K$21:$K$23</c:f>
              <c:numCache>
                <c:formatCode>General</c:formatCode>
                <c:ptCount val="3"/>
                <c:pt idx="0" formatCode="0\.0">
                  <c:v>41.300000000000011</c:v>
                </c:pt>
                <c:pt idx="1">
                  <c:v>0.4</c:v>
                </c:pt>
                <c:pt idx="2" formatCode="0\.0">
                  <c:v>98.299999999999983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B7-43D3-9C45-81ACF88E3E04}"/>
            </c:ext>
          </c:extLst>
        </c:ser>
        <c:ser>
          <c:idx val="0"/>
          <c:order val="1"/>
          <c:tx>
            <c:v>FEM SI Cl</c:v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FFC00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8-5976-48DC-ACAF-58A734D7A341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10-5976-48DC-ACAF-58A734D7A341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C-5976-48DC-ACAF-58A734D7A341}"/>
              </c:ext>
            </c:extLst>
          </c:dPt>
          <c:dPt>
            <c:idx val="3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6-5976-48DC-ACAF-58A734D7A341}"/>
              </c:ext>
            </c:extLst>
          </c:dPt>
          <c:val>
            <c:numRef>
              <c:f>Analyse!$J$25:$J$28</c:f>
              <c:numCache>
                <c:formatCode>General</c:formatCode>
                <c:ptCount val="4"/>
                <c:pt idx="0">
                  <c:v>20</c:v>
                </c:pt>
                <c:pt idx="1">
                  <c:v>30</c:v>
                </c:pt>
                <c:pt idx="2">
                  <c:v>20</c:v>
                </c:pt>
                <c:pt idx="3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3B7-43D3-9C45-81ACF88E3E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041656029648671E-2"/>
          <c:y val="4.6556990389536167E-2"/>
          <c:w val="0.95272533868049103"/>
          <c:h val="0.98960461027660218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0407-456E-B0D3-18CB2BE14A9C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9-0407-456E-B0D3-18CB2BE14A9C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0407-456E-B0D3-18CB2BE14A9C}"/>
              </c:ext>
            </c:extLst>
          </c:dPt>
          <c:val>
            <c:numRef>
              <c:f>Analyse!$G$5:$G$7</c:f>
              <c:numCache>
                <c:formatCode>General</c:formatCode>
                <c:ptCount val="3"/>
                <c:pt idx="0" formatCode="0\.0">
                  <c:v>23.4</c:v>
                </c:pt>
                <c:pt idx="1">
                  <c:v>0.2</c:v>
                </c:pt>
                <c:pt idx="2" formatCode="0\.0">
                  <c:v>66.399999999999991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609-4AB1-A7BE-FB2C0CEAFCD5}"/>
            </c:ext>
          </c:extLst>
        </c:ser>
        <c:ser>
          <c:idx val="2"/>
          <c:order val="1"/>
          <c:tx>
            <c:v>Pente Na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1-0407-456E-B0D3-18CB2BE14A9C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F-0407-456E-B0D3-18CB2BE14A9C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19-0407-456E-B0D3-18CB2BE14A9C}"/>
              </c:ext>
            </c:extLst>
          </c:dPt>
          <c:dPt>
            <c:idx val="3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23-0407-456E-B0D3-18CB2BE14A9C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8-0407-456E-B0D3-18CB2BE14A9C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0-DC26-4BB9-96B3-8B0029429BEB}"/>
              </c:ext>
            </c:extLst>
          </c:dPt>
          <c:val>
            <c:numRef>
              <c:f>Analyse!$F$9:$F$14</c:f>
              <c:numCache>
                <c:formatCode>General</c:formatCode>
                <c:ptCount val="6"/>
                <c:pt idx="0">
                  <c:v>10</c:v>
                </c:pt>
                <c:pt idx="1">
                  <c:v>5</c:v>
                </c:pt>
                <c:pt idx="2">
                  <c:v>15</c:v>
                </c:pt>
                <c:pt idx="3">
                  <c:v>3</c:v>
                </c:pt>
                <c:pt idx="4">
                  <c:v>12</c:v>
                </c:pt>
                <c:pt idx="5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609-4AB1-A7BE-FB2C0CEAF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55438906864696E-3"/>
          <c:y val="4.0673184427585073E-2"/>
          <c:w val="0.99223439461371676"/>
          <c:h val="0.9841405801367582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F-8B22-455B-8F29-E67EED24A526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2-8B22-455B-8F29-E67EED24A52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8B22-455B-8F29-E67EED24A526}"/>
              </c:ext>
            </c:extLst>
          </c:dPt>
          <c:val>
            <c:numRef>
              <c:f>Analyse!$H$5:$H$7</c:f>
              <c:numCache>
                <c:formatCode>General</c:formatCode>
                <c:ptCount val="3"/>
                <c:pt idx="0" formatCode="0\.0">
                  <c:v>23.200000000000003</c:v>
                </c:pt>
                <c:pt idx="1">
                  <c:v>0.2</c:v>
                </c:pt>
                <c:pt idx="2" formatCode="0\.0">
                  <c:v>66.599999999999994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96-464F-8FE9-633FAA10D2D0}"/>
            </c:ext>
          </c:extLst>
        </c:ser>
        <c:ser>
          <c:idx val="2"/>
          <c:order val="1"/>
          <c:tx>
            <c:v>Pente K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6-8B22-455B-8F29-E67EED24A526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6-8B22-455B-8F29-E67EED24A526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22-8B22-455B-8F29-E67EED24A526}"/>
              </c:ext>
            </c:extLst>
          </c:dPt>
          <c:dPt>
            <c:idx val="3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1C-8B22-455B-8F29-E67EED24A526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A-8B22-455B-8F29-E67EED24A526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2E-8B22-455B-8F29-E67EED24A526}"/>
              </c:ext>
            </c:extLst>
          </c:dPt>
          <c:val>
            <c:numRef>
              <c:f>Analyse!$F$9:$F$14</c:f>
              <c:numCache>
                <c:formatCode>General</c:formatCode>
                <c:ptCount val="6"/>
                <c:pt idx="0">
                  <c:v>10</c:v>
                </c:pt>
                <c:pt idx="1">
                  <c:v>5</c:v>
                </c:pt>
                <c:pt idx="2">
                  <c:v>15</c:v>
                </c:pt>
                <c:pt idx="3">
                  <c:v>3</c:v>
                </c:pt>
                <c:pt idx="4">
                  <c:v>12</c:v>
                </c:pt>
                <c:pt idx="5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F96-464F-8FE9-633FAA10D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099215581006911E-2"/>
          <c:y val="5.1094312362451591E-3"/>
          <c:w val="0.95272533868049103"/>
          <c:h val="0.9896046102766021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20-2405-4670-AB69-89C8D20E70DE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A-2405-4670-AB69-89C8D20E70DE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8-2405-4670-AB69-89C8D20E70DE}"/>
              </c:ext>
            </c:extLst>
          </c:dPt>
          <c:val>
            <c:numRef>
              <c:f>Analyse!$I$5:$I$7</c:f>
              <c:numCache>
                <c:formatCode>General</c:formatCode>
                <c:ptCount val="3"/>
                <c:pt idx="0" formatCode="0\.0">
                  <c:v>30.6</c:v>
                </c:pt>
                <c:pt idx="1">
                  <c:v>0.2</c:v>
                </c:pt>
                <c:pt idx="2" formatCode="0\.0">
                  <c:v>79.2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A5-4640-B93E-2BD36BE8ABBC}"/>
            </c:ext>
          </c:extLst>
        </c:ser>
        <c:ser>
          <c:idx val="0"/>
          <c:order val="1"/>
          <c:tx>
            <c:v>Pente Cl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5-2405-4670-AB69-89C8D20E70DE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4-2405-4670-AB69-89C8D20E70DE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9-2405-4670-AB69-89C8D20E70DE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1-2405-4670-AB69-89C8D20E70DE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7-2405-4670-AB69-89C8D20E70DE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25-2405-4670-AB69-89C8D20E70DE}"/>
              </c:ext>
            </c:extLst>
          </c:dPt>
          <c:val>
            <c:numRef>
              <c:f>Analyse!$H$9:$H$14</c:f>
              <c:numCache>
                <c:formatCode>General</c:formatCode>
                <c:ptCount val="6"/>
                <c:pt idx="0">
                  <c:v>12</c:v>
                </c:pt>
                <c:pt idx="1">
                  <c:v>3</c:v>
                </c:pt>
                <c:pt idx="2">
                  <c:v>25</c:v>
                </c:pt>
                <c:pt idx="3">
                  <c:v>5</c:v>
                </c:pt>
                <c:pt idx="4">
                  <c:v>10</c:v>
                </c:pt>
                <c:pt idx="5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CA5-4640-B93E-2BD36BE8A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454260187887913E-2"/>
          <c:y val="3.2384553619864163E-2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4510-41F0-A783-757D62CC4A5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4510-41F0-A783-757D62CC4A55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4510-41F0-A783-757D62CC4A55}"/>
              </c:ext>
            </c:extLst>
          </c:dPt>
          <c:val>
            <c:numRef>
              <c:f>Analyse!$I$35:$I$37</c:f>
              <c:numCache>
                <c:formatCode>General</c:formatCode>
                <c:ptCount val="3"/>
                <c:pt idx="0" formatCode="0\.0">
                  <c:v>4.08</c:v>
                </c:pt>
                <c:pt idx="1">
                  <c:v>0.03</c:v>
                </c:pt>
                <c:pt idx="2" formatCode="0\.0">
                  <c:v>11.89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510-41F0-A783-757D62CC4A55}"/>
            </c:ext>
          </c:extLst>
        </c:ser>
        <c:ser>
          <c:idx val="2"/>
          <c:order val="1"/>
          <c:tx>
            <c:v>C° SI K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4510-41F0-A783-757D62CC4A55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A-4510-41F0-A783-757D62CC4A55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4510-41F0-A783-757D62CC4A55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4510-41F0-A783-757D62CC4A55}"/>
              </c:ext>
            </c:extLst>
          </c:dPt>
          <c:val>
            <c:numRef>
              <c:f>Analyse!$H$39:$H$42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510-41F0-A783-757D62CC4A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454260187887913E-2"/>
          <c:y val="3.2384553619864163E-2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F67F-4CE7-BCCB-EE7765A75C2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F67F-4CE7-BCCB-EE7765A75C29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F67F-4CE7-BCCB-EE7765A75C29}"/>
              </c:ext>
            </c:extLst>
          </c:dPt>
          <c:val>
            <c:numRef>
              <c:f>Analyse!$G$35:$G$37</c:f>
              <c:numCache>
                <c:formatCode>General</c:formatCode>
                <c:ptCount val="3"/>
                <c:pt idx="0" formatCode="0\.0">
                  <c:v>41.199999999999989</c:v>
                </c:pt>
                <c:pt idx="1">
                  <c:v>0.4</c:v>
                </c:pt>
                <c:pt idx="2" formatCode="0\.0">
                  <c:v>118.4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67F-4CE7-BCCB-EE7765A75C29}"/>
            </c:ext>
          </c:extLst>
        </c:ser>
        <c:ser>
          <c:idx val="2"/>
          <c:order val="1"/>
          <c:tx>
            <c:v>C° SI Na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F67F-4CE7-BCCB-EE7765A75C2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A-F67F-4CE7-BCCB-EE7765A75C29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F67F-4CE7-BCCB-EE7765A75C29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F67F-4CE7-BCCB-EE7765A75C29}"/>
              </c:ext>
            </c:extLst>
          </c:dPt>
          <c:val>
            <c:numRef>
              <c:f>Analyse!$F$39:$F$42</c:f>
              <c:numCache>
                <c:formatCode>General</c:formatCode>
                <c:ptCount val="4"/>
                <c:pt idx="0">
                  <c:v>20</c:v>
                </c:pt>
                <c:pt idx="1">
                  <c:v>40</c:v>
                </c:pt>
                <c:pt idx="2">
                  <c:v>20</c:v>
                </c:pt>
                <c:pt idx="3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67F-4CE7-BCCB-EE7765A7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099215581006911E-2"/>
          <c:y val="5.1094312362451591E-3"/>
          <c:w val="0.95272533868049103"/>
          <c:h val="0.9896046102766021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8A27-4B21-A501-35010BC66C07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8A27-4B21-A501-35010BC66C07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8A27-4B21-A501-35010BC66C07}"/>
              </c:ext>
            </c:extLst>
          </c:dPt>
          <c:val>
            <c:numRef>
              <c:f>Analyse!$K$35:$K$37</c:f>
              <c:numCache>
                <c:formatCode>General</c:formatCode>
                <c:ptCount val="3"/>
                <c:pt idx="0" formatCode="0\.0">
                  <c:v>35.599999999999994</c:v>
                </c:pt>
                <c:pt idx="1">
                  <c:v>0.3</c:v>
                </c:pt>
                <c:pt idx="2" formatCode="0\.0">
                  <c:v>124.10000000000001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A27-4B21-A501-35010BC66C07}"/>
            </c:ext>
          </c:extLst>
        </c:ser>
        <c:ser>
          <c:idx val="0"/>
          <c:order val="1"/>
          <c:tx>
            <c:v>C° SI Cl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8A27-4B21-A501-35010BC66C07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A-8A27-4B21-A501-35010BC66C07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8A27-4B21-A501-35010BC66C07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8A27-4B21-A501-35010BC66C07}"/>
              </c:ext>
            </c:extLst>
          </c:dPt>
          <c:val>
            <c:numRef>
              <c:f>Analyse!$J$39:$J$42</c:f>
              <c:numCache>
                <c:formatCode>General</c:formatCode>
                <c:ptCount val="4"/>
                <c:pt idx="0">
                  <c:v>20</c:v>
                </c:pt>
                <c:pt idx="1">
                  <c:v>40</c:v>
                </c:pt>
                <c:pt idx="2">
                  <c:v>20</c:v>
                </c:pt>
                <c:pt idx="3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A27-4B21-A501-35010BC66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785941186854701E-2"/>
          <c:y val="3.7477863829890226E-2"/>
          <c:w val="0.95272533868049103"/>
          <c:h val="0.9896046102766021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2F6D-4A62-80B3-E3349E302F4E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2F6D-4A62-80B3-E3349E302F4E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2F6D-4A62-80B3-E3349E302F4E}"/>
              </c:ext>
            </c:extLst>
          </c:dPt>
          <c:val>
            <c:numRef>
              <c:f>Analyse!$K$49:$K$51</c:f>
              <c:numCache>
                <c:formatCode>General</c:formatCode>
                <c:ptCount val="3"/>
                <c:pt idx="0" formatCode="0\.0">
                  <c:v>2.1</c:v>
                </c:pt>
                <c:pt idx="1">
                  <c:v>0.03</c:v>
                </c:pt>
                <c:pt idx="2" formatCode="0\.0">
                  <c:v>9.870000000000001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F6D-4A62-80B3-E3349E302F4E}"/>
            </c:ext>
          </c:extLst>
        </c:ser>
        <c:ser>
          <c:idx val="0"/>
          <c:order val="1"/>
          <c:tx>
            <c:v>Compensation Cl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8-2F6D-4A62-80B3-E3349E302F4E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A-2F6D-4A62-80B3-E3349E302F4E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C-2F6D-4A62-80B3-E3349E302F4E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E-2F6D-4A62-80B3-E3349E302F4E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0-2F6D-4A62-80B3-E3349E302F4E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2F6D-4A62-80B3-E3349E302F4E}"/>
              </c:ext>
            </c:extLst>
          </c:dPt>
          <c:val>
            <c:numRef>
              <c:f>Analyse!$J$53:$J$58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F6D-4A62-80B3-E3349E302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5605386283239E-3"/>
          <c:y val="0"/>
          <c:w val="0.93946512875582977"/>
          <c:h val="0.98414060478355703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322E-4CF2-AFAF-CB8EC20405A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322E-4CF2-AFAF-CB8EC20405A1}"/>
              </c:ext>
            </c:extLst>
          </c:dPt>
          <c:dPt>
            <c:idx val="2"/>
            <c:bubble3D val="0"/>
            <c:explosion val="1"/>
            <c:spPr>
              <a:noFill/>
            </c:spPr>
            <c:extLst>
              <c:ext xmlns:c16="http://schemas.microsoft.com/office/drawing/2014/chart" uri="{C3380CC4-5D6E-409C-BE32-E72D297353CC}">
                <c16:uniqueId val="{00000005-322E-4CF2-AFAF-CB8EC20405A1}"/>
              </c:ext>
            </c:extLst>
          </c:dPt>
          <c:val>
            <c:numRef>
              <c:f>Analyse!$H$66:$H$68</c:f>
              <c:numCache>
                <c:formatCode>General</c:formatCode>
                <c:ptCount val="3"/>
                <c:pt idx="0" formatCode="0.00">
                  <c:v>0.68027210884354716</c:v>
                </c:pt>
                <c:pt idx="1">
                  <c:v>0.01</c:v>
                </c:pt>
                <c:pt idx="2" formatCode="0\.0">
                  <c:v>5.9108860759493602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22E-4CF2-AFAF-CB8EC20405A1}"/>
            </c:ext>
          </c:extLst>
        </c:ser>
        <c:ser>
          <c:idx val="2"/>
          <c:order val="1"/>
          <c:tx>
            <c:v>dif S2 S3</c:v>
          </c:tx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8-322E-4CF2-AFAF-CB8EC20405A1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A-322E-4CF2-AFAF-CB8EC20405A1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C-322E-4CF2-AFAF-CB8EC20405A1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322E-4CF2-AFAF-CB8EC20405A1}"/>
              </c:ext>
            </c:extLst>
          </c:dPt>
          <c:val>
            <c:numRef>
              <c:f>Analyse!$H$70:$H$73</c:f>
              <c:numCache>
                <c:formatCode>0\.0</c:formatCode>
                <c:ptCount val="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 formatCode="General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22E-4CF2-AFAF-CB8EC20405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872461653442959E-2"/>
          <c:y val="1.3875462340282448E-2"/>
          <c:w val="0.95272533868049103"/>
          <c:h val="0.98960461027660218"/>
        </c:manualLayout>
      </c:layout>
      <c:doughnutChart>
        <c:varyColors val="1"/>
        <c:ser>
          <c:idx val="1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4FBC-4A09-A13E-CD019E8345F7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4FBC-4A09-A13E-CD019E8345F7}"/>
              </c:ext>
            </c:extLst>
          </c:dPt>
          <c:val>
            <c:numRef>
              <c:f>Analyse!$I$66:$I$68</c:f>
              <c:numCache>
                <c:formatCode>General</c:formatCode>
                <c:ptCount val="3"/>
                <c:pt idx="0" formatCode="0.00">
                  <c:v>7.9113924050639647E-2</c:v>
                </c:pt>
                <c:pt idx="1">
                  <c:v>0.02</c:v>
                </c:pt>
                <c:pt idx="2" formatCode="0\.0">
                  <c:v>4.4800000000000004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BC-4A09-A13E-CD019E8345F7}"/>
            </c:ext>
          </c:extLst>
        </c:ser>
        <c:ser>
          <c:idx val="0"/>
          <c:order val="1"/>
          <c:tx>
            <c:v>Diff S2 S3</c:v>
          </c:tx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6-4FBC-4A09-A13E-CD019E8345F7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4FBC-4A09-A13E-CD019E8345F7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A-4FBC-4A09-A13E-CD019E8345F7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C-4FBC-4A09-A13E-CD019E8345F7}"/>
              </c:ext>
            </c:extLst>
          </c:dPt>
          <c:val>
            <c:numRef>
              <c:f>Analyse!$J$70:$J$73</c:f>
              <c:numCache>
                <c:formatCode>0\.0</c:formatCode>
                <c:ptCount val="4"/>
                <c:pt idx="0">
                  <c:v>0.25</c:v>
                </c:pt>
                <c:pt idx="1">
                  <c:v>0.8</c:v>
                </c:pt>
                <c:pt idx="2">
                  <c:v>1.2</c:v>
                </c:pt>
                <c:pt idx="3" formatCode="General">
                  <c:v>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BC-4A09-A13E-CD019E834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586880869123524E-2"/>
          <c:y val="5.1095752712244169E-3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7978-4D90-A6DA-26D520465B6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7978-4D90-A6DA-26D520465B6C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7978-4D90-A6DA-26D520465B6C}"/>
              </c:ext>
            </c:extLst>
          </c:dPt>
          <c:val>
            <c:numRef>
              <c:f>Analyse!$G$66:$G$68</c:f>
              <c:numCache>
                <c:formatCode>General</c:formatCode>
                <c:ptCount val="3"/>
                <c:pt idx="0" formatCode="0.00">
                  <c:v>0.30030030030030458</c:v>
                </c:pt>
                <c:pt idx="1">
                  <c:v>1.4999999999999999E-2</c:v>
                </c:pt>
                <c:pt idx="2" formatCode="0\.0">
                  <c:v>5.6846996996996957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978-4D90-A6DA-26D520465B6C}"/>
            </c:ext>
          </c:extLst>
        </c:ser>
        <c:ser>
          <c:idx val="2"/>
          <c:order val="1"/>
          <c:tx>
            <c:v>diff S2 S3</c:v>
          </c:tx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8-7978-4D90-A6DA-26D520465B6C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A-7978-4D90-A6DA-26D520465B6C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C-7978-4D90-A6DA-26D520465B6C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7978-4D90-A6DA-26D520465B6C}"/>
              </c:ext>
            </c:extLst>
          </c:dPt>
          <c:val>
            <c:numRef>
              <c:f>Analyse!$F$70:$F$73</c:f>
              <c:numCache>
                <c:formatCode>0\.0</c:formatCode>
                <c:ptCount val="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 formatCode="General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978-4D90-A6DA-26D520465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3.6083329447089085E-2"/>
          <c:w val="0.95272533868049103"/>
          <c:h val="0.98960461027660218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DC19-4C97-BC48-7210863F1258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C19-4C97-BC48-7210863F1258}"/>
              </c:ext>
            </c:extLst>
          </c:dPt>
          <c:val>
            <c:numRef>
              <c:f>Analyse!$G$82:$G$84</c:f>
              <c:numCache>
                <c:formatCode>General</c:formatCode>
                <c:ptCount val="3"/>
                <c:pt idx="0" formatCode="0.00">
                  <c:v>3.3000000000000043</c:v>
                </c:pt>
                <c:pt idx="1">
                  <c:v>0.06</c:v>
                </c:pt>
                <c:pt idx="2" formatCode="0\.0">
                  <c:v>8.6399999999999952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19-4C97-BC48-7210863F1258}"/>
            </c:ext>
          </c:extLst>
        </c:ser>
        <c:ser>
          <c:idx val="2"/>
          <c:order val="1"/>
          <c:tx>
            <c:v>femS2-femS1</c:v>
          </c:tx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6-DC19-4C97-BC48-7210863F1258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DC19-4C97-BC48-7210863F1258}"/>
              </c:ext>
            </c:extLst>
          </c:dPt>
          <c:dPt>
            <c:idx val="6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DC19-4C97-BC48-7210863F1258}"/>
              </c:ext>
            </c:extLst>
          </c:dPt>
          <c:val>
            <c:numRef>
              <c:f>Analyse!$F$86:$F$92</c:f>
              <c:numCache>
                <c:formatCode>0\.0</c:formatCode>
                <c:ptCount val="7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6" formatCode="General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C19-4C97-BC48-7210863F12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3.6083329447089085E-2"/>
          <c:w val="0.95272533868049103"/>
          <c:h val="0.98960461027660218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DFAB-4890-BCF2-8906C893FA73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FAB-4890-BCF2-8906C893FA73}"/>
              </c:ext>
            </c:extLst>
          </c:dPt>
          <c:val>
            <c:numRef>
              <c:f>Analyse!$H$82:$H$84</c:f>
              <c:numCache>
                <c:formatCode>General</c:formatCode>
                <c:ptCount val="3"/>
                <c:pt idx="0" formatCode="0.00">
                  <c:v>5.3999999999999986</c:v>
                </c:pt>
                <c:pt idx="1">
                  <c:v>0.06</c:v>
                </c:pt>
                <c:pt idx="2" formatCode="0\.0">
                  <c:v>12.540000000000001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AB-4890-BCF2-8906C893FA73}"/>
            </c:ext>
          </c:extLst>
        </c:ser>
        <c:ser>
          <c:idx val="2"/>
          <c:order val="1"/>
          <c:tx>
            <c:v>femS2-femS1</c:v>
          </c:tx>
          <c:spPr>
            <a:noFill/>
          </c:spPr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6-DFAB-4890-BCF2-8906C893FA73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8-DFAB-4890-BCF2-8906C893FA73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A-DFAB-4890-BCF2-8906C893FA73}"/>
              </c:ext>
            </c:extLst>
          </c:dPt>
          <c:val>
            <c:numRef>
              <c:f>Analyse!$H$86:$H$92</c:f>
              <c:numCache>
                <c:formatCode>0\.0</c:formatCode>
                <c:ptCount val="7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6" formatCode="General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FAB-4890-BCF2-8906C893FA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76983802363523E-4"/>
          <c:y val="8.6497793361949099E-2"/>
          <c:w val="0.95272533868049103"/>
          <c:h val="0.98960461027660218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1AD0-4B9D-8DDB-5CB05DAFBECF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1AD0-4B9D-8DDB-5CB05DAFBECF}"/>
              </c:ext>
            </c:extLst>
          </c:dPt>
          <c:val>
            <c:numRef>
              <c:f>Analyse!$I$82:$I$84</c:f>
              <c:numCache>
                <c:formatCode>General</c:formatCode>
                <c:ptCount val="3"/>
                <c:pt idx="0" formatCode="0.00">
                  <c:v>4.6999999999999886</c:v>
                </c:pt>
                <c:pt idx="1">
                  <c:v>0.06</c:v>
                </c:pt>
                <c:pt idx="2" formatCode="0\.0">
                  <c:v>9.2400000000000109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AD0-4B9D-8DDB-5CB05DAFBECF}"/>
            </c:ext>
          </c:extLst>
        </c:ser>
        <c:ser>
          <c:idx val="2"/>
          <c:order val="1"/>
          <c:tx>
            <c:v>femS2-femS1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6-1AD0-4B9D-8DDB-5CB05DAFBECF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1AD0-4B9D-8DDB-5CB05DAFBECF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A-1AD0-4B9D-8DDB-5CB05DAFBECF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C-1AD0-4B9D-8DDB-5CB05DAFBECF}"/>
              </c:ext>
            </c:extLst>
          </c:dPt>
          <c:dPt>
            <c:idx val="4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E-1AD0-4B9D-8DDB-5CB05DAFBECF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10-1AD0-4B9D-8DDB-5CB05DAFBECF}"/>
              </c:ext>
            </c:extLst>
          </c:dPt>
          <c:dPt>
            <c:idx val="6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1AD0-4B9D-8DDB-5CB05DAFBECF}"/>
              </c:ext>
            </c:extLst>
          </c:dPt>
          <c:val>
            <c:numRef>
              <c:f>Analyse!$J$86:$J$92</c:f>
              <c:numCache>
                <c:formatCode>0\.0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 formatCode="General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AD0-4B9D-8DDB-5CB05DAFB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6.3265477394589695E-2"/>
          <c:w val="0.99950530006038651"/>
          <c:h val="0.86307368668908091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6407-4536-85B1-DBCAB673B653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6407-4536-85B1-DBCAB673B653}"/>
              </c:ext>
            </c:extLst>
          </c:dPt>
          <c:val>
            <c:numRef>
              <c:f>Analyse!$G$100:$G$102</c:f>
              <c:numCache>
                <c:formatCode>General</c:formatCode>
                <c:ptCount val="3"/>
                <c:pt idx="0" formatCode="0\.0">
                  <c:v>4.1000000000000014</c:v>
                </c:pt>
                <c:pt idx="1">
                  <c:v>0.05</c:v>
                </c:pt>
                <c:pt idx="2" formatCode="0\.0">
                  <c:v>10.450000000000006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07-4536-85B1-DBCAB673B653}"/>
            </c:ext>
          </c:extLst>
        </c:ser>
        <c:ser>
          <c:idx val="2"/>
          <c:order val="1"/>
          <c:tx>
            <c:v>fem SI entre S1 et S2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6-6407-4536-85B1-DBCAB673B653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6407-4536-85B1-DBCAB673B653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A-6407-4536-85B1-DBCAB673B653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6407-4536-85B1-DBCAB673B653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E-6407-4536-85B1-DBCAB673B653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0-6407-4536-85B1-DBCAB673B653}"/>
              </c:ext>
            </c:extLst>
          </c:dPt>
          <c:val>
            <c:numRef>
              <c:f>Analyse!$F$104:$F$109</c:f>
              <c:numCache>
                <c:formatCode>0\.0</c:formatCode>
                <c:ptCount val="6"/>
                <c:pt idx="0">
                  <c:v>1.4600000000000009</c:v>
                </c:pt>
                <c:pt idx="1">
                  <c:v>1.4600000000000009</c:v>
                </c:pt>
                <c:pt idx="2">
                  <c:v>1.4600000000000009</c:v>
                </c:pt>
                <c:pt idx="3">
                  <c:v>1.4600000000000009</c:v>
                </c:pt>
                <c:pt idx="4">
                  <c:v>1.4600000000000009</c:v>
                </c:pt>
                <c:pt idx="5">
                  <c:v>7.3000000000000043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07-4536-85B1-DBCAB673B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6.3265477394589695E-2"/>
          <c:w val="0.99950530006038651"/>
          <c:h val="0.86307368668908091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9969-47B4-A43C-3F39700CA01A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9969-47B4-A43C-3F39700CA01A}"/>
              </c:ext>
            </c:extLst>
          </c:dPt>
          <c:val>
            <c:numRef>
              <c:f>Analyse!$H$100:$H$102</c:f>
              <c:numCache>
                <c:formatCode>General</c:formatCode>
                <c:ptCount val="3"/>
                <c:pt idx="0" formatCode="0\.0">
                  <c:v>13.299999999999997</c:v>
                </c:pt>
                <c:pt idx="1">
                  <c:v>0.1</c:v>
                </c:pt>
                <c:pt idx="2" formatCode="0\.0">
                  <c:v>29.4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69-47B4-A43C-3F39700CA01A}"/>
            </c:ext>
          </c:extLst>
        </c:ser>
        <c:ser>
          <c:idx val="2"/>
          <c:order val="1"/>
          <c:tx>
            <c:v>fem SI entre S1 et S2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6-9969-47B4-A43C-3F39700CA01A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9969-47B4-A43C-3F39700CA01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A-9969-47B4-A43C-3F39700CA01A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9969-47B4-A43C-3F39700CA01A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E-9969-47B4-A43C-3F39700CA01A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0-9969-47B4-A43C-3F39700CA01A}"/>
              </c:ext>
            </c:extLst>
          </c:dPt>
          <c:val>
            <c:numRef>
              <c:f>Analyse!$H$104:$H$109</c:f>
              <c:numCache>
                <c:formatCode>0\.0</c:formatCode>
                <c:ptCount val="6"/>
                <c:pt idx="0">
                  <c:v>4.2799999999999994</c:v>
                </c:pt>
                <c:pt idx="1">
                  <c:v>4.2799999999999994</c:v>
                </c:pt>
                <c:pt idx="2">
                  <c:v>4.2799999999999994</c:v>
                </c:pt>
                <c:pt idx="3">
                  <c:v>4.2799999999999994</c:v>
                </c:pt>
                <c:pt idx="4">
                  <c:v>4.2799999999999994</c:v>
                </c:pt>
                <c:pt idx="5">
                  <c:v>21.4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969-47B4-A43C-3F39700CA0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156363411918771E-2"/>
          <c:y val="2.4774488079063611E-2"/>
          <c:w val="0.99950530006038651"/>
          <c:h val="0.86307368668908091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6E87-447F-9FF5-C7FAEEE143D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6E87-447F-9FF5-C7FAEEE143D6}"/>
              </c:ext>
            </c:extLst>
          </c:dPt>
          <c:val>
            <c:numRef>
              <c:f>Analyse!$I$100:$I$102</c:f>
              <c:numCache>
                <c:formatCode>General</c:formatCode>
                <c:ptCount val="3"/>
                <c:pt idx="0" formatCode="0\.0">
                  <c:v>-3.7999999999999829</c:v>
                </c:pt>
                <c:pt idx="1">
                  <c:v>0.05</c:v>
                </c:pt>
                <c:pt idx="2" formatCode="0\.0">
                  <c:v>21.149999999999959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E87-447F-9FF5-C7FAEEE143D6}"/>
            </c:ext>
          </c:extLst>
        </c:ser>
        <c:ser>
          <c:idx val="2"/>
          <c:order val="1"/>
          <c:tx>
            <c:v>fem SI entre S1 et S2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6-6E87-447F-9FF5-C7FAEEE143D6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6E87-447F-9FF5-C7FAEEE143D6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A-6E87-447F-9FF5-C7FAEEE143D6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6E87-447F-9FF5-C7FAEEE143D6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E-6E87-447F-9FF5-C7FAEEE143D6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0-6E87-447F-9FF5-C7FAEEE143D6}"/>
              </c:ext>
            </c:extLst>
          </c:dPt>
          <c:val>
            <c:numRef>
              <c:f>Analyse!$J$104:$J$109</c:f>
              <c:numCache>
                <c:formatCode>0\.0</c:formatCode>
                <c:ptCount val="6"/>
                <c:pt idx="0">
                  <c:v>1.7399999999999978</c:v>
                </c:pt>
                <c:pt idx="1">
                  <c:v>1.7399999999999978</c:v>
                </c:pt>
                <c:pt idx="2">
                  <c:v>1.7399999999999978</c:v>
                </c:pt>
                <c:pt idx="3">
                  <c:v>1.7399999999999978</c:v>
                </c:pt>
                <c:pt idx="4">
                  <c:v>1.7399999999999978</c:v>
                </c:pt>
                <c:pt idx="5">
                  <c:v>8.6999999999999886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E87-447F-9FF5-C7FAEEE14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image" Target="../media/image6.png"/><Relationship Id="rId26" Type="http://schemas.openxmlformats.org/officeDocument/2006/relationships/chart" Target="../charts/chart20.xml"/><Relationship Id="rId3" Type="http://schemas.openxmlformats.org/officeDocument/2006/relationships/chart" Target="../charts/chart3.xml"/><Relationship Id="rId21" Type="http://schemas.openxmlformats.org/officeDocument/2006/relationships/chart" Target="../charts/chart15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5.png"/><Relationship Id="rId25" Type="http://schemas.openxmlformats.org/officeDocument/2006/relationships/chart" Target="../charts/chart19.xml"/><Relationship Id="rId2" Type="http://schemas.openxmlformats.org/officeDocument/2006/relationships/chart" Target="../charts/chart2.xml"/><Relationship Id="rId16" Type="http://schemas.openxmlformats.org/officeDocument/2006/relationships/image" Target="../media/image4.png"/><Relationship Id="rId20" Type="http://schemas.openxmlformats.org/officeDocument/2006/relationships/image" Target="../media/image8.png"/><Relationship Id="rId29" Type="http://schemas.openxmlformats.org/officeDocument/2006/relationships/image" Target="../media/image10.png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18.xml"/><Relationship Id="rId5" Type="http://schemas.openxmlformats.org/officeDocument/2006/relationships/chart" Target="../charts/chart5.xml"/><Relationship Id="rId15" Type="http://schemas.openxmlformats.org/officeDocument/2006/relationships/image" Target="../media/image3.png"/><Relationship Id="rId23" Type="http://schemas.openxmlformats.org/officeDocument/2006/relationships/chart" Target="../charts/chart17.xml"/><Relationship Id="rId28" Type="http://schemas.openxmlformats.org/officeDocument/2006/relationships/image" Target="../media/image9.png"/><Relationship Id="rId10" Type="http://schemas.openxmlformats.org/officeDocument/2006/relationships/chart" Target="../charts/chart10.xml"/><Relationship Id="rId19" Type="http://schemas.openxmlformats.org/officeDocument/2006/relationships/image" Target="../media/image7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16.xml"/><Relationship Id="rId27" Type="http://schemas.openxmlformats.org/officeDocument/2006/relationships/chart" Target="../charts/chart21.xml"/><Relationship Id="rId30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chart" Target="../charts/chart27.xml"/><Relationship Id="rId18" Type="http://schemas.openxmlformats.org/officeDocument/2006/relationships/chart" Target="../charts/chart32.xml"/><Relationship Id="rId26" Type="http://schemas.openxmlformats.org/officeDocument/2006/relationships/chart" Target="../charts/chart40.xml"/><Relationship Id="rId3" Type="http://schemas.openxmlformats.org/officeDocument/2006/relationships/chart" Target="../charts/chart24.xml"/><Relationship Id="rId21" Type="http://schemas.openxmlformats.org/officeDocument/2006/relationships/chart" Target="../charts/chart35.xml"/><Relationship Id="rId7" Type="http://schemas.openxmlformats.org/officeDocument/2006/relationships/image" Target="../media/image7.png"/><Relationship Id="rId12" Type="http://schemas.openxmlformats.org/officeDocument/2006/relationships/chart" Target="../charts/chart26.xml"/><Relationship Id="rId17" Type="http://schemas.openxmlformats.org/officeDocument/2006/relationships/chart" Target="../charts/chart31.xml"/><Relationship Id="rId25" Type="http://schemas.openxmlformats.org/officeDocument/2006/relationships/chart" Target="../charts/chart39.xml"/><Relationship Id="rId2" Type="http://schemas.openxmlformats.org/officeDocument/2006/relationships/chart" Target="../charts/chart23.xml"/><Relationship Id="rId16" Type="http://schemas.openxmlformats.org/officeDocument/2006/relationships/chart" Target="../charts/chart30.xml"/><Relationship Id="rId20" Type="http://schemas.openxmlformats.org/officeDocument/2006/relationships/chart" Target="../charts/chart34.xml"/><Relationship Id="rId29" Type="http://schemas.openxmlformats.org/officeDocument/2006/relationships/image" Target="../media/image10.png"/><Relationship Id="rId1" Type="http://schemas.openxmlformats.org/officeDocument/2006/relationships/chart" Target="../charts/chart22.xml"/><Relationship Id="rId6" Type="http://schemas.openxmlformats.org/officeDocument/2006/relationships/image" Target="../media/image6.png"/><Relationship Id="rId11" Type="http://schemas.openxmlformats.org/officeDocument/2006/relationships/chart" Target="../charts/chart25.xml"/><Relationship Id="rId24" Type="http://schemas.openxmlformats.org/officeDocument/2006/relationships/chart" Target="../charts/chart38.xml"/><Relationship Id="rId5" Type="http://schemas.openxmlformats.org/officeDocument/2006/relationships/image" Target="../media/image12.png"/><Relationship Id="rId15" Type="http://schemas.openxmlformats.org/officeDocument/2006/relationships/chart" Target="../charts/chart29.xml"/><Relationship Id="rId23" Type="http://schemas.openxmlformats.org/officeDocument/2006/relationships/chart" Target="../charts/chart37.xml"/><Relationship Id="rId28" Type="http://schemas.openxmlformats.org/officeDocument/2006/relationships/chart" Target="../charts/chart42.xml"/><Relationship Id="rId10" Type="http://schemas.openxmlformats.org/officeDocument/2006/relationships/image" Target="../media/image8.png"/><Relationship Id="rId19" Type="http://schemas.openxmlformats.org/officeDocument/2006/relationships/chart" Target="../charts/chart33.xml"/><Relationship Id="rId4" Type="http://schemas.openxmlformats.org/officeDocument/2006/relationships/image" Target="../media/image3.png"/><Relationship Id="rId9" Type="http://schemas.openxmlformats.org/officeDocument/2006/relationships/image" Target="../media/image13.png"/><Relationship Id="rId14" Type="http://schemas.openxmlformats.org/officeDocument/2006/relationships/chart" Target="../charts/chart28.xml"/><Relationship Id="rId22" Type="http://schemas.openxmlformats.org/officeDocument/2006/relationships/chart" Target="../charts/chart36.xml"/><Relationship Id="rId27" Type="http://schemas.openxmlformats.org/officeDocument/2006/relationships/chart" Target="../charts/chart41.xml"/><Relationship Id="rId30" Type="http://schemas.openxmlformats.org/officeDocument/2006/relationships/image" Target="../media/image11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13" Type="http://schemas.openxmlformats.org/officeDocument/2006/relationships/image" Target="../media/image5.png"/><Relationship Id="rId18" Type="http://schemas.openxmlformats.org/officeDocument/2006/relationships/chart" Target="../charts/chart52.xml"/><Relationship Id="rId26" Type="http://schemas.openxmlformats.org/officeDocument/2006/relationships/chart" Target="../charts/chart60.xml"/><Relationship Id="rId3" Type="http://schemas.openxmlformats.org/officeDocument/2006/relationships/chart" Target="../charts/chart45.xml"/><Relationship Id="rId21" Type="http://schemas.openxmlformats.org/officeDocument/2006/relationships/chart" Target="../charts/chart55.xml"/><Relationship Id="rId7" Type="http://schemas.openxmlformats.org/officeDocument/2006/relationships/chart" Target="../charts/chart49.xml"/><Relationship Id="rId12" Type="http://schemas.openxmlformats.org/officeDocument/2006/relationships/image" Target="../media/image7.png"/><Relationship Id="rId17" Type="http://schemas.openxmlformats.org/officeDocument/2006/relationships/chart" Target="../charts/chart51.xml"/><Relationship Id="rId25" Type="http://schemas.openxmlformats.org/officeDocument/2006/relationships/chart" Target="../charts/chart59.xml"/><Relationship Id="rId2" Type="http://schemas.openxmlformats.org/officeDocument/2006/relationships/chart" Target="../charts/chart44.xml"/><Relationship Id="rId16" Type="http://schemas.openxmlformats.org/officeDocument/2006/relationships/image" Target="../media/image8.png"/><Relationship Id="rId20" Type="http://schemas.openxmlformats.org/officeDocument/2006/relationships/chart" Target="../charts/chart54.xml"/><Relationship Id="rId29" Type="http://schemas.openxmlformats.org/officeDocument/2006/relationships/chart" Target="../charts/chart63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11" Type="http://schemas.openxmlformats.org/officeDocument/2006/relationships/image" Target="../media/image6.png"/><Relationship Id="rId24" Type="http://schemas.openxmlformats.org/officeDocument/2006/relationships/chart" Target="../charts/chart58.xml"/><Relationship Id="rId5" Type="http://schemas.openxmlformats.org/officeDocument/2006/relationships/chart" Target="../charts/chart47.xml"/><Relationship Id="rId15" Type="http://schemas.openxmlformats.org/officeDocument/2006/relationships/image" Target="../media/image13.png"/><Relationship Id="rId23" Type="http://schemas.openxmlformats.org/officeDocument/2006/relationships/chart" Target="../charts/chart57.xml"/><Relationship Id="rId28" Type="http://schemas.openxmlformats.org/officeDocument/2006/relationships/chart" Target="../charts/chart62.xml"/><Relationship Id="rId10" Type="http://schemas.openxmlformats.org/officeDocument/2006/relationships/image" Target="../media/image15.png"/><Relationship Id="rId19" Type="http://schemas.openxmlformats.org/officeDocument/2006/relationships/chart" Target="../charts/chart53.xml"/><Relationship Id="rId31" Type="http://schemas.openxmlformats.org/officeDocument/2006/relationships/image" Target="../media/image11.png"/><Relationship Id="rId4" Type="http://schemas.openxmlformats.org/officeDocument/2006/relationships/chart" Target="../charts/chart46.xml"/><Relationship Id="rId9" Type="http://schemas.openxmlformats.org/officeDocument/2006/relationships/image" Target="../media/image14.png"/><Relationship Id="rId14" Type="http://schemas.openxmlformats.org/officeDocument/2006/relationships/image" Target="../media/image3.png"/><Relationship Id="rId22" Type="http://schemas.openxmlformats.org/officeDocument/2006/relationships/chart" Target="../charts/chart56.xml"/><Relationship Id="rId27" Type="http://schemas.openxmlformats.org/officeDocument/2006/relationships/chart" Target="../charts/chart61.xml"/><Relationship Id="rId30" Type="http://schemas.openxmlformats.org/officeDocument/2006/relationships/image" Target="../media/image10.png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10" Type="http://schemas.openxmlformats.org/officeDocument/2006/relationships/image" Target="../media/image25.png"/><Relationship Id="rId4" Type="http://schemas.openxmlformats.org/officeDocument/2006/relationships/image" Target="../media/image19.png"/><Relationship Id="rId9" Type="http://schemas.openxmlformats.org/officeDocument/2006/relationships/image" Target="../media/image24.png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png"/><Relationship Id="rId3" Type="http://schemas.openxmlformats.org/officeDocument/2006/relationships/image" Target="../media/image28.png"/><Relationship Id="rId7" Type="http://schemas.openxmlformats.org/officeDocument/2006/relationships/image" Target="../media/image32.png"/><Relationship Id="rId12" Type="http://schemas.openxmlformats.org/officeDocument/2006/relationships/image" Target="../media/image37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Relationship Id="rId6" Type="http://schemas.openxmlformats.org/officeDocument/2006/relationships/image" Target="../media/image31.png"/><Relationship Id="rId11" Type="http://schemas.openxmlformats.org/officeDocument/2006/relationships/image" Target="../media/image36.png"/><Relationship Id="rId5" Type="http://schemas.openxmlformats.org/officeDocument/2006/relationships/image" Target="../media/image30.png"/><Relationship Id="rId10" Type="http://schemas.openxmlformats.org/officeDocument/2006/relationships/image" Target="../media/image35.png"/><Relationship Id="rId4" Type="http://schemas.openxmlformats.org/officeDocument/2006/relationships/image" Target="../media/image29.png"/><Relationship Id="rId9" Type="http://schemas.openxmlformats.org/officeDocument/2006/relationships/image" Target="../media/image3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49192</xdr:colOff>
      <xdr:row>5</xdr:row>
      <xdr:rowOff>158033</xdr:rowOff>
    </xdr:from>
    <xdr:to>
      <xdr:col>5</xdr:col>
      <xdr:colOff>282602</xdr:colOff>
      <xdr:row>23</xdr:row>
      <xdr:rowOff>128886</xdr:rowOff>
    </xdr:to>
    <xdr:pic macro="[0]!integration_ise">
      <xdr:nvPicPr>
        <xdr:cNvPr id="5" name="Image 4" descr="Icones Valise, images Valise au format png et ico (page 6)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9152" y="1110533"/>
          <a:ext cx="3403330" cy="3399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99060</xdr:colOff>
      <xdr:row>0</xdr:row>
      <xdr:rowOff>68579</xdr:rowOff>
    </xdr:from>
    <xdr:ext cx="2690204" cy="1031629"/>
    <xdr:sp macro="" textlink="">
      <xdr:nvSpPr>
        <xdr:cNvPr id="6" name="Rectangle 5"/>
        <xdr:cNvSpPr/>
      </xdr:nvSpPr>
      <xdr:spPr>
        <a:xfrm>
          <a:off x="3589020" y="68579"/>
          <a:ext cx="2690204" cy="1031629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fr-FR" sz="2000" b="1" cap="none" spc="0">
              <a:ln/>
              <a:solidFill>
                <a:schemeClr val="bg2">
                  <a:lumMod val="75000"/>
                </a:schemeClr>
              </a:solidFill>
              <a:effectLst/>
            </a:rPr>
            <a:t>Coller les valeurs </a:t>
          </a:r>
        </a:p>
        <a:p>
          <a:pPr algn="ctr"/>
          <a:r>
            <a:rPr lang="fr-FR" sz="2000" b="1" cap="none" spc="0">
              <a:ln/>
              <a:solidFill>
                <a:schemeClr val="bg2">
                  <a:lumMod val="75000"/>
                </a:schemeClr>
              </a:solidFill>
              <a:effectLst/>
            </a:rPr>
            <a:t>et</a:t>
          </a:r>
        </a:p>
        <a:p>
          <a:pPr algn="ctr"/>
          <a:r>
            <a:rPr lang="fr-FR" sz="2000" b="1" cap="none" spc="0">
              <a:ln/>
              <a:solidFill>
                <a:schemeClr val="bg2">
                  <a:lumMod val="75000"/>
                </a:schemeClr>
              </a:solidFill>
              <a:effectLst/>
            </a:rPr>
            <a:t> cliquer sur la valise</a:t>
          </a:r>
        </a:p>
      </xdr:txBody>
    </xdr:sp>
    <xdr:clientData/>
  </xdr:oneCellAnchor>
  <xdr:twoCellAnchor>
    <xdr:from>
      <xdr:col>5</xdr:col>
      <xdr:colOff>525780</xdr:colOff>
      <xdr:row>0</xdr:row>
      <xdr:rowOff>53340</xdr:rowOff>
    </xdr:from>
    <xdr:to>
      <xdr:col>9</xdr:col>
      <xdr:colOff>601980</xdr:colOff>
      <xdr:row>5</xdr:row>
      <xdr:rowOff>60960</xdr:rowOff>
    </xdr:to>
    <xdr:grpSp>
      <xdr:nvGrpSpPr>
        <xdr:cNvPr id="8" name="Groupe 7"/>
        <xdr:cNvGrpSpPr/>
      </xdr:nvGrpSpPr>
      <xdr:grpSpPr>
        <a:xfrm>
          <a:off x="7185660" y="53340"/>
          <a:ext cx="3238500" cy="960120"/>
          <a:chOff x="8465820" y="1706880"/>
          <a:chExt cx="3246120" cy="922020"/>
        </a:xfrm>
      </xdr:grpSpPr>
      <xdr:sp macro="" textlink="">
        <xdr:nvSpPr>
          <xdr:cNvPr id="3" name="Rectangle à coins arrondis 2"/>
          <xdr:cNvSpPr/>
        </xdr:nvSpPr>
        <xdr:spPr>
          <a:xfrm>
            <a:off x="8465820" y="1706880"/>
            <a:ext cx="3246120" cy="922020"/>
          </a:xfrm>
          <a:prstGeom prst="roundRect">
            <a:avLst/>
          </a:prstGeom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9" name="Image 8" descr="GTSport Decal Search Engine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33660" y="1706880"/>
            <a:ext cx="1188720" cy="8915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Rectangle 3"/>
          <xdr:cNvSpPr/>
        </xdr:nvSpPr>
        <xdr:spPr>
          <a:xfrm>
            <a:off x="8602980" y="1767840"/>
            <a:ext cx="1546860" cy="80772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/>
              <a:t>ATTENTION :</a:t>
            </a:r>
          </a:p>
          <a:p>
            <a:pPr algn="ctr"/>
            <a:r>
              <a:rPr lang="fr-FR" sz="1400"/>
              <a:t>Pas</a:t>
            </a:r>
            <a:r>
              <a:rPr lang="fr-FR" sz="1400" baseline="0"/>
              <a:t> de calibration avec alarme(s)</a:t>
            </a:r>
            <a:endParaRPr lang="fr-FR" sz="14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184712</xdr:colOff>
      <xdr:row>35</xdr:row>
      <xdr:rowOff>128762</xdr:rowOff>
    </xdr:from>
    <xdr:to>
      <xdr:col>7</xdr:col>
      <xdr:colOff>751934</xdr:colOff>
      <xdr:row>47</xdr:row>
      <xdr:rowOff>51749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147152</xdr:colOff>
      <xdr:row>35</xdr:row>
      <xdr:rowOff>66488</xdr:rowOff>
    </xdr:from>
    <xdr:to>
      <xdr:col>10</xdr:col>
      <xdr:colOff>681776</xdr:colOff>
      <xdr:row>46</xdr:row>
      <xdr:rowOff>165130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71121</xdr:colOff>
      <xdr:row>27</xdr:row>
      <xdr:rowOff>65766</xdr:rowOff>
    </xdr:from>
    <xdr:to>
      <xdr:col>10</xdr:col>
      <xdr:colOff>623973</xdr:colOff>
      <xdr:row>39</xdr:row>
      <xdr:rowOff>65272</xdr:rowOff>
    </xdr:to>
    <xdr:graphicFrame macro="">
      <xdr:nvGraphicFramePr>
        <xdr:cNvPr id="7" name="Graphique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49377</xdr:colOff>
      <xdr:row>19</xdr:row>
      <xdr:rowOff>112964</xdr:rowOff>
    </xdr:from>
    <xdr:to>
      <xdr:col>4</xdr:col>
      <xdr:colOff>613659</xdr:colOff>
      <xdr:row>31</xdr:row>
      <xdr:rowOff>112470</xdr:rowOff>
    </xdr:to>
    <xdr:graphicFrame macro="">
      <xdr:nvGraphicFramePr>
        <xdr:cNvPr id="8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191606</xdr:colOff>
      <xdr:row>19</xdr:row>
      <xdr:rowOff>112878</xdr:rowOff>
    </xdr:from>
    <xdr:to>
      <xdr:col>10</xdr:col>
      <xdr:colOff>749546</xdr:colOff>
      <xdr:row>31</xdr:row>
      <xdr:rowOff>112383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78013</xdr:colOff>
      <xdr:row>3</xdr:row>
      <xdr:rowOff>149575</xdr:rowOff>
    </xdr:from>
    <xdr:to>
      <xdr:col>4</xdr:col>
      <xdr:colOff>642295</xdr:colOff>
      <xdr:row>15</xdr:row>
      <xdr:rowOff>149081</xdr:rowOff>
    </xdr:to>
    <xdr:graphicFrame macro="">
      <xdr:nvGraphicFramePr>
        <xdr:cNvPr id="14" name="Graphique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163810</xdr:colOff>
      <xdr:row>3</xdr:row>
      <xdr:rowOff>134961</xdr:rowOff>
    </xdr:from>
    <xdr:to>
      <xdr:col>7</xdr:col>
      <xdr:colOff>728093</xdr:colOff>
      <xdr:row>15</xdr:row>
      <xdr:rowOff>134467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150953</xdr:colOff>
      <xdr:row>3</xdr:row>
      <xdr:rowOff>138544</xdr:rowOff>
    </xdr:from>
    <xdr:to>
      <xdr:col>10</xdr:col>
      <xdr:colOff>715235</xdr:colOff>
      <xdr:row>15</xdr:row>
      <xdr:rowOff>138050</xdr:rowOff>
    </xdr:to>
    <xdr:graphicFrame macro="">
      <xdr:nvGraphicFramePr>
        <xdr:cNvPr id="16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110837</xdr:colOff>
      <xdr:row>43</xdr:row>
      <xdr:rowOff>27709</xdr:rowOff>
    </xdr:from>
    <xdr:to>
      <xdr:col>4</xdr:col>
      <xdr:colOff>681650</xdr:colOff>
      <xdr:row>55</xdr:row>
      <xdr:rowOff>58684</xdr:rowOff>
    </xdr:to>
    <xdr:graphicFrame macro="">
      <xdr:nvGraphicFramePr>
        <xdr:cNvPr id="17" name="Graphique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157101</xdr:colOff>
      <xdr:row>43</xdr:row>
      <xdr:rowOff>33646</xdr:rowOff>
    </xdr:from>
    <xdr:to>
      <xdr:col>7</xdr:col>
      <xdr:colOff>735338</xdr:colOff>
      <xdr:row>55</xdr:row>
      <xdr:rowOff>64621</xdr:rowOff>
    </xdr:to>
    <xdr:graphicFrame macro="">
      <xdr:nvGraphicFramePr>
        <xdr:cNvPr id="18" name="Graphique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251113</xdr:colOff>
      <xdr:row>42</xdr:row>
      <xdr:rowOff>129640</xdr:rowOff>
    </xdr:from>
    <xdr:to>
      <xdr:col>11</xdr:col>
      <xdr:colOff>15296</xdr:colOff>
      <xdr:row>55</xdr:row>
      <xdr:rowOff>183276</xdr:rowOff>
    </xdr:to>
    <xdr:graphicFrame macro="">
      <xdr:nvGraphicFramePr>
        <xdr:cNvPr id="19" name="Graphique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28575</xdr:colOff>
      <xdr:row>16</xdr:row>
      <xdr:rowOff>19050</xdr:rowOff>
    </xdr:from>
    <xdr:to>
      <xdr:col>3</xdr:col>
      <xdr:colOff>771525</xdr:colOff>
      <xdr:row>18</xdr:row>
      <xdr:rowOff>9525</xdr:rowOff>
    </xdr:to>
    <xdr:sp macro="" textlink="Analyse!G20">
      <xdr:nvSpPr>
        <xdr:cNvPr id="26" name="Rectangle 25"/>
        <xdr:cNvSpPr/>
      </xdr:nvSpPr>
      <xdr:spPr>
        <a:xfrm>
          <a:off x="2924175" y="3219450"/>
          <a:ext cx="742950" cy="3562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BE9D15D-18A8-4C7D-B24B-783010265113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-36,6</a:t>
          </a:fld>
          <a:endParaRPr lang="fr-FR" sz="1600"/>
        </a:p>
      </xdr:txBody>
    </xdr:sp>
    <xdr:clientData/>
  </xdr:twoCellAnchor>
  <xdr:twoCellAnchor>
    <xdr:from>
      <xdr:col>9</xdr:col>
      <xdr:colOff>76200</xdr:colOff>
      <xdr:row>16</xdr:row>
      <xdr:rowOff>19050</xdr:rowOff>
    </xdr:from>
    <xdr:to>
      <xdr:col>10</xdr:col>
      <xdr:colOff>19050</xdr:colOff>
      <xdr:row>18</xdr:row>
      <xdr:rowOff>9525</xdr:rowOff>
    </xdr:to>
    <xdr:sp macro="" textlink="Analyse!K20">
      <xdr:nvSpPr>
        <xdr:cNvPr id="27" name="Rectangle 26"/>
        <xdr:cNvSpPr/>
      </xdr:nvSpPr>
      <xdr:spPr>
        <a:xfrm>
          <a:off x="7772400" y="3219450"/>
          <a:ext cx="742950" cy="3562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30F9595-61BC-496D-806F-965561699203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131,3</a:t>
          </a:fld>
          <a:endParaRPr lang="fr-FR" sz="1600"/>
        </a:p>
      </xdr:txBody>
    </xdr:sp>
    <xdr:clientData/>
  </xdr:twoCellAnchor>
  <xdr:twoCellAnchor>
    <xdr:from>
      <xdr:col>6</xdr:col>
      <xdr:colOff>76200</xdr:colOff>
      <xdr:row>16</xdr:row>
      <xdr:rowOff>9525</xdr:rowOff>
    </xdr:from>
    <xdr:to>
      <xdr:col>7</xdr:col>
      <xdr:colOff>19050</xdr:colOff>
      <xdr:row>18</xdr:row>
      <xdr:rowOff>0</xdr:rowOff>
    </xdr:to>
    <xdr:sp macro="" textlink="Analyse!I20">
      <xdr:nvSpPr>
        <xdr:cNvPr id="28" name="Rectangle 27"/>
        <xdr:cNvSpPr/>
      </xdr:nvSpPr>
      <xdr:spPr>
        <a:xfrm>
          <a:off x="5372100" y="3209925"/>
          <a:ext cx="742950" cy="3562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34B8333-B129-4FAF-A45E-E107030D0124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-37,7</a:t>
          </a:fld>
          <a:endParaRPr lang="fr-FR" sz="1600"/>
        </a:p>
      </xdr:txBody>
    </xdr:sp>
    <xdr:clientData/>
  </xdr:twoCellAnchor>
  <xdr:twoCellAnchor>
    <xdr:from>
      <xdr:col>9</xdr:col>
      <xdr:colOff>152400</xdr:colOff>
      <xdr:row>23</xdr:row>
      <xdr:rowOff>152400</xdr:rowOff>
    </xdr:from>
    <xdr:to>
      <xdr:col>10</xdr:col>
      <xdr:colOff>163285</xdr:colOff>
      <xdr:row>25</xdr:row>
      <xdr:rowOff>152400</xdr:rowOff>
    </xdr:to>
    <xdr:sp macro="" textlink="Analyse!K34">
      <xdr:nvSpPr>
        <xdr:cNvPr id="29" name="Rectangle 28"/>
        <xdr:cNvSpPr/>
      </xdr:nvSpPr>
      <xdr:spPr>
        <a:xfrm>
          <a:off x="7848600" y="4640580"/>
          <a:ext cx="810985" cy="365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657FC86-2B7F-4B95-AA52-B4CA296EBDD0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95,6</a:t>
          </a:fld>
          <a:endParaRPr lang="fr-FR" sz="1600"/>
        </a:p>
      </xdr:txBody>
    </xdr:sp>
    <xdr:clientData/>
  </xdr:twoCellAnchor>
  <xdr:twoCellAnchor>
    <xdr:from>
      <xdr:col>9</xdr:col>
      <xdr:colOff>61356</xdr:colOff>
      <xdr:row>32</xdr:row>
      <xdr:rowOff>10888</xdr:rowOff>
    </xdr:from>
    <xdr:to>
      <xdr:col>9</xdr:col>
      <xdr:colOff>788719</xdr:colOff>
      <xdr:row>34</xdr:row>
      <xdr:rowOff>1</xdr:rowOff>
    </xdr:to>
    <xdr:sp macro="" textlink="Analyse!K48">
      <xdr:nvSpPr>
        <xdr:cNvPr id="32" name="Rectangle 31"/>
        <xdr:cNvSpPr/>
      </xdr:nvSpPr>
      <xdr:spPr>
        <a:xfrm>
          <a:off x="7778338" y="6106888"/>
          <a:ext cx="727363" cy="34933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23DC054-4726-4482-ABC5-6E0BCCD1EF09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-0,9</a:t>
          </a:fld>
          <a:endParaRPr lang="fr-FR" sz="1600"/>
        </a:p>
      </xdr:txBody>
    </xdr:sp>
    <xdr:clientData/>
  </xdr:twoCellAnchor>
  <xdr:twoCellAnchor>
    <xdr:from>
      <xdr:col>3</xdr:col>
      <xdr:colOff>65314</xdr:colOff>
      <xdr:row>40</xdr:row>
      <xdr:rowOff>21772</xdr:rowOff>
    </xdr:from>
    <xdr:to>
      <xdr:col>4</xdr:col>
      <xdr:colOff>97971</xdr:colOff>
      <xdr:row>42</xdr:row>
      <xdr:rowOff>21771</xdr:rowOff>
    </xdr:to>
    <xdr:sp macro="" textlink="Analyse!G66">
      <xdr:nvSpPr>
        <xdr:cNvPr id="33" name="Rectangle 32"/>
        <xdr:cNvSpPr/>
      </xdr:nvSpPr>
      <xdr:spPr>
        <a:xfrm>
          <a:off x="2960914" y="7634152"/>
          <a:ext cx="832757" cy="3657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8E853A5-5BF9-4930-8C66-0A6F63D33C8C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0,30</a:t>
          </a:fld>
          <a:endParaRPr lang="fr-FR" sz="1600"/>
        </a:p>
      </xdr:txBody>
    </xdr:sp>
    <xdr:clientData/>
  </xdr:twoCellAnchor>
  <xdr:twoCellAnchor>
    <xdr:from>
      <xdr:col>6</xdr:col>
      <xdr:colOff>43544</xdr:colOff>
      <xdr:row>39</xdr:row>
      <xdr:rowOff>141514</xdr:rowOff>
    </xdr:from>
    <xdr:to>
      <xdr:col>7</xdr:col>
      <xdr:colOff>54430</xdr:colOff>
      <xdr:row>42</xdr:row>
      <xdr:rowOff>-1</xdr:rowOff>
    </xdr:to>
    <xdr:sp macro="" textlink="Analyse!H66">
      <xdr:nvSpPr>
        <xdr:cNvPr id="34" name="Rectangle 33"/>
        <xdr:cNvSpPr/>
      </xdr:nvSpPr>
      <xdr:spPr>
        <a:xfrm>
          <a:off x="5339444" y="7571014"/>
          <a:ext cx="810986" cy="407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C010B8F-B4AB-4377-97C7-71338394A92B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0,68</a:t>
          </a:fld>
          <a:endParaRPr lang="fr-FR" sz="1600"/>
        </a:p>
      </xdr:txBody>
    </xdr:sp>
    <xdr:clientData/>
  </xdr:twoCellAnchor>
  <xdr:twoCellAnchor>
    <xdr:from>
      <xdr:col>9</xdr:col>
      <xdr:colOff>97971</xdr:colOff>
      <xdr:row>39</xdr:row>
      <xdr:rowOff>76200</xdr:rowOff>
    </xdr:from>
    <xdr:to>
      <xdr:col>10</xdr:col>
      <xdr:colOff>0</xdr:colOff>
      <xdr:row>41</xdr:row>
      <xdr:rowOff>108857</xdr:rowOff>
    </xdr:to>
    <xdr:sp macro="" textlink="Analyse!I66">
      <xdr:nvSpPr>
        <xdr:cNvPr id="35" name="Rectangle 34"/>
        <xdr:cNvSpPr/>
      </xdr:nvSpPr>
      <xdr:spPr>
        <a:xfrm>
          <a:off x="7794171" y="7505700"/>
          <a:ext cx="702129" cy="3984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B7C2709-0E14-48F3-9C4D-FCC753F04422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0,08</a:t>
          </a:fld>
          <a:endParaRPr lang="fr-FR" sz="1600"/>
        </a:p>
      </xdr:txBody>
    </xdr:sp>
    <xdr:clientData/>
  </xdr:twoCellAnchor>
  <xdr:twoCellAnchor>
    <xdr:from>
      <xdr:col>3</xdr:col>
      <xdr:colOff>54428</xdr:colOff>
      <xdr:row>47</xdr:row>
      <xdr:rowOff>174171</xdr:rowOff>
    </xdr:from>
    <xdr:to>
      <xdr:col>4</xdr:col>
      <xdr:colOff>32657</xdr:colOff>
      <xdr:row>50</xdr:row>
      <xdr:rowOff>10886</xdr:rowOff>
    </xdr:to>
    <xdr:sp macro="" textlink="Analyse!G81">
      <xdr:nvSpPr>
        <xdr:cNvPr id="36" name="Rectangle 35"/>
        <xdr:cNvSpPr/>
      </xdr:nvSpPr>
      <xdr:spPr>
        <a:xfrm>
          <a:off x="2950028" y="9074331"/>
          <a:ext cx="778329" cy="38535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B03732E-2F02-40DE-A8BD-05ADDF04FF2C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7,3</a:t>
          </a:fld>
          <a:endParaRPr lang="fr-FR" sz="1600"/>
        </a:p>
      </xdr:txBody>
    </xdr:sp>
    <xdr:clientData/>
  </xdr:twoCellAnchor>
  <xdr:twoCellAnchor>
    <xdr:from>
      <xdr:col>6</xdr:col>
      <xdr:colOff>96982</xdr:colOff>
      <xdr:row>47</xdr:row>
      <xdr:rowOff>138546</xdr:rowOff>
    </xdr:from>
    <xdr:to>
      <xdr:col>6</xdr:col>
      <xdr:colOff>775854</xdr:colOff>
      <xdr:row>49</xdr:row>
      <xdr:rowOff>124691</xdr:rowOff>
    </xdr:to>
    <xdr:sp macro="" textlink="Analyse!H81">
      <xdr:nvSpPr>
        <xdr:cNvPr id="37" name="Rectangle 36"/>
        <xdr:cNvSpPr/>
      </xdr:nvSpPr>
      <xdr:spPr>
        <a:xfrm>
          <a:off x="5392882" y="9038706"/>
          <a:ext cx="678872" cy="35190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AA4C6B4-A878-4B5E-9AC1-FB43BD1AE253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21,4</a:t>
          </a:fld>
          <a:endParaRPr lang="fr-FR" sz="1600"/>
        </a:p>
      </xdr:txBody>
    </xdr:sp>
    <xdr:clientData/>
  </xdr:twoCellAnchor>
  <xdr:twoCellAnchor>
    <xdr:from>
      <xdr:col>9</xdr:col>
      <xdr:colOff>41564</xdr:colOff>
      <xdr:row>47</xdr:row>
      <xdr:rowOff>69272</xdr:rowOff>
    </xdr:from>
    <xdr:to>
      <xdr:col>9</xdr:col>
      <xdr:colOff>789710</xdr:colOff>
      <xdr:row>49</xdr:row>
      <xdr:rowOff>96981</xdr:rowOff>
    </xdr:to>
    <xdr:sp macro="" textlink="Analyse!I81">
      <xdr:nvSpPr>
        <xdr:cNvPr id="38" name="Rectangle 37"/>
        <xdr:cNvSpPr/>
      </xdr:nvSpPr>
      <xdr:spPr>
        <a:xfrm>
          <a:off x="7737764" y="8969432"/>
          <a:ext cx="748146" cy="3934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99E7479-0E7B-41DC-A7CB-28C8883BBA4A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8,7</a:t>
          </a:fld>
          <a:endParaRPr lang="fr-FR" sz="1600"/>
        </a:p>
      </xdr:txBody>
    </xdr:sp>
    <xdr:clientData/>
  </xdr:twoCellAnchor>
  <xdr:twoCellAnchor>
    <xdr:from>
      <xdr:col>2</xdr:col>
      <xdr:colOff>20986</xdr:colOff>
      <xdr:row>50</xdr:row>
      <xdr:rowOff>134430</xdr:rowOff>
    </xdr:from>
    <xdr:to>
      <xdr:col>4</xdr:col>
      <xdr:colOff>585524</xdr:colOff>
      <xdr:row>62</xdr:row>
      <xdr:rowOff>157250</xdr:rowOff>
    </xdr:to>
    <xdr:graphicFrame macro="">
      <xdr:nvGraphicFramePr>
        <xdr:cNvPr id="40" name="Graphique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650134</xdr:colOff>
      <xdr:row>55</xdr:row>
      <xdr:rowOff>61984</xdr:rowOff>
    </xdr:from>
    <xdr:to>
      <xdr:col>3</xdr:col>
      <xdr:colOff>765260</xdr:colOff>
      <xdr:row>57</xdr:row>
      <xdr:rowOff>77423</xdr:rowOff>
    </xdr:to>
    <xdr:sp macro="" textlink="Analyse!C3">
      <xdr:nvSpPr>
        <xdr:cNvPr id="41" name="Rectangle à coins arrondis 40"/>
        <xdr:cNvSpPr/>
      </xdr:nvSpPr>
      <xdr:spPr>
        <a:xfrm>
          <a:off x="2738910" y="10254855"/>
          <a:ext cx="912985" cy="374027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4C12AA1-8EA9-4E46-8471-078AC57D8C9A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-36,6</a:t>
          </a:fld>
          <a:endParaRPr lang="fr-FR" sz="2800"/>
        </a:p>
      </xdr:txBody>
    </xdr:sp>
    <xdr:clientData/>
  </xdr:twoCellAnchor>
  <xdr:twoCellAnchor>
    <xdr:from>
      <xdr:col>5</xdr:col>
      <xdr:colOff>184672</xdr:colOff>
      <xdr:row>50</xdr:row>
      <xdr:rowOff>142090</xdr:rowOff>
    </xdr:from>
    <xdr:to>
      <xdr:col>7</xdr:col>
      <xdr:colOff>755485</xdr:colOff>
      <xdr:row>63</xdr:row>
      <xdr:rowOff>53340</xdr:rowOff>
    </xdr:to>
    <xdr:graphicFrame macro="">
      <xdr:nvGraphicFramePr>
        <xdr:cNvPr id="42" name="Graphique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682336</xdr:colOff>
      <xdr:row>55</xdr:row>
      <xdr:rowOff>72044</xdr:rowOff>
    </xdr:from>
    <xdr:to>
      <xdr:col>7</xdr:col>
      <xdr:colOff>41562</xdr:colOff>
      <xdr:row>57</xdr:row>
      <xdr:rowOff>83128</xdr:rowOff>
    </xdr:to>
    <xdr:sp macro="" textlink="Analyse!C13">
      <xdr:nvSpPr>
        <xdr:cNvPr id="43" name="Rectangle à coins arrondis 42"/>
        <xdr:cNvSpPr/>
      </xdr:nvSpPr>
      <xdr:spPr>
        <a:xfrm>
          <a:off x="5185063" y="10352117"/>
          <a:ext cx="966354" cy="37130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C9B39C7-2992-4915-B303-B0A00D3AC229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-37,7</a:t>
          </a:fld>
          <a:endParaRPr lang="fr-FR" sz="2800"/>
        </a:p>
      </xdr:txBody>
    </xdr:sp>
    <xdr:clientData/>
  </xdr:twoCellAnchor>
  <xdr:twoCellAnchor>
    <xdr:from>
      <xdr:col>8</xdr:col>
      <xdr:colOff>171960</xdr:colOff>
      <xdr:row>50</xdr:row>
      <xdr:rowOff>153216</xdr:rowOff>
    </xdr:from>
    <xdr:to>
      <xdr:col>10</xdr:col>
      <xdr:colOff>735846</xdr:colOff>
      <xdr:row>63</xdr:row>
      <xdr:rowOff>93723</xdr:rowOff>
    </xdr:to>
    <xdr:graphicFrame macro="">
      <xdr:nvGraphicFramePr>
        <xdr:cNvPr id="44" name="Graphique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98612</xdr:colOff>
      <xdr:row>55</xdr:row>
      <xdr:rowOff>86386</xdr:rowOff>
    </xdr:from>
    <xdr:to>
      <xdr:col>10</xdr:col>
      <xdr:colOff>96982</xdr:colOff>
      <xdr:row>58</xdr:row>
      <xdr:rowOff>59492</xdr:rowOff>
    </xdr:to>
    <xdr:sp macro="" textlink="Analyse!C23">
      <xdr:nvSpPr>
        <xdr:cNvPr id="45" name="Rectangle à coins arrondis 44"/>
        <xdr:cNvSpPr/>
      </xdr:nvSpPr>
      <xdr:spPr>
        <a:xfrm>
          <a:off x="7815594" y="10366459"/>
          <a:ext cx="801933" cy="513433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827A08E-9F35-448F-8A3F-B3D81331DF8B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131,3</a:t>
          </a:fld>
          <a:endParaRPr lang="fr-FR" sz="2800"/>
        </a:p>
      </xdr:txBody>
    </xdr:sp>
    <xdr:clientData/>
  </xdr:twoCellAnchor>
  <xdr:twoCellAnchor editAs="oneCell">
    <xdr:from>
      <xdr:col>12</xdr:col>
      <xdr:colOff>548243</xdr:colOff>
      <xdr:row>18</xdr:row>
      <xdr:rowOff>96982</xdr:rowOff>
    </xdr:from>
    <xdr:to>
      <xdr:col>17</xdr:col>
      <xdr:colOff>657696</xdr:colOff>
      <xdr:row>26</xdr:row>
      <xdr:rowOff>41564</xdr:rowOff>
    </xdr:to>
    <xdr:pic>
      <xdr:nvPicPr>
        <xdr:cNvPr id="47" name="Image 46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662061" y="3643746"/>
          <a:ext cx="4057999" cy="1399309"/>
        </a:xfrm>
        <a:prstGeom prst="rect">
          <a:avLst/>
        </a:prstGeom>
      </xdr:spPr>
    </xdr:pic>
    <xdr:clientData/>
  </xdr:twoCellAnchor>
  <xdr:twoCellAnchor editAs="oneCell">
    <xdr:from>
      <xdr:col>12</xdr:col>
      <xdr:colOff>700642</xdr:colOff>
      <xdr:row>0</xdr:row>
      <xdr:rowOff>166256</xdr:rowOff>
    </xdr:from>
    <xdr:to>
      <xdr:col>20</xdr:col>
      <xdr:colOff>478970</xdr:colOff>
      <xdr:row>10</xdr:row>
      <xdr:rowOff>152400</xdr:rowOff>
    </xdr:to>
    <xdr:pic>
      <xdr:nvPicPr>
        <xdr:cNvPr id="48" name="Image 47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0814460" y="166256"/>
          <a:ext cx="6096001" cy="2078180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solidFill>
            <a:srgbClr val="FFFFFF"/>
          </a:solidFill>
        </a:ln>
        <a:effectLst>
          <a:outerShdw blurRad="50000" algn="tl" rotWithShape="0">
            <a:srgbClr val="000000">
              <a:alpha val="41000"/>
            </a:srgbClr>
          </a:outerShdw>
        </a:effectLst>
        <a:scene3d>
          <a:camera prst="orthographicFront"/>
          <a:lightRig rig="twoPt" dir="t">
            <a:rot lat="0" lon="0" rev="7800000"/>
          </a:lightRig>
        </a:scene3d>
        <a:sp3d contourW="6350">
          <a:bevelT w="50800" h="16510"/>
          <a:contourClr>
            <a:srgbClr val="C0C0C0"/>
          </a:contourClr>
        </a:sp3d>
      </xdr:spPr>
    </xdr:pic>
    <xdr:clientData/>
  </xdr:twoCellAnchor>
  <xdr:twoCellAnchor editAs="oneCell">
    <xdr:from>
      <xdr:col>12</xdr:col>
      <xdr:colOff>548243</xdr:colOff>
      <xdr:row>26</xdr:row>
      <xdr:rowOff>138544</xdr:rowOff>
    </xdr:from>
    <xdr:to>
      <xdr:col>14</xdr:col>
      <xdr:colOff>505500</xdr:colOff>
      <xdr:row>33</xdr:row>
      <xdr:rowOff>41563</xdr:rowOff>
    </xdr:to>
    <xdr:pic>
      <xdr:nvPicPr>
        <xdr:cNvPr id="51" name="Image 50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0662061" y="5140035"/>
          <a:ext cx="1536675" cy="1177637"/>
        </a:xfrm>
        <a:prstGeom prst="rect">
          <a:avLst/>
        </a:prstGeom>
      </xdr:spPr>
    </xdr:pic>
    <xdr:clientData/>
  </xdr:twoCellAnchor>
  <xdr:twoCellAnchor editAs="oneCell">
    <xdr:from>
      <xdr:col>12</xdr:col>
      <xdr:colOff>548243</xdr:colOff>
      <xdr:row>35</xdr:row>
      <xdr:rowOff>147452</xdr:rowOff>
    </xdr:from>
    <xdr:to>
      <xdr:col>21</xdr:col>
      <xdr:colOff>517052</xdr:colOff>
      <xdr:row>37</xdr:row>
      <xdr:rowOff>101520</xdr:rowOff>
    </xdr:to>
    <xdr:pic>
      <xdr:nvPicPr>
        <xdr:cNvPr id="52" name="Image 51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0662061" y="6797634"/>
          <a:ext cx="7076191" cy="314286"/>
        </a:xfrm>
        <a:prstGeom prst="rect">
          <a:avLst/>
        </a:prstGeom>
      </xdr:spPr>
    </xdr:pic>
    <xdr:clientData/>
  </xdr:twoCellAnchor>
  <xdr:twoCellAnchor editAs="oneCell">
    <xdr:from>
      <xdr:col>12</xdr:col>
      <xdr:colOff>548243</xdr:colOff>
      <xdr:row>51</xdr:row>
      <xdr:rowOff>25729</xdr:rowOff>
    </xdr:from>
    <xdr:to>
      <xdr:col>21</xdr:col>
      <xdr:colOff>562099</xdr:colOff>
      <xdr:row>57</xdr:row>
      <xdr:rowOff>52805</xdr:rowOff>
    </xdr:to>
    <xdr:pic>
      <xdr:nvPicPr>
        <xdr:cNvPr id="54" name="Image 53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0662061" y="9585365"/>
          <a:ext cx="7121238" cy="1107731"/>
        </a:xfrm>
        <a:prstGeom prst="rect">
          <a:avLst/>
        </a:prstGeom>
      </xdr:spPr>
    </xdr:pic>
    <xdr:clientData/>
  </xdr:twoCellAnchor>
  <xdr:twoCellAnchor editAs="oneCell">
    <xdr:from>
      <xdr:col>12</xdr:col>
      <xdr:colOff>548243</xdr:colOff>
      <xdr:row>11</xdr:row>
      <xdr:rowOff>122711</xdr:rowOff>
    </xdr:from>
    <xdr:to>
      <xdr:col>16</xdr:col>
      <xdr:colOff>64647</xdr:colOff>
      <xdr:row>18</xdr:row>
      <xdr:rowOff>73403</xdr:rowOff>
    </xdr:to>
    <xdr:pic>
      <xdr:nvPicPr>
        <xdr:cNvPr id="71" name="Image 70"/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2061" y="2408711"/>
          <a:ext cx="2675241" cy="12114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53340</xdr:colOff>
      <xdr:row>11</xdr:row>
      <xdr:rowOff>141783</xdr:rowOff>
    </xdr:from>
    <xdr:to>
      <xdr:col>4</xdr:col>
      <xdr:colOff>620068</xdr:colOff>
      <xdr:row>23</xdr:row>
      <xdr:rowOff>72587</xdr:rowOff>
    </xdr:to>
    <xdr:graphicFrame macro="">
      <xdr:nvGraphicFramePr>
        <xdr:cNvPr id="50" name="Graphique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171884</xdr:colOff>
      <xdr:row>11</xdr:row>
      <xdr:rowOff>165629</xdr:rowOff>
    </xdr:from>
    <xdr:to>
      <xdr:col>7</xdr:col>
      <xdr:colOff>738612</xdr:colOff>
      <xdr:row>23</xdr:row>
      <xdr:rowOff>96433</xdr:rowOff>
    </xdr:to>
    <xdr:graphicFrame macro="">
      <xdr:nvGraphicFramePr>
        <xdr:cNvPr id="53" name="Graphique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8</xdr:col>
      <xdr:colOff>177316</xdr:colOff>
      <xdr:row>11</xdr:row>
      <xdr:rowOff>114300</xdr:rowOff>
    </xdr:from>
    <xdr:to>
      <xdr:col>10</xdr:col>
      <xdr:colOff>748525</xdr:colOff>
      <xdr:row>23</xdr:row>
      <xdr:rowOff>86790</xdr:rowOff>
    </xdr:to>
    <xdr:graphicFrame macro="">
      <xdr:nvGraphicFramePr>
        <xdr:cNvPr id="55" name="Graphique 5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121920</xdr:colOff>
      <xdr:row>19</xdr:row>
      <xdr:rowOff>121920</xdr:rowOff>
    </xdr:from>
    <xdr:to>
      <xdr:col>7</xdr:col>
      <xdr:colOff>686202</xdr:colOff>
      <xdr:row>31</xdr:row>
      <xdr:rowOff>121426</xdr:rowOff>
    </xdr:to>
    <xdr:graphicFrame macro="">
      <xdr:nvGraphicFramePr>
        <xdr:cNvPr id="56" name="Graphique 5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</xdr:col>
      <xdr:colOff>96982</xdr:colOff>
      <xdr:row>27</xdr:row>
      <xdr:rowOff>69272</xdr:rowOff>
    </xdr:from>
    <xdr:to>
      <xdr:col>4</xdr:col>
      <xdr:colOff>676108</xdr:colOff>
      <xdr:row>39</xdr:row>
      <xdr:rowOff>122217</xdr:rowOff>
    </xdr:to>
    <xdr:graphicFrame macro="">
      <xdr:nvGraphicFramePr>
        <xdr:cNvPr id="57" name="Graphique 5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207819</xdr:colOff>
      <xdr:row>27</xdr:row>
      <xdr:rowOff>41563</xdr:rowOff>
    </xdr:from>
    <xdr:to>
      <xdr:col>7</xdr:col>
      <xdr:colOff>761215</xdr:colOff>
      <xdr:row>39</xdr:row>
      <xdr:rowOff>44038</xdr:rowOff>
    </xdr:to>
    <xdr:graphicFrame macro="">
      <xdr:nvGraphicFramePr>
        <xdr:cNvPr id="58" name="Graphique 5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5</xdr:col>
      <xdr:colOff>802871</xdr:colOff>
      <xdr:row>31</xdr:row>
      <xdr:rowOff>106515</xdr:rowOff>
    </xdr:from>
    <xdr:to>
      <xdr:col>6</xdr:col>
      <xdr:colOff>745473</xdr:colOff>
      <xdr:row>33</xdr:row>
      <xdr:rowOff>150057</xdr:rowOff>
    </xdr:to>
    <xdr:sp macro="" textlink="Analyse!I48">
      <xdr:nvSpPr>
        <xdr:cNvPr id="59" name="Rectangle 58"/>
        <xdr:cNvSpPr/>
      </xdr:nvSpPr>
      <xdr:spPr>
        <a:xfrm>
          <a:off x="5305598" y="6022406"/>
          <a:ext cx="746166" cy="403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B752C6A-988C-4862-A317-17858C5EAA09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-0,05</a:t>
          </a:fld>
          <a:endParaRPr lang="fr-FR" sz="1600"/>
        </a:p>
      </xdr:txBody>
    </xdr:sp>
    <xdr:clientData/>
  </xdr:twoCellAnchor>
  <xdr:twoCellAnchor>
    <xdr:from>
      <xdr:col>2</xdr:col>
      <xdr:colOff>110837</xdr:colOff>
      <xdr:row>35</xdr:row>
      <xdr:rowOff>110836</xdr:rowOff>
    </xdr:from>
    <xdr:to>
      <xdr:col>4</xdr:col>
      <xdr:colOff>664067</xdr:colOff>
      <xdr:row>47</xdr:row>
      <xdr:rowOff>25977</xdr:rowOff>
    </xdr:to>
    <xdr:graphicFrame macro="">
      <xdr:nvGraphicFramePr>
        <xdr:cNvPr id="60" name="Graphique 5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oneCell">
    <xdr:from>
      <xdr:col>12</xdr:col>
      <xdr:colOff>548243</xdr:colOff>
      <xdr:row>43</xdr:row>
      <xdr:rowOff>32656</xdr:rowOff>
    </xdr:from>
    <xdr:to>
      <xdr:col>14</xdr:col>
      <xdr:colOff>364070</xdr:colOff>
      <xdr:row>49</xdr:row>
      <xdr:rowOff>119743</xdr:rowOff>
    </xdr:to>
    <xdr:pic>
      <xdr:nvPicPr>
        <xdr:cNvPr id="61" name="Image 60"/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2061" y="8137565"/>
          <a:ext cx="1395245" cy="1167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246563</xdr:colOff>
      <xdr:row>58</xdr:row>
      <xdr:rowOff>180109</xdr:rowOff>
    </xdr:from>
    <xdr:ext cx="5499262" cy="1469954"/>
    <xdr:sp macro="" textlink="">
      <xdr:nvSpPr>
        <xdr:cNvPr id="62" name="Rectangle 61"/>
        <xdr:cNvSpPr/>
      </xdr:nvSpPr>
      <xdr:spPr>
        <a:xfrm>
          <a:off x="3142163" y="11028218"/>
          <a:ext cx="5499262" cy="146995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8800" b="0" cap="none" spc="0">
              <a:ln w="0"/>
              <a:solidFill>
                <a:schemeClr val="accent6">
                  <a:lumMod val="75000"/>
                </a:schemeClr>
              </a:solidFill>
              <a:effectLst>
                <a:reflection blurRad="6350" stA="53000" endA="300" endPos="35500" dir="5400000" sy="-90000" algn="bl" rotWithShape="0"/>
              </a:effectLst>
            </a:rPr>
            <a:t>Cobas 6000</a:t>
          </a:r>
        </a:p>
      </xdr:txBody>
    </xdr:sp>
    <xdr:clientData/>
  </xdr:oneCellAnchor>
  <xdr:twoCellAnchor editAs="oneCell">
    <xdr:from>
      <xdr:col>10</xdr:col>
      <xdr:colOff>180530</xdr:colOff>
      <xdr:row>56</xdr:row>
      <xdr:rowOff>109880</xdr:rowOff>
    </xdr:from>
    <xdr:to>
      <xdr:col>13</xdr:col>
      <xdr:colOff>106107</xdr:colOff>
      <xdr:row>69</xdr:row>
      <xdr:rowOff>26277</xdr:rowOff>
    </xdr:to>
    <xdr:pic macro="[0]!en_detail">
      <xdr:nvPicPr>
        <xdr:cNvPr id="63" name="Image 62" descr="Loupe Verre - Images vectorielles gratuites sur Pixabay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5197936">
          <a:off x="8643320" y="11039990"/>
          <a:ext cx="2392897" cy="23258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761999</xdr:colOff>
      <xdr:row>60</xdr:row>
      <xdr:rowOff>152399</xdr:rowOff>
    </xdr:from>
    <xdr:to>
      <xdr:col>3</xdr:col>
      <xdr:colOff>245022</xdr:colOff>
      <xdr:row>65</xdr:row>
      <xdr:rowOff>69272</xdr:rowOff>
    </xdr:to>
    <xdr:pic macro="[0]!sortie">
      <xdr:nvPicPr>
        <xdr:cNvPr id="49" name="Image 48"/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1999" y="11374581"/>
          <a:ext cx="2378623" cy="8174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0.31831</cdr:x>
      <cdr:y>0.38582</cdr:y>
    </cdr:from>
    <cdr:to>
      <cdr:x>0.66156</cdr:x>
      <cdr:y>0.54743</cdr:y>
    </cdr:to>
    <cdr:sp macro="" textlink="Analyse!$G$34">
      <cdr:nvSpPr>
        <cdr:cNvPr id="2" name="Rectangle 1"/>
        <cdr:cNvSpPr/>
      </cdr:nvSpPr>
      <cdr:spPr>
        <a:xfrm xmlns:a="http://schemas.openxmlformats.org/drawingml/2006/main">
          <a:off x="688975" y="841375"/>
          <a:ext cx="742950" cy="3524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35828A31-214B-4636-9552-81DE15C005C0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141,2</a:t>
          </a:fld>
          <a:endParaRPr lang="fr-FR" sz="24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0.39698</cdr:x>
      <cdr:y>0.36123</cdr:y>
    </cdr:from>
    <cdr:to>
      <cdr:x>0.66805</cdr:x>
      <cdr:y>0.50659</cdr:y>
    </cdr:to>
    <cdr:sp macro="" textlink="Analyse!$G$4">
      <cdr:nvSpPr>
        <cdr:cNvPr id="2" name="Rectangle 1"/>
        <cdr:cNvSpPr/>
      </cdr:nvSpPr>
      <cdr:spPr>
        <a:xfrm xmlns:a="http://schemas.openxmlformats.org/drawingml/2006/main">
          <a:off x="859247" y="795305"/>
          <a:ext cx="586740" cy="32004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fld id="{0DA961B1-4DA8-4A16-9DC2-6C41C8A01050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58,4</a:t>
          </a:fld>
          <a:endParaRPr lang="fr-FR" sz="24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0.37552</cdr:x>
      <cdr:y>0.38994</cdr:y>
    </cdr:from>
    <cdr:to>
      <cdr:x>0.64659</cdr:x>
      <cdr:y>0.5353</cdr:y>
    </cdr:to>
    <cdr:sp macro="" textlink="Analyse!$H$4">
      <cdr:nvSpPr>
        <cdr:cNvPr id="2" name="Rectangle 1"/>
        <cdr:cNvSpPr/>
      </cdr:nvSpPr>
      <cdr:spPr>
        <a:xfrm xmlns:a="http://schemas.openxmlformats.org/drawingml/2006/main">
          <a:off x="812800" y="858520"/>
          <a:ext cx="586740" cy="32004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18BD84D-6738-4D67-886E-7D2DBEF160D1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58,2</a:t>
          </a:fld>
          <a:endParaRPr lang="fr-FR" sz="36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0.37992</cdr:x>
      <cdr:y>0.37272</cdr:y>
    </cdr:from>
    <cdr:to>
      <cdr:x>0.67396</cdr:x>
      <cdr:y>0.51808</cdr:y>
    </cdr:to>
    <cdr:sp macro="" textlink="Analyse!$I$4">
      <cdr:nvSpPr>
        <cdr:cNvPr id="2" name="Rectangle 1"/>
        <cdr:cNvSpPr/>
      </cdr:nvSpPr>
      <cdr:spPr>
        <a:xfrm xmlns:a="http://schemas.openxmlformats.org/drawingml/2006/main">
          <a:off x="822324" y="812800"/>
          <a:ext cx="636447" cy="3169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09E1C2C-AC36-4B3F-91CD-48AF92C14831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-49,4</a:t>
          </a:fld>
          <a:endParaRPr lang="fr-FR" sz="48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0.3473</cdr:x>
      <cdr:y>0.36546</cdr:y>
    </cdr:from>
    <cdr:to>
      <cdr:x>0.69055</cdr:x>
      <cdr:y>0.52707</cdr:y>
    </cdr:to>
    <cdr:sp macro="" textlink="Analyse!$I$34">
      <cdr:nvSpPr>
        <cdr:cNvPr id="2" name="Rectangle 1"/>
        <cdr:cNvSpPr/>
      </cdr:nvSpPr>
      <cdr:spPr>
        <a:xfrm xmlns:a="http://schemas.openxmlformats.org/drawingml/2006/main">
          <a:off x="751728" y="804631"/>
          <a:ext cx="742959" cy="35581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94A2376-8398-4F47-AFC6-8FEC61CBF359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5,1</a:t>
          </a:fld>
          <a:endParaRPr lang="fr-FR" sz="18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0.33194</cdr:x>
      <cdr:y>0.35991</cdr:y>
    </cdr:from>
    <cdr:to>
      <cdr:x>0.70538</cdr:x>
      <cdr:y>0.54068</cdr:y>
    </cdr:to>
    <cdr:sp macro="" textlink="Analyse!$G$48">
      <cdr:nvSpPr>
        <cdr:cNvPr id="2" name="Rectangle 1"/>
        <cdr:cNvSpPr/>
      </cdr:nvSpPr>
      <cdr:spPr>
        <a:xfrm xmlns:a="http://schemas.openxmlformats.org/drawingml/2006/main">
          <a:off x="725714" y="801914"/>
          <a:ext cx="816429" cy="40277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FF07816-9CBB-4D2D-96E4-350404B7514B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t>-1,1</a:t>
          </a:fld>
          <a:endParaRPr lang="fr-FR" sz="24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108857</xdr:colOff>
      <xdr:row>3</xdr:row>
      <xdr:rowOff>127804</xdr:rowOff>
    </xdr:from>
    <xdr:to>
      <xdr:col>4</xdr:col>
      <xdr:colOff>673139</xdr:colOff>
      <xdr:row>15</xdr:row>
      <xdr:rowOff>127310</xdr:rowOff>
    </xdr:to>
    <xdr:graphicFrame macro="">
      <xdr:nvGraphicFramePr>
        <xdr:cNvPr id="39" name="Graphique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127813</xdr:colOff>
      <xdr:row>3</xdr:row>
      <xdr:rowOff>126302</xdr:rowOff>
    </xdr:from>
    <xdr:to>
      <xdr:col>7</xdr:col>
      <xdr:colOff>692096</xdr:colOff>
      <xdr:row>15</xdr:row>
      <xdr:rowOff>125808</xdr:rowOff>
    </xdr:to>
    <xdr:graphicFrame macro="">
      <xdr:nvGraphicFramePr>
        <xdr:cNvPr id="41" name="Graphique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112922</xdr:colOff>
      <xdr:row>3</xdr:row>
      <xdr:rowOff>138544</xdr:rowOff>
    </xdr:from>
    <xdr:to>
      <xdr:col>10</xdr:col>
      <xdr:colOff>677204</xdr:colOff>
      <xdr:row>15</xdr:row>
      <xdr:rowOff>138050</xdr:rowOff>
    </xdr:to>
    <xdr:graphicFrame macro="">
      <xdr:nvGraphicFramePr>
        <xdr:cNvPr id="44" name="Graphique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28575</xdr:colOff>
      <xdr:row>16</xdr:row>
      <xdr:rowOff>19050</xdr:rowOff>
    </xdr:from>
    <xdr:to>
      <xdr:col>3</xdr:col>
      <xdr:colOff>771525</xdr:colOff>
      <xdr:row>18</xdr:row>
      <xdr:rowOff>9525</xdr:rowOff>
    </xdr:to>
    <xdr:sp macro="" textlink="Analyse!G20">
      <xdr:nvSpPr>
        <xdr:cNvPr id="2" name="Rectangle 1"/>
        <xdr:cNvSpPr/>
      </xdr:nvSpPr>
      <xdr:spPr>
        <a:xfrm>
          <a:off x="2924175" y="3200400"/>
          <a:ext cx="742950" cy="3524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BE9D15D-18A8-4C7D-B24B-783010265113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-36,6</a:t>
          </a:fld>
          <a:endParaRPr lang="fr-FR" sz="1600"/>
        </a:p>
      </xdr:txBody>
    </xdr:sp>
    <xdr:clientData/>
  </xdr:twoCellAnchor>
  <xdr:twoCellAnchor>
    <xdr:from>
      <xdr:col>9</xdr:col>
      <xdr:colOff>76200</xdr:colOff>
      <xdr:row>16</xdr:row>
      <xdr:rowOff>19050</xdr:rowOff>
    </xdr:from>
    <xdr:to>
      <xdr:col>10</xdr:col>
      <xdr:colOff>19050</xdr:colOff>
      <xdr:row>18</xdr:row>
      <xdr:rowOff>9525</xdr:rowOff>
    </xdr:to>
    <xdr:sp macro="" textlink="Analyse!K20">
      <xdr:nvSpPr>
        <xdr:cNvPr id="33" name="Rectangle 32"/>
        <xdr:cNvSpPr/>
      </xdr:nvSpPr>
      <xdr:spPr>
        <a:xfrm>
          <a:off x="7772400" y="3200400"/>
          <a:ext cx="742950" cy="3524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30F9595-61BC-496D-806F-965561699203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131,3</a:t>
          </a:fld>
          <a:endParaRPr lang="fr-FR" sz="1600"/>
        </a:p>
      </xdr:txBody>
    </xdr:sp>
    <xdr:clientData/>
  </xdr:twoCellAnchor>
  <xdr:twoCellAnchor>
    <xdr:from>
      <xdr:col>6</xdr:col>
      <xdr:colOff>76200</xdr:colOff>
      <xdr:row>16</xdr:row>
      <xdr:rowOff>9525</xdr:rowOff>
    </xdr:from>
    <xdr:to>
      <xdr:col>7</xdr:col>
      <xdr:colOff>19050</xdr:colOff>
      <xdr:row>18</xdr:row>
      <xdr:rowOff>0</xdr:rowOff>
    </xdr:to>
    <xdr:sp macro="" textlink="Analyse!I20">
      <xdr:nvSpPr>
        <xdr:cNvPr id="37" name="Rectangle 36"/>
        <xdr:cNvSpPr/>
      </xdr:nvSpPr>
      <xdr:spPr>
        <a:xfrm>
          <a:off x="5372100" y="3190875"/>
          <a:ext cx="742950" cy="3524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34B8333-B129-4FAF-A45E-E107030D0124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-37,7</a:t>
          </a:fld>
          <a:endParaRPr lang="fr-FR" sz="1600"/>
        </a:p>
      </xdr:txBody>
    </xdr:sp>
    <xdr:clientData/>
  </xdr:twoCellAnchor>
  <xdr:twoCellAnchor>
    <xdr:from>
      <xdr:col>9</xdr:col>
      <xdr:colOff>152400</xdr:colOff>
      <xdr:row>23</xdr:row>
      <xdr:rowOff>152400</xdr:rowOff>
    </xdr:from>
    <xdr:to>
      <xdr:col>10</xdr:col>
      <xdr:colOff>163285</xdr:colOff>
      <xdr:row>25</xdr:row>
      <xdr:rowOff>152400</xdr:rowOff>
    </xdr:to>
    <xdr:sp macro="" textlink="Analyse!K34">
      <xdr:nvSpPr>
        <xdr:cNvPr id="8" name="Rectangle 7"/>
        <xdr:cNvSpPr/>
      </xdr:nvSpPr>
      <xdr:spPr>
        <a:xfrm>
          <a:off x="7892143" y="4702629"/>
          <a:ext cx="816428" cy="3701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657FC86-2B7F-4B95-AA52-B4CA296EBDD0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95,6</a:t>
          </a:fld>
          <a:endParaRPr lang="fr-FR" sz="1600"/>
        </a:p>
      </xdr:txBody>
    </xdr:sp>
    <xdr:clientData/>
  </xdr:twoCellAnchor>
  <xdr:twoCellAnchor>
    <xdr:from>
      <xdr:col>9</xdr:col>
      <xdr:colOff>130629</xdr:colOff>
      <xdr:row>31</xdr:row>
      <xdr:rowOff>163286</xdr:rowOff>
    </xdr:from>
    <xdr:to>
      <xdr:col>10</xdr:col>
      <xdr:colOff>54429</xdr:colOff>
      <xdr:row>33</xdr:row>
      <xdr:rowOff>152399</xdr:rowOff>
    </xdr:to>
    <xdr:sp macro="" textlink="Analyse!K48">
      <xdr:nvSpPr>
        <xdr:cNvPr id="11" name="Rectangle 10"/>
        <xdr:cNvSpPr/>
      </xdr:nvSpPr>
      <xdr:spPr>
        <a:xfrm>
          <a:off x="7870372" y="6204857"/>
          <a:ext cx="729343" cy="35922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23DC054-4726-4482-ABC5-6E0BCCD1EF09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-0,9</a:t>
          </a:fld>
          <a:endParaRPr lang="fr-FR" sz="1600"/>
        </a:p>
      </xdr:txBody>
    </xdr:sp>
    <xdr:clientData/>
  </xdr:twoCellAnchor>
  <xdr:twoCellAnchor>
    <xdr:from>
      <xdr:col>3</xdr:col>
      <xdr:colOff>65314</xdr:colOff>
      <xdr:row>40</xdr:row>
      <xdr:rowOff>21772</xdr:rowOff>
    </xdr:from>
    <xdr:to>
      <xdr:col>4</xdr:col>
      <xdr:colOff>97971</xdr:colOff>
      <xdr:row>42</xdr:row>
      <xdr:rowOff>21771</xdr:rowOff>
    </xdr:to>
    <xdr:sp macro="" textlink="Analyse!G66">
      <xdr:nvSpPr>
        <xdr:cNvPr id="12" name="Rectangle 11"/>
        <xdr:cNvSpPr/>
      </xdr:nvSpPr>
      <xdr:spPr>
        <a:xfrm>
          <a:off x="2971800" y="7783286"/>
          <a:ext cx="838200" cy="3701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8E853A5-5BF9-4930-8C66-0A6F63D33C8C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0,30</a:t>
          </a:fld>
          <a:endParaRPr lang="fr-FR" sz="1600"/>
        </a:p>
      </xdr:txBody>
    </xdr:sp>
    <xdr:clientData/>
  </xdr:twoCellAnchor>
  <xdr:twoCellAnchor>
    <xdr:from>
      <xdr:col>6</xdr:col>
      <xdr:colOff>43544</xdr:colOff>
      <xdr:row>39</xdr:row>
      <xdr:rowOff>141514</xdr:rowOff>
    </xdr:from>
    <xdr:to>
      <xdr:col>7</xdr:col>
      <xdr:colOff>54430</xdr:colOff>
      <xdr:row>42</xdr:row>
      <xdr:rowOff>-1</xdr:rowOff>
    </xdr:to>
    <xdr:sp macro="" textlink="Analyse!H66">
      <xdr:nvSpPr>
        <xdr:cNvPr id="13" name="Rectangle 12"/>
        <xdr:cNvSpPr/>
      </xdr:nvSpPr>
      <xdr:spPr>
        <a:xfrm>
          <a:off x="5366658" y="7717971"/>
          <a:ext cx="816429" cy="4136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C010B8F-B4AB-4377-97C7-71338394A92B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0,68</a:t>
          </a:fld>
          <a:endParaRPr lang="fr-FR" sz="1600"/>
        </a:p>
      </xdr:txBody>
    </xdr:sp>
    <xdr:clientData/>
  </xdr:twoCellAnchor>
  <xdr:twoCellAnchor>
    <xdr:from>
      <xdr:col>9</xdr:col>
      <xdr:colOff>97971</xdr:colOff>
      <xdr:row>39</xdr:row>
      <xdr:rowOff>76200</xdr:rowOff>
    </xdr:from>
    <xdr:to>
      <xdr:col>10</xdr:col>
      <xdr:colOff>0</xdr:colOff>
      <xdr:row>41</xdr:row>
      <xdr:rowOff>108857</xdr:rowOff>
    </xdr:to>
    <xdr:sp macro="" textlink="Analyse!I66">
      <xdr:nvSpPr>
        <xdr:cNvPr id="14" name="Rectangle 13"/>
        <xdr:cNvSpPr/>
      </xdr:nvSpPr>
      <xdr:spPr>
        <a:xfrm>
          <a:off x="7837714" y="7652657"/>
          <a:ext cx="707572" cy="40277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B7C2709-0E14-48F3-9C4D-FCC753F04422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0,08</a:t>
          </a:fld>
          <a:endParaRPr lang="fr-FR" sz="1600"/>
        </a:p>
      </xdr:txBody>
    </xdr:sp>
    <xdr:clientData/>
  </xdr:twoCellAnchor>
  <xdr:twoCellAnchor>
    <xdr:from>
      <xdr:col>3</xdr:col>
      <xdr:colOff>54428</xdr:colOff>
      <xdr:row>47</xdr:row>
      <xdr:rowOff>174171</xdr:rowOff>
    </xdr:from>
    <xdr:to>
      <xdr:col>4</xdr:col>
      <xdr:colOff>32657</xdr:colOff>
      <xdr:row>50</xdr:row>
      <xdr:rowOff>10886</xdr:rowOff>
    </xdr:to>
    <xdr:sp macro="" textlink="Analyse!G81">
      <xdr:nvSpPr>
        <xdr:cNvPr id="15" name="Rectangle 14"/>
        <xdr:cNvSpPr/>
      </xdr:nvSpPr>
      <xdr:spPr>
        <a:xfrm>
          <a:off x="2960914" y="9241971"/>
          <a:ext cx="783772" cy="39188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B03732E-2F02-40DE-A8BD-05ADDF04FF2C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7,3</a:t>
          </a:fld>
          <a:endParaRPr lang="fr-FR" sz="1600"/>
        </a:p>
      </xdr:txBody>
    </xdr:sp>
    <xdr:clientData/>
  </xdr:twoCellAnchor>
  <xdr:twoCellAnchor>
    <xdr:from>
      <xdr:col>6</xdr:col>
      <xdr:colOff>96982</xdr:colOff>
      <xdr:row>47</xdr:row>
      <xdr:rowOff>138546</xdr:rowOff>
    </xdr:from>
    <xdr:to>
      <xdr:col>6</xdr:col>
      <xdr:colOff>775854</xdr:colOff>
      <xdr:row>49</xdr:row>
      <xdr:rowOff>124691</xdr:rowOff>
    </xdr:to>
    <xdr:sp macro="" textlink="Analyse!H81">
      <xdr:nvSpPr>
        <xdr:cNvPr id="16" name="Rectangle 15"/>
        <xdr:cNvSpPr/>
      </xdr:nvSpPr>
      <xdr:spPr>
        <a:xfrm>
          <a:off x="5403273" y="8963891"/>
          <a:ext cx="678872" cy="34636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AA4C6B4-A878-4B5E-9AC1-FB43BD1AE253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21,4</a:t>
          </a:fld>
          <a:endParaRPr lang="fr-FR" sz="1600"/>
        </a:p>
      </xdr:txBody>
    </xdr:sp>
    <xdr:clientData/>
  </xdr:twoCellAnchor>
  <xdr:twoCellAnchor>
    <xdr:from>
      <xdr:col>9</xdr:col>
      <xdr:colOff>41564</xdr:colOff>
      <xdr:row>47</xdr:row>
      <xdr:rowOff>69272</xdr:rowOff>
    </xdr:from>
    <xdr:to>
      <xdr:col>9</xdr:col>
      <xdr:colOff>789710</xdr:colOff>
      <xdr:row>49</xdr:row>
      <xdr:rowOff>96981</xdr:rowOff>
    </xdr:to>
    <xdr:sp macro="" textlink="Analyse!I81">
      <xdr:nvSpPr>
        <xdr:cNvPr id="17" name="Rectangle 16"/>
        <xdr:cNvSpPr/>
      </xdr:nvSpPr>
      <xdr:spPr>
        <a:xfrm>
          <a:off x="7758546" y="8894617"/>
          <a:ext cx="748146" cy="38792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99E7479-0E7B-41DC-A7CB-28C8883BBA4A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8,7</a:t>
          </a:fld>
          <a:endParaRPr lang="fr-FR" sz="1600"/>
        </a:p>
      </xdr:txBody>
    </xdr:sp>
    <xdr:clientData/>
  </xdr:twoCellAnchor>
  <xdr:twoCellAnchor editAs="oneCell">
    <xdr:from>
      <xdr:col>12</xdr:col>
      <xdr:colOff>433966</xdr:colOff>
      <xdr:row>18</xdr:row>
      <xdr:rowOff>177096</xdr:rowOff>
    </xdr:from>
    <xdr:to>
      <xdr:col>17</xdr:col>
      <xdr:colOff>543417</xdr:colOff>
      <xdr:row>26</xdr:row>
      <xdr:rowOff>119872</xdr:rowOff>
    </xdr:to>
    <xdr:pic>
      <xdr:nvPicPr>
        <xdr:cNvPr id="55" name="Image 5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47784" y="3723860"/>
          <a:ext cx="4057997" cy="1397503"/>
        </a:xfrm>
        <a:prstGeom prst="rect">
          <a:avLst/>
        </a:prstGeom>
      </xdr:spPr>
    </xdr:pic>
    <xdr:clientData/>
  </xdr:twoCellAnchor>
  <xdr:twoCellAnchor editAs="oneCell">
    <xdr:from>
      <xdr:col>12</xdr:col>
      <xdr:colOff>433966</xdr:colOff>
      <xdr:row>1</xdr:row>
      <xdr:rowOff>55418</xdr:rowOff>
    </xdr:from>
    <xdr:to>
      <xdr:col>21</xdr:col>
      <xdr:colOff>318541</xdr:colOff>
      <xdr:row>11</xdr:row>
      <xdr:rowOff>59422</xdr:rowOff>
    </xdr:to>
    <xdr:pic>
      <xdr:nvPicPr>
        <xdr:cNvPr id="56" name="Image 5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547784" y="249382"/>
          <a:ext cx="6991957" cy="2096040"/>
        </a:xfrm>
        <a:prstGeom prst="rect">
          <a:avLst/>
        </a:prstGeom>
      </xdr:spPr>
    </xdr:pic>
    <xdr:clientData/>
  </xdr:twoCellAnchor>
  <xdr:twoCellAnchor editAs="oneCell">
    <xdr:from>
      <xdr:col>12</xdr:col>
      <xdr:colOff>308460</xdr:colOff>
      <xdr:row>34</xdr:row>
      <xdr:rowOff>158119</xdr:rowOff>
    </xdr:from>
    <xdr:to>
      <xdr:col>22</xdr:col>
      <xdr:colOff>33266</xdr:colOff>
      <xdr:row>36</xdr:row>
      <xdr:rowOff>130395</xdr:rowOff>
    </xdr:to>
    <xdr:pic>
      <xdr:nvPicPr>
        <xdr:cNvPr id="66" name="Image 65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366860" y="6630637"/>
          <a:ext cx="7613747" cy="339829"/>
        </a:xfrm>
        <a:prstGeom prst="rect">
          <a:avLst/>
        </a:prstGeom>
      </xdr:spPr>
    </xdr:pic>
    <xdr:clientData/>
  </xdr:twoCellAnchor>
  <xdr:twoCellAnchor editAs="oneCell">
    <xdr:from>
      <xdr:col>12</xdr:col>
      <xdr:colOff>433965</xdr:colOff>
      <xdr:row>51</xdr:row>
      <xdr:rowOff>42272</xdr:rowOff>
    </xdr:from>
    <xdr:to>
      <xdr:col>20</xdr:col>
      <xdr:colOff>706651</xdr:colOff>
      <xdr:row>56</xdr:row>
      <xdr:rowOff>166254</xdr:rowOff>
    </xdr:to>
    <xdr:pic>
      <xdr:nvPicPr>
        <xdr:cNvPr id="69" name="Image 68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547783" y="9601908"/>
          <a:ext cx="6590359" cy="1024528"/>
        </a:xfrm>
        <a:prstGeom prst="rect">
          <a:avLst/>
        </a:prstGeom>
      </xdr:spPr>
    </xdr:pic>
    <xdr:clientData/>
  </xdr:twoCellAnchor>
  <xdr:twoCellAnchor editAs="oneCell">
    <xdr:from>
      <xdr:col>12</xdr:col>
      <xdr:colOff>433966</xdr:colOff>
      <xdr:row>27</xdr:row>
      <xdr:rowOff>40790</xdr:rowOff>
    </xdr:from>
    <xdr:to>
      <xdr:col>14</xdr:col>
      <xdr:colOff>391223</xdr:colOff>
      <xdr:row>33</xdr:row>
      <xdr:rowOff>67216</xdr:rowOff>
    </xdr:to>
    <xdr:pic>
      <xdr:nvPicPr>
        <xdr:cNvPr id="71" name="Image 7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547784" y="5236245"/>
          <a:ext cx="1536675" cy="1178798"/>
        </a:xfrm>
        <a:prstGeom prst="rect">
          <a:avLst/>
        </a:prstGeom>
      </xdr:spPr>
    </xdr:pic>
    <xdr:clientData/>
  </xdr:twoCellAnchor>
  <xdr:twoCellAnchor editAs="oneCell">
    <xdr:from>
      <xdr:col>12</xdr:col>
      <xdr:colOff>433966</xdr:colOff>
      <xdr:row>43</xdr:row>
      <xdr:rowOff>0</xdr:rowOff>
    </xdr:from>
    <xdr:to>
      <xdr:col>14</xdr:col>
      <xdr:colOff>70162</xdr:colOff>
      <xdr:row>48</xdr:row>
      <xdr:rowOff>126874</xdr:rowOff>
    </xdr:to>
    <xdr:pic>
      <xdr:nvPicPr>
        <xdr:cNvPr id="73" name="Image 72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47784" y="8104909"/>
          <a:ext cx="1215614" cy="10274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433966</xdr:colOff>
      <xdr:row>11</xdr:row>
      <xdr:rowOff>166254</xdr:rowOff>
    </xdr:from>
    <xdr:to>
      <xdr:col>15</xdr:col>
      <xdr:colOff>754924</xdr:colOff>
      <xdr:row>18</xdr:row>
      <xdr:rowOff>151582</xdr:rowOff>
    </xdr:to>
    <xdr:pic>
      <xdr:nvPicPr>
        <xdr:cNvPr id="74" name="Image 73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47784" y="2452254"/>
          <a:ext cx="2690085" cy="12460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108857</xdr:colOff>
      <xdr:row>11</xdr:row>
      <xdr:rowOff>104324</xdr:rowOff>
    </xdr:from>
    <xdr:to>
      <xdr:col>4</xdr:col>
      <xdr:colOff>680067</xdr:colOff>
      <xdr:row>23</xdr:row>
      <xdr:rowOff>76814</xdr:rowOff>
    </xdr:to>
    <xdr:graphicFrame macro="">
      <xdr:nvGraphicFramePr>
        <xdr:cNvPr id="45" name="Graphique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127813</xdr:colOff>
      <xdr:row>11</xdr:row>
      <xdr:rowOff>141282</xdr:rowOff>
    </xdr:from>
    <xdr:to>
      <xdr:col>7</xdr:col>
      <xdr:colOff>699023</xdr:colOff>
      <xdr:row>23</xdr:row>
      <xdr:rowOff>113772</xdr:rowOff>
    </xdr:to>
    <xdr:graphicFrame macro="">
      <xdr:nvGraphicFramePr>
        <xdr:cNvPr id="46" name="Graphique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112922</xdr:colOff>
      <xdr:row>11</xdr:row>
      <xdr:rowOff>98612</xdr:rowOff>
    </xdr:from>
    <xdr:to>
      <xdr:col>10</xdr:col>
      <xdr:colOff>688613</xdr:colOff>
      <xdr:row>23</xdr:row>
      <xdr:rowOff>112788</xdr:rowOff>
    </xdr:to>
    <xdr:graphicFrame macro="">
      <xdr:nvGraphicFramePr>
        <xdr:cNvPr id="47" name="Graphique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108857</xdr:colOff>
      <xdr:row>19</xdr:row>
      <xdr:rowOff>23052</xdr:rowOff>
    </xdr:from>
    <xdr:to>
      <xdr:col>4</xdr:col>
      <xdr:colOff>677621</xdr:colOff>
      <xdr:row>31</xdr:row>
      <xdr:rowOff>64244</xdr:rowOff>
    </xdr:to>
    <xdr:graphicFrame macro="">
      <xdr:nvGraphicFramePr>
        <xdr:cNvPr id="48" name="Graphique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127813</xdr:colOff>
      <xdr:row>19</xdr:row>
      <xdr:rowOff>89952</xdr:rowOff>
    </xdr:from>
    <xdr:to>
      <xdr:col>7</xdr:col>
      <xdr:colOff>696577</xdr:colOff>
      <xdr:row>31</xdr:row>
      <xdr:rowOff>131144</xdr:rowOff>
    </xdr:to>
    <xdr:graphicFrame macro="">
      <xdr:nvGraphicFramePr>
        <xdr:cNvPr id="49" name="Graphique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112922</xdr:colOff>
      <xdr:row>19</xdr:row>
      <xdr:rowOff>80683</xdr:rowOff>
    </xdr:from>
    <xdr:to>
      <xdr:col>10</xdr:col>
      <xdr:colOff>674957</xdr:colOff>
      <xdr:row>31</xdr:row>
      <xdr:rowOff>132122</xdr:rowOff>
    </xdr:to>
    <xdr:graphicFrame macro="">
      <xdr:nvGraphicFramePr>
        <xdr:cNvPr id="50" name="Graphique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108857</xdr:colOff>
      <xdr:row>27</xdr:row>
      <xdr:rowOff>116773</xdr:rowOff>
    </xdr:from>
    <xdr:to>
      <xdr:col>4</xdr:col>
      <xdr:colOff>687983</xdr:colOff>
      <xdr:row>39</xdr:row>
      <xdr:rowOff>174666</xdr:rowOff>
    </xdr:to>
    <xdr:graphicFrame macro="">
      <xdr:nvGraphicFramePr>
        <xdr:cNvPr id="51" name="Graphique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127813</xdr:colOff>
      <xdr:row>27</xdr:row>
      <xdr:rowOff>116031</xdr:rowOff>
    </xdr:from>
    <xdr:to>
      <xdr:col>7</xdr:col>
      <xdr:colOff>681209</xdr:colOff>
      <xdr:row>39</xdr:row>
      <xdr:rowOff>118506</xdr:rowOff>
    </xdr:to>
    <xdr:graphicFrame macro="">
      <xdr:nvGraphicFramePr>
        <xdr:cNvPr id="52" name="Graphique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6</xdr:col>
      <xdr:colOff>68579</xdr:colOff>
      <xdr:row>32</xdr:row>
      <xdr:rowOff>9533</xdr:rowOff>
    </xdr:from>
    <xdr:to>
      <xdr:col>7</xdr:col>
      <xdr:colOff>11181</xdr:colOff>
      <xdr:row>34</xdr:row>
      <xdr:rowOff>53075</xdr:rowOff>
    </xdr:to>
    <xdr:sp macro="" textlink="Analyse!I48">
      <xdr:nvSpPr>
        <xdr:cNvPr id="53" name="Rectangle 52"/>
        <xdr:cNvSpPr/>
      </xdr:nvSpPr>
      <xdr:spPr>
        <a:xfrm>
          <a:off x="5374870" y="6105533"/>
          <a:ext cx="746166" cy="403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B752C6A-988C-4862-A317-17858C5EAA09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-0,05</a:t>
          </a:fld>
          <a:endParaRPr lang="fr-FR" sz="1600"/>
        </a:p>
      </xdr:txBody>
    </xdr:sp>
    <xdr:clientData/>
  </xdr:twoCellAnchor>
  <xdr:twoCellAnchor>
    <xdr:from>
      <xdr:col>8</xdr:col>
      <xdr:colOff>112922</xdr:colOff>
      <xdr:row>27</xdr:row>
      <xdr:rowOff>124691</xdr:rowOff>
    </xdr:from>
    <xdr:to>
      <xdr:col>10</xdr:col>
      <xdr:colOff>665774</xdr:colOff>
      <xdr:row>39</xdr:row>
      <xdr:rowOff>124197</xdr:rowOff>
    </xdr:to>
    <xdr:graphicFrame macro="">
      <xdr:nvGraphicFramePr>
        <xdr:cNvPr id="54" name="Graphique 5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127813</xdr:colOff>
      <xdr:row>36</xdr:row>
      <xdr:rowOff>19050</xdr:rowOff>
    </xdr:from>
    <xdr:to>
      <xdr:col>7</xdr:col>
      <xdr:colOff>683625</xdr:colOff>
      <xdr:row>47</xdr:row>
      <xdr:rowOff>107477</xdr:rowOff>
    </xdr:to>
    <xdr:graphicFrame macro="">
      <xdr:nvGraphicFramePr>
        <xdr:cNvPr id="60" name="Graphique 5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112922</xdr:colOff>
      <xdr:row>36</xdr:row>
      <xdr:rowOff>27709</xdr:rowOff>
    </xdr:from>
    <xdr:to>
      <xdr:col>10</xdr:col>
      <xdr:colOff>636137</xdr:colOff>
      <xdr:row>47</xdr:row>
      <xdr:rowOff>112497</xdr:rowOff>
    </xdr:to>
    <xdr:graphicFrame macro="">
      <xdr:nvGraphicFramePr>
        <xdr:cNvPr id="61" name="Graphique 6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108857</xdr:colOff>
      <xdr:row>36</xdr:row>
      <xdr:rowOff>5938</xdr:rowOff>
    </xdr:from>
    <xdr:to>
      <xdr:col>4</xdr:col>
      <xdr:colOff>650677</xdr:colOff>
      <xdr:row>47</xdr:row>
      <xdr:rowOff>86519</xdr:rowOff>
    </xdr:to>
    <xdr:graphicFrame macro="">
      <xdr:nvGraphicFramePr>
        <xdr:cNvPr id="62" name="Graphique 6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108857</xdr:colOff>
      <xdr:row>43</xdr:row>
      <xdr:rowOff>2968</xdr:rowOff>
    </xdr:from>
    <xdr:to>
      <xdr:col>4</xdr:col>
      <xdr:colOff>683628</xdr:colOff>
      <xdr:row>55</xdr:row>
      <xdr:rowOff>90349</xdr:rowOff>
    </xdr:to>
    <xdr:graphicFrame macro="">
      <xdr:nvGraphicFramePr>
        <xdr:cNvPr id="63" name="Graphique 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127813</xdr:colOff>
      <xdr:row>43</xdr:row>
      <xdr:rowOff>49726</xdr:rowOff>
    </xdr:from>
    <xdr:to>
      <xdr:col>7</xdr:col>
      <xdr:colOff>710008</xdr:colOff>
      <xdr:row>55</xdr:row>
      <xdr:rowOff>137107</xdr:rowOff>
    </xdr:to>
    <xdr:graphicFrame macro="">
      <xdr:nvGraphicFramePr>
        <xdr:cNvPr id="64" name="Graphique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8</xdr:col>
      <xdr:colOff>112922</xdr:colOff>
      <xdr:row>43</xdr:row>
      <xdr:rowOff>13855</xdr:rowOff>
    </xdr:from>
    <xdr:to>
      <xdr:col>10</xdr:col>
      <xdr:colOff>683143</xdr:colOff>
      <xdr:row>55</xdr:row>
      <xdr:rowOff>96982</xdr:rowOff>
    </xdr:to>
    <xdr:graphicFrame macro="">
      <xdr:nvGraphicFramePr>
        <xdr:cNvPr id="65" name="Graphique 6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</xdr:col>
      <xdr:colOff>108857</xdr:colOff>
      <xdr:row>51</xdr:row>
      <xdr:rowOff>32658</xdr:rowOff>
    </xdr:from>
    <xdr:to>
      <xdr:col>4</xdr:col>
      <xdr:colOff>669437</xdr:colOff>
      <xdr:row>63</xdr:row>
      <xdr:rowOff>12924</xdr:rowOff>
    </xdr:to>
    <xdr:graphicFrame macro="">
      <xdr:nvGraphicFramePr>
        <xdr:cNvPr id="67" name="Graphique 6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5</xdr:col>
      <xdr:colOff>169376</xdr:colOff>
      <xdr:row>51</xdr:row>
      <xdr:rowOff>11866</xdr:rowOff>
    </xdr:from>
    <xdr:to>
      <xdr:col>7</xdr:col>
      <xdr:colOff>736231</xdr:colOff>
      <xdr:row>63</xdr:row>
      <xdr:rowOff>60671</xdr:rowOff>
    </xdr:to>
    <xdr:graphicFrame macro="">
      <xdr:nvGraphicFramePr>
        <xdr:cNvPr id="68" name="Graphique 6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8</xdr:col>
      <xdr:colOff>112922</xdr:colOff>
      <xdr:row>51</xdr:row>
      <xdr:rowOff>73215</xdr:rowOff>
    </xdr:from>
    <xdr:to>
      <xdr:col>10</xdr:col>
      <xdr:colOff>672849</xdr:colOff>
      <xdr:row>63</xdr:row>
      <xdr:rowOff>151277</xdr:rowOff>
    </xdr:to>
    <xdr:graphicFrame macro="">
      <xdr:nvGraphicFramePr>
        <xdr:cNvPr id="70" name="Graphique 6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oneCellAnchor>
    <xdr:from>
      <xdr:col>3</xdr:col>
      <xdr:colOff>326080</xdr:colOff>
      <xdr:row>58</xdr:row>
      <xdr:rowOff>147713</xdr:rowOff>
    </xdr:from>
    <xdr:ext cx="5499262" cy="1469954"/>
    <xdr:sp macro="" textlink="">
      <xdr:nvSpPr>
        <xdr:cNvPr id="3" name="Rectangle 2"/>
        <xdr:cNvSpPr/>
      </xdr:nvSpPr>
      <xdr:spPr>
        <a:xfrm>
          <a:off x="3221680" y="11078949"/>
          <a:ext cx="5499262" cy="146995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88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Cobas 8000</a:t>
          </a:r>
        </a:p>
      </xdr:txBody>
    </xdr:sp>
    <xdr:clientData/>
  </xdr:oneCellAnchor>
  <xdr:twoCellAnchor editAs="oneCell">
    <xdr:from>
      <xdr:col>10</xdr:col>
      <xdr:colOff>395755</xdr:colOff>
      <xdr:row>56</xdr:row>
      <xdr:rowOff>175368</xdr:rowOff>
    </xdr:from>
    <xdr:to>
      <xdr:col>12</xdr:col>
      <xdr:colOff>756099</xdr:colOff>
      <xdr:row>68</xdr:row>
      <xdr:rowOff>10115</xdr:rowOff>
    </xdr:to>
    <xdr:pic macro="[0]!en_detail">
      <xdr:nvPicPr>
        <xdr:cNvPr id="57" name="Image 56" descr="Loupe Verre - Images vectorielles gratuites sur Pixabay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5197936">
          <a:off x="8888154" y="10663696"/>
          <a:ext cx="2009910" cy="19536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734291</xdr:colOff>
      <xdr:row>61</xdr:row>
      <xdr:rowOff>13855</xdr:rowOff>
    </xdr:from>
    <xdr:to>
      <xdr:col>3</xdr:col>
      <xdr:colOff>217314</xdr:colOff>
      <xdr:row>65</xdr:row>
      <xdr:rowOff>110836</xdr:rowOff>
    </xdr:to>
    <xdr:pic macro="[0]!sortie">
      <xdr:nvPicPr>
        <xdr:cNvPr id="58" name="Image 57"/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291" y="11499273"/>
          <a:ext cx="2378623" cy="8174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0.39698</cdr:x>
      <cdr:y>0.36123</cdr:y>
    </cdr:from>
    <cdr:to>
      <cdr:x>0.66805</cdr:x>
      <cdr:y>0.50659</cdr:y>
    </cdr:to>
    <cdr:sp macro="" textlink="Analyse!$G$4">
      <cdr:nvSpPr>
        <cdr:cNvPr id="2" name="Rectangle 1"/>
        <cdr:cNvSpPr/>
      </cdr:nvSpPr>
      <cdr:spPr>
        <a:xfrm xmlns:a="http://schemas.openxmlformats.org/drawingml/2006/main">
          <a:off x="859247" y="795305"/>
          <a:ext cx="586740" cy="32004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fld id="{0DA961B1-4DA8-4A16-9DC2-6C41C8A01050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58,4</a:t>
          </a:fld>
          <a:endParaRPr lang="fr-FR" sz="24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0.37552</cdr:x>
      <cdr:y>0.38994</cdr:y>
    </cdr:from>
    <cdr:to>
      <cdr:x>0.64659</cdr:x>
      <cdr:y>0.5353</cdr:y>
    </cdr:to>
    <cdr:sp macro="" textlink="Analyse!$H$4">
      <cdr:nvSpPr>
        <cdr:cNvPr id="2" name="Rectangle 1"/>
        <cdr:cNvSpPr/>
      </cdr:nvSpPr>
      <cdr:spPr>
        <a:xfrm xmlns:a="http://schemas.openxmlformats.org/drawingml/2006/main">
          <a:off x="812800" y="858520"/>
          <a:ext cx="586740" cy="32004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18BD84D-6738-4D67-886E-7D2DBEF160D1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58,2</a:t>
          </a:fld>
          <a:endParaRPr lang="fr-FR" sz="36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0.37992</cdr:x>
      <cdr:y>0.37272</cdr:y>
    </cdr:from>
    <cdr:to>
      <cdr:x>0.67396</cdr:x>
      <cdr:y>0.51808</cdr:y>
    </cdr:to>
    <cdr:sp macro="" textlink="Analyse!$I$4">
      <cdr:nvSpPr>
        <cdr:cNvPr id="2" name="Rectangle 1"/>
        <cdr:cNvSpPr/>
      </cdr:nvSpPr>
      <cdr:spPr>
        <a:xfrm xmlns:a="http://schemas.openxmlformats.org/drawingml/2006/main">
          <a:off x="822324" y="812800"/>
          <a:ext cx="636447" cy="3169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09E1C2C-AC36-4B3F-91CD-48AF92C14831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-49,4</a:t>
          </a:fld>
          <a:endParaRPr lang="fr-FR" sz="48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0.31831</cdr:x>
      <cdr:y>0.38582</cdr:y>
    </cdr:from>
    <cdr:to>
      <cdr:x>0.66156</cdr:x>
      <cdr:y>0.54743</cdr:y>
    </cdr:to>
    <cdr:sp macro="" textlink="Analyse!$G$34">
      <cdr:nvSpPr>
        <cdr:cNvPr id="2" name="Rectangle 1"/>
        <cdr:cNvSpPr/>
      </cdr:nvSpPr>
      <cdr:spPr>
        <a:xfrm xmlns:a="http://schemas.openxmlformats.org/drawingml/2006/main">
          <a:off x="688975" y="841375"/>
          <a:ext cx="742950" cy="3524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35828A31-214B-4636-9552-81DE15C005C0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141,2</a:t>
          </a:fld>
          <a:endParaRPr lang="fr-FR" sz="24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0.3473</cdr:x>
      <cdr:y>0.36546</cdr:y>
    </cdr:from>
    <cdr:to>
      <cdr:x>0.69055</cdr:x>
      <cdr:y>0.52707</cdr:y>
    </cdr:to>
    <cdr:sp macro="" textlink="Analyse!$I$34">
      <cdr:nvSpPr>
        <cdr:cNvPr id="2" name="Rectangle 1"/>
        <cdr:cNvSpPr/>
      </cdr:nvSpPr>
      <cdr:spPr>
        <a:xfrm xmlns:a="http://schemas.openxmlformats.org/drawingml/2006/main">
          <a:off x="751728" y="804631"/>
          <a:ext cx="742959" cy="35581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94A2376-8398-4F47-AFC6-8FEC61CBF359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5,1</a:t>
          </a:fld>
          <a:endParaRPr lang="fr-FR" sz="18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0.33194</cdr:x>
      <cdr:y>0.34197</cdr:y>
    </cdr:from>
    <cdr:to>
      <cdr:x>0.70538</cdr:x>
      <cdr:y>0.52274</cdr:y>
    </cdr:to>
    <cdr:sp macro="" textlink="Analyse!$G$48">
      <cdr:nvSpPr>
        <cdr:cNvPr id="2" name="Rectangle 1"/>
        <cdr:cNvSpPr/>
      </cdr:nvSpPr>
      <cdr:spPr>
        <a:xfrm xmlns:a="http://schemas.openxmlformats.org/drawingml/2006/main">
          <a:off x="725705" y="792054"/>
          <a:ext cx="816435" cy="4186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3CF231B0-3942-4317-A5EA-5D61756A4E64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t>-1,1</a:t>
          </a:fld>
          <a:endParaRPr lang="fr-FR" sz="24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0.27402</cdr:x>
      <cdr:y>0.3724</cdr:y>
    </cdr:from>
    <cdr:to>
      <cdr:x>0.69706</cdr:x>
      <cdr:y>0.54224</cdr:y>
    </cdr:to>
    <cdr:sp macro="" textlink="Analyse!$C$3">
      <cdr:nvSpPr>
        <cdr:cNvPr id="2" name="Rectangle à coins arrondis 1"/>
        <cdr:cNvSpPr/>
      </cdr:nvSpPr>
      <cdr:spPr>
        <a:xfrm xmlns:a="http://schemas.openxmlformats.org/drawingml/2006/main">
          <a:off x="595085" y="823686"/>
          <a:ext cx="918690" cy="375657"/>
        </a:xfrm>
        <a:prstGeom xmlns:a="http://schemas.openxmlformats.org/drawingml/2006/main" prst="round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18F4BDC-41DF-45FB-BCE3-589435FADA96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t>-36,6</a:t>
          </a:fld>
          <a:endParaRPr lang="fr-FR" sz="40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0.2974</cdr:x>
      <cdr:y>0.34678</cdr:y>
    </cdr:from>
    <cdr:to>
      <cdr:x>0.68783</cdr:x>
      <cdr:y>0.5759</cdr:y>
    </cdr:to>
    <cdr:sp macro="" textlink="Analyse!$C$13">
      <cdr:nvSpPr>
        <cdr:cNvPr id="2" name="Rectangle à coins arrondis 1"/>
        <cdr:cNvSpPr/>
      </cdr:nvSpPr>
      <cdr:spPr>
        <a:xfrm xmlns:a="http://schemas.openxmlformats.org/drawingml/2006/main">
          <a:off x="646545" y="771236"/>
          <a:ext cx="848790" cy="509551"/>
        </a:xfrm>
        <a:prstGeom xmlns:a="http://schemas.openxmlformats.org/drawingml/2006/main" prst="round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708F3562-FB26-4144-8709-DEFCFDACF38A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t>-37,7</a:t>
          </a:fld>
          <a:endParaRPr lang="fr-FR" sz="40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0.29918</cdr:x>
      <cdr:y>0.32835</cdr:y>
    </cdr:from>
    <cdr:to>
      <cdr:x>0.66856</cdr:x>
      <cdr:y>0.55065</cdr:y>
    </cdr:to>
    <cdr:sp macro="" textlink="Analyse!$C$23">
      <cdr:nvSpPr>
        <cdr:cNvPr id="2" name="Rectangle à coins arrondis 1"/>
        <cdr:cNvSpPr/>
      </cdr:nvSpPr>
      <cdr:spPr>
        <a:xfrm xmlns:a="http://schemas.openxmlformats.org/drawingml/2006/main">
          <a:off x="649514" y="758371"/>
          <a:ext cx="801933" cy="513433"/>
        </a:xfrm>
        <a:prstGeom xmlns:a="http://schemas.openxmlformats.org/drawingml/2006/main" prst="round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01A7D15-659D-4AC0-AA1D-CE152C981E5A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t>131,3</a:t>
          </a:fld>
          <a:endParaRPr lang="fr-FR" sz="4000"/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78742</xdr:colOff>
      <xdr:row>27</xdr:row>
      <xdr:rowOff>84451</xdr:rowOff>
    </xdr:from>
    <xdr:to>
      <xdr:col>4</xdr:col>
      <xdr:colOff>653910</xdr:colOff>
      <xdr:row>39</xdr:row>
      <xdr:rowOff>80988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287682</xdr:colOff>
      <xdr:row>27</xdr:row>
      <xdr:rowOff>36977</xdr:rowOff>
    </xdr:from>
    <xdr:to>
      <xdr:col>8</xdr:col>
      <xdr:colOff>37515</xdr:colOff>
      <xdr:row>39</xdr:row>
      <xdr:rowOff>39452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81263</xdr:colOff>
      <xdr:row>11</xdr:row>
      <xdr:rowOff>81100</xdr:rowOff>
    </xdr:from>
    <xdr:to>
      <xdr:col>4</xdr:col>
      <xdr:colOff>641063</xdr:colOff>
      <xdr:row>23</xdr:row>
      <xdr:rowOff>38920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189416</xdr:colOff>
      <xdr:row>11</xdr:row>
      <xdr:rowOff>104946</xdr:rowOff>
    </xdr:from>
    <xdr:to>
      <xdr:col>7</xdr:col>
      <xdr:colOff>749216</xdr:colOff>
      <xdr:row>23</xdr:row>
      <xdr:rowOff>62766</xdr:rowOff>
    </xdr:to>
    <xdr:graphicFrame macro="">
      <xdr:nvGraphicFramePr>
        <xdr:cNvPr id="12" name="Graphique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168341</xdr:colOff>
      <xdr:row>11</xdr:row>
      <xdr:rowOff>39763</xdr:rowOff>
    </xdr:from>
    <xdr:to>
      <xdr:col>10</xdr:col>
      <xdr:colOff>732623</xdr:colOff>
      <xdr:row>23</xdr:row>
      <xdr:rowOff>39269</xdr:rowOff>
    </xdr:to>
    <xdr:graphicFrame macro="">
      <xdr:nvGraphicFramePr>
        <xdr:cNvPr id="13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53008</xdr:colOff>
      <xdr:row>3</xdr:row>
      <xdr:rowOff>50183</xdr:rowOff>
    </xdr:from>
    <xdr:to>
      <xdr:col>4</xdr:col>
      <xdr:colOff>617290</xdr:colOff>
      <xdr:row>15</xdr:row>
      <xdr:rowOff>49689</xdr:rowOff>
    </xdr:to>
    <xdr:graphicFrame macro="">
      <xdr:nvGraphicFramePr>
        <xdr:cNvPr id="14" name="Graphique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163810</xdr:colOff>
      <xdr:row>3</xdr:row>
      <xdr:rowOff>134961</xdr:rowOff>
    </xdr:from>
    <xdr:to>
      <xdr:col>7</xdr:col>
      <xdr:colOff>728093</xdr:colOff>
      <xdr:row>15</xdr:row>
      <xdr:rowOff>134467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168341</xdr:colOff>
      <xdr:row>3</xdr:row>
      <xdr:rowOff>124690</xdr:rowOff>
    </xdr:from>
    <xdr:to>
      <xdr:col>10</xdr:col>
      <xdr:colOff>732623</xdr:colOff>
      <xdr:row>15</xdr:row>
      <xdr:rowOff>124196</xdr:rowOff>
    </xdr:to>
    <xdr:graphicFrame macro="">
      <xdr:nvGraphicFramePr>
        <xdr:cNvPr id="16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28575</xdr:colOff>
      <xdr:row>16</xdr:row>
      <xdr:rowOff>19050</xdr:rowOff>
    </xdr:from>
    <xdr:to>
      <xdr:col>3</xdr:col>
      <xdr:colOff>771525</xdr:colOff>
      <xdr:row>18</xdr:row>
      <xdr:rowOff>9525</xdr:rowOff>
    </xdr:to>
    <xdr:sp macro="" textlink="Analyse!G20">
      <xdr:nvSpPr>
        <xdr:cNvPr id="26" name="Rectangle 25"/>
        <xdr:cNvSpPr/>
      </xdr:nvSpPr>
      <xdr:spPr>
        <a:xfrm>
          <a:off x="2924175" y="3219450"/>
          <a:ext cx="742950" cy="3562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BE9D15D-18A8-4C7D-B24B-783010265113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-36,6</a:t>
          </a:fld>
          <a:endParaRPr lang="fr-FR" sz="1600"/>
        </a:p>
      </xdr:txBody>
    </xdr:sp>
    <xdr:clientData/>
  </xdr:twoCellAnchor>
  <xdr:twoCellAnchor>
    <xdr:from>
      <xdr:col>9</xdr:col>
      <xdr:colOff>76200</xdr:colOff>
      <xdr:row>16</xdr:row>
      <xdr:rowOff>19050</xdr:rowOff>
    </xdr:from>
    <xdr:to>
      <xdr:col>10</xdr:col>
      <xdr:colOff>19050</xdr:colOff>
      <xdr:row>18</xdr:row>
      <xdr:rowOff>9525</xdr:rowOff>
    </xdr:to>
    <xdr:sp macro="" textlink="Analyse!K20">
      <xdr:nvSpPr>
        <xdr:cNvPr id="27" name="Rectangle 26"/>
        <xdr:cNvSpPr/>
      </xdr:nvSpPr>
      <xdr:spPr>
        <a:xfrm>
          <a:off x="7772400" y="3219450"/>
          <a:ext cx="742950" cy="3562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30F9595-61BC-496D-806F-965561699203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131,3</a:t>
          </a:fld>
          <a:endParaRPr lang="fr-FR" sz="1600"/>
        </a:p>
      </xdr:txBody>
    </xdr:sp>
    <xdr:clientData/>
  </xdr:twoCellAnchor>
  <xdr:twoCellAnchor>
    <xdr:from>
      <xdr:col>6</xdr:col>
      <xdr:colOff>76200</xdr:colOff>
      <xdr:row>16</xdr:row>
      <xdr:rowOff>9525</xdr:rowOff>
    </xdr:from>
    <xdr:to>
      <xdr:col>7</xdr:col>
      <xdr:colOff>19050</xdr:colOff>
      <xdr:row>18</xdr:row>
      <xdr:rowOff>0</xdr:rowOff>
    </xdr:to>
    <xdr:sp macro="" textlink="Analyse!I20">
      <xdr:nvSpPr>
        <xdr:cNvPr id="28" name="Rectangle 27"/>
        <xdr:cNvSpPr/>
      </xdr:nvSpPr>
      <xdr:spPr>
        <a:xfrm>
          <a:off x="5372100" y="3209925"/>
          <a:ext cx="742950" cy="3562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34B8333-B129-4FAF-A45E-E107030D0124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-37,7</a:t>
          </a:fld>
          <a:endParaRPr lang="fr-FR" sz="1600"/>
        </a:p>
      </xdr:txBody>
    </xdr:sp>
    <xdr:clientData/>
  </xdr:twoCellAnchor>
  <xdr:twoCellAnchor>
    <xdr:from>
      <xdr:col>9</xdr:col>
      <xdr:colOff>152400</xdr:colOff>
      <xdr:row>23</xdr:row>
      <xdr:rowOff>152400</xdr:rowOff>
    </xdr:from>
    <xdr:to>
      <xdr:col>10</xdr:col>
      <xdr:colOff>163285</xdr:colOff>
      <xdr:row>25</xdr:row>
      <xdr:rowOff>152400</xdr:rowOff>
    </xdr:to>
    <xdr:sp macro="" textlink="Analyse!K34">
      <xdr:nvSpPr>
        <xdr:cNvPr id="29" name="Rectangle 28"/>
        <xdr:cNvSpPr/>
      </xdr:nvSpPr>
      <xdr:spPr>
        <a:xfrm>
          <a:off x="7848600" y="4640580"/>
          <a:ext cx="810985" cy="365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657FC86-2B7F-4B95-AA52-B4CA296EBDD0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95,6</a:t>
          </a:fld>
          <a:endParaRPr lang="fr-FR" sz="1600"/>
        </a:p>
      </xdr:txBody>
    </xdr:sp>
    <xdr:clientData/>
  </xdr:twoCellAnchor>
  <xdr:twoCellAnchor>
    <xdr:from>
      <xdr:col>3</xdr:col>
      <xdr:colOff>21771</xdr:colOff>
      <xdr:row>31</xdr:row>
      <xdr:rowOff>130629</xdr:rowOff>
    </xdr:from>
    <xdr:to>
      <xdr:col>4</xdr:col>
      <xdr:colOff>32657</xdr:colOff>
      <xdr:row>33</xdr:row>
      <xdr:rowOff>163285</xdr:rowOff>
    </xdr:to>
    <xdr:sp macro="" textlink="Analyse!G48">
      <xdr:nvSpPr>
        <xdr:cNvPr id="30" name="Rectangle 29"/>
        <xdr:cNvSpPr/>
      </xdr:nvSpPr>
      <xdr:spPr>
        <a:xfrm>
          <a:off x="2917371" y="6089469"/>
          <a:ext cx="810986" cy="39841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BEEBDEA-D905-4B7C-8CF2-28E7DADDFF91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-1,1</a:t>
          </a:fld>
          <a:endParaRPr lang="fr-FR" sz="1600"/>
        </a:p>
      </xdr:txBody>
    </xdr:sp>
    <xdr:clientData/>
  </xdr:twoCellAnchor>
  <xdr:twoCellAnchor>
    <xdr:from>
      <xdr:col>6</xdr:col>
      <xdr:colOff>79170</xdr:colOff>
      <xdr:row>31</xdr:row>
      <xdr:rowOff>101929</xdr:rowOff>
    </xdr:from>
    <xdr:to>
      <xdr:col>7</xdr:col>
      <xdr:colOff>21772</xdr:colOff>
      <xdr:row>33</xdr:row>
      <xdr:rowOff>145471</xdr:rowOff>
    </xdr:to>
    <xdr:sp macro="" textlink="Analyse!I48">
      <xdr:nvSpPr>
        <xdr:cNvPr id="31" name="Rectangle 30"/>
        <xdr:cNvSpPr/>
      </xdr:nvSpPr>
      <xdr:spPr>
        <a:xfrm>
          <a:off x="5385461" y="6017820"/>
          <a:ext cx="746166" cy="403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B752C6A-988C-4862-A317-17858C5EAA09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-0,05</a:t>
          </a:fld>
          <a:endParaRPr lang="fr-FR" sz="1600"/>
        </a:p>
      </xdr:txBody>
    </xdr:sp>
    <xdr:clientData/>
  </xdr:twoCellAnchor>
  <xdr:twoCellAnchor>
    <xdr:from>
      <xdr:col>9</xdr:col>
      <xdr:colOff>130629</xdr:colOff>
      <xdr:row>31</xdr:row>
      <xdr:rowOff>163286</xdr:rowOff>
    </xdr:from>
    <xdr:to>
      <xdr:col>10</xdr:col>
      <xdr:colOff>54429</xdr:colOff>
      <xdr:row>33</xdr:row>
      <xdr:rowOff>152399</xdr:rowOff>
    </xdr:to>
    <xdr:sp macro="" textlink="Analyse!K48">
      <xdr:nvSpPr>
        <xdr:cNvPr id="32" name="Rectangle 31"/>
        <xdr:cNvSpPr/>
      </xdr:nvSpPr>
      <xdr:spPr>
        <a:xfrm>
          <a:off x="7826829" y="6122126"/>
          <a:ext cx="723900" cy="35487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23DC054-4726-4482-ABC5-6E0BCCD1EF09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-0,9</a:t>
          </a:fld>
          <a:endParaRPr lang="fr-FR" sz="1600"/>
        </a:p>
      </xdr:txBody>
    </xdr:sp>
    <xdr:clientData/>
  </xdr:twoCellAnchor>
  <xdr:twoCellAnchor>
    <xdr:from>
      <xdr:col>2</xdr:col>
      <xdr:colOff>764562</xdr:colOff>
      <xdr:row>40</xdr:row>
      <xdr:rowOff>21772</xdr:rowOff>
    </xdr:from>
    <xdr:to>
      <xdr:col>3</xdr:col>
      <xdr:colOff>797219</xdr:colOff>
      <xdr:row>42</xdr:row>
      <xdr:rowOff>21771</xdr:rowOff>
    </xdr:to>
    <xdr:sp macro="" textlink="Analyse!G66">
      <xdr:nvSpPr>
        <xdr:cNvPr id="33" name="Rectangle 32"/>
        <xdr:cNvSpPr/>
      </xdr:nvSpPr>
      <xdr:spPr>
        <a:xfrm>
          <a:off x="2853338" y="7507301"/>
          <a:ext cx="830516" cy="35858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8E853A5-5BF9-4930-8C66-0A6F63D33C8C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0,30</a:t>
          </a:fld>
          <a:endParaRPr lang="fr-FR" sz="1600"/>
        </a:p>
      </xdr:txBody>
    </xdr:sp>
    <xdr:clientData/>
  </xdr:twoCellAnchor>
  <xdr:twoCellAnchor>
    <xdr:from>
      <xdr:col>6</xdr:col>
      <xdr:colOff>43544</xdr:colOff>
      <xdr:row>39</xdr:row>
      <xdr:rowOff>141514</xdr:rowOff>
    </xdr:from>
    <xdr:to>
      <xdr:col>7</xdr:col>
      <xdr:colOff>54430</xdr:colOff>
      <xdr:row>42</xdr:row>
      <xdr:rowOff>-1</xdr:rowOff>
    </xdr:to>
    <xdr:sp macro="" textlink="Analyse!H66">
      <xdr:nvSpPr>
        <xdr:cNvPr id="34" name="Rectangle 33"/>
        <xdr:cNvSpPr/>
      </xdr:nvSpPr>
      <xdr:spPr>
        <a:xfrm>
          <a:off x="5339444" y="7571014"/>
          <a:ext cx="810986" cy="407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C010B8F-B4AB-4377-97C7-71338394A92B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0,68</a:t>
          </a:fld>
          <a:endParaRPr lang="fr-FR" sz="1600"/>
        </a:p>
      </xdr:txBody>
    </xdr:sp>
    <xdr:clientData/>
  </xdr:twoCellAnchor>
  <xdr:twoCellAnchor>
    <xdr:from>
      <xdr:col>9</xdr:col>
      <xdr:colOff>97971</xdr:colOff>
      <xdr:row>39</xdr:row>
      <xdr:rowOff>76200</xdr:rowOff>
    </xdr:from>
    <xdr:to>
      <xdr:col>10</xdr:col>
      <xdr:colOff>0</xdr:colOff>
      <xdr:row>41</xdr:row>
      <xdr:rowOff>108857</xdr:rowOff>
    </xdr:to>
    <xdr:sp macro="" textlink="Analyse!I66">
      <xdr:nvSpPr>
        <xdr:cNvPr id="35" name="Rectangle 34"/>
        <xdr:cNvSpPr/>
      </xdr:nvSpPr>
      <xdr:spPr>
        <a:xfrm>
          <a:off x="7794171" y="7505700"/>
          <a:ext cx="702129" cy="3984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B7C2709-0E14-48F3-9C4D-FCC753F04422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0,08</a:t>
          </a:fld>
          <a:endParaRPr lang="fr-FR" sz="1600"/>
        </a:p>
      </xdr:txBody>
    </xdr:sp>
    <xdr:clientData/>
  </xdr:twoCellAnchor>
  <xdr:twoCellAnchor>
    <xdr:from>
      <xdr:col>3</xdr:col>
      <xdr:colOff>54428</xdr:colOff>
      <xdr:row>47</xdr:row>
      <xdr:rowOff>174171</xdr:rowOff>
    </xdr:from>
    <xdr:to>
      <xdr:col>4</xdr:col>
      <xdr:colOff>32657</xdr:colOff>
      <xdr:row>50</xdr:row>
      <xdr:rowOff>10886</xdr:rowOff>
    </xdr:to>
    <xdr:sp macro="" textlink="Analyse!G81">
      <xdr:nvSpPr>
        <xdr:cNvPr id="36" name="Rectangle 35"/>
        <xdr:cNvSpPr/>
      </xdr:nvSpPr>
      <xdr:spPr>
        <a:xfrm>
          <a:off x="2950028" y="9074331"/>
          <a:ext cx="778329" cy="38535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B03732E-2F02-40DE-A8BD-05ADDF04FF2C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7,3</a:t>
          </a:fld>
          <a:endParaRPr lang="fr-FR" sz="1600"/>
        </a:p>
      </xdr:txBody>
    </xdr:sp>
    <xdr:clientData/>
  </xdr:twoCellAnchor>
  <xdr:twoCellAnchor>
    <xdr:from>
      <xdr:col>6</xdr:col>
      <xdr:colOff>96982</xdr:colOff>
      <xdr:row>47</xdr:row>
      <xdr:rowOff>138546</xdr:rowOff>
    </xdr:from>
    <xdr:to>
      <xdr:col>6</xdr:col>
      <xdr:colOff>775854</xdr:colOff>
      <xdr:row>49</xdr:row>
      <xdr:rowOff>124691</xdr:rowOff>
    </xdr:to>
    <xdr:sp macro="" textlink="Analyse!H81">
      <xdr:nvSpPr>
        <xdr:cNvPr id="37" name="Rectangle 36"/>
        <xdr:cNvSpPr/>
      </xdr:nvSpPr>
      <xdr:spPr>
        <a:xfrm>
          <a:off x="5392882" y="9038706"/>
          <a:ext cx="678872" cy="35190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AA4C6B4-A878-4B5E-9AC1-FB43BD1AE253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21,4</a:t>
          </a:fld>
          <a:endParaRPr lang="fr-FR" sz="1600"/>
        </a:p>
      </xdr:txBody>
    </xdr:sp>
    <xdr:clientData/>
  </xdr:twoCellAnchor>
  <xdr:twoCellAnchor>
    <xdr:from>
      <xdr:col>9</xdr:col>
      <xdr:colOff>41564</xdr:colOff>
      <xdr:row>47</xdr:row>
      <xdr:rowOff>69272</xdr:rowOff>
    </xdr:from>
    <xdr:to>
      <xdr:col>9</xdr:col>
      <xdr:colOff>789710</xdr:colOff>
      <xdr:row>49</xdr:row>
      <xdr:rowOff>96981</xdr:rowOff>
    </xdr:to>
    <xdr:sp macro="" textlink="Analyse!I81">
      <xdr:nvSpPr>
        <xdr:cNvPr id="38" name="Rectangle 37"/>
        <xdr:cNvSpPr/>
      </xdr:nvSpPr>
      <xdr:spPr>
        <a:xfrm>
          <a:off x="7737764" y="8969432"/>
          <a:ext cx="748146" cy="3934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99E7479-0E7B-41DC-A7CB-28C8883BBA4A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8,7</a:t>
          </a:fld>
          <a:endParaRPr lang="fr-FR" sz="1600"/>
        </a:p>
      </xdr:txBody>
    </xdr:sp>
    <xdr:clientData/>
  </xdr:twoCellAnchor>
  <xdr:twoCellAnchor editAs="oneCell">
    <xdr:from>
      <xdr:col>11</xdr:col>
      <xdr:colOff>453240</xdr:colOff>
      <xdr:row>1</xdr:row>
      <xdr:rowOff>13854</xdr:rowOff>
    </xdr:from>
    <xdr:to>
      <xdr:col>19</xdr:col>
      <xdr:colOff>194122</xdr:colOff>
      <xdr:row>10</xdr:row>
      <xdr:rowOff>164041</xdr:rowOff>
    </xdr:to>
    <xdr:pic>
      <xdr:nvPicPr>
        <xdr:cNvPr id="58" name="Image 57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777349" y="207818"/>
          <a:ext cx="6058555" cy="2048259"/>
        </a:xfrm>
        <a:prstGeom prst="rect">
          <a:avLst/>
        </a:prstGeom>
      </xdr:spPr>
    </xdr:pic>
    <xdr:clientData/>
  </xdr:twoCellAnchor>
  <xdr:twoCellAnchor editAs="oneCell">
    <xdr:from>
      <xdr:col>19</xdr:col>
      <xdr:colOff>503656</xdr:colOff>
      <xdr:row>1</xdr:row>
      <xdr:rowOff>281166</xdr:rowOff>
    </xdr:from>
    <xdr:to>
      <xdr:col>21</xdr:col>
      <xdr:colOff>387927</xdr:colOff>
      <xdr:row>7</xdr:row>
      <xdr:rowOff>146657</xdr:rowOff>
    </xdr:to>
    <xdr:pic>
      <xdr:nvPicPr>
        <xdr:cNvPr id="60" name="Image 59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45438" y="475130"/>
          <a:ext cx="1463689" cy="12232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453241</xdr:colOff>
      <xdr:row>35</xdr:row>
      <xdr:rowOff>61125</xdr:rowOff>
    </xdr:from>
    <xdr:to>
      <xdr:col>17</xdr:col>
      <xdr:colOff>500739</xdr:colOff>
      <xdr:row>36</xdr:row>
      <xdr:rowOff>95298</xdr:rowOff>
    </xdr:to>
    <xdr:pic>
      <xdr:nvPicPr>
        <xdr:cNvPr id="64" name="Image 63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146477" y="6711307"/>
          <a:ext cx="4785753" cy="214282"/>
        </a:xfrm>
        <a:prstGeom prst="rect">
          <a:avLst/>
        </a:prstGeom>
      </xdr:spPr>
    </xdr:pic>
    <xdr:clientData/>
  </xdr:twoCellAnchor>
  <xdr:twoCellAnchor editAs="oneCell">
    <xdr:from>
      <xdr:col>11</xdr:col>
      <xdr:colOff>453241</xdr:colOff>
      <xdr:row>51</xdr:row>
      <xdr:rowOff>46875</xdr:rowOff>
    </xdr:from>
    <xdr:to>
      <xdr:col>18</xdr:col>
      <xdr:colOff>356573</xdr:colOff>
      <xdr:row>55</xdr:row>
      <xdr:rowOff>166255</xdr:rowOff>
    </xdr:to>
    <xdr:pic>
      <xdr:nvPicPr>
        <xdr:cNvPr id="67" name="Image 66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146477" y="9606511"/>
          <a:ext cx="5431296" cy="839817"/>
        </a:xfrm>
        <a:prstGeom prst="rect">
          <a:avLst/>
        </a:prstGeom>
      </xdr:spPr>
    </xdr:pic>
    <xdr:clientData/>
  </xdr:twoCellAnchor>
  <xdr:twoCellAnchor editAs="oneCell">
    <xdr:from>
      <xdr:col>11</xdr:col>
      <xdr:colOff>453241</xdr:colOff>
      <xdr:row>27</xdr:row>
      <xdr:rowOff>27126</xdr:rowOff>
    </xdr:from>
    <xdr:to>
      <xdr:col>13</xdr:col>
      <xdr:colOff>410498</xdr:colOff>
      <xdr:row>33</xdr:row>
      <xdr:rowOff>121373</xdr:rowOff>
    </xdr:to>
    <xdr:pic>
      <xdr:nvPicPr>
        <xdr:cNvPr id="69" name="Image 68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146477" y="5222581"/>
          <a:ext cx="1536675" cy="1174901"/>
        </a:xfrm>
        <a:prstGeom prst="rect">
          <a:avLst/>
        </a:prstGeom>
      </xdr:spPr>
    </xdr:pic>
    <xdr:clientData/>
  </xdr:twoCellAnchor>
  <xdr:twoCellAnchor editAs="oneCell">
    <xdr:from>
      <xdr:col>11</xdr:col>
      <xdr:colOff>453241</xdr:colOff>
      <xdr:row>19</xdr:row>
      <xdr:rowOff>102870</xdr:rowOff>
    </xdr:from>
    <xdr:to>
      <xdr:col>16</xdr:col>
      <xdr:colOff>163333</xdr:colOff>
      <xdr:row>26</xdr:row>
      <xdr:rowOff>98185</xdr:rowOff>
    </xdr:to>
    <xdr:pic>
      <xdr:nvPicPr>
        <xdr:cNvPr id="70" name="Image 69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146477" y="3843597"/>
          <a:ext cx="3658638" cy="1256079"/>
        </a:xfrm>
        <a:prstGeom prst="rect">
          <a:avLst/>
        </a:prstGeom>
      </xdr:spPr>
    </xdr:pic>
    <xdr:clientData/>
  </xdr:twoCellAnchor>
  <xdr:twoCellAnchor editAs="oneCell">
    <xdr:from>
      <xdr:col>11</xdr:col>
      <xdr:colOff>453241</xdr:colOff>
      <xdr:row>43</xdr:row>
      <xdr:rowOff>130862</xdr:rowOff>
    </xdr:from>
    <xdr:to>
      <xdr:col>13</xdr:col>
      <xdr:colOff>90252</xdr:colOff>
      <xdr:row>49</xdr:row>
      <xdr:rowOff>82516</xdr:rowOff>
    </xdr:to>
    <xdr:pic>
      <xdr:nvPicPr>
        <xdr:cNvPr id="72" name="Image 71"/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46477" y="8235771"/>
          <a:ext cx="1216429" cy="10323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453241</xdr:colOff>
      <xdr:row>11</xdr:row>
      <xdr:rowOff>66830</xdr:rowOff>
    </xdr:from>
    <xdr:to>
      <xdr:col>14</xdr:col>
      <xdr:colOff>776644</xdr:colOff>
      <xdr:row>18</xdr:row>
      <xdr:rowOff>57863</xdr:rowOff>
    </xdr:to>
    <xdr:pic>
      <xdr:nvPicPr>
        <xdr:cNvPr id="73" name="Image 72"/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46477" y="2352830"/>
          <a:ext cx="2692530" cy="12517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152401</xdr:colOff>
      <xdr:row>19</xdr:row>
      <xdr:rowOff>96982</xdr:rowOff>
    </xdr:from>
    <xdr:to>
      <xdr:col>7</xdr:col>
      <xdr:colOff>709755</xdr:colOff>
      <xdr:row>31</xdr:row>
      <xdr:rowOff>123504</xdr:rowOff>
    </xdr:to>
    <xdr:graphicFrame macro="">
      <xdr:nvGraphicFramePr>
        <xdr:cNvPr id="48" name="Graphique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83127</xdr:colOff>
      <xdr:row>19</xdr:row>
      <xdr:rowOff>96982</xdr:rowOff>
    </xdr:from>
    <xdr:to>
      <xdr:col>4</xdr:col>
      <xdr:colOff>640481</xdr:colOff>
      <xdr:row>31</xdr:row>
      <xdr:rowOff>123504</xdr:rowOff>
    </xdr:to>
    <xdr:graphicFrame macro="">
      <xdr:nvGraphicFramePr>
        <xdr:cNvPr id="49" name="Graphique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</xdr:col>
      <xdr:colOff>168341</xdr:colOff>
      <xdr:row>19</xdr:row>
      <xdr:rowOff>27710</xdr:rowOff>
    </xdr:from>
    <xdr:to>
      <xdr:col>10</xdr:col>
      <xdr:colOff>716726</xdr:colOff>
      <xdr:row>31</xdr:row>
      <xdr:rowOff>64479</xdr:rowOff>
    </xdr:to>
    <xdr:graphicFrame macro="">
      <xdr:nvGraphicFramePr>
        <xdr:cNvPr id="50" name="Graphique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</xdr:col>
      <xdr:colOff>168341</xdr:colOff>
      <xdr:row>27</xdr:row>
      <xdr:rowOff>69273</xdr:rowOff>
    </xdr:from>
    <xdr:to>
      <xdr:col>10</xdr:col>
      <xdr:colOff>721193</xdr:colOff>
      <xdr:row>39</xdr:row>
      <xdr:rowOff>68779</xdr:rowOff>
    </xdr:to>
    <xdr:graphicFrame macro="">
      <xdr:nvGraphicFramePr>
        <xdr:cNvPr id="52" name="Graphique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153743</xdr:colOff>
      <xdr:row>35</xdr:row>
      <xdr:rowOff>124691</xdr:rowOff>
    </xdr:from>
    <xdr:to>
      <xdr:col>7</xdr:col>
      <xdr:colOff>709555</xdr:colOff>
      <xdr:row>47</xdr:row>
      <xdr:rowOff>33009</xdr:rowOff>
    </xdr:to>
    <xdr:graphicFrame macro="">
      <xdr:nvGraphicFramePr>
        <xdr:cNvPr id="61" name="Graphique 6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168341</xdr:colOff>
      <xdr:row>35</xdr:row>
      <xdr:rowOff>110837</xdr:rowOff>
    </xdr:from>
    <xdr:to>
      <xdr:col>10</xdr:col>
      <xdr:colOff>691556</xdr:colOff>
      <xdr:row>47</xdr:row>
      <xdr:rowOff>15516</xdr:rowOff>
    </xdr:to>
    <xdr:graphicFrame macro="">
      <xdr:nvGraphicFramePr>
        <xdr:cNvPr id="62" name="Graphique 6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96982</xdr:colOff>
      <xdr:row>35</xdr:row>
      <xdr:rowOff>124691</xdr:rowOff>
    </xdr:from>
    <xdr:to>
      <xdr:col>4</xdr:col>
      <xdr:colOff>638802</xdr:colOff>
      <xdr:row>47</xdr:row>
      <xdr:rowOff>25163</xdr:rowOff>
    </xdr:to>
    <xdr:graphicFrame macro="">
      <xdr:nvGraphicFramePr>
        <xdr:cNvPr id="63" name="Graphique 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</xdr:col>
      <xdr:colOff>83127</xdr:colOff>
      <xdr:row>43</xdr:row>
      <xdr:rowOff>80158</xdr:rowOff>
    </xdr:from>
    <xdr:to>
      <xdr:col>4</xdr:col>
      <xdr:colOff>657898</xdr:colOff>
      <xdr:row>55</xdr:row>
      <xdr:rowOff>167539</xdr:rowOff>
    </xdr:to>
    <xdr:graphicFrame macro="">
      <xdr:nvGraphicFramePr>
        <xdr:cNvPr id="65" name="Graphique 6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135328</xdr:colOff>
      <xdr:row>43</xdr:row>
      <xdr:rowOff>86095</xdr:rowOff>
    </xdr:from>
    <xdr:to>
      <xdr:col>7</xdr:col>
      <xdr:colOff>717523</xdr:colOff>
      <xdr:row>55</xdr:row>
      <xdr:rowOff>173476</xdr:rowOff>
    </xdr:to>
    <xdr:graphicFrame macro="">
      <xdr:nvGraphicFramePr>
        <xdr:cNvPr id="66" name="Graphique 6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8</xdr:col>
      <xdr:colOff>235278</xdr:colOff>
      <xdr:row>43</xdr:row>
      <xdr:rowOff>69274</xdr:rowOff>
    </xdr:from>
    <xdr:to>
      <xdr:col>11</xdr:col>
      <xdr:colOff>0</xdr:colOff>
      <xdr:row>55</xdr:row>
      <xdr:rowOff>152401</xdr:rowOff>
    </xdr:to>
    <xdr:graphicFrame macro="">
      <xdr:nvGraphicFramePr>
        <xdr:cNvPr id="68" name="Graphique 6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</xdr:col>
      <xdr:colOff>138546</xdr:colOff>
      <xdr:row>51</xdr:row>
      <xdr:rowOff>0</xdr:rowOff>
    </xdr:from>
    <xdr:to>
      <xdr:col>4</xdr:col>
      <xdr:colOff>703084</xdr:colOff>
      <xdr:row>63</xdr:row>
      <xdr:rowOff>36674</xdr:rowOff>
    </xdr:to>
    <xdr:graphicFrame macro="">
      <xdr:nvGraphicFramePr>
        <xdr:cNvPr id="71" name="Graphique 7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5</xdr:col>
      <xdr:colOff>163438</xdr:colOff>
      <xdr:row>50</xdr:row>
      <xdr:rowOff>159316</xdr:rowOff>
    </xdr:from>
    <xdr:to>
      <xdr:col>7</xdr:col>
      <xdr:colOff>734251</xdr:colOff>
      <xdr:row>63</xdr:row>
      <xdr:rowOff>70566</xdr:rowOff>
    </xdr:to>
    <xdr:graphicFrame macro="">
      <xdr:nvGraphicFramePr>
        <xdr:cNvPr id="74" name="Graphique 7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8</xdr:col>
      <xdr:colOff>237613</xdr:colOff>
      <xdr:row>51</xdr:row>
      <xdr:rowOff>95975</xdr:rowOff>
    </xdr:from>
    <xdr:to>
      <xdr:col>10</xdr:col>
      <xdr:colOff>801499</xdr:colOff>
      <xdr:row>64</xdr:row>
      <xdr:rowOff>50336</xdr:rowOff>
    </xdr:to>
    <xdr:graphicFrame macro="">
      <xdr:nvGraphicFramePr>
        <xdr:cNvPr id="75" name="Graphique 7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oneCellAnchor>
    <xdr:from>
      <xdr:col>3</xdr:col>
      <xdr:colOff>425858</xdr:colOff>
      <xdr:row>59</xdr:row>
      <xdr:rowOff>166255</xdr:rowOff>
    </xdr:from>
    <xdr:ext cx="5029838" cy="1469954"/>
    <xdr:sp macro="" textlink="">
      <xdr:nvSpPr>
        <xdr:cNvPr id="47" name="Rectangle 46"/>
        <xdr:cNvSpPr/>
      </xdr:nvSpPr>
      <xdr:spPr>
        <a:xfrm>
          <a:off x="3321458" y="11208328"/>
          <a:ext cx="5029838" cy="146995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8800" b="0" cap="none" spc="0">
              <a:ln w="0"/>
              <a:solidFill>
                <a:schemeClr val="accent2">
                  <a:lumMod val="75000"/>
                </a:schemeClr>
              </a:solidFill>
              <a:effectLst>
                <a:reflection blurRad="6350" stA="53000" endA="300" endPos="35500" dir="5400000" sy="-90000" algn="bl" rotWithShape="0"/>
              </a:effectLst>
            </a:rPr>
            <a:t>cobas PRO</a:t>
          </a:r>
        </a:p>
      </xdr:txBody>
    </xdr:sp>
    <xdr:clientData/>
  </xdr:oneCellAnchor>
  <xdr:twoCellAnchor editAs="oneCell">
    <xdr:from>
      <xdr:col>9</xdr:col>
      <xdr:colOff>758382</xdr:colOff>
      <xdr:row>57</xdr:row>
      <xdr:rowOff>100092</xdr:rowOff>
    </xdr:from>
    <xdr:to>
      <xdr:col>12</xdr:col>
      <xdr:colOff>463204</xdr:colOff>
      <xdr:row>68</xdr:row>
      <xdr:rowOff>163545</xdr:rowOff>
    </xdr:to>
    <xdr:pic macro="[0]!en_detail">
      <xdr:nvPicPr>
        <xdr:cNvPr id="46" name="Image 45" descr="Loupe Verre - Images vectorielles gratuites sur Pixabay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5197936">
          <a:off x="8496939" y="10718808"/>
          <a:ext cx="2058508" cy="21016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775855</xdr:colOff>
      <xdr:row>62</xdr:row>
      <xdr:rowOff>1</xdr:rowOff>
    </xdr:from>
    <xdr:to>
      <xdr:col>3</xdr:col>
      <xdr:colOff>258878</xdr:colOff>
      <xdr:row>66</xdr:row>
      <xdr:rowOff>96983</xdr:rowOff>
    </xdr:to>
    <xdr:pic macro="[0]!sortie">
      <xdr:nvPicPr>
        <xdr:cNvPr id="53" name="Image 52"/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855" y="11582401"/>
          <a:ext cx="2378623" cy="8174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0.39698</cdr:x>
      <cdr:y>0.36123</cdr:y>
    </cdr:from>
    <cdr:to>
      <cdr:x>0.66805</cdr:x>
      <cdr:y>0.50659</cdr:y>
    </cdr:to>
    <cdr:sp macro="" textlink="Analyse!$G$4">
      <cdr:nvSpPr>
        <cdr:cNvPr id="2" name="Rectangle 1"/>
        <cdr:cNvSpPr/>
      </cdr:nvSpPr>
      <cdr:spPr>
        <a:xfrm xmlns:a="http://schemas.openxmlformats.org/drawingml/2006/main">
          <a:off x="859247" y="795305"/>
          <a:ext cx="586740" cy="32004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fld id="{0DA961B1-4DA8-4A16-9DC2-6C41C8A01050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58,4</a:t>
          </a:fld>
          <a:endParaRPr lang="fr-FR" sz="24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0.37552</cdr:x>
      <cdr:y>0.38994</cdr:y>
    </cdr:from>
    <cdr:to>
      <cdr:x>0.64659</cdr:x>
      <cdr:y>0.5353</cdr:y>
    </cdr:to>
    <cdr:sp macro="" textlink="Analyse!$H$4">
      <cdr:nvSpPr>
        <cdr:cNvPr id="2" name="Rectangle 1"/>
        <cdr:cNvSpPr/>
      </cdr:nvSpPr>
      <cdr:spPr>
        <a:xfrm xmlns:a="http://schemas.openxmlformats.org/drawingml/2006/main">
          <a:off x="812800" y="858520"/>
          <a:ext cx="586740" cy="32004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18BD84D-6738-4D67-886E-7D2DBEF160D1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58,2</a:t>
          </a:fld>
          <a:endParaRPr lang="fr-FR" sz="36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0.37992</cdr:x>
      <cdr:y>0.37272</cdr:y>
    </cdr:from>
    <cdr:to>
      <cdr:x>0.67396</cdr:x>
      <cdr:y>0.51808</cdr:y>
    </cdr:to>
    <cdr:sp macro="" textlink="Analyse!$I$4">
      <cdr:nvSpPr>
        <cdr:cNvPr id="2" name="Rectangle 1"/>
        <cdr:cNvSpPr/>
      </cdr:nvSpPr>
      <cdr:spPr>
        <a:xfrm xmlns:a="http://schemas.openxmlformats.org/drawingml/2006/main">
          <a:off x="822324" y="812800"/>
          <a:ext cx="636447" cy="3169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09E1C2C-AC36-4B3F-91CD-48AF92C14831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-49,4</a:t>
          </a:fld>
          <a:endParaRPr lang="fr-FR" sz="48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0.3473</cdr:x>
      <cdr:y>0.36546</cdr:y>
    </cdr:from>
    <cdr:to>
      <cdr:x>0.69055</cdr:x>
      <cdr:y>0.52707</cdr:y>
    </cdr:to>
    <cdr:sp macro="" textlink="Analyse!$I$34">
      <cdr:nvSpPr>
        <cdr:cNvPr id="2" name="Rectangle 1"/>
        <cdr:cNvSpPr/>
      </cdr:nvSpPr>
      <cdr:spPr>
        <a:xfrm xmlns:a="http://schemas.openxmlformats.org/drawingml/2006/main">
          <a:off x="751728" y="804631"/>
          <a:ext cx="742959" cy="35581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94A2376-8398-4F47-AFC6-8FEC61CBF359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5,1</a:t>
          </a:fld>
          <a:endParaRPr lang="fr-FR" sz="18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0.31831</cdr:x>
      <cdr:y>0.38582</cdr:y>
    </cdr:from>
    <cdr:to>
      <cdr:x>0.66156</cdr:x>
      <cdr:y>0.54743</cdr:y>
    </cdr:to>
    <cdr:sp macro="" textlink="Analyse!$G$34">
      <cdr:nvSpPr>
        <cdr:cNvPr id="2" name="Rectangle 1"/>
        <cdr:cNvSpPr/>
      </cdr:nvSpPr>
      <cdr:spPr>
        <a:xfrm xmlns:a="http://schemas.openxmlformats.org/drawingml/2006/main">
          <a:off x="688975" y="841375"/>
          <a:ext cx="742950" cy="3524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35828A31-214B-4636-9552-81DE15C005C0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141,2</a:t>
          </a:fld>
          <a:endParaRPr lang="fr-FR" sz="24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0.27402</cdr:x>
      <cdr:y>0.3724</cdr:y>
    </cdr:from>
    <cdr:to>
      <cdr:x>0.69706</cdr:x>
      <cdr:y>0.54224</cdr:y>
    </cdr:to>
    <cdr:sp macro="" textlink="Analyse!$C$3">
      <cdr:nvSpPr>
        <cdr:cNvPr id="2" name="Rectangle à coins arrondis 1"/>
        <cdr:cNvSpPr/>
      </cdr:nvSpPr>
      <cdr:spPr>
        <a:xfrm xmlns:a="http://schemas.openxmlformats.org/drawingml/2006/main">
          <a:off x="595085" y="823686"/>
          <a:ext cx="918690" cy="375657"/>
        </a:xfrm>
        <a:prstGeom xmlns:a="http://schemas.openxmlformats.org/drawingml/2006/main" prst="round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09A8DAA-0616-4363-AE16-E082E8CECC9D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t>-36,6</a:t>
          </a:fld>
          <a:endParaRPr lang="fr-FR" sz="40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0.2905</cdr:x>
      <cdr:y>0.34428</cdr:y>
    </cdr:from>
    <cdr:to>
      <cdr:x>0.68827</cdr:x>
      <cdr:y>0.52226</cdr:y>
    </cdr:to>
    <cdr:sp macro="" textlink="Analyse!$C$13">
      <cdr:nvSpPr>
        <cdr:cNvPr id="2" name="Rectangle à coins arrondis 1"/>
        <cdr:cNvSpPr/>
      </cdr:nvSpPr>
      <cdr:spPr>
        <a:xfrm xmlns:a="http://schemas.openxmlformats.org/drawingml/2006/main">
          <a:off x="632691" y="785091"/>
          <a:ext cx="866316" cy="405856"/>
        </a:xfrm>
        <a:prstGeom xmlns:a="http://schemas.openxmlformats.org/drawingml/2006/main" prst="round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212097B-432B-4A3C-98A9-E6FCF1DA0915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t>-37,7</a:t>
          </a:fld>
          <a:endParaRPr lang="fr-FR" sz="28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0.30556</cdr:x>
      <cdr:y>0.29836</cdr:y>
    </cdr:from>
    <cdr:to>
      <cdr:x>0.67494</cdr:x>
      <cdr:y>0.52066</cdr:y>
    </cdr:to>
    <cdr:sp macro="" textlink="Analyse!$C$23">
      <cdr:nvSpPr>
        <cdr:cNvPr id="2" name="Rectangle à coins arrondis 1"/>
        <cdr:cNvSpPr/>
      </cdr:nvSpPr>
      <cdr:spPr>
        <a:xfrm xmlns:a="http://schemas.openxmlformats.org/drawingml/2006/main">
          <a:off x="663379" y="689095"/>
          <a:ext cx="801928" cy="513432"/>
        </a:xfrm>
        <a:prstGeom xmlns:a="http://schemas.openxmlformats.org/drawingml/2006/main" prst="round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0ED0291-DCFD-408F-9BB4-63E7B7B13F82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t>131,3</a:t>
          </a:fld>
          <a:endParaRPr lang="fr-FR" sz="4000"/>
        </a:p>
      </cdr:txBody>
    </cdr:sp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672354</xdr:colOff>
      <xdr:row>2</xdr:row>
      <xdr:rowOff>134472</xdr:rowOff>
    </xdr:from>
    <xdr:to>
      <xdr:col>12</xdr:col>
      <xdr:colOff>642258</xdr:colOff>
      <xdr:row>10</xdr:row>
      <xdr:rowOff>153298</xdr:rowOff>
    </xdr:to>
    <xdr:grpSp>
      <xdr:nvGrpSpPr>
        <xdr:cNvPr id="3" name="Groupe 2"/>
        <xdr:cNvGrpSpPr/>
      </xdr:nvGrpSpPr>
      <xdr:grpSpPr>
        <a:xfrm>
          <a:off x="7650097" y="526358"/>
          <a:ext cx="1570104" cy="1586369"/>
          <a:chOff x="3901440" y="647700"/>
          <a:chExt cx="2026920" cy="2026920"/>
        </a:xfrm>
      </xdr:grpSpPr>
      <xdr:sp macro="[0]!affiche_indicateur" textlink="">
        <xdr:nvSpPr>
          <xdr:cNvPr id="4" name="Ellipse 3"/>
          <xdr:cNvSpPr/>
        </xdr:nvSpPr>
        <xdr:spPr>
          <a:xfrm>
            <a:off x="3901440" y="647700"/>
            <a:ext cx="2026920" cy="2026920"/>
          </a:xfrm>
          <a:prstGeom prst="ellipse">
            <a:avLst/>
          </a:prstGeom>
          <a:solidFill>
            <a:schemeClr val="accent6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5" name="Groupe 4"/>
          <xdr:cNvGrpSpPr/>
        </xdr:nvGrpSpPr>
        <xdr:grpSpPr>
          <a:xfrm>
            <a:off x="3952940" y="1083880"/>
            <a:ext cx="1708720" cy="1186880"/>
            <a:chOff x="4151061" y="1243900"/>
            <a:chExt cx="1306700" cy="746760"/>
          </a:xfrm>
        </xdr:grpSpPr>
        <xdr:sp macro="[0]!affiche_indicateur" textlink="">
          <xdr:nvSpPr>
            <xdr:cNvPr id="6" name="Triangle isocèle 5"/>
            <xdr:cNvSpPr/>
          </xdr:nvSpPr>
          <xdr:spPr>
            <a:xfrm rot="16200000">
              <a:off x="4099561" y="1295400"/>
              <a:ext cx="746760" cy="643759"/>
            </a:xfrm>
            <a:prstGeom prst="triangle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[0]!affiche_indicateur" textlink="">
          <xdr:nvSpPr>
            <xdr:cNvPr id="7" name="Triangle isocèle 6"/>
            <xdr:cNvSpPr/>
          </xdr:nvSpPr>
          <xdr:spPr>
            <a:xfrm rot="16200000">
              <a:off x="4762502" y="1295400"/>
              <a:ext cx="746760" cy="643759"/>
            </a:xfrm>
            <a:prstGeom prst="triangle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oneCellAnchor>
    <xdr:from>
      <xdr:col>9</xdr:col>
      <xdr:colOff>620600</xdr:colOff>
      <xdr:row>10</xdr:row>
      <xdr:rowOff>69067</xdr:rowOff>
    </xdr:from>
    <xdr:ext cx="6862904" cy="937629"/>
    <xdr:sp macro="" textlink="">
      <xdr:nvSpPr>
        <xdr:cNvPr id="2" name="Rectangle 1"/>
        <xdr:cNvSpPr/>
      </xdr:nvSpPr>
      <xdr:spPr>
        <a:xfrm>
          <a:off x="7568247" y="2041302"/>
          <a:ext cx="686290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fr-FR" sz="5400" b="1" cap="none" spc="0">
              <a:ln/>
              <a:solidFill>
                <a:schemeClr val="accent6">
                  <a:lumMod val="60000"/>
                  <a:lumOff val="40000"/>
                </a:schemeClr>
              </a:solidFill>
              <a:effectLst/>
            </a:rPr>
            <a:t>Retour vers indicateurs</a:t>
          </a:r>
        </a:p>
      </xdr:txBody>
    </xdr:sp>
    <xdr:clientData/>
  </xdr:one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35857</xdr:colOff>
      <xdr:row>0</xdr:row>
      <xdr:rowOff>26894</xdr:rowOff>
    </xdr:from>
    <xdr:to>
      <xdr:col>3</xdr:col>
      <xdr:colOff>394447</xdr:colOff>
      <xdr:row>0</xdr:row>
      <xdr:rowOff>690283</xdr:rowOff>
    </xdr:to>
    <xdr:sp macro="[0]!Reverse_CAL" textlink="">
      <xdr:nvSpPr>
        <xdr:cNvPr id="2" name="Rectangle à coins arrondis 1"/>
        <xdr:cNvSpPr/>
      </xdr:nvSpPr>
      <xdr:spPr>
        <a:xfrm>
          <a:off x="35857" y="26894"/>
          <a:ext cx="2931461" cy="663389"/>
        </a:xfrm>
        <a:prstGeom prst="roundRect">
          <a:avLst/>
        </a:prstGeom>
        <a:scene3d>
          <a:camera prst="orthographicFront"/>
          <a:lightRig rig="freezing" dir="t"/>
        </a:scene3d>
        <a:sp3d extrusionH="292100" prstMaterial="metal">
          <a:bevelT w="127000" h="298450"/>
          <a:extrusionClr>
            <a:srgbClr val="FFFF00"/>
          </a:extrusionClr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/>
            <a:t>Ré-analyser calibration sélectionnée : </a:t>
          </a:r>
        </a:p>
        <a:p>
          <a:pPr algn="ctr"/>
          <a:r>
            <a:rPr lang="fr-FR" sz="1200"/>
            <a:t>Pointer sur une case de la cal souhaitée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47478</xdr:colOff>
      <xdr:row>17</xdr:row>
      <xdr:rowOff>78491</xdr:rowOff>
    </xdr:from>
    <xdr:to>
      <xdr:col>0</xdr:col>
      <xdr:colOff>810707</xdr:colOff>
      <xdr:row>20</xdr:row>
      <xdr:rowOff>70890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478" y="3202691"/>
          <a:ext cx="763229" cy="688749"/>
        </a:xfrm>
        <a:prstGeom prst="rect">
          <a:avLst/>
        </a:prstGeom>
      </xdr:spPr>
    </xdr:pic>
    <xdr:clientData/>
  </xdr:twoCellAnchor>
  <xdr:twoCellAnchor editAs="oneCell">
    <xdr:from>
      <xdr:col>1</xdr:col>
      <xdr:colOff>400342</xdr:colOff>
      <xdr:row>22</xdr:row>
      <xdr:rowOff>152402</xdr:rowOff>
    </xdr:from>
    <xdr:to>
      <xdr:col>2</xdr:col>
      <xdr:colOff>1272539</xdr:colOff>
      <xdr:row>29</xdr:row>
      <xdr:rowOff>156267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63382" y="4221482"/>
          <a:ext cx="2335237" cy="1299264"/>
        </a:xfrm>
        <a:prstGeom prst="rect">
          <a:avLst/>
        </a:prstGeom>
      </xdr:spPr>
    </xdr:pic>
    <xdr:clientData/>
  </xdr:twoCellAnchor>
  <xdr:twoCellAnchor>
    <xdr:from>
      <xdr:col>1</xdr:col>
      <xdr:colOff>1420582</xdr:colOff>
      <xdr:row>39</xdr:row>
      <xdr:rowOff>109768</xdr:rowOff>
    </xdr:from>
    <xdr:to>
      <xdr:col>3</xdr:col>
      <xdr:colOff>165879</xdr:colOff>
      <xdr:row>41</xdr:row>
      <xdr:rowOff>184043</xdr:rowOff>
    </xdr:to>
    <xdr:sp macro="" textlink="">
      <xdr:nvSpPr>
        <xdr:cNvPr id="10" name="Flèche droite 9"/>
        <xdr:cNvSpPr/>
      </xdr:nvSpPr>
      <xdr:spPr>
        <a:xfrm rot="8152304">
          <a:off x="2879268" y="7512054"/>
          <a:ext cx="1662668" cy="444389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461968</xdr:colOff>
      <xdr:row>15</xdr:row>
      <xdr:rowOff>0</xdr:rowOff>
    </xdr:from>
    <xdr:to>
      <xdr:col>2</xdr:col>
      <xdr:colOff>1238631</xdr:colOff>
      <xdr:row>22</xdr:row>
      <xdr:rowOff>166964</xdr:rowOff>
    </xdr:to>
    <xdr:pic>
      <xdr:nvPicPr>
        <xdr:cNvPr id="17" name="Image 1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27353" y="2743200"/>
          <a:ext cx="2242047" cy="1607730"/>
        </a:xfrm>
        <a:prstGeom prst="rect">
          <a:avLst/>
        </a:prstGeom>
      </xdr:spPr>
    </xdr:pic>
    <xdr:clientData/>
  </xdr:twoCellAnchor>
  <xdr:twoCellAnchor>
    <xdr:from>
      <xdr:col>0</xdr:col>
      <xdr:colOff>896814</xdr:colOff>
      <xdr:row>18</xdr:row>
      <xdr:rowOff>95791</xdr:rowOff>
    </xdr:from>
    <xdr:to>
      <xdr:col>1</xdr:col>
      <xdr:colOff>388032</xdr:colOff>
      <xdr:row>20</xdr:row>
      <xdr:rowOff>23108</xdr:rowOff>
    </xdr:to>
    <xdr:sp macro="" textlink="">
      <xdr:nvSpPr>
        <xdr:cNvPr id="18" name="Flèche droite 17"/>
        <xdr:cNvSpPr/>
      </xdr:nvSpPr>
      <xdr:spPr>
        <a:xfrm>
          <a:off x="896814" y="3401699"/>
          <a:ext cx="956603" cy="290732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686303</xdr:colOff>
      <xdr:row>44</xdr:row>
      <xdr:rowOff>72855</xdr:rowOff>
    </xdr:from>
    <xdr:to>
      <xdr:col>2</xdr:col>
      <xdr:colOff>260169</xdr:colOff>
      <xdr:row>53</xdr:row>
      <xdr:rowOff>61898</xdr:rowOff>
    </xdr:to>
    <xdr:pic>
      <xdr:nvPicPr>
        <xdr:cNvPr id="24" name="Image 23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6303" y="8400426"/>
          <a:ext cx="2491237" cy="16545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220979</xdr:colOff>
      <xdr:row>22</xdr:row>
      <xdr:rowOff>38100</xdr:rowOff>
    </xdr:from>
    <xdr:to>
      <xdr:col>6</xdr:col>
      <xdr:colOff>887726</xdr:colOff>
      <xdr:row>26</xdr:row>
      <xdr:rowOff>167639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73139" y="4091940"/>
          <a:ext cx="3592827" cy="861059"/>
        </a:xfrm>
        <a:prstGeom prst="rect">
          <a:avLst/>
        </a:prstGeom>
      </xdr:spPr>
    </xdr:pic>
    <xdr:clientData/>
  </xdr:twoCellAnchor>
  <xdr:twoCellAnchor editAs="oneCell">
    <xdr:from>
      <xdr:col>4</xdr:col>
      <xdr:colOff>259080</xdr:colOff>
      <xdr:row>29</xdr:row>
      <xdr:rowOff>163278</xdr:rowOff>
    </xdr:from>
    <xdr:to>
      <xdr:col>6</xdr:col>
      <xdr:colOff>1186866</xdr:colOff>
      <xdr:row>34</xdr:row>
      <xdr:rowOff>22858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111240" y="5527758"/>
          <a:ext cx="3853866" cy="773981"/>
        </a:xfrm>
        <a:prstGeom prst="rect">
          <a:avLst/>
        </a:prstGeom>
      </xdr:spPr>
    </xdr:pic>
    <xdr:clientData/>
  </xdr:twoCellAnchor>
  <xdr:twoCellAnchor editAs="oneCell">
    <xdr:from>
      <xdr:col>4</xdr:col>
      <xdr:colOff>297401</xdr:colOff>
      <xdr:row>43</xdr:row>
      <xdr:rowOff>183105</xdr:rowOff>
    </xdr:from>
    <xdr:to>
      <xdr:col>5</xdr:col>
      <xdr:colOff>1421674</xdr:colOff>
      <xdr:row>53</xdr:row>
      <xdr:rowOff>28890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132144" y="8325619"/>
          <a:ext cx="2582959" cy="1696356"/>
        </a:xfrm>
        <a:prstGeom prst="rect">
          <a:avLst/>
        </a:prstGeom>
      </xdr:spPr>
    </xdr:pic>
    <xdr:clientData/>
  </xdr:twoCellAnchor>
  <xdr:oneCellAnchor>
    <xdr:from>
      <xdr:col>2</xdr:col>
      <xdr:colOff>555208</xdr:colOff>
      <xdr:row>45</xdr:row>
      <xdr:rowOff>168884</xdr:rowOff>
    </xdr:from>
    <xdr:ext cx="2275045" cy="937629"/>
    <xdr:sp macro="" textlink="">
      <xdr:nvSpPr>
        <xdr:cNvPr id="13" name="Rectangle 12"/>
        <xdr:cNvSpPr/>
      </xdr:nvSpPr>
      <xdr:spPr>
        <a:xfrm>
          <a:off x="3472579" y="8681513"/>
          <a:ext cx="2275045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fr-FR" sz="5400" b="1" cap="none" spc="0">
              <a:ln/>
              <a:solidFill>
                <a:schemeClr val="accent3"/>
              </a:solidFill>
              <a:effectLst/>
            </a:rPr>
            <a:t>Ctrl + V</a:t>
          </a:r>
        </a:p>
      </xdr:txBody>
    </xdr:sp>
    <xdr:clientData/>
  </xdr:oneCellAnchor>
  <xdr:twoCellAnchor>
    <xdr:from>
      <xdr:col>3</xdr:col>
      <xdr:colOff>183889</xdr:colOff>
      <xdr:row>39</xdr:row>
      <xdr:rowOff>72456</xdr:rowOff>
    </xdr:from>
    <xdr:to>
      <xdr:col>4</xdr:col>
      <xdr:colOff>604481</xdr:colOff>
      <xdr:row>41</xdr:row>
      <xdr:rowOff>146731</xdr:rowOff>
    </xdr:to>
    <xdr:sp macro="" textlink="">
      <xdr:nvSpPr>
        <xdr:cNvPr id="25" name="Flèche droite 24"/>
        <xdr:cNvSpPr/>
      </xdr:nvSpPr>
      <xdr:spPr>
        <a:xfrm rot="2043742">
          <a:off x="4559946" y="7474742"/>
          <a:ext cx="1879278" cy="444389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233204</xdr:colOff>
      <xdr:row>60</xdr:row>
      <xdr:rowOff>0</xdr:rowOff>
    </xdr:from>
    <xdr:to>
      <xdr:col>3</xdr:col>
      <xdr:colOff>762001</xdr:colOff>
      <xdr:row>79</xdr:row>
      <xdr:rowOff>151311</xdr:rowOff>
    </xdr:to>
    <xdr:pic>
      <xdr:nvPicPr>
        <xdr:cNvPr id="15" name="Image 14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3204" y="11778343"/>
          <a:ext cx="4904854" cy="36673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152400</xdr:colOff>
      <xdr:row>59</xdr:row>
      <xdr:rowOff>99060</xdr:rowOff>
    </xdr:from>
    <xdr:to>
      <xdr:col>3</xdr:col>
      <xdr:colOff>1432560</xdr:colOff>
      <xdr:row>78</xdr:row>
      <xdr:rowOff>0</xdr:rowOff>
    </xdr:to>
    <xdr:cxnSp macro="">
      <xdr:nvCxnSpPr>
        <xdr:cNvPr id="7" name="Connecteur droit avec flèche 6"/>
        <xdr:cNvCxnSpPr/>
      </xdr:nvCxnSpPr>
      <xdr:spPr>
        <a:xfrm flipV="1">
          <a:off x="3078480" y="11590020"/>
          <a:ext cx="2743200" cy="337566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30480</xdr:colOff>
      <xdr:row>60</xdr:row>
      <xdr:rowOff>63764</xdr:rowOff>
    </xdr:from>
    <xdr:to>
      <xdr:col>6</xdr:col>
      <xdr:colOff>807720</xdr:colOff>
      <xdr:row>71</xdr:row>
      <xdr:rowOff>144780</xdr:rowOff>
    </xdr:to>
    <xdr:pic>
      <xdr:nvPicPr>
        <xdr:cNvPr id="19" name="Image 18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82640" y="11737604"/>
          <a:ext cx="3703320" cy="20926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396240</xdr:colOff>
      <xdr:row>64</xdr:row>
      <xdr:rowOff>121920</xdr:rowOff>
    </xdr:from>
    <xdr:to>
      <xdr:col>5</xdr:col>
      <xdr:colOff>1417320</xdr:colOff>
      <xdr:row>78</xdr:row>
      <xdr:rowOff>152400</xdr:rowOff>
    </xdr:to>
    <xdr:cxnSp macro="">
      <xdr:nvCxnSpPr>
        <xdr:cNvPr id="20" name="Connecteur droit avec flèche 19"/>
        <xdr:cNvCxnSpPr/>
      </xdr:nvCxnSpPr>
      <xdr:spPr>
        <a:xfrm flipH="1">
          <a:off x="3322320" y="12527280"/>
          <a:ext cx="5410200" cy="259080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295256</xdr:colOff>
      <xdr:row>82</xdr:row>
      <xdr:rowOff>175260</xdr:rowOff>
    </xdr:from>
    <xdr:to>
      <xdr:col>6</xdr:col>
      <xdr:colOff>1240972</xdr:colOff>
      <xdr:row>102</xdr:row>
      <xdr:rowOff>27245</xdr:rowOff>
    </xdr:to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5256" y="16024860"/>
          <a:ext cx="9697830" cy="3553128"/>
        </a:xfrm>
        <a:prstGeom prst="rect">
          <a:avLst/>
        </a:prstGeom>
      </xdr:spPr>
    </xdr:pic>
    <xdr:clientData/>
  </xdr:twoCellAnchor>
  <xdr:twoCellAnchor>
    <xdr:from>
      <xdr:col>0</xdr:col>
      <xdr:colOff>827316</xdr:colOff>
      <xdr:row>93</xdr:row>
      <xdr:rowOff>152400</xdr:rowOff>
    </xdr:from>
    <xdr:to>
      <xdr:col>0</xdr:col>
      <xdr:colOff>1426030</xdr:colOff>
      <xdr:row>94</xdr:row>
      <xdr:rowOff>152400</xdr:rowOff>
    </xdr:to>
    <xdr:sp macro="" textlink="">
      <xdr:nvSpPr>
        <xdr:cNvPr id="26" name="Ellipse 25"/>
        <xdr:cNvSpPr/>
      </xdr:nvSpPr>
      <xdr:spPr>
        <a:xfrm>
          <a:off x="827316" y="18037629"/>
          <a:ext cx="598714" cy="185057"/>
        </a:xfrm>
        <a:prstGeom prst="ellipse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1077686</xdr:colOff>
      <xdr:row>94</xdr:row>
      <xdr:rowOff>152400</xdr:rowOff>
    </xdr:from>
    <xdr:to>
      <xdr:col>0</xdr:col>
      <xdr:colOff>1126673</xdr:colOff>
      <xdr:row>104</xdr:row>
      <xdr:rowOff>163287</xdr:rowOff>
    </xdr:to>
    <xdr:cxnSp macro="">
      <xdr:nvCxnSpPr>
        <xdr:cNvPr id="30" name="Connecteur droit avec flèche 29"/>
        <xdr:cNvCxnSpPr>
          <a:endCxn id="26" idx="4"/>
        </xdr:cNvCxnSpPr>
      </xdr:nvCxnSpPr>
      <xdr:spPr>
        <a:xfrm flipV="1">
          <a:off x="1077686" y="18222686"/>
          <a:ext cx="48987" cy="1861458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620486</xdr:colOff>
      <xdr:row>82</xdr:row>
      <xdr:rowOff>87086</xdr:rowOff>
    </xdr:from>
    <xdr:to>
      <xdr:col>1</xdr:col>
      <xdr:colOff>489857</xdr:colOff>
      <xdr:row>85</xdr:row>
      <xdr:rowOff>174173</xdr:rowOff>
    </xdr:to>
    <xdr:sp macro="" textlink="">
      <xdr:nvSpPr>
        <xdr:cNvPr id="31" name="Ellipse 30"/>
        <xdr:cNvSpPr/>
      </xdr:nvSpPr>
      <xdr:spPr>
        <a:xfrm>
          <a:off x="620486" y="15936686"/>
          <a:ext cx="1328057" cy="642258"/>
        </a:xfrm>
        <a:prstGeom prst="ellipse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185059</xdr:colOff>
      <xdr:row>86</xdr:row>
      <xdr:rowOff>2</xdr:rowOff>
    </xdr:from>
    <xdr:to>
      <xdr:col>3</xdr:col>
      <xdr:colOff>1273629</xdr:colOff>
      <xdr:row>105</xdr:row>
      <xdr:rowOff>0</xdr:rowOff>
    </xdr:to>
    <xdr:cxnSp macro="">
      <xdr:nvCxnSpPr>
        <xdr:cNvPr id="32" name="Connecteur droit avec flèche 31"/>
        <xdr:cNvCxnSpPr/>
      </xdr:nvCxnSpPr>
      <xdr:spPr>
        <a:xfrm flipH="1" flipV="1">
          <a:off x="1643745" y="16589831"/>
          <a:ext cx="4005941" cy="351608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60960</xdr:colOff>
      <xdr:row>6</xdr:row>
      <xdr:rowOff>152400</xdr:rowOff>
    </xdr:from>
    <xdr:to>
      <xdr:col>4</xdr:col>
      <xdr:colOff>746760</xdr:colOff>
      <xdr:row>11</xdr:row>
      <xdr:rowOff>52544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3440" y="1249680"/>
          <a:ext cx="3063240" cy="814544"/>
        </a:xfrm>
        <a:prstGeom prst="rect">
          <a:avLst/>
        </a:prstGeom>
      </xdr:spPr>
    </xdr:pic>
    <xdr:clientData/>
  </xdr:twoCellAnchor>
  <xdr:twoCellAnchor editAs="oneCell">
    <xdr:from>
      <xdr:col>1</xdr:col>
      <xdr:colOff>60960</xdr:colOff>
      <xdr:row>11</xdr:row>
      <xdr:rowOff>152400</xdr:rowOff>
    </xdr:from>
    <xdr:to>
      <xdr:col>5</xdr:col>
      <xdr:colOff>22860</xdr:colOff>
      <xdr:row>15</xdr:row>
      <xdr:rowOff>34104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3440" y="2164080"/>
          <a:ext cx="3131820" cy="613224"/>
        </a:xfrm>
        <a:prstGeom prst="rect">
          <a:avLst/>
        </a:prstGeom>
      </xdr:spPr>
    </xdr:pic>
    <xdr:clientData/>
  </xdr:twoCellAnchor>
  <xdr:twoCellAnchor editAs="oneCell">
    <xdr:from>
      <xdr:col>1</xdr:col>
      <xdr:colOff>60960</xdr:colOff>
      <xdr:row>15</xdr:row>
      <xdr:rowOff>114300</xdr:rowOff>
    </xdr:from>
    <xdr:to>
      <xdr:col>4</xdr:col>
      <xdr:colOff>749299</xdr:colOff>
      <xdr:row>18</xdr:row>
      <xdr:rowOff>83820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3440" y="2857500"/>
          <a:ext cx="3065779" cy="518160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18</xdr:row>
      <xdr:rowOff>144780</xdr:rowOff>
    </xdr:from>
    <xdr:to>
      <xdr:col>5</xdr:col>
      <xdr:colOff>7620</xdr:colOff>
      <xdr:row>22</xdr:row>
      <xdr:rowOff>11047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68680" y="3436620"/>
          <a:ext cx="3101340" cy="597787"/>
        </a:xfrm>
        <a:prstGeom prst="rect">
          <a:avLst/>
        </a:prstGeom>
      </xdr:spPr>
    </xdr:pic>
    <xdr:clientData/>
  </xdr:twoCellAnchor>
  <xdr:twoCellAnchor editAs="oneCell">
    <xdr:from>
      <xdr:col>1</xdr:col>
      <xdr:colOff>60960</xdr:colOff>
      <xdr:row>22</xdr:row>
      <xdr:rowOff>91440</xdr:rowOff>
    </xdr:from>
    <xdr:to>
      <xdr:col>5</xdr:col>
      <xdr:colOff>580116</xdr:colOff>
      <xdr:row>38</xdr:row>
      <xdr:rowOff>75262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53440" y="4114800"/>
          <a:ext cx="3689076" cy="2909902"/>
        </a:xfrm>
        <a:prstGeom prst="rect">
          <a:avLst/>
        </a:prstGeom>
      </xdr:spPr>
    </xdr:pic>
    <xdr:clientData/>
  </xdr:twoCellAnchor>
  <xdr:twoCellAnchor editAs="oneCell">
    <xdr:from>
      <xdr:col>6</xdr:col>
      <xdr:colOff>243840</xdr:colOff>
      <xdr:row>1</xdr:row>
      <xdr:rowOff>144780</xdr:rowOff>
    </xdr:from>
    <xdr:to>
      <xdr:col>9</xdr:col>
      <xdr:colOff>348555</xdr:colOff>
      <xdr:row>6</xdr:row>
      <xdr:rowOff>7620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998720" y="327660"/>
          <a:ext cx="2482155" cy="777240"/>
        </a:xfrm>
        <a:prstGeom prst="rect">
          <a:avLst/>
        </a:prstGeom>
      </xdr:spPr>
    </xdr:pic>
    <xdr:clientData/>
  </xdr:twoCellAnchor>
  <xdr:twoCellAnchor editAs="oneCell">
    <xdr:from>
      <xdr:col>1</xdr:col>
      <xdr:colOff>83820</xdr:colOff>
      <xdr:row>1</xdr:row>
      <xdr:rowOff>160020</xdr:rowOff>
    </xdr:from>
    <xdr:to>
      <xdr:col>4</xdr:col>
      <xdr:colOff>485205</xdr:colOff>
      <xdr:row>6</xdr:row>
      <xdr:rowOff>5591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76300" y="342900"/>
          <a:ext cx="2778825" cy="759971"/>
        </a:xfrm>
        <a:prstGeom prst="rect">
          <a:avLst/>
        </a:prstGeom>
      </xdr:spPr>
    </xdr:pic>
    <xdr:clientData/>
  </xdr:twoCellAnchor>
  <xdr:twoCellAnchor editAs="oneCell">
    <xdr:from>
      <xdr:col>6</xdr:col>
      <xdr:colOff>160020</xdr:colOff>
      <xdr:row>6</xdr:row>
      <xdr:rowOff>106680</xdr:rowOff>
    </xdr:from>
    <xdr:to>
      <xdr:col>10</xdr:col>
      <xdr:colOff>665859</xdr:colOff>
      <xdr:row>10</xdr:row>
      <xdr:rowOff>167640</xdr:rowOff>
    </xdr:to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914900" y="1203960"/>
          <a:ext cx="3675759" cy="792480"/>
        </a:xfrm>
        <a:prstGeom prst="rect">
          <a:avLst/>
        </a:prstGeom>
      </xdr:spPr>
    </xdr:pic>
    <xdr:clientData/>
  </xdr:twoCellAnchor>
  <xdr:twoCellAnchor editAs="oneCell">
    <xdr:from>
      <xdr:col>6</xdr:col>
      <xdr:colOff>198120</xdr:colOff>
      <xdr:row>11</xdr:row>
      <xdr:rowOff>76200</xdr:rowOff>
    </xdr:from>
    <xdr:to>
      <xdr:col>10</xdr:col>
      <xdr:colOff>275819</xdr:colOff>
      <xdr:row>15</xdr:row>
      <xdr:rowOff>49442</xdr:rowOff>
    </xdr:to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953000" y="2087880"/>
          <a:ext cx="3247619" cy="704762"/>
        </a:xfrm>
        <a:prstGeom prst="rect">
          <a:avLst/>
        </a:prstGeom>
      </xdr:spPr>
    </xdr:pic>
    <xdr:clientData/>
  </xdr:twoCellAnchor>
  <xdr:twoCellAnchor editAs="oneCell">
    <xdr:from>
      <xdr:col>6</xdr:col>
      <xdr:colOff>236220</xdr:colOff>
      <xdr:row>15</xdr:row>
      <xdr:rowOff>53341</xdr:rowOff>
    </xdr:from>
    <xdr:to>
      <xdr:col>10</xdr:col>
      <xdr:colOff>784860</xdr:colOff>
      <xdr:row>18</xdr:row>
      <xdr:rowOff>164473</xdr:rowOff>
    </xdr:to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991100" y="2796541"/>
          <a:ext cx="3718560" cy="659772"/>
        </a:xfrm>
        <a:prstGeom prst="rect">
          <a:avLst/>
        </a:prstGeom>
      </xdr:spPr>
    </xdr:pic>
    <xdr:clientData/>
  </xdr:twoCellAnchor>
  <xdr:twoCellAnchor editAs="oneCell">
    <xdr:from>
      <xdr:col>6</xdr:col>
      <xdr:colOff>190500</xdr:colOff>
      <xdr:row>18</xdr:row>
      <xdr:rowOff>152400</xdr:rowOff>
    </xdr:from>
    <xdr:to>
      <xdr:col>11</xdr:col>
      <xdr:colOff>38100</xdr:colOff>
      <xdr:row>23</xdr:row>
      <xdr:rowOff>13487</xdr:rowOff>
    </xdr:to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945380" y="3444240"/>
          <a:ext cx="3810000" cy="775487"/>
        </a:xfrm>
        <a:prstGeom prst="rect">
          <a:avLst/>
        </a:prstGeom>
      </xdr:spPr>
    </xdr:pic>
    <xdr:clientData/>
  </xdr:twoCellAnchor>
  <xdr:twoCellAnchor editAs="oneCell">
    <xdr:from>
      <xdr:col>6</xdr:col>
      <xdr:colOff>221074</xdr:colOff>
      <xdr:row>23</xdr:row>
      <xdr:rowOff>45720</xdr:rowOff>
    </xdr:from>
    <xdr:to>
      <xdr:col>11</xdr:col>
      <xdr:colOff>503609</xdr:colOff>
      <xdr:row>38</xdr:row>
      <xdr:rowOff>18276</xdr:rowOff>
    </xdr:to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975954" y="4251960"/>
          <a:ext cx="4244935" cy="2715756"/>
        </a:xfrm>
        <a:prstGeom prst="rect">
          <a:avLst/>
        </a:prstGeom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baseColWidth="10" defaultRowHeight="14.4" x14ac:dyDescent="0.3"/>
  <sheetData/>
  <pageMargins left="0.7" right="0.7" top="0.75" bottom="0.75" header="0.3" footer="0.3"/>
</xm:macrosheet>
</file>

<file path=xl/tables/table1.xml><?xml version="1.0" encoding="utf-8"?>
<table xmlns="http://schemas.openxmlformats.org/spreadsheetml/2006/main" id="2" name="Tableau13" displayName="Tableau13" ref="A2:AH34" totalsRowShown="0" headerRowDxfId="37" dataDxfId="35" headerRowBorderDxfId="36">
  <autoFilter ref="A2:AH34"/>
  <sortState ref="A3:AH34">
    <sortCondition ref="B2:B34"/>
  </sortState>
  <tableColumns count="34">
    <tableColumn id="34" name="N° série automate" dataDxfId="1"/>
    <tableColumn id="1" name="Date" dataDxfId="34"/>
    <tableColumn id="2" name="Heure" dataDxfId="33"/>
    <tableColumn id="24" name="Instrument" dataDxfId="32"/>
    <tableColumn id="3" name="FEM Na SI" dataDxfId="31"/>
    <tableColumn id="4" name="Na S1 = 120" dataDxfId="30"/>
    <tableColumn id="5" name="Na S2 = 160" dataDxfId="29"/>
    <tableColumn id="6" name="Na S3" dataDxfId="28"/>
    <tableColumn id="7" name="Na Pente" dataDxfId="27"/>
    <tableColumn id="8" name="Na [SI]" dataDxfId="26"/>
    <tableColumn id="9" name="Na [S3]" dataDxfId="25"/>
    <tableColumn id="10" name="Na comp" dataDxfId="24"/>
    <tableColumn id="11" name="FEM K SI" dataDxfId="23"/>
    <tableColumn id="12" name="K S1 = 3" dataDxfId="22"/>
    <tableColumn id="13" name="K S2 = 7" dataDxfId="21"/>
    <tableColumn id="14" name="K S3" dataDxfId="20"/>
    <tableColumn id="15" name="K Pente" dataDxfId="19"/>
    <tableColumn id="16" name="K [SI]" dataDxfId="18"/>
    <tableColumn id="17" name="K [S3]" dataDxfId="17"/>
    <tableColumn id="18" name="K comp" dataDxfId="16"/>
    <tableColumn id="19" name="FEM Cl SI" dataDxfId="15"/>
    <tableColumn id="20" name="Cl S1 = 80" dataDxfId="14"/>
    <tableColumn id="21" name="Cl S2 = 120" dataDxfId="13"/>
    <tableColumn id="22" name="Cl S3" dataDxfId="12"/>
    <tableColumn id="23" name="Cl Pente" dataDxfId="11"/>
    <tableColumn id="25" name="Cl [SI]" dataDxfId="10"/>
    <tableColumn id="26" name="Cl [S3]" dataDxfId="9"/>
    <tableColumn id="27" name="Cl comp" dataDxfId="8"/>
    <tableColumn id="28" name="Na Comparaison S2 et S3" dataDxfId="7"/>
    <tableColumn id="29" name="K Comparaison S2 et S4" dataDxfId="6"/>
    <tableColumn id="30" name="Cl Comparaison S2 et S5" dataDxfId="5"/>
    <tableColumn id="31" name="Na FEM S2 - FEM S1" dataDxfId="4"/>
    <tableColumn id="32" name="K FEM S2 - FEM S12" dataDxfId="3"/>
    <tableColumn id="33" name="Cl FEM S2 - FEM S13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onlineocr.net/fr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I23"/>
  <sheetViews>
    <sheetView zoomScaleNormal="100" workbookViewId="0"/>
  </sheetViews>
  <sheetFormatPr baseColWidth="10" defaultRowHeight="15" customHeight="1" x14ac:dyDescent="0.3"/>
  <cols>
    <col min="1" max="1" width="50.88671875" style="170" customWidth="1"/>
    <col min="2" max="6" width="11.5546875" style="171"/>
    <col min="7" max="7" width="11.44140625" style="171" customWidth="1"/>
    <col min="8" max="16384" width="11.5546875" style="171"/>
  </cols>
  <sheetData>
    <row r="1" spans="1:9" ht="15" customHeight="1" x14ac:dyDescent="0.3">
      <c r="A1" s="170" t="s">
        <v>161</v>
      </c>
    </row>
    <row r="5" spans="1:9" ht="15" customHeight="1" x14ac:dyDescent="0.3">
      <c r="A5" s="171"/>
    </row>
    <row r="6" spans="1:9" ht="15" customHeight="1" x14ac:dyDescent="0.3">
      <c r="A6" s="171"/>
    </row>
    <row r="10" spans="1:9" ht="15" customHeight="1" x14ac:dyDescent="0.3">
      <c r="G10" s="175" t="s">
        <v>157</v>
      </c>
      <c r="H10" s="172"/>
      <c r="I10" s="169" t="s">
        <v>174</v>
      </c>
    </row>
    <row r="11" spans="1:9" ht="15" customHeight="1" x14ac:dyDescent="0.3">
      <c r="G11" s="174" t="s">
        <v>160</v>
      </c>
    </row>
    <row r="13" spans="1:9" ht="15" customHeight="1" x14ac:dyDescent="0.3">
      <c r="I13" s="173"/>
    </row>
    <row r="21" spans="9:9" ht="15" customHeight="1" x14ac:dyDescent="0.3">
      <c r="I21" s="135" t="s">
        <v>153</v>
      </c>
    </row>
    <row r="22" spans="9:9" ht="15" customHeight="1" x14ac:dyDescent="0.3">
      <c r="I22" s="135" t="s">
        <v>154</v>
      </c>
    </row>
    <row r="23" spans="9:9" ht="15" customHeight="1" x14ac:dyDescent="0.3">
      <c r="I23" s="135" t="s">
        <v>155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U70"/>
  <sheetViews>
    <sheetView showGridLines="0" topLeftCell="C1" zoomScale="115" zoomScaleNormal="115" workbookViewId="0">
      <selection activeCell="B74" sqref="B74:B75"/>
    </sheetView>
  </sheetViews>
  <sheetFormatPr baseColWidth="10" defaultRowHeight="14.4" x14ac:dyDescent="0.3"/>
  <cols>
    <col min="1" max="1" width="11.5546875" style="75"/>
    <col min="2" max="2" width="19" style="74" customWidth="1"/>
    <col min="3" max="11" width="11.6640625" style="75" customWidth="1"/>
    <col min="12" max="16384" width="11.5546875" style="75"/>
  </cols>
  <sheetData>
    <row r="1" spans="2:21" customFormat="1" ht="15" thickBot="1" x14ac:dyDescent="0.35">
      <c r="B1" s="50"/>
      <c r="L1" s="75"/>
      <c r="M1" s="75"/>
      <c r="N1" s="75"/>
      <c r="O1" s="75"/>
      <c r="P1" s="75"/>
      <c r="Q1" s="75"/>
      <c r="R1" s="75"/>
      <c r="S1" s="75"/>
      <c r="T1" s="75"/>
      <c r="U1" s="75"/>
    </row>
    <row r="2" spans="2:21" customFormat="1" ht="24.6" customHeight="1" x14ac:dyDescent="0.3">
      <c r="B2" s="78">
        <v>43830</v>
      </c>
      <c r="C2" s="139" t="s">
        <v>8</v>
      </c>
      <c r="D2" s="140"/>
      <c r="E2" s="141"/>
      <c r="F2" s="145" t="s">
        <v>7</v>
      </c>
      <c r="G2" s="146"/>
      <c r="H2" s="147"/>
      <c r="I2" s="151" t="s">
        <v>35</v>
      </c>
      <c r="J2" s="152"/>
      <c r="K2" s="153"/>
      <c r="L2" s="75"/>
      <c r="M2" s="75"/>
      <c r="N2" s="75"/>
      <c r="O2" s="75"/>
      <c r="P2" s="75"/>
      <c r="Q2" s="75"/>
      <c r="R2" s="75"/>
      <c r="S2" s="75"/>
      <c r="T2" s="75"/>
      <c r="U2" s="75"/>
    </row>
    <row r="3" spans="2:21" customFormat="1" ht="24.6" customHeight="1" thickBot="1" x14ac:dyDescent="0.35">
      <c r="B3" s="79">
        <v>0.59018518518518526</v>
      </c>
      <c r="C3" s="142"/>
      <c r="D3" s="143"/>
      <c r="E3" s="144"/>
      <c r="F3" s="148"/>
      <c r="G3" s="149"/>
      <c r="H3" s="150"/>
      <c r="I3" s="154"/>
      <c r="J3" s="155"/>
      <c r="K3" s="156"/>
      <c r="L3" s="75"/>
      <c r="M3" s="75"/>
      <c r="N3" s="75"/>
      <c r="O3" s="75"/>
      <c r="P3" s="75"/>
      <c r="Q3" s="75"/>
      <c r="R3" s="75"/>
      <c r="S3" s="75"/>
      <c r="T3" s="75"/>
      <c r="U3" s="75"/>
    </row>
    <row r="4" spans="2:21" customFormat="1" x14ac:dyDescent="0.3">
      <c r="B4" s="157" t="s">
        <v>33</v>
      </c>
      <c r="C4" s="3"/>
      <c r="D4" s="4"/>
      <c r="E4" s="51"/>
      <c r="F4" s="54"/>
      <c r="G4" s="7"/>
      <c r="H4" s="55"/>
      <c r="I4" s="60"/>
      <c r="J4" s="12"/>
      <c r="K4" s="13"/>
      <c r="L4" s="75"/>
      <c r="M4" s="75"/>
      <c r="N4" s="75"/>
      <c r="O4" s="75"/>
      <c r="P4" s="75"/>
      <c r="Q4" s="75"/>
      <c r="R4" s="75"/>
      <c r="S4" s="75"/>
      <c r="T4" s="75"/>
      <c r="U4" s="75"/>
    </row>
    <row r="5" spans="2:21" customFormat="1" x14ac:dyDescent="0.3">
      <c r="B5" s="137"/>
      <c r="C5" s="5"/>
      <c r="D5" s="6"/>
      <c r="E5" s="52"/>
      <c r="F5" s="56"/>
      <c r="G5" s="8"/>
      <c r="H5" s="57"/>
      <c r="I5" s="61"/>
      <c r="J5" s="14"/>
      <c r="K5" s="15"/>
      <c r="L5" s="75"/>
      <c r="M5" s="75"/>
      <c r="N5" s="75"/>
      <c r="O5" s="75"/>
      <c r="P5" s="75"/>
      <c r="Q5" s="75"/>
      <c r="R5" s="75"/>
      <c r="S5" s="75"/>
      <c r="T5" s="75"/>
      <c r="U5" s="75"/>
    </row>
    <row r="6" spans="2:21" customFormat="1" x14ac:dyDescent="0.3">
      <c r="B6" s="137"/>
      <c r="C6" s="5"/>
      <c r="D6" s="6"/>
      <c r="E6" s="52"/>
      <c r="F6" s="56"/>
      <c r="G6" s="8"/>
      <c r="H6" s="57"/>
      <c r="I6" s="61"/>
      <c r="J6" s="14"/>
      <c r="K6" s="15"/>
      <c r="L6" s="75"/>
      <c r="M6" s="75"/>
      <c r="N6" s="75"/>
      <c r="O6" s="75"/>
      <c r="P6" s="75"/>
      <c r="Q6" s="75"/>
      <c r="R6" s="75"/>
      <c r="S6" s="75"/>
      <c r="T6" s="75"/>
      <c r="U6" s="75"/>
    </row>
    <row r="7" spans="2:21" customFormat="1" x14ac:dyDescent="0.3">
      <c r="B7" s="137"/>
      <c r="C7" s="5"/>
      <c r="D7" s="6"/>
      <c r="E7" s="52"/>
      <c r="F7" s="56"/>
      <c r="G7" s="8"/>
      <c r="H7" s="57"/>
      <c r="I7" s="61"/>
      <c r="J7" s="14"/>
      <c r="K7" s="15"/>
      <c r="L7" s="75"/>
      <c r="M7" s="75"/>
      <c r="N7" s="75"/>
      <c r="O7" s="75"/>
      <c r="P7" s="75"/>
      <c r="Q7" s="75"/>
      <c r="R7" s="75"/>
      <c r="S7" s="75"/>
      <c r="T7" s="75"/>
      <c r="U7" s="75"/>
    </row>
    <row r="8" spans="2:21" customFormat="1" x14ac:dyDescent="0.3">
      <c r="B8" s="137"/>
      <c r="C8" s="5"/>
      <c r="D8" s="6"/>
      <c r="E8" s="52"/>
      <c r="F8" s="56"/>
      <c r="G8" s="8"/>
      <c r="H8" s="57"/>
      <c r="I8" s="61"/>
      <c r="J8" s="14"/>
      <c r="K8" s="15"/>
      <c r="L8" s="75"/>
      <c r="M8" s="75"/>
      <c r="N8" s="75"/>
      <c r="O8" s="75"/>
      <c r="P8" s="75"/>
      <c r="Q8" s="75"/>
      <c r="R8" s="75"/>
      <c r="S8" s="75"/>
      <c r="T8" s="75"/>
      <c r="U8" s="75"/>
    </row>
    <row r="9" spans="2:21" customFormat="1" x14ac:dyDescent="0.3">
      <c r="B9" s="137"/>
      <c r="C9" s="5"/>
      <c r="D9" s="6"/>
      <c r="E9" s="52"/>
      <c r="F9" s="56"/>
      <c r="G9" s="8"/>
      <c r="H9" s="57"/>
      <c r="I9" s="61"/>
      <c r="J9" s="14"/>
      <c r="K9" s="15"/>
      <c r="L9" s="75"/>
      <c r="M9" s="75"/>
      <c r="N9" s="75"/>
      <c r="O9" s="75"/>
      <c r="P9" s="75"/>
      <c r="Q9" s="75"/>
      <c r="R9" s="75"/>
      <c r="S9" s="75"/>
      <c r="T9" s="75"/>
      <c r="U9" s="75"/>
    </row>
    <row r="10" spans="2:21" customFormat="1" x14ac:dyDescent="0.3">
      <c r="B10" s="137"/>
      <c r="C10" s="5"/>
      <c r="D10" s="6"/>
      <c r="E10" s="52"/>
      <c r="F10" s="56"/>
      <c r="G10" s="8"/>
      <c r="H10" s="57"/>
      <c r="I10" s="61"/>
      <c r="J10" s="14"/>
      <c r="K10" s="15"/>
      <c r="L10" s="75"/>
      <c r="M10" s="75"/>
      <c r="N10" s="75"/>
      <c r="O10" s="75"/>
      <c r="P10" s="75"/>
      <c r="Q10" s="75"/>
      <c r="R10" s="75"/>
      <c r="S10" s="75"/>
      <c r="T10" s="75"/>
      <c r="U10" s="75"/>
    </row>
    <row r="11" spans="2:21" customFormat="1" ht="15" thickBot="1" x14ac:dyDescent="0.35">
      <c r="B11" s="138"/>
      <c r="C11" s="10"/>
      <c r="D11" s="11"/>
      <c r="E11" s="53"/>
      <c r="F11" s="58"/>
      <c r="G11" s="9"/>
      <c r="H11" s="59"/>
      <c r="I11" s="62"/>
      <c r="J11" s="16"/>
      <c r="K11" s="17"/>
      <c r="L11" s="75"/>
      <c r="M11" s="75"/>
      <c r="N11" s="75"/>
      <c r="O11" s="75"/>
      <c r="P11" s="75"/>
      <c r="Q11" s="75"/>
      <c r="R11" s="75"/>
      <c r="S11" s="75"/>
      <c r="T11" s="75"/>
      <c r="U11" s="75"/>
    </row>
    <row r="12" spans="2:21" customFormat="1" x14ac:dyDescent="0.3">
      <c r="B12" s="136" t="s">
        <v>36</v>
      </c>
      <c r="C12" s="3"/>
      <c r="D12" s="4"/>
      <c r="E12" s="51"/>
      <c r="F12" s="54"/>
      <c r="G12" s="7"/>
      <c r="H12" s="55"/>
      <c r="I12" s="60"/>
      <c r="J12" s="12"/>
      <c r="K12" s="13"/>
      <c r="L12" s="75"/>
      <c r="M12" s="75"/>
      <c r="N12" s="75"/>
      <c r="O12" s="75"/>
      <c r="P12" s="75"/>
      <c r="Q12" s="75"/>
      <c r="R12" s="75"/>
      <c r="S12" s="75"/>
      <c r="T12" s="75"/>
      <c r="U12" s="75"/>
    </row>
    <row r="13" spans="2:21" customFormat="1" x14ac:dyDescent="0.3">
      <c r="B13" s="137"/>
      <c r="C13" s="5"/>
      <c r="D13" s="6"/>
      <c r="E13" s="52"/>
      <c r="F13" s="56"/>
      <c r="G13" s="8"/>
      <c r="H13" s="57"/>
      <c r="I13" s="61"/>
      <c r="J13" s="14"/>
      <c r="K13" s="15"/>
      <c r="L13" s="75"/>
      <c r="M13" s="75"/>
      <c r="N13" s="75"/>
      <c r="O13" s="75"/>
      <c r="P13" s="75"/>
      <c r="Q13" s="75"/>
      <c r="R13" s="75"/>
      <c r="S13" s="75"/>
      <c r="T13" s="75"/>
      <c r="U13" s="75"/>
    </row>
    <row r="14" spans="2:21" customFormat="1" x14ac:dyDescent="0.3">
      <c r="B14" s="137"/>
      <c r="C14" s="5"/>
      <c r="D14" s="6"/>
      <c r="E14" s="52"/>
      <c r="F14" s="56"/>
      <c r="G14" s="8"/>
      <c r="H14" s="57"/>
      <c r="I14" s="61"/>
      <c r="J14" s="14"/>
      <c r="K14" s="15"/>
      <c r="L14" s="75"/>
      <c r="M14" s="75"/>
      <c r="N14" s="75"/>
      <c r="O14" s="75"/>
      <c r="P14" s="75"/>
      <c r="Q14" s="75"/>
      <c r="R14" s="75"/>
      <c r="S14" s="75"/>
      <c r="T14" s="75"/>
      <c r="U14" s="75"/>
    </row>
    <row r="15" spans="2:21" customFormat="1" x14ac:dyDescent="0.3">
      <c r="B15" s="137"/>
      <c r="C15" s="5"/>
      <c r="D15" s="6"/>
      <c r="E15" s="52"/>
      <c r="F15" s="56"/>
      <c r="G15" s="8"/>
      <c r="H15" s="57"/>
      <c r="I15" s="61"/>
      <c r="J15" s="14"/>
      <c r="K15" s="15"/>
      <c r="L15" s="75"/>
      <c r="M15" s="75"/>
      <c r="N15" s="75"/>
      <c r="O15" s="75"/>
      <c r="P15" s="75"/>
      <c r="Q15" s="75"/>
      <c r="R15" s="75"/>
      <c r="S15" s="75"/>
      <c r="T15" s="75"/>
      <c r="U15" s="75"/>
    </row>
    <row r="16" spans="2:21" customFormat="1" x14ac:dyDescent="0.3">
      <c r="B16" s="137"/>
      <c r="C16" s="5"/>
      <c r="D16" s="6"/>
      <c r="E16" s="52"/>
      <c r="F16" s="56"/>
      <c r="G16" s="8"/>
      <c r="H16" s="57"/>
      <c r="I16" s="61"/>
      <c r="J16" s="14"/>
      <c r="K16" s="15"/>
      <c r="L16" s="75"/>
      <c r="M16" s="75"/>
      <c r="N16" s="75"/>
      <c r="O16" s="75"/>
      <c r="P16" s="75"/>
      <c r="Q16" s="75"/>
      <c r="R16" s="75"/>
      <c r="S16" s="75"/>
      <c r="T16" s="75"/>
      <c r="U16" s="75"/>
    </row>
    <row r="17" spans="2:21" customFormat="1" x14ac:dyDescent="0.3">
      <c r="B17" s="137"/>
      <c r="C17" s="5"/>
      <c r="D17" s="6"/>
      <c r="E17" s="52"/>
      <c r="F17" s="56"/>
      <c r="G17" s="8"/>
      <c r="H17" s="57"/>
      <c r="I17" s="61"/>
      <c r="J17" s="14"/>
      <c r="K17" s="15"/>
      <c r="L17" s="75"/>
      <c r="M17" s="75"/>
      <c r="N17" s="75"/>
      <c r="O17" s="75"/>
      <c r="P17" s="75"/>
      <c r="Q17" s="75"/>
      <c r="R17" s="75"/>
      <c r="S17" s="75"/>
      <c r="T17" s="75"/>
      <c r="U17" s="75"/>
    </row>
    <row r="18" spans="2:21" customFormat="1" x14ac:dyDescent="0.3">
      <c r="B18" s="137"/>
      <c r="C18" s="5"/>
      <c r="D18" s="6"/>
      <c r="E18" s="52"/>
      <c r="F18" s="56"/>
      <c r="G18" s="8"/>
      <c r="H18" s="57"/>
      <c r="I18" s="61"/>
      <c r="J18" s="14"/>
      <c r="K18" s="15"/>
      <c r="L18" s="75"/>
      <c r="M18" s="75"/>
      <c r="N18" s="75"/>
      <c r="O18" s="75"/>
      <c r="P18" s="75"/>
      <c r="Q18" s="75"/>
      <c r="R18" s="75"/>
      <c r="S18" s="75"/>
      <c r="T18" s="75"/>
      <c r="U18" s="75"/>
    </row>
    <row r="19" spans="2:21" customFormat="1" ht="15" thickBot="1" x14ac:dyDescent="0.35">
      <c r="B19" s="138"/>
      <c r="C19" s="10"/>
      <c r="D19" s="11"/>
      <c r="E19" s="53"/>
      <c r="F19" s="58"/>
      <c r="G19" s="9"/>
      <c r="H19" s="59"/>
      <c r="I19" s="62"/>
      <c r="J19" s="16"/>
      <c r="K19" s="17"/>
      <c r="L19" s="75"/>
      <c r="M19" s="75"/>
      <c r="N19" s="75"/>
      <c r="O19" s="75"/>
      <c r="P19" s="75"/>
      <c r="Q19" s="75"/>
      <c r="R19" s="75"/>
      <c r="S19" s="75"/>
      <c r="T19" s="75"/>
      <c r="U19" s="75"/>
    </row>
    <row r="20" spans="2:21" customFormat="1" x14ac:dyDescent="0.3">
      <c r="B20" s="136" t="s">
        <v>37</v>
      </c>
      <c r="C20" s="3"/>
      <c r="D20" s="4"/>
      <c r="E20" s="51"/>
      <c r="F20" s="54"/>
      <c r="G20" s="7"/>
      <c r="H20" s="55"/>
      <c r="I20" s="60"/>
      <c r="J20" s="12"/>
      <c r="K20" s="13"/>
      <c r="L20" s="75"/>
      <c r="M20" s="75"/>
      <c r="N20" s="75"/>
      <c r="O20" s="75"/>
      <c r="P20" s="75"/>
      <c r="Q20" s="75"/>
      <c r="R20" s="75"/>
      <c r="S20" s="75"/>
      <c r="T20" s="75"/>
      <c r="U20" s="75"/>
    </row>
    <row r="21" spans="2:21" customFormat="1" x14ac:dyDescent="0.3">
      <c r="B21" s="137"/>
      <c r="C21" s="5"/>
      <c r="D21" s="6"/>
      <c r="E21" s="52"/>
      <c r="F21" s="56"/>
      <c r="G21" s="8"/>
      <c r="H21" s="57"/>
      <c r="I21" s="61"/>
      <c r="J21" s="14"/>
      <c r="K21" s="15"/>
      <c r="L21" s="75"/>
      <c r="M21" s="75"/>
      <c r="N21" s="75"/>
      <c r="O21" s="75"/>
      <c r="P21" s="75"/>
      <c r="Q21" s="75"/>
      <c r="R21" s="75"/>
      <c r="S21" s="75"/>
      <c r="T21" s="75"/>
      <c r="U21" s="75"/>
    </row>
    <row r="22" spans="2:21" customFormat="1" x14ac:dyDescent="0.3">
      <c r="B22" s="137"/>
      <c r="C22" s="5"/>
      <c r="D22" s="6"/>
      <c r="E22" s="52"/>
      <c r="F22" s="56"/>
      <c r="G22" s="8"/>
      <c r="H22" s="57"/>
      <c r="I22" s="61"/>
      <c r="J22" s="14"/>
      <c r="K22" s="15"/>
      <c r="L22" s="75"/>
      <c r="M22" s="75"/>
      <c r="N22" s="75"/>
      <c r="O22" s="75"/>
      <c r="P22" s="75"/>
      <c r="Q22" s="75"/>
      <c r="R22" s="75"/>
      <c r="S22" s="75"/>
      <c r="T22" s="75"/>
      <c r="U22" s="75"/>
    </row>
    <row r="23" spans="2:21" customFormat="1" x14ac:dyDescent="0.3">
      <c r="B23" s="137"/>
      <c r="C23" s="5"/>
      <c r="D23" s="6"/>
      <c r="E23" s="52"/>
      <c r="F23" s="56"/>
      <c r="G23" s="8"/>
      <c r="H23" s="57"/>
      <c r="I23" s="61"/>
      <c r="J23" s="14"/>
      <c r="K23" s="15"/>
      <c r="L23" s="75"/>
      <c r="M23" s="75"/>
      <c r="N23" s="75"/>
      <c r="O23" s="75"/>
      <c r="P23" s="75"/>
      <c r="Q23" s="75"/>
      <c r="R23" s="75"/>
      <c r="S23" s="75"/>
      <c r="T23" s="75"/>
      <c r="U23" s="75"/>
    </row>
    <row r="24" spans="2:21" customFormat="1" x14ac:dyDescent="0.3">
      <c r="B24" s="137"/>
      <c r="C24" s="5"/>
      <c r="D24" s="6"/>
      <c r="E24" s="52"/>
      <c r="F24" s="56"/>
      <c r="G24" s="8"/>
      <c r="H24" s="57"/>
      <c r="I24" s="61"/>
      <c r="J24" s="14"/>
      <c r="K24" s="15"/>
      <c r="L24" s="75"/>
      <c r="M24" s="75"/>
      <c r="N24" s="75"/>
      <c r="O24" s="75"/>
      <c r="P24" s="75"/>
      <c r="Q24" s="75"/>
      <c r="R24" s="75"/>
      <c r="S24" s="75"/>
      <c r="T24" s="75"/>
      <c r="U24" s="75"/>
    </row>
    <row r="25" spans="2:21" customFormat="1" x14ac:dyDescent="0.3">
      <c r="B25" s="137"/>
      <c r="C25" s="5"/>
      <c r="D25" s="6"/>
      <c r="E25" s="52"/>
      <c r="F25" s="56"/>
      <c r="G25" s="8"/>
      <c r="H25" s="57"/>
      <c r="I25" s="61"/>
      <c r="J25" s="14"/>
      <c r="K25" s="15"/>
      <c r="L25" s="75"/>
      <c r="M25" s="75"/>
      <c r="N25" s="75"/>
      <c r="O25" s="75"/>
      <c r="P25" s="75"/>
      <c r="Q25" s="75"/>
      <c r="R25" s="75"/>
      <c r="S25" s="75"/>
      <c r="T25" s="75"/>
      <c r="U25" s="75"/>
    </row>
    <row r="26" spans="2:21" customFormat="1" x14ac:dyDescent="0.3">
      <c r="B26" s="137"/>
      <c r="C26" s="5"/>
      <c r="D26" s="6"/>
      <c r="E26" s="52"/>
      <c r="F26" s="56"/>
      <c r="G26" s="8"/>
      <c r="H26" s="57"/>
      <c r="I26" s="61"/>
      <c r="J26" s="14"/>
      <c r="K26" s="15"/>
      <c r="L26" s="75"/>
      <c r="M26" s="75"/>
      <c r="N26" s="75"/>
      <c r="O26" s="75"/>
      <c r="P26" s="75"/>
      <c r="Q26" s="75"/>
      <c r="R26" s="75"/>
      <c r="S26" s="75"/>
      <c r="T26" s="75"/>
      <c r="U26" s="75"/>
    </row>
    <row r="27" spans="2:21" customFormat="1" ht="15" thickBot="1" x14ac:dyDescent="0.35">
      <c r="B27" s="138"/>
      <c r="C27" s="10"/>
      <c r="D27" s="11"/>
      <c r="E27" s="53"/>
      <c r="F27" s="58"/>
      <c r="G27" s="9"/>
      <c r="H27" s="59"/>
      <c r="I27" s="62"/>
      <c r="J27" s="16"/>
      <c r="K27" s="17"/>
      <c r="L27" s="75"/>
      <c r="M27" s="75"/>
      <c r="N27" s="75"/>
      <c r="O27" s="75"/>
      <c r="P27" s="75"/>
      <c r="Q27" s="75"/>
      <c r="R27" s="75"/>
      <c r="S27" s="75"/>
      <c r="T27" s="75"/>
      <c r="U27" s="75"/>
    </row>
    <row r="28" spans="2:21" customFormat="1" x14ac:dyDescent="0.3">
      <c r="B28" s="136" t="s">
        <v>34</v>
      </c>
      <c r="C28" s="3"/>
      <c r="D28" s="4"/>
      <c r="E28" s="51"/>
      <c r="F28" s="54"/>
      <c r="G28" s="7"/>
      <c r="H28" s="55"/>
      <c r="I28" s="60"/>
      <c r="J28" s="12"/>
      <c r="K28" s="13"/>
      <c r="L28" s="75"/>
      <c r="M28" s="75"/>
      <c r="N28" s="75"/>
      <c r="O28" s="75"/>
      <c r="P28" s="75"/>
      <c r="Q28" s="75"/>
      <c r="R28" s="75"/>
      <c r="S28" s="75"/>
      <c r="T28" s="75"/>
      <c r="U28" s="75"/>
    </row>
    <row r="29" spans="2:21" customFormat="1" x14ac:dyDescent="0.3">
      <c r="B29" s="137"/>
      <c r="C29" s="5"/>
      <c r="D29" s="6"/>
      <c r="E29" s="52"/>
      <c r="F29" s="56"/>
      <c r="G29" s="8"/>
      <c r="H29" s="57"/>
      <c r="I29" s="61"/>
      <c r="J29" s="14"/>
      <c r="K29" s="15"/>
      <c r="L29" s="75"/>
      <c r="M29" s="75"/>
      <c r="N29" s="75"/>
      <c r="O29" s="75"/>
      <c r="P29" s="75" t="s">
        <v>104</v>
      </c>
      <c r="Q29" s="75" t="s">
        <v>111</v>
      </c>
      <c r="R29" s="75"/>
      <c r="S29" s="75"/>
      <c r="T29" s="75"/>
      <c r="U29" s="75"/>
    </row>
    <row r="30" spans="2:21" customFormat="1" x14ac:dyDescent="0.3">
      <c r="B30" s="137"/>
      <c r="C30" s="5"/>
      <c r="D30" s="6"/>
      <c r="E30" s="52"/>
      <c r="F30" s="56"/>
      <c r="G30" s="8"/>
      <c r="H30" s="57"/>
      <c r="I30" s="61"/>
      <c r="J30" s="14"/>
      <c r="K30" s="15"/>
      <c r="L30" s="75"/>
      <c r="M30" s="75"/>
      <c r="N30" s="75"/>
      <c r="O30" s="75"/>
      <c r="P30" s="75"/>
      <c r="Q30" s="75" t="s">
        <v>107</v>
      </c>
      <c r="R30" s="75"/>
      <c r="S30" s="75"/>
      <c r="T30" s="75"/>
      <c r="U30" s="75"/>
    </row>
    <row r="31" spans="2:21" customFormat="1" x14ac:dyDescent="0.3">
      <c r="B31" s="137"/>
      <c r="C31" s="5"/>
      <c r="D31" s="6"/>
      <c r="E31" s="52"/>
      <c r="F31" s="56"/>
      <c r="G31" s="8"/>
      <c r="H31" s="57"/>
      <c r="I31" s="61"/>
      <c r="J31" s="14"/>
      <c r="K31" s="15"/>
      <c r="L31" s="75"/>
      <c r="M31" s="75"/>
      <c r="N31" s="75"/>
      <c r="O31" s="75"/>
      <c r="P31" s="75"/>
      <c r="Q31" s="75"/>
      <c r="R31" s="75"/>
      <c r="S31" s="75"/>
      <c r="T31" s="75"/>
      <c r="U31" s="75"/>
    </row>
    <row r="32" spans="2:21" customFormat="1" x14ac:dyDescent="0.3">
      <c r="B32" s="137"/>
      <c r="C32" s="5"/>
      <c r="D32" s="6"/>
      <c r="E32" s="52"/>
      <c r="F32" s="56"/>
      <c r="G32" s="8"/>
      <c r="H32" s="57"/>
      <c r="I32" s="61"/>
      <c r="J32" s="14"/>
      <c r="K32" s="15"/>
      <c r="L32" s="75"/>
      <c r="M32" s="75"/>
      <c r="N32" s="75"/>
      <c r="O32" s="75"/>
      <c r="P32" s="75" t="s">
        <v>108</v>
      </c>
      <c r="Q32" s="75" t="s">
        <v>112</v>
      </c>
      <c r="R32" s="75"/>
      <c r="S32" s="75"/>
      <c r="T32" s="75"/>
      <c r="U32" s="75"/>
    </row>
    <row r="33" spans="2:21" customFormat="1" x14ac:dyDescent="0.3">
      <c r="B33" s="137"/>
      <c r="C33" s="5"/>
      <c r="D33" s="6"/>
      <c r="E33" s="52"/>
      <c r="F33" s="56"/>
      <c r="G33" s="8"/>
      <c r="H33" s="57"/>
      <c r="I33" s="61"/>
      <c r="J33" s="14"/>
      <c r="K33" s="15"/>
      <c r="L33" s="75"/>
      <c r="M33" s="75"/>
      <c r="N33" s="75"/>
      <c r="O33" s="75"/>
      <c r="P33" s="75"/>
      <c r="Q33" s="75" t="s">
        <v>110</v>
      </c>
      <c r="R33" s="75"/>
      <c r="S33" s="75"/>
      <c r="T33" s="75"/>
      <c r="U33" s="75"/>
    </row>
    <row r="34" spans="2:21" customFormat="1" x14ac:dyDescent="0.3">
      <c r="B34" s="137"/>
      <c r="C34" s="5"/>
      <c r="D34" s="6"/>
      <c r="E34" s="52"/>
      <c r="F34" s="56"/>
      <c r="G34" s="8"/>
      <c r="H34" s="57"/>
      <c r="I34" s="61"/>
      <c r="J34" s="14"/>
      <c r="K34" s="15"/>
      <c r="L34" s="75"/>
      <c r="M34" s="75"/>
      <c r="N34" s="75"/>
      <c r="O34" s="75"/>
      <c r="P34" s="75"/>
      <c r="Q34" s="75"/>
      <c r="R34" s="75"/>
      <c r="S34" s="75"/>
      <c r="T34" s="75"/>
      <c r="U34" s="75"/>
    </row>
    <row r="35" spans="2:21" customFormat="1" ht="15" thickBot="1" x14ac:dyDescent="0.35">
      <c r="B35" s="138"/>
      <c r="C35" s="10"/>
      <c r="D35" s="11"/>
      <c r="E35" s="53"/>
      <c r="F35" s="58"/>
      <c r="G35" s="9"/>
      <c r="H35" s="59"/>
      <c r="I35" s="62"/>
      <c r="J35" s="16"/>
      <c r="K35" s="17"/>
      <c r="L35" s="75"/>
      <c r="M35" s="75"/>
      <c r="N35" s="75"/>
      <c r="O35" s="75"/>
      <c r="P35" s="75"/>
      <c r="Q35" s="75"/>
      <c r="R35" s="75"/>
      <c r="S35" s="75"/>
      <c r="T35" s="75"/>
      <c r="U35" s="75"/>
    </row>
    <row r="36" spans="2:21" customFormat="1" ht="14.4" customHeight="1" x14ac:dyDescent="0.3">
      <c r="B36" s="159" t="s">
        <v>38</v>
      </c>
      <c r="C36" s="3"/>
      <c r="D36" s="4"/>
      <c r="E36" s="51"/>
      <c r="F36" s="54"/>
      <c r="G36" s="7"/>
      <c r="H36" s="55"/>
      <c r="I36" s="60"/>
      <c r="J36" s="12"/>
      <c r="K36" s="13"/>
      <c r="L36" s="75"/>
      <c r="M36" s="75"/>
      <c r="N36" s="75"/>
      <c r="O36" s="75"/>
      <c r="P36" s="75"/>
      <c r="Q36" s="75"/>
      <c r="R36" s="75"/>
      <c r="S36" s="75"/>
      <c r="T36" s="75"/>
      <c r="U36" s="75"/>
    </row>
    <row r="37" spans="2:21" customFormat="1" x14ac:dyDescent="0.3">
      <c r="B37" s="160"/>
      <c r="C37" s="5"/>
      <c r="D37" s="6"/>
      <c r="E37" s="52"/>
      <c r="F37" s="56"/>
      <c r="G37" s="8"/>
      <c r="H37" s="57"/>
      <c r="I37" s="61"/>
      <c r="J37" s="14"/>
      <c r="K37" s="15"/>
      <c r="L37" s="75"/>
      <c r="M37" s="75"/>
      <c r="N37" s="75"/>
      <c r="O37" s="75"/>
      <c r="P37" s="75"/>
      <c r="Q37" s="75"/>
      <c r="R37" s="75"/>
      <c r="S37" s="75"/>
      <c r="T37" s="75"/>
      <c r="U37" s="75"/>
    </row>
    <row r="38" spans="2:21" customFormat="1" x14ac:dyDescent="0.3">
      <c r="B38" s="160"/>
      <c r="C38" s="5"/>
      <c r="D38" s="6"/>
      <c r="E38" s="52"/>
      <c r="F38" s="56"/>
      <c r="G38" s="8"/>
      <c r="H38" s="57"/>
      <c r="I38" s="61"/>
      <c r="J38" s="14"/>
      <c r="K38" s="15"/>
      <c r="L38" s="75"/>
      <c r="M38" s="75"/>
      <c r="N38" s="75"/>
      <c r="O38" s="75"/>
      <c r="P38" s="75"/>
      <c r="Q38" s="75"/>
      <c r="R38" s="75"/>
      <c r="S38" s="75"/>
      <c r="T38" s="75"/>
      <c r="U38" s="75"/>
    </row>
    <row r="39" spans="2:21" customFormat="1" ht="15.6" x14ac:dyDescent="0.3">
      <c r="B39" s="160"/>
      <c r="C39" s="5"/>
      <c r="D39" s="6"/>
      <c r="E39" s="52"/>
      <c r="F39" s="56"/>
      <c r="G39" s="8"/>
      <c r="H39" s="57"/>
      <c r="I39" s="61"/>
      <c r="J39" s="14"/>
      <c r="K39" s="15"/>
      <c r="L39" s="75"/>
      <c r="M39" s="75"/>
      <c r="N39" s="107" t="s">
        <v>129</v>
      </c>
      <c r="O39" s="75"/>
      <c r="P39" s="185" t="s">
        <v>167</v>
      </c>
      <c r="Q39" s="185"/>
      <c r="R39" s="185"/>
      <c r="S39" s="185"/>
      <c r="T39" s="75"/>
      <c r="U39" s="75"/>
    </row>
    <row r="40" spans="2:21" customFormat="1" ht="15.6" x14ac:dyDescent="0.3">
      <c r="B40" s="160"/>
      <c r="C40" s="5"/>
      <c r="D40" s="6"/>
      <c r="E40" s="52"/>
      <c r="F40" s="56"/>
      <c r="G40" s="8"/>
      <c r="H40" s="57"/>
      <c r="I40" s="61"/>
      <c r="J40" s="14"/>
      <c r="K40" s="15"/>
      <c r="L40" s="75"/>
      <c r="M40" s="75"/>
      <c r="N40" s="107" t="s">
        <v>130</v>
      </c>
      <c r="O40" s="75"/>
      <c r="P40" s="185"/>
      <c r="Q40" s="185"/>
      <c r="R40" s="185"/>
      <c r="S40" s="185"/>
      <c r="T40" s="75"/>
      <c r="U40" s="75"/>
    </row>
    <row r="41" spans="2:21" customFormat="1" x14ac:dyDescent="0.3">
      <c r="B41" s="160"/>
      <c r="C41" s="5"/>
      <c r="D41" s="6"/>
      <c r="E41" s="52"/>
      <c r="F41" s="56"/>
      <c r="G41" s="8"/>
      <c r="H41" s="57"/>
      <c r="I41" s="61"/>
      <c r="J41" s="14"/>
      <c r="K41" s="15"/>
      <c r="L41" s="75"/>
      <c r="M41" s="75"/>
      <c r="N41" s="75"/>
      <c r="O41" s="75"/>
      <c r="P41" s="75"/>
      <c r="Q41" s="75"/>
      <c r="R41" s="75"/>
      <c r="S41" s="75"/>
      <c r="T41" s="75"/>
      <c r="U41" s="75"/>
    </row>
    <row r="42" spans="2:21" customFormat="1" x14ac:dyDescent="0.3">
      <c r="B42" s="160"/>
      <c r="C42" s="5"/>
      <c r="D42" s="6"/>
      <c r="E42" s="52"/>
      <c r="F42" s="56"/>
      <c r="G42" s="8"/>
      <c r="H42" s="57"/>
      <c r="I42" s="61"/>
      <c r="J42" s="14"/>
      <c r="K42" s="15"/>
      <c r="L42" s="75"/>
      <c r="M42" s="75"/>
      <c r="N42" s="75"/>
      <c r="O42" s="75"/>
      <c r="P42" s="75"/>
      <c r="Q42" s="75"/>
      <c r="R42" s="75"/>
      <c r="S42" s="75"/>
      <c r="T42" s="75"/>
      <c r="U42" s="75"/>
    </row>
    <row r="43" spans="2:21" customFormat="1" ht="15" thickBot="1" x14ac:dyDescent="0.35">
      <c r="B43" s="161"/>
      <c r="C43" s="10"/>
      <c r="D43" s="11"/>
      <c r="E43" s="53"/>
      <c r="F43" s="58"/>
      <c r="G43" s="9"/>
      <c r="H43" s="59"/>
      <c r="I43" s="62"/>
      <c r="J43" s="16"/>
      <c r="K43" s="17"/>
      <c r="L43" s="75"/>
      <c r="M43" s="75"/>
      <c r="N43" s="75"/>
      <c r="O43" s="75"/>
      <c r="P43" s="75"/>
      <c r="Q43" s="75"/>
      <c r="R43" s="75"/>
      <c r="S43" s="75"/>
      <c r="T43" s="75"/>
      <c r="U43" s="75"/>
    </row>
    <row r="44" spans="2:21" customFormat="1" x14ac:dyDescent="0.3">
      <c r="B44" s="136" t="s">
        <v>40</v>
      </c>
      <c r="C44" s="3"/>
      <c r="D44" s="4"/>
      <c r="E44" s="51"/>
      <c r="F44" s="54"/>
      <c r="G44" s="7"/>
      <c r="H44" s="55"/>
      <c r="I44" s="60"/>
      <c r="J44" s="12"/>
      <c r="K44" s="13"/>
      <c r="L44" s="75"/>
      <c r="M44" s="75"/>
      <c r="N44" s="75"/>
      <c r="O44" s="75"/>
      <c r="P44" s="75"/>
      <c r="Q44" s="75"/>
      <c r="R44" s="75"/>
      <c r="S44" s="75"/>
      <c r="T44" s="75"/>
      <c r="U44" s="75"/>
    </row>
    <row r="45" spans="2:21" customFormat="1" x14ac:dyDescent="0.3">
      <c r="B45" s="137"/>
      <c r="C45" s="5"/>
      <c r="D45" s="6"/>
      <c r="E45" s="52"/>
      <c r="F45" s="56"/>
      <c r="G45" s="8"/>
      <c r="H45" s="57"/>
      <c r="I45" s="61"/>
      <c r="J45" s="14"/>
      <c r="K45" s="15"/>
      <c r="L45" s="75"/>
      <c r="M45" s="75"/>
      <c r="N45" s="75"/>
      <c r="O45" s="75"/>
      <c r="P45" s="75"/>
      <c r="Q45" s="75"/>
      <c r="R45" s="75"/>
      <c r="S45" s="75"/>
      <c r="T45" s="75"/>
      <c r="U45" s="75"/>
    </row>
    <row r="46" spans="2:21" customFormat="1" ht="14.4" customHeight="1" x14ac:dyDescent="0.3">
      <c r="B46" s="137"/>
      <c r="C46" s="5"/>
      <c r="D46" s="6"/>
      <c r="E46" s="52"/>
      <c r="F46" s="56"/>
      <c r="G46" s="8"/>
      <c r="H46" s="57"/>
      <c r="I46" s="61"/>
      <c r="J46" s="14"/>
      <c r="K46" s="15"/>
      <c r="L46" s="75"/>
      <c r="M46" s="75"/>
      <c r="N46" s="75"/>
      <c r="O46" s="75"/>
      <c r="P46" s="75"/>
      <c r="Q46" s="75"/>
      <c r="R46" s="75"/>
      <c r="S46" s="75"/>
      <c r="T46" s="75"/>
      <c r="U46" s="75"/>
    </row>
    <row r="47" spans="2:21" customFormat="1" x14ac:dyDescent="0.3">
      <c r="B47" s="137"/>
      <c r="C47" s="5"/>
      <c r="D47" s="6"/>
      <c r="E47" s="52"/>
      <c r="F47" s="56"/>
      <c r="G47" s="8"/>
      <c r="H47" s="57"/>
      <c r="I47" s="61"/>
      <c r="J47" s="14"/>
      <c r="K47" s="15"/>
      <c r="L47" s="75"/>
      <c r="M47" s="75"/>
      <c r="N47" s="75"/>
      <c r="O47" s="75"/>
      <c r="P47" s="75"/>
      <c r="Q47" s="75"/>
      <c r="R47" s="75"/>
      <c r="S47" s="75"/>
      <c r="T47" s="75"/>
      <c r="U47" s="75"/>
    </row>
    <row r="48" spans="2:21" customFormat="1" x14ac:dyDescent="0.3">
      <c r="B48" s="137"/>
      <c r="C48" s="5"/>
      <c r="D48" s="6"/>
      <c r="E48" s="52"/>
      <c r="F48" s="56"/>
      <c r="G48" s="8"/>
      <c r="H48" s="57"/>
      <c r="I48" s="61"/>
      <c r="J48" s="14"/>
      <c r="K48" s="15"/>
      <c r="L48" s="75"/>
      <c r="M48" s="75"/>
      <c r="N48" s="75"/>
      <c r="O48" s="75"/>
      <c r="P48" s="75"/>
      <c r="Q48" s="75"/>
      <c r="R48" s="75"/>
      <c r="S48" s="75"/>
      <c r="T48" s="75"/>
      <c r="U48" s="75"/>
    </row>
    <row r="49" spans="2:21" customFormat="1" x14ac:dyDescent="0.3">
      <c r="B49" s="137"/>
      <c r="C49" s="5"/>
      <c r="D49" s="6"/>
      <c r="E49" s="52"/>
      <c r="F49" s="56"/>
      <c r="G49" s="8"/>
      <c r="H49" s="57"/>
      <c r="I49" s="61"/>
      <c r="J49" s="14"/>
      <c r="K49" s="15"/>
      <c r="L49" s="75"/>
      <c r="M49" s="75"/>
      <c r="N49" s="75"/>
      <c r="O49" s="75"/>
      <c r="P49" s="75"/>
      <c r="Q49" s="75"/>
      <c r="R49" s="75"/>
      <c r="S49" s="75"/>
      <c r="T49" s="75"/>
      <c r="U49" s="75"/>
    </row>
    <row r="50" spans="2:21" customFormat="1" x14ac:dyDescent="0.3">
      <c r="B50" s="137"/>
      <c r="C50" s="5"/>
      <c r="D50" s="6"/>
      <c r="E50" s="52"/>
      <c r="F50" s="56"/>
      <c r="G50" s="8"/>
      <c r="H50" s="57"/>
      <c r="I50" s="61"/>
      <c r="J50" s="14"/>
      <c r="K50" s="15"/>
      <c r="L50" s="75"/>
      <c r="M50" s="75"/>
      <c r="N50" s="75"/>
      <c r="O50" s="75"/>
      <c r="P50" s="75"/>
      <c r="Q50" s="75"/>
      <c r="R50" s="75"/>
      <c r="S50" s="75"/>
      <c r="T50" s="75"/>
      <c r="U50" s="75"/>
    </row>
    <row r="51" spans="2:21" customFormat="1" ht="15" thickBot="1" x14ac:dyDescent="0.35">
      <c r="B51" s="138"/>
      <c r="C51" s="10"/>
      <c r="D51" s="11"/>
      <c r="E51" s="53"/>
      <c r="F51" s="58"/>
      <c r="G51" s="9"/>
      <c r="H51" s="59"/>
      <c r="I51" s="62"/>
      <c r="J51" s="16"/>
      <c r="K51" s="17"/>
      <c r="L51" s="75"/>
      <c r="M51" s="75"/>
      <c r="N51" s="75"/>
      <c r="O51" s="75"/>
      <c r="P51" s="75"/>
      <c r="Q51" s="75"/>
      <c r="R51" s="75"/>
      <c r="S51" s="75"/>
      <c r="T51" s="75"/>
      <c r="U51" s="75"/>
    </row>
    <row r="52" spans="2:21" customFormat="1" x14ac:dyDescent="0.3">
      <c r="B52" s="136" t="s">
        <v>67</v>
      </c>
      <c r="C52" s="3"/>
      <c r="D52" s="4"/>
      <c r="E52" s="51"/>
      <c r="F52" s="54"/>
      <c r="G52" s="7"/>
      <c r="H52" s="55"/>
      <c r="I52" s="60"/>
      <c r="J52" s="12"/>
      <c r="K52" s="13"/>
      <c r="L52" s="75"/>
      <c r="M52" s="75"/>
      <c r="N52" s="75"/>
      <c r="O52" s="75"/>
      <c r="P52" s="75"/>
      <c r="Q52" s="75"/>
      <c r="R52" s="75"/>
      <c r="S52" s="75"/>
      <c r="T52" s="75"/>
      <c r="U52" s="75"/>
    </row>
    <row r="53" spans="2:21" customFormat="1" x14ac:dyDescent="0.3">
      <c r="B53" s="137"/>
      <c r="C53" s="5"/>
      <c r="D53" s="6"/>
      <c r="E53" s="52"/>
      <c r="F53" s="56"/>
      <c r="G53" s="8"/>
      <c r="H53" s="57"/>
      <c r="I53" s="61"/>
      <c r="J53" s="14"/>
      <c r="K53" s="15"/>
      <c r="L53" s="75"/>
      <c r="M53" s="75"/>
      <c r="N53" s="75"/>
      <c r="O53" s="75"/>
      <c r="P53" s="75"/>
      <c r="Q53" s="75"/>
      <c r="R53" s="75"/>
      <c r="S53" s="75"/>
      <c r="T53" s="75"/>
      <c r="U53" s="75"/>
    </row>
    <row r="54" spans="2:21" customFormat="1" ht="14.4" customHeight="1" x14ac:dyDescent="0.3">
      <c r="B54" s="137"/>
      <c r="C54" s="5"/>
      <c r="D54" s="6"/>
      <c r="E54" s="52"/>
      <c r="F54" s="56"/>
      <c r="G54" s="8"/>
      <c r="H54" s="57"/>
      <c r="I54" s="61"/>
      <c r="J54" s="14"/>
      <c r="K54" s="15"/>
      <c r="L54" s="75"/>
      <c r="M54" s="75"/>
      <c r="N54" s="75"/>
      <c r="O54" s="75"/>
      <c r="P54" s="75"/>
      <c r="Q54" s="75"/>
      <c r="R54" s="75"/>
      <c r="S54" s="75"/>
      <c r="T54" s="75"/>
      <c r="U54" s="75"/>
    </row>
    <row r="55" spans="2:21" customFormat="1" x14ac:dyDescent="0.3">
      <c r="B55" s="137"/>
      <c r="C55" s="5"/>
      <c r="D55" s="6"/>
      <c r="E55" s="52"/>
      <c r="F55" s="56"/>
      <c r="G55" s="8"/>
      <c r="H55" s="57"/>
      <c r="I55" s="61"/>
      <c r="J55" s="14"/>
      <c r="K55" s="15"/>
      <c r="L55" s="75"/>
      <c r="M55" s="75"/>
      <c r="N55" s="75"/>
      <c r="O55" s="75"/>
      <c r="P55" s="75"/>
      <c r="Q55" s="75"/>
      <c r="R55" s="75"/>
      <c r="S55" s="75"/>
      <c r="T55" s="75"/>
      <c r="U55" s="75"/>
    </row>
    <row r="56" spans="2:21" customFormat="1" x14ac:dyDescent="0.3">
      <c r="B56" s="137"/>
      <c r="C56" s="5"/>
      <c r="D56" s="6"/>
      <c r="E56" s="52"/>
      <c r="F56" s="56"/>
      <c r="G56" s="8"/>
      <c r="H56" s="57"/>
      <c r="I56" s="61"/>
      <c r="J56" s="14"/>
      <c r="K56" s="15"/>
      <c r="L56" s="75"/>
      <c r="M56" s="75"/>
      <c r="N56" s="75"/>
      <c r="O56" s="75"/>
      <c r="P56" s="75"/>
      <c r="Q56" s="75"/>
      <c r="R56" s="75"/>
      <c r="S56" s="75"/>
      <c r="T56" s="75"/>
      <c r="U56" s="75"/>
    </row>
    <row r="57" spans="2:21" customFormat="1" x14ac:dyDescent="0.3">
      <c r="B57" s="137"/>
      <c r="C57" s="5"/>
      <c r="D57" s="6"/>
      <c r="E57" s="52"/>
      <c r="F57" s="56"/>
      <c r="G57" s="8"/>
      <c r="H57" s="57"/>
      <c r="I57" s="61"/>
      <c r="J57" s="14"/>
      <c r="K57" s="15"/>
      <c r="L57" s="75"/>
      <c r="M57" s="75"/>
      <c r="N57" s="75"/>
      <c r="O57" s="75"/>
      <c r="P57" s="75"/>
      <c r="Q57" s="75"/>
      <c r="R57" s="75"/>
      <c r="S57" s="75"/>
      <c r="T57" s="75"/>
      <c r="U57" s="75"/>
    </row>
    <row r="58" spans="2:21" customFormat="1" x14ac:dyDescent="0.3">
      <c r="B58" s="137"/>
      <c r="C58" s="5"/>
      <c r="D58" s="6"/>
      <c r="E58" s="52"/>
      <c r="F58" s="56"/>
      <c r="G58" s="8"/>
      <c r="H58" s="57"/>
      <c r="I58" s="61"/>
      <c r="J58" s="14"/>
      <c r="K58" s="15"/>
      <c r="L58" s="75"/>
      <c r="M58" s="75"/>
      <c r="N58" s="75"/>
      <c r="O58" s="75"/>
      <c r="P58" s="75"/>
      <c r="Q58" s="75"/>
      <c r="R58" s="75"/>
      <c r="S58" s="75"/>
      <c r="T58" s="75"/>
      <c r="U58" s="75"/>
    </row>
    <row r="59" spans="2:21" customFormat="1" ht="15" thickBot="1" x14ac:dyDescent="0.35">
      <c r="B59" s="138"/>
      <c r="C59" s="10"/>
      <c r="D59" s="11"/>
      <c r="E59" s="53"/>
      <c r="F59" s="58"/>
      <c r="G59" s="9"/>
      <c r="H59" s="59"/>
      <c r="I59" s="62"/>
      <c r="J59" s="16"/>
      <c r="K59" s="17"/>
      <c r="L59" s="75"/>
      <c r="M59" s="75"/>
      <c r="N59" s="75"/>
      <c r="O59" s="75"/>
      <c r="P59" s="75"/>
      <c r="Q59" s="75"/>
      <c r="R59" s="75"/>
      <c r="S59" s="75"/>
      <c r="T59" s="75"/>
      <c r="U59" s="75"/>
    </row>
    <row r="60" spans="2:21" customFormat="1" x14ac:dyDescent="0.3">
      <c r="B60" s="50"/>
      <c r="K60" s="158" t="s">
        <v>128</v>
      </c>
      <c r="L60" s="158"/>
      <c r="M60" s="75"/>
      <c r="N60" s="75"/>
      <c r="O60" s="75"/>
      <c r="P60" s="75"/>
      <c r="Q60" s="75"/>
      <c r="R60" s="75"/>
      <c r="S60" s="75"/>
      <c r="T60" s="75"/>
      <c r="U60" s="75"/>
    </row>
    <row r="61" spans="2:21" customFormat="1" x14ac:dyDescent="0.3">
      <c r="B61" s="50"/>
      <c r="K61" s="158"/>
      <c r="L61" s="158"/>
      <c r="M61" s="75"/>
      <c r="N61" s="75"/>
      <c r="O61" s="75"/>
      <c r="P61" s="75"/>
      <c r="Q61" s="75"/>
      <c r="R61" s="75"/>
      <c r="S61" s="75"/>
      <c r="T61" s="75"/>
      <c r="U61" s="75"/>
    </row>
    <row r="62" spans="2:21" customFormat="1" x14ac:dyDescent="0.3">
      <c r="B62" s="50"/>
      <c r="L62" s="75"/>
      <c r="M62" s="75"/>
      <c r="N62" s="75"/>
      <c r="O62" s="75"/>
      <c r="P62" s="75"/>
      <c r="Q62" s="75"/>
      <c r="R62" s="75"/>
      <c r="S62" s="75"/>
      <c r="T62" s="75"/>
      <c r="U62" s="75"/>
    </row>
    <row r="63" spans="2:21" customFormat="1" x14ac:dyDescent="0.3">
      <c r="B63" s="50"/>
      <c r="L63" s="75"/>
      <c r="M63" s="75"/>
      <c r="N63" s="75"/>
      <c r="O63" s="75"/>
      <c r="P63" s="75"/>
      <c r="Q63" s="75"/>
      <c r="R63" s="75"/>
      <c r="S63" s="75"/>
      <c r="T63" s="75"/>
      <c r="U63" s="75"/>
    </row>
    <row r="64" spans="2:21" customFormat="1" x14ac:dyDescent="0.3">
      <c r="B64" s="50"/>
      <c r="L64" s="75"/>
      <c r="M64" s="75"/>
      <c r="N64" s="75"/>
      <c r="O64" s="75"/>
      <c r="P64" s="75"/>
      <c r="Q64" s="75"/>
      <c r="R64" s="75"/>
      <c r="S64" s="75"/>
      <c r="T64" s="75"/>
      <c r="U64" s="75"/>
    </row>
    <row r="65" spans="2:21" customFormat="1" x14ac:dyDescent="0.3">
      <c r="B65" s="50"/>
      <c r="L65" s="75"/>
      <c r="M65" s="75"/>
      <c r="N65" s="75"/>
      <c r="O65" s="75"/>
      <c r="P65" s="75"/>
      <c r="Q65" s="75"/>
      <c r="R65" s="75"/>
      <c r="S65" s="75"/>
      <c r="T65" s="75"/>
      <c r="U65" s="75"/>
    </row>
    <row r="66" spans="2:21" customFormat="1" x14ac:dyDescent="0.3">
      <c r="B66" s="50"/>
      <c r="L66" s="75"/>
      <c r="M66" s="75"/>
      <c r="N66" s="75"/>
      <c r="O66" s="75"/>
      <c r="P66" s="75"/>
      <c r="Q66" s="75"/>
      <c r="R66" s="75"/>
      <c r="S66" s="75"/>
      <c r="T66" s="75"/>
      <c r="U66" s="75"/>
    </row>
    <row r="68" spans="2:21" x14ac:dyDescent="0.3">
      <c r="F68" s="187" t="str">
        <f>Analyse!B32</f>
        <v>Le Mans GL</v>
      </c>
      <c r="G68" s="187"/>
      <c r="H68" s="187"/>
      <c r="I68" s="187"/>
      <c r="J68" s="187"/>
    </row>
    <row r="69" spans="2:21" x14ac:dyDescent="0.3">
      <c r="F69" s="187"/>
      <c r="G69" s="187"/>
      <c r="H69" s="187"/>
      <c r="I69" s="187"/>
      <c r="J69" s="187"/>
    </row>
    <row r="70" spans="2:21" x14ac:dyDescent="0.3">
      <c r="F70" s="187"/>
      <c r="G70" s="187"/>
      <c r="H70" s="187"/>
      <c r="I70" s="187"/>
      <c r="J70" s="187"/>
    </row>
  </sheetData>
  <sheetProtection sheet="1" objects="1" scenarios="1"/>
  <mergeCells count="13">
    <mergeCell ref="P39:S40"/>
    <mergeCell ref="F68:J70"/>
    <mergeCell ref="K60:L61"/>
    <mergeCell ref="B28:B35"/>
    <mergeCell ref="B36:B43"/>
    <mergeCell ref="B44:B51"/>
    <mergeCell ref="B52:B59"/>
    <mergeCell ref="B20:B27"/>
    <mergeCell ref="C2:E3"/>
    <mergeCell ref="F2:H3"/>
    <mergeCell ref="I2:K3"/>
    <mergeCell ref="B4:B11"/>
    <mergeCell ref="B12:B1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1:T80"/>
  <sheetViews>
    <sheetView showGridLines="0" zoomScale="55" zoomScaleNormal="55" workbookViewId="0"/>
  </sheetViews>
  <sheetFormatPr baseColWidth="10" defaultRowHeight="14.4" x14ac:dyDescent="0.3"/>
  <cols>
    <col min="1" max="1" width="11.5546875" style="75"/>
    <col min="2" max="2" width="19" style="74" customWidth="1"/>
    <col min="3" max="11" width="11.6640625" style="75" customWidth="1"/>
    <col min="12" max="16384" width="11.5546875" style="75"/>
  </cols>
  <sheetData>
    <row r="1" spans="2:19" customFormat="1" ht="15" thickBot="1" x14ac:dyDescent="0.35">
      <c r="B1" s="50"/>
      <c r="L1" s="76"/>
      <c r="M1" s="76"/>
      <c r="N1" s="76"/>
      <c r="O1" s="76"/>
      <c r="P1" s="76"/>
      <c r="Q1" s="76"/>
      <c r="R1" s="76"/>
      <c r="S1" s="76"/>
    </row>
    <row r="2" spans="2:19" customFormat="1" ht="24.6" customHeight="1" x14ac:dyDescent="0.3">
      <c r="B2" s="78">
        <v>43830</v>
      </c>
      <c r="C2" s="139" t="s">
        <v>8</v>
      </c>
      <c r="D2" s="140"/>
      <c r="E2" s="141"/>
      <c r="F2" s="145" t="s">
        <v>7</v>
      </c>
      <c r="G2" s="146"/>
      <c r="H2" s="147"/>
      <c r="I2" s="151" t="s">
        <v>35</v>
      </c>
      <c r="J2" s="152"/>
      <c r="K2" s="153"/>
      <c r="L2" s="76"/>
      <c r="M2" s="76"/>
      <c r="N2" s="76"/>
      <c r="O2" s="76"/>
      <c r="P2" s="76"/>
      <c r="Q2" s="76"/>
      <c r="R2" s="76"/>
      <c r="S2" s="76"/>
    </row>
    <row r="3" spans="2:19" customFormat="1" ht="24.6" customHeight="1" thickBot="1" x14ac:dyDescent="0.35">
      <c r="B3" s="79">
        <v>0.59018518518518526</v>
      </c>
      <c r="C3" s="142"/>
      <c r="D3" s="143"/>
      <c r="E3" s="144"/>
      <c r="F3" s="148"/>
      <c r="G3" s="149"/>
      <c r="H3" s="150"/>
      <c r="I3" s="154"/>
      <c r="J3" s="155"/>
      <c r="K3" s="156"/>
      <c r="L3" s="76"/>
      <c r="M3" s="76"/>
      <c r="N3" s="76"/>
      <c r="O3" s="76"/>
      <c r="P3" s="76"/>
      <c r="Q3" s="76"/>
      <c r="R3" s="76"/>
      <c r="S3" s="76"/>
    </row>
    <row r="4" spans="2:19" customFormat="1" x14ac:dyDescent="0.3">
      <c r="B4" s="157" t="s">
        <v>33</v>
      </c>
      <c r="C4" s="3"/>
      <c r="D4" s="4"/>
      <c r="E4" s="51"/>
      <c r="F4" s="54"/>
      <c r="G4" s="7"/>
      <c r="H4" s="55"/>
      <c r="I4" s="60"/>
      <c r="J4" s="12"/>
      <c r="K4" s="13"/>
      <c r="L4" s="76"/>
      <c r="M4" s="76"/>
      <c r="N4" s="76"/>
      <c r="O4" s="76"/>
      <c r="P4" s="76"/>
      <c r="Q4" s="76"/>
      <c r="R4" s="76"/>
      <c r="S4" s="76"/>
    </row>
    <row r="5" spans="2:19" customFormat="1" x14ac:dyDescent="0.3">
      <c r="B5" s="137"/>
      <c r="C5" s="5"/>
      <c r="D5" s="6"/>
      <c r="E5" s="52"/>
      <c r="F5" s="56"/>
      <c r="G5" s="8"/>
      <c r="H5" s="57"/>
      <c r="I5" s="61"/>
      <c r="J5" s="14"/>
      <c r="K5" s="15"/>
      <c r="L5" s="76"/>
      <c r="M5" s="76"/>
      <c r="N5" s="76"/>
      <c r="O5" s="76"/>
      <c r="P5" s="76"/>
      <c r="Q5" s="76"/>
      <c r="R5" s="76"/>
      <c r="S5" s="76"/>
    </row>
    <row r="6" spans="2:19" customFormat="1" x14ac:dyDescent="0.3">
      <c r="B6" s="137"/>
      <c r="C6" s="5"/>
      <c r="D6" s="6"/>
      <c r="E6" s="52"/>
      <c r="F6" s="56"/>
      <c r="G6" s="8"/>
      <c r="H6" s="57"/>
      <c r="I6" s="61"/>
      <c r="J6" s="14"/>
      <c r="K6" s="15"/>
      <c r="L6" s="76"/>
      <c r="M6" s="76"/>
      <c r="N6" s="76"/>
      <c r="O6" s="76"/>
      <c r="P6" s="76"/>
      <c r="Q6" s="76"/>
      <c r="R6" s="76"/>
      <c r="S6" s="76"/>
    </row>
    <row r="7" spans="2:19" customFormat="1" x14ac:dyDescent="0.3">
      <c r="B7" s="137"/>
      <c r="C7" s="5"/>
      <c r="D7" s="6"/>
      <c r="E7" s="52"/>
      <c r="F7" s="56"/>
      <c r="G7" s="8"/>
      <c r="H7" s="57"/>
      <c r="I7" s="61"/>
      <c r="J7" s="14"/>
      <c r="K7" s="15"/>
      <c r="L7" s="76"/>
      <c r="M7" s="76"/>
      <c r="N7" s="76"/>
      <c r="O7" s="76"/>
      <c r="P7" s="76"/>
      <c r="Q7" s="76"/>
      <c r="R7" s="76"/>
      <c r="S7" s="76"/>
    </row>
    <row r="8" spans="2:19" customFormat="1" x14ac:dyDescent="0.3">
      <c r="B8" s="137"/>
      <c r="C8" s="5"/>
      <c r="D8" s="6"/>
      <c r="E8" s="52"/>
      <c r="F8" s="56"/>
      <c r="G8" s="8"/>
      <c r="H8" s="57"/>
      <c r="I8" s="61"/>
      <c r="J8" s="14"/>
      <c r="K8" s="15"/>
      <c r="L8" s="76"/>
      <c r="M8" s="76"/>
      <c r="N8" s="76"/>
      <c r="O8" s="76"/>
      <c r="P8" s="76"/>
      <c r="Q8" s="76"/>
      <c r="R8" s="76"/>
      <c r="S8" s="76"/>
    </row>
    <row r="9" spans="2:19" customFormat="1" x14ac:dyDescent="0.3">
      <c r="B9" s="137"/>
      <c r="C9" s="5"/>
      <c r="D9" s="6"/>
      <c r="E9" s="52"/>
      <c r="F9" s="56"/>
      <c r="G9" s="8"/>
      <c r="H9" s="57"/>
      <c r="I9" s="61"/>
      <c r="J9" s="14"/>
      <c r="K9" s="15"/>
      <c r="L9" s="76"/>
      <c r="M9" s="76"/>
      <c r="N9" s="76"/>
      <c r="O9" s="76"/>
      <c r="P9" s="76"/>
      <c r="Q9" s="76"/>
      <c r="R9" s="76"/>
      <c r="S9" s="76"/>
    </row>
    <row r="10" spans="2:19" customFormat="1" x14ac:dyDescent="0.3">
      <c r="B10" s="137"/>
      <c r="C10" s="5"/>
      <c r="D10" s="6"/>
      <c r="E10" s="52"/>
      <c r="F10" s="56"/>
      <c r="G10" s="8"/>
      <c r="H10" s="57"/>
      <c r="I10" s="61"/>
      <c r="J10" s="14"/>
      <c r="K10" s="15"/>
      <c r="L10" s="76"/>
      <c r="M10" s="76"/>
      <c r="N10" s="76"/>
      <c r="O10" s="76"/>
      <c r="P10" s="76"/>
      <c r="Q10" s="76"/>
      <c r="R10" s="76"/>
      <c r="S10" s="76"/>
    </row>
    <row r="11" spans="2:19" customFormat="1" ht="15" thickBot="1" x14ac:dyDescent="0.35">
      <c r="B11" s="138"/>
      <c r="C11" s="10"/>
      <c r="D11" s="11"/>
      <c r="E11" s="53"/>
      <c r="F11" s="58"/>
      <c r="G11" s="9"/>
      <c r="H11" s="59"/>
      <c r="I11" s="62"/>
      <c r="J11" s="16"/>
      <c r="K11" s="17"/>
      <c r="L11" s="76"/>
      <c r="M11" s="76"/>
      <c r="N11" s="76"/>
      <c r="O11" s="76"/>
      <c r="P11" s="76"/>
      <c r="Q11" s="76"/>
      <c r="R11" s="76"/>
      <c r="S11" s="76"/>
    </row>
    <row r="12" spans="2:19" customFormat="1" x14ac:dyDescent="0.3">
      <c r="B12" s="136" t="s">
        <v>36</v>
      </c>
      <c r="C12" s="3"/>
      <c r="D12" s="4"/>
      <c r="E12" s="51"/>
      <c r="F12" s="54"/>
      <c r="G12" s="7"/>
      <c r="H12" s="55"/>
      <c r="I12" s="60"/>
      <c r="J12" s="12"/>
      <c r="K12" s="13"/>
      <c r="L12" s="76"/>
      <c r="M12" s="76"/>
      <c r="N12" s="76"/>
      <c r="O12" s="76"/>
      <c r="P12" s="76"/>
      <c r="Q12" s="76"/>
      <c r="R12" s="76"/>
      <c r="S12" s="76"/>
    </row>
    <row r="13" spans="2:19" customFormat="1" x14ac:dyDescent="0.3">
      <c r="B13" s="137"/>
      <c r="C13" s="5"/>
      <c r="D13" s="6"/>
      <c r="E13" s="52"/>
      <c r="F13" s="56"/>
      <c r="G13" s="8"/>
      <c r="H13" s="57"/>
      <c r="I13" s="61"/>
      <c r="J13" s="14"/>
      <c r="K13" s="15"/>
      <c r="L13" s="76"/>
      <c r="M13" s="76"/>
      <c r="N13" s="76"/>
      <c r="O13" s="76"/>
      <c r="P13" s="76"/>
      <c r="Q13" s="76"/>
      <c r="R13" s="76"/>
      <c r="S13" s="76"/>
    </row>
    <row r="14" spans="2:19" customFormat="1" x14ac:dyDescent="0.3">
      <c r="B14" s="137"/>
      <c r="C14" s="5"/>
      <c r="D14" s="6"/>
      <c r="E14" s="52"/>
      <c r="F14" s="56"/>
      <c r="G14" s="8"/>
      <c r="H14" s="57"/>
      <c r="I14" s="61"/>
      <c r="J14" s="14"/>
      <c r="K14" s="15"/>
      <c r="L14" s="76"/>
      <c r="M14" s="76"/>
      <c r="N14" s="76"/>
      <c r="O14" s="76"/>
      <c r="P14" s="76"/>
      <c r="Q14" s="76"/>
      <c r="R14" s="76"/>
      <c r="S14" s="76"/>
    </row>
    <row r="15" spans="2:19" customFormat="1" x14ac:dyDescent="0.3">
      <c r="B15" s="137"/>
      <c r="C15" s="5"/>
      <c r="D15" s="6"/>
      <c r="E15" s="52"/>
      <c r="F15" s="56"/>
      <c r="G15" s="8"/>
      <c r="H15" s="57"/>
      <c r="I15" s="61"/>
      <c r="J15" s="14"/>
      <c r="K15" s="15"/>
      <c r="L15" s="76"/>
      <c r="M15" s="76"/>
      <c r="N15" s="76"/>
      <c r="O15" s="76"/>
      <c r="P15" s="76"/>
      <c r="Q15" s="76"/>
      <c r="R15" s="76"/>
      <c r="S15" s="76"/>
    </row>
    <row r="16" spans="2:19" customFormat="1" x14ac:dyDescent="0.3">
      <c r="B16" s="137"/>
      <c r="C16" s="5"/>
      <c r="D16" s="6"/>
      <c r="E16" s="52"/>
      <c r="F16" s="56"/>
      <c r="G16" s="8"/>
      <c r="H16" s="57"/>
      <c r="I16" s="61"/>
      <c r="J16" s="14"/>
      <c r="K16" s="15"/>
      <c r="L16" s="76"/>
      <c r="M16" s="76"/>
      <c r="N16" s="76"/>
      <c r="O16" s="76"/>
      <c r="P16" s="76"/>
      <c r="Q16" s="76"/>
      <c r="R16" s="76"/>
      <c r="S16" s="76"/>
    </row>
    <row r="17" spans="2:20" customFormat="1" x14ac:dyDescent="0.3">
      <c r="B17" s="137"/>
      <c r="C17" s="5"/>
      <c r="D17" s="6"/>
      <c r="E17" s="52"/>
      <c r="F17" s="56"/>
      <c r="G17" s="8"/>
      <c r="H17" s="57"/>
      <c r="I17" s="61"/>
      <c r="J17" s="14"/>
      <c r="K17" s="15"/>
      <c r="L17" s="76"/>
      <c r="M17" s="76"/>
      <c r="N17" s="76"/>
      <c r="O17" s="76"/>
      <c r="P17" s="76"/>
      <c r="Q17" s="76"/>
      <c r="R17" s="76"/>
      <c r="S17" s="76"/>
    </row>
    <row r="18" spans="2:20" customFormat="1" x14ac:dyDescent="0.3">
      <c r="B18" s="137"/>
      <c r="C18" s="5"/>
      <c r="D18" s="6"/>
      <c r="E18" s="52"/>
      <c r="F18" s="56"/>
      <c r="G18" s="8"/>
      <c r="H18" s="57"/>
      <c r="I18" s="61"/>
      <c r="J18" s="14"/>
      <c r="K18" s="15"/>
      <c r="L18" s="76"/>
      <c r="M18" s="76"/>
      <c r="N18" s="76"/>
      <c r="O18" s="76"/>
      <c r="P18" s="76"/>
      <c r="Q18" s="76"/>
      <c r="R18" s="76"/>
      <c r="S18" s="76"/>
    </row>
    <row r="19" spans="2:20" customFormat="1" ht="15" thickBot="1" x14ac:dyDescent="0.35">
      <c r="B19" s="138"/>
      <c r="C19" s="10"/>
      <c r="D19" s="11"/>
      <c r="E19" s="53"/>
      <c r="F19" s="58"/>
      <c r="G19" s="9"/>
      <c r="H19" s="59"/>
      <c r="I19" s="62"/>
      <c r="J19" s="16"/>
      <c r="K19" s="17"/>
      <c r="L19" s="76"/>
      <c r="M19" s="76"/>
      <c r="N19" s="76"/>
      <c r="O19" s="76"/>
      <c r="P19" s="76"/>
      <c r="Q19" s="76"/>
      <c r="R19" s="76"/>
      <c r="S19" s="76"/>
    </row>
    <row r="20" spans="2:20" customFormat="1" x14ac:dyDescent="0.3">
      <c r="B20" s="136" t="s">
        <v>37</v>
      </c>
      <c r="C20" s="3"/>
      <c r="D20" s="4"/>
      <c r="E20" s="51"/>
      <c r="F20" s="54"/>
      <c r="G20" s="7"/>
      <c r="H20" s="55"/>
      <c r="I20" s="60"/>
      <c r="J20" s="12"/>
      <c r="K20" s="13"/>
      <c r="L20" s="76"/>
      <c r="M20" s="76"/>
      <c r="N20" s="76"/>
      <c r="O20" s="76"/>
      <c r="P20" s="76"/>
      <c r="Q20" s="76"/>
      <c r="R20" s="76"/>
      <c r="S20" s="76"/>
    </row>
    <row r="21" spans="2:20" customFormat="1" x14ac:dyDescent="0.3">
      <c r="B21" s="137"/>
      <c r="C21" s="5"/>
      <c r="D21" s="6"/>
      <c r="E21" s="52"/>
      <c r="F21" s="56"/>
      <c r="G21" s="8"/>
      <c r="H21" s="57"/>
      <c r="I21" s="61"/>
      <c r="J21" s="14"/>
      <c r="K21" s="15"/>
      <c r="L21" s="76"/>
      <c r="M21" s="76"/>
      <c r="N21" s="76"/>
      <c r="O21" s="76"/>
      <c r="P21" s="76"/>
      <c r="Q21" s="76"/>
      <c r="R21" s="76"/>
      <c r="S21" s="76"/>
    </row>
    <row r="22" spans="2:20" customFormat="1" x14ac:dyDescent="0.3">
      <c r="B22" s="137"/>
      <c r="C22" s="5"/>
      <c r="D22" s="6"/>
      <c r="E22" s="52"/>
      <c r="F22" s="56"/>
      <c r="G22" s="8"/>
      <c r="H22" s="57"/>
      <c r="I22" s="61"/>
      <c r="J22" s="14"/>
      <c r="K22" s="15"/>
      <c r="L22" s="76"/>
      <c r="M22" s="76"/>
      <c r="N22" s="76"/>
      <c r="O22" s="76"/>
      <c r="P22" s="76"/>
      <c r="Q22" s="76"/>
      <c r="R22" s="76"/>
      <c r="S22" s="76"/>
    </row>
    <row r="23" spans="2:20" customFormat="1" x14ac:dyDescent="0.3">
      <c r="B23" s="137"/>
      <c r="C23" s="5"/>
      <c r="D23" s="6"/>
      <c r="E23" s="52"/>
      <c r="F23" s="56"/>
      <c r="G23" s="8"/>
      <c r="H23" s="57"/>
      <c r="I23" s="61"/>
      <c r="J23" s="14"/>
      <c r="K23" s="15"/>
      <c r="L23" s="76"/>
      <c r="M23" s="76"/>
      <c r="N23" s="76"/>
      <c r="O23" s="76"/>
      <c r="P23" s="76"/>
      <c r="Q23" s="76"/>
      <c r="R23" s="76"/>
      <c r="S23" s="76"/>
    </row>
    <row r="24" spans="2:20" customFormat="1" x14ac:dyDescent="0.3">
      <c r="B24" s="137"/>
      <c r="C24" s="5"/>
      <c r="D24" s="6"/>
      <c r="E24" s="52"/>
      <c r="F24" s="56"/>
      <c r="G24" s="8"/>
      <c r="H24" s="57"/>
      <c r="I24" s="61"/>
      <c r="J24" s="14"/>
      <c r="K24" s="15"/>
      <c r="L24" s="76"/>
      <c r="M24" s="76"/>
      <c r="N24" s="76"/>
      <c r="O24" s="76"/>
      <c r="P24" s="76"/>
      <c r="Q24" s="76"/>
      <c r="R24" s="76"/>
      <c r="S24" s="76"/>
    </row>
    <row r="25" spans="2:20" customFormat="1" x14ac:dyDescent="0.3">
      <c r="B25" s="137"/>
      <c r="C25" s="5"/>
      <c r="D25" s="6"/>
      <c r="E25" s="52"/>
      <c r="F25" s="56"/>
      <c r="G25" s="8"/>
      <c r="H25" s="57"/>
      <c r="I25" s="61"/>
      <c r="J25" s="14"/>
      <c r="K25" s="15"/>
      <c r="L25" s="76"/>
      <c r="M25" s="76"/>
      <c r="N25" s="76"/>
      <c r="O25" s="76"/>
      <c r="P25" s="76"/>
      <c r="Q25" s="76"/>
      <c r="R25" s="76"/>
      <c r="S25" s="76"/>
    </row>
    <row r="26" spans="2:20" customFormat="1" x14ac:dyDescent="0.3">
      <c r="B26" s="137"/>
      <c r="C26" s="5"/>
      <c r="D26" s="6"/>
      <c r="E26" s="52"/>
      <c r="F26" s="56"/>
      <c r="G26" s="8"/>
      <c r="H26" s="57"/>
      <c r="I26" s="61"/>
      <c r="J26" s="14"/>
      <c r="K26" s="15"/>
      <c r="L26" s="76"/>
      <c r="M26" s="76"/>
      <c r="N26" s="76"/>
      <c r="O26" s="76"/>
      <c r="P26" s="76"/>
      <c r="Q26" s="76"/>
      <c r="R26" s="76"/>
      <c r="S26" s="76"/>
    </row>
    <row r="27" spans="2:20" customFormat="1" ht="15" thickBot="1" x14ac:dyDescent="0.35">
      <c r="B27" s="138"/>
      <c r="C27" s="10"/>
      <c r="D27" s="11"/>
      <c r="E27" s="53"/>
      <c r="F27" s="58"/>
      <c r="G27" s="9"/>
      <c r="H27" s="59"/>
      <c r="I27" s="62"/>
      <c r="J27" s="16"/>
      <c r="K27" s="17"/>
      <c r="L27" s="76"/>
      <c r="M27" s="76"/>
      <c r="N27" s="76"/>
      <c r="O27" s="76"/>
      <c r="P27" s="76"/>
      <c r="Q27" s="76"/>
      <c r="R27" s="76"/>
      <c r="S27" s="76"/>
    </row>
    <row r="28" spans="2:20" customFormat="1" x14ac:dyDescent="0.3">
      <c r="B28" s="136" t="s">
        <v>34</v>
      </c>
      <c r="C28" s="3"/>
      <c r="D28" s="4"/>
      <c r="E28" s="51"/>
      <c r="F28" s="54"/>
      <c r="G28" s="7"/>
      <c r="H28" s="55"/>
      <c r="I28" s="60"/>
      <c r="J28" s="12"/>
      <c r="K28" s="13"/>
      <c r="L28" s="76"/>
      <c r="M28" s="76"/>
      <c r="N28" s="76"/>
      <c r="O28" s="76"/>
      <c r="P28" s="76"/>
      <c r="Q28" s="76"/>
      <c r="R28" s="76"/>
      <c r="S28" s="76"/>
    </row>
    <row r="29" spans="2:20" customFormat="1" ht="15.6" x14ac:dyDescent="0.3">
      <c r="B29" s="137"/>
      <c r="C29" s="5"/>
      <c r="D29" s="6"/>
      <c r="E29" s="52"/>
      <c r="F29" s="56"/>
      <c r="G29" s="8"/>
      <c r="H29" s="57"/>
      <c r="I29" s="61"/>
      <c r="J29" s="14"/>
      <c r="K29" s="15"/>
      <c r="L29" s="76"/>
      <c r="M29" s="76"/>
      <c r="N29" s="76"/>
      <c r="O29" s="75"/>
      <c r="P29" s="107" t="s">
        <v>104</v>
      </c>
      <c r="Q29" s="107" t="s">
        <v>111</v>
      </c>
      <c r="R29" s="108"/>
      <c r="S29" s="75"/>
      <c r="T29" s="75"/>
    </row>
    <row r="30" spans="2:20" customFormat="1" ht="15.6" x14ac:dyDescent="0.3">
      <c r="B30" s="137"/>
      <c r="C30" s="5"/>
      <c r="D30" s="6"/>
      <c r="E30" s="52"/>
      <c r="F30" s="56"/>
      <c r="G30" s="8"/>
      <c r="H30" s="57"/>
      <c r="I30" s="61"/>
      <c r="J30" s="14"/>
      <c r="K30" s="15"/>
      <c r="L30" s="76"/>
      <c r="M30" s="76"/>
      <c r="N30" s="76"/>
      <c r="O30" s="75"/>
      <c r="P30" s="107"/>
      <c r="Q30" s="107" t="s">
        <v>107</v>
      </c>
      <c r="R30" s="108"/>
      <c r="S30" s="75"/>
      <c r="T30" s="75"/>
    </row>
    <row r="31" spans="2:20" customFormat="1" x14ac:dyDescent="0.3">
      <c r="B31" s="137"/>
      <c r="C31" s="5"/>
      <c r="D31" s="6"/>
      <c r="E31" s="52"/>
      <c r="F31" s="56"/>
      <c r="G31" s="8"/>
      <c r="H31" s="57"/>
      <c r="I31" s="61"/>
      <c r="J31" s="14"/>
      <c r="K31" s="15"/>
      <c r="L31" s="76"/>
      <c r="M31" s="76"/>
      <c r="N31" s="76"/>
      <c r="O31" s="75"/>
      <c r="P31" s="104"/>
      <c r="Q31" s="104"/>
      <c r="S31" s="75"/>
      <c r="T31" s="75"/>
    </row>
    <row r="32" spans="2:20" customFormat="1" ht="15.6" x14ac:dyDescent="0.3">
      <c r="B32" s="137"/>
      <c r="C32" s="5"/>
      <c r="D32" s="6"/>
      <c r="E32" s="52"/>
      <c r="F32" s="56"/>
      <c r="G32" s="8"/>
      <c r="H32" s="57"/>
      <c r="I32" s="61"/>
      <c r="J32" s="14"/>
      <c r="K32" s="15"/>
      <c r="L32" s="76"/>
      <c r="M32" s="76"/>
      <c r="N32" s="76"/>
      <c r="O32" s="75"/>
      <c r="P32" s="107" t="s">
        <v>108</v>
      </c>
      <c r="Q32" s="107" t="s">
        <v>112</v>
      </c>
      <c r="R32" s="108"/>
      <c r="S32" s="75"/>
      <c r="T32" s="75"/>
    </row>
    <row r="33" spans="2:20" customFormat="1" ht="15.6" x14ac:dyDescent="0.3">
      <c r="B33" s="137"/>
      <c r="C33" s="5"/>
      <c r="D33" s="6"/>
      <c r="E33" s="52"/>
      <c r="F33" s="56"/>
      <c r="G33" s="8"/>
      <c r="H33" s="57"/>
      <c r="I33" s="61"/>
      <c r="J33" s="14"/>
      <c r="K33" s="15"/>
      <c r="L33" s="76"/>
      <c r="M33" s="76"/>
      <c r="N33" s="76"/>
      <c r="O33" s="75"/>
      <c r="P33" s="107"/>
      <c r="Q33" s="107" t="s">
        <v>110</v>
      </c>
      <c r="R33" s="108"/>
      <c r="S33" s="75"/>
      <c r="T33" s="75"/>
    </row>
    <row r="34" spans="2:20" customFormat="1" x14ac:dyDescent="0.3">
      <c r="B34" s="137"/>
      <c r="C34" s="5"/>
      <c r="D34" s="6"/>
      <c r="E34" s="52"/>
      <c r="F34" s="56"/>
      <c r="G34" s="8"/>
      <c r="H34" s="57"/>
      <c r="I34" s="61"/>
      <c r="J34" s="14"/>
      <c r="K34" s="15"/>
      <c r="L34" s="76"/>
      <c r="M34" s="76"/>
      <c r="N34" s="76"/>
      <c r="O34" s="76"/>
      <c r="P34" s="76"/>
      <c r="Q34" s="76"/>
      <c r="R34" s="76"/>
      <c r="S34" s="76"/>
    </row>
    <row r="35" spans="2:20" customFormat="1" ht="15" thickBot="1" x14ac:dyDescent="0.35">
      <c r="B35" s="138"/>
      <c r="C35" s="10"/>
      <c r="D35" s="11"/>
      <c r="E35" s="53"/>
      <c r="F35" s="58"/>
      <c r="G35" s="9"/>
      <c r="H35" s="59"/>
      <c r="I35" s="62"/>
      <c r="J35" s="16"/>
      <c r="K35" s="17"/>
      <c r="L35" s="76"/>
      <c r="M35" s="76"/>
      <c r="N35" s="76"/>
      <c r="O35" s="76"/>
      <c r="P35" s="76"/>
      <c r="Q35" s="76"/>
      <c r="R35" s="76"/>
      <c r="S35" s="76"/>
    </row>
    <row r="36" spans="2:20" customFormat="1" ht="14.4" customHeight="1" x14ac:dyDescent="0.3">
      <c r="B36" s="159" t="s">
        <v>38</v>
      </c>
      <c r="C36" s="3"/>
      <c r="D36" s="4"/>
      <c r="E36" s="51"/>
      <c r="F36" s="54"/>
      <c r="G36" s="7"/>
      <c r="H36" s="55"/>
      <c r="I36" s="60"/>
      <c r="J36" s="12"/>
      <c r="K36" s="13"/>
      <c r="L36" s="76"/>
      <c r="M36" s="76"/>
      <c r="N36" s="76"/>
      <c r="O36" s="76"/>
      <c r="P36" s="76"/>
      <c r="Q36" s="76"/>
      <c r="R36" s="76"/>
      <c r="S36" s="76"/>
    </row>
    <row r="37" spans="2:20" customFormat="1" x14ac:dyDescent="0.3">
      <c r="B37" s="160"/>
      <c r="C37" s="5"/>
      <c r="D37" s="6"/>
      <c r="E37" s="52"/>
      <c r="F37" s="56"/>
      <c r="G37" s="8"/>
      <c r="H37" s="57"/>
      <c r="I37" s="61"/>
      <c r="J37" s="14"/>
      <c r="K37" s="15"/>
      <c r="L37" s="76"/>
      <c r="M37" s="76"/>
      <c r="N37" s="76"/>
      <c r="O37" s="76"/>
      <c r="P37" s="76"/>
      <c r="Q37" s="76"/>
      <c r="R37" s="76"/>
      <c r="S37" s="76"/>
    </row>
    <row r="38" spans="2:20" customFormat="1" ht="15.6" x14ac:dyDescent="0.3">
      <c r="B38" s="160"/>
      <c r="C38" s="5"/>
      <c r="D38" s="6"/>
      <c r="E38" s="52"/>
      <c r="F38" s="56"/>
      <c r="G38" s="8"/>
      <c r="H38" s="57"/>
      <c r="I38" s="61"/>
      <c r="J38" s="14"/>
      <c r="K38" s="15"/>
      <c r="L38" s="76"/>
      <c r="M38" s="76"/>
      <c r="N38" s="107" t="s">
        <v>129</v>
      </c>
      <c r="O38" s="76"/>
      <c r="P38" s="185" t="s">
        <v>167</v>
      </c>
      <c r="Q38" s="185"/>
      <c r="R38" s="185"/>
      <c r="S38" s="185"/>
    </row>
    <row r="39" spans="2:20" customFormat="1" ht="15.6" x14ac:dyDescent="0.3">
      <c r="B39" s="160"/>
      <c r="C39" s="5"/>
      <c r="D39" s="6"/>
      <c r="E39" s="52"/>
      <c r="F39" s="56"/>
      <c r="G39" s="8"/>
      <c r="H39" s="57"/>
      <c r="I39" s="61"/>
      <c r="J39" s="14"/>
      <c r="K39" s="15"/>
      <c r="L39" s="76"/>
      <c r="M39" s="76"/>
      <c r="N39" s="107" t="s">
        <v>130</v>
      </c>
      <c r="O39" s="76"/>
      <c r="P39" s="185"/>
      <c r="Q39" s="185"/>
      <c r="R39" s="185"/>
      <c r="S39" s="185"/>
    </row>
    <row r="40" spans="2:20" customFormat="1" x14ac:dyDescent="0.3">
      <c r="B40" s="160"/>
      <c r="C40" s="5"/>
      <c r="D40" s="6"/>
      <c r="E40" s="52"/>
      <c r="F40" s="56"/>
      <c r="G40" s="8"/>
      <c r="H40" s="57"/>
      <c r="I40" s="61"/>
      <c r="J40" s="14"/>
      <c r="K40" s="15"/>
      <c r="L40" s="76"/>
      <c r="M40" s="76"/>
      <c r="N40" s="75"/>
      <c r="O40" s="76"/>
      <c r="P40" s="76"/>
      <c r="Q40" s="75"/>
      <c r="R40" s="76"/>
      <c r="S40" s="76"/>
    </row>
    <row r="41" spans="2:20" customFormat="1" ht="15.6" x14ac:dyDescent="0.3">
      <c r="B41" s="160"/>
      <c r="C41" s="5"/>
      <c r="D41" s="6"/>
      <c r="E41" s="52"/>
      <c r="F41" s="56"/>
      <c r="G41" s="8"/>
      <c r="H41" s="57"/>
      <c r="I41" s="61"/>
      <c r="J41" s="14"/>
      <c r="K41" s="15"/>
      <c r="L41" s="76"/>
      <c r="M41" s="76"/>
      <c r="N41" s="76"/>
      <c r="O41" s="76"/>
      <c r="P41" s="76"/>
      <c r="Q41" s="107"/>
      <c r="R41" s="76"/>
      <c r="S41" s="76"/>
    </row>
    <row r="42" spans="2:20" customFormat="1" ht="15.6" x14ac:dyDescent="0.3">
      <c r="B42" s="160"/>
      <c r="C42" s="5"/>
      <c r="D42" s="6"/>
      <c r="E42" s="52"/>
      <c r="F42" s="56"/>
      <c r="G42" s="8"/>
      <c r="H42" s="57"/>
      <c r="I42" s="61"/>
      <c r="J42" s="14"/>
      <c r="K42" s="15"/>
      <c r="L42" s="76"/>
      <c r="M42" s="76"/>
      <c r="N42" s="76"/>
      <c r="O42" s="76"/>
      <c r="P42" s="76"/>
      <c r="Q42" s="107"/>
      <c r="R42" s="76"/>
      <c r="S42" s="76"/>
    </row>
    <row r="43" spans="2:20" customFormat="1" ht="15" thickBot="1" x14ac:dyDescent="0.35">
      <c r="B43" s="161"/>
      <c r="C43" s="10"/>
      <c r="D43" s="11"/>
      <c r="E43" s="53"/>
      <c r="F43" s="58"/>
      <c r="G43" s="9"/>
      <c r="H43" s="59"/>
      <c r="I43" s="62"/>
      <c r="J43" s="16"/>
      <c r="K43" s="17"/>
      <c r="L43" s="76"/>
      <c r="M43" s="76"/>
      <c r="N43" s="76"/>
      <c r="O43" s="76"/>
      <c r="P43" s="76"/>
      <c r="Q43" s="76"/>
      <c r="R43" s="76"/>
      <c r="S43" s="76"/>
    </row>
    <row r="44" spans="2:20" customFormat="1" x14ac:dyDescent="0.3">
      <c r="B44" s="136" t="s">
        <v>40</v>
      </c>
      <c r="C44" s="3"/>
      <c r="D44" s="4"/>
      <c r="E44" s="51"/>
      <c r="F44" s="54"/>
      <c r="G44" s="7"/>
      <c r="H44" s="55"/>
      <c r="I44" s="60"/>
      <c r="J44" s="12"/>
      <c r="K44" s="13"/>
      <c r="L44" s="76"/>
      <c r="M44" s="76"/>
      <c r="N44" s="76"/>
      <c r="O44" s="76"/>
      <c r="P44" s="76"/>
      <c r="Q44" s="76"/>
      <c r="R44" s="76"/>
      <c r="S44" s="76"/>
    </row>
    <row r="45" spans="2:20" customFormat="1" x14ac:dyDescent="0.3">
      <c r="B45" s="137"/>
      <c r="C45" s="5"/>
      <c r="D45" s="6"/>
      <c r="E45" s="52"/>
      <c r="F45" s="56"/>
      <c r="G45" s="8"/>
      <c r="H45" s="57"/>
      <c r="I45" s="61"/>
      <c r="J45" s="14"/>
      <c r="K45" s="15"/>
      <c r="L45" s="76"/>
      <c r="M45" s="76"/>
      <c r="N45" s="76"/>
      <c r="O45" s="76"/>
      <c r="P45" s="76"/>
      <c r="Q45" s="76"/>
      <c r="R45" s="76"/>
      <c r="S45" s="76"/>
    </row>
    <row r="46" spans="2:20" customFormat="1" ht="14.4" customHeight="1" x14ac:dyDescent="0.3">
      <c r="B46" s="137"/>
      <c r="C46" s="5"/>
      <c r="D46" s="6"/>
      <c r="E46" s="52"/>
      <c r="F46" s="56"/>
      <c r="G46" s="8"/>
      <c r="H46" s="57"/>
      <c r="I46" s="61"/>
      <c r="J46" s="14"/>
      <c r="K46" s="15"/>
      <c r="L46" s="76"/>
      <c r="M46" s="76"/>
      <c r="N46" s="76"/>
      <c r="O46" s="76"/>
      <c r="P46" s="76"/>
      <c r="Q46" s="76"/>
      <c r="R46" s="76"/>
      <c r="S46" s="76"/>
    </row>
    <row r="47" spans="2:20" customFormat="1" x14ac:dyDescent="0.3">
      <c r="B47" s="137"/>
      <c r="C47" s="5"/>
      <c r="D47" s="6"/>
      <c r="E47" s="52"/>
      <c r="F47" s="56"/>
      <c r="G47" s="8"/>
      <c r="H47" s="57"/>
      <c r="I47" s="61"/>
      <c r="J47" s="14"/>
      <c r="K47" s="15"/>
      <c r="L47" s="76"/>
      <c r="M47" s="76"/>
      <c r="N47" s="76"/>
      <c r="O47" s="76"/>
      <c r="P47" s="76"/>
      <c r="Q47" s="76"/>
      <c r="R47" s="76"/>
      <c r="S47" s="76"/>
    </row>
    <row r="48" spans="2:20" customFormat="1" x14ac:dyDescent="0.3">
      <c r="B48" s="137"/>
      <c r="C48" s="5"/>
      <c r="D48" s="6"/>
      <c r="E48" s="52"/>
      <c r="F48" s="56"/>
      <c r="G48" s="8"/>
      <c r="H48" s="57"/>
      <c r="I48" s="61"/>
      <c r="J48" s="14"/>
      <c r="K48" s="15"/>
      <c r="L48" s="76"/>
      <c r="M48" s="76"/>
      <c r="N48" s="76"/>
      <c r="O48" s="76"/>
      <c r="P48" s="76"/>
      <c r="Q48" s="76"/>
      <c r="R48" s="76"/>
      <c r="S48" s="76"/>
    </row>
    <row r="49" spans="2:19" customFormat="1" x14ac:dyDescent="0.3">
      <c r="B49" s="137"/>
      <c r="C49" s="5"/>
      <c r="D49" s="6"/>
      <c r="E49" s="52"/>
      <c r="F49" s="56"/>
      <c r="G49" s="8"/>
      <c r="H49" s="57"/>
      <c r="I49" s="61"/>
      <c r="J49" s="14"/>
      <c r="K49" s="15"/>
      <c r="L49" s="76"/>
      <c r="M49" s="76"/>
      <c r="N49" s="76"/>
      <c r="O49" s="76"/>
      <c r="P49" s="76"/>
      <c r="Q49" s="76"/>
      <c r="R49" s="76"/>
      <c r="S49" s="76"/>
    </row>
    <row r="50" spans="2:19" customFormat="1" x14ac:dyDescent="0.3">
      <c r="B50" s="137"/>
      <c r="C50" s="5"/>
      <c r="D50" s="6"/>
      <c r="E50" s="52"/>
      <c r="F50" s="56"/>
      <c r="G50" s="8"/>
      <c r="H50" s="57"/>
      <c r="I50" s="61"/>
      <c r="J50" s="14"/>
      <c r="K50" s="15"/>
      <c r="L50" s="76"/>
      <c r="M50" s="76"/>
      <c r="N50" s="76"/>
      <c r="O50" s="76"/>
      <c r="P50" s="76"/>
      <c r="Q50" s="76"/>
      <c r="R50" s="76"/>
      <c r="S50" s="76"/>
    </row>
    <row r="51" spans="2:19" customFormat="1" ht="15" thickBot="1" x14ac:dyDescent="0.35">
      <c r="B51" s="138"/>
      <c r="C51" s="10"/>
      <c r="D51" s="11"/>
      <c r="E51" s="53"/>
      <c r="F51" s="58"/>
      <c r="G51" s="9"/>
      <c r="H51" s="59"/>
      <c r="I51" s="62"/>
      <c r="J51" s="16"/>
      <c r="K51" s="17"/>
      <c r="L51" s="76"/>
      <c r="M51" s="76"/>
      <c r="N51" s="76"/>
      <c r="O51" s="76"/>
      <c r="P51" s="76"/>
      <c r="Q51" s="76"/>
      <c r="R51" s="76"/>
      <c r="S51" s="76"/>
    </row>
    <row r="52" spans="2:19" customFormat="1" x14ac:dyDescent="0.3">
      <c r="B52" s="136" t="s">
        <v>67</v>
      </c>
      <c r="C52" s="3"/>
      <c r="D52" s="4"/>
      <c r="E52" s="51"/>
      <c r="F52" s="54"/>
      <c r="G52" s="7"/>
      <c r="H52" s="55"/>
      <c r="I52" s="60"/>
      <c r="J52" s="12"/>
      <c r="K52" s="13"/>
      <c r="L52" s="76"/>
      <c r="M52" s="76"/>
      <c r="N52" s="76"/>
      <c r="O52" s="76"/>
      <c r="P52" s="76"/>
      <c r="Q52" s="76"/>
      <c r="R52" s="76"/>
      <c r="S52" s="76"/>
    </row>
    <row r="53" spans="2:19" customFormat="1" x14ac:dyDescent="0.3">
      <c r="B53" s="137"/>
      <c r="C53" s="5"/>
      <c r="D53" s="6"/>
      <c r="E53" s="52"/>
      <c r="F53" s="56"/>
      <c r="G53" s="8"/>
      <c r="H53" s="57"/>
      <c r="I53" s="61"/>
      <c r="J53" s="14"/>
      <c r="K53" s="15"/>
      <c r="L53" s="76"/>
      <c r="M53" s="76"/>
      <c r="N53" s="76"/>
      <c r="O53" s="76"/>
      <c r="P53" s="76"/>
      <c r="Q53" s="76"/>
      <c r="R53" s="76"/>
      <c r="S53" s="76"/>
    </row>
    <row r="54" spans="2:19" customFormat="1" ht="14.4" customHeight="1" x14ac:dyDescent="0.3">
      <c r="B54" s="137"/>
      <c r="C54" s="5"/>
      <c r="D54" s="6"/>
      <c r="E54" s="52"/>
      <c r="F54" s="56"/>
      <c r="G54" s="8"/>
      <c r="H54" s="57"/>
      <c r="I54" s="61"/>
      <c r="J54" s="14"/>
      <c r="K54" s="15"/>
      <c r="L54" s="76"/>
      <c r="M54" s="76"/>
      <c r="N54" s="76"/>
      <c r="O54" s="76"/>
      <c r="P54" s="76"/>
      <c r="Q54" s="76"/>
      <c r="R54" s="76"/>
      <c r="S54" s="76"/>
    </row>
    <row r="55" spans="2:19" customFormat="1" x14ac:dyDescent="0.3">
      <c r="B55" s="137"/>
      <c r="C55" s="5"/>
      <c r="D55" s="6"/>
      <c r="E55" s="52"/>
      <c r="F55" s="56"/>
      <c r="G55" s="8"/>
      <c r="H55" s="57"/>
      <c r="I55" s="61"/>
      <c r="J55" s="14"/>
      <c r="K55" s="15"/>
      <c r="L55" s="76"/>
      <c r="M55" s="76"/>
      <c r="N55" s="76"/>
      <c r="O55" s="76"/>
      <c r="P55" s="76"/>
      <c r="Q55" s="76"/>
      <c r="R55" s="76"/>
      <c r="S55" s="76"/>
    </row>
    <row r="56" spans="2:19" customFormat="1" x14ac:dyDescent="0.3">
      <c r="B56" s="137"/>
      <c r="C56" s="5"/>
      <c r="D56" s="6"/>
      <c r="E56" s="52"/>
      <c r="F56" s="56"/>
      <c r="G56" s="8"/>
      <c r="H56" s="57"/>
      <c r="I56" s="61"/>
      <c r="J56" s="14"/>
      <c r="K56" s="15"/>
      <c r="L56" s="76"/>
      <c r="M56" s="76"/>
      <c r="N56" s="76"/>
      <c r="O56" s="76"/>
      <c r="P56" s="76"/>
      <c r="Q56" s="76"/>
      <c r="R56" s="76"/>
      <c r="S56" s="76"/>
    </row>
    <row r="57" spans="2:19" customFormat="1" x14ac:dyDescent="0.3">
      <c r="B57" s="137"/>
      <c r="C57" s="5"/>
      <c r="D57" s="6"/>
      <c r="E57" s="52"/>
      <c r="F57" s="56"/>
      <c r="G57" s="8"/>
      <c r="H57" s="57"/>
      <c r="I57" s="61"/>
      <c r="J57" s="14"/>
      <c r="K57" s="15"/>
      <c r="L57" s="76"/>
      <c r="M57" s="76"/>
      <c r="N57" s="76"/>
      <c r="O57" s="76"/>
      <c r="P57" s="76"/>
      <c r="Q57" s="76"/>
      <c r="R57" s="76"/>
      <c r="S57" s="76"/>
    </row>
    <row r="58" spans="2:19" customFormat="1" x14ac:dyDescent="0.3">
      <c r="B58" s="137"/>
      <c r="C58" s="5"/>
      <c r="D58" s="6"/>
      <c r="E58" s="52"/>
      <c r="F58" s="56"/>
      <c r="G58" s="8"/>
      <c r="H58" s="57"/>
      <c r="I58" s="61"/>
      <c r="J58" s="14"/>
      <c r="K58" s="15"/>
      <c r="L58" s="76"/>
      <c r="M58" s="76"/>
      <c r="N58" s="76"/>
      <c r="O58" s="76"/>
      <c r="P58" s="76"/>
      <c r="Q58" s="76"/>
      <c r="R58" s="76"/>
      <c r="S58" s="76"/>
    </row>
    <row r="59" spans="2:19" customFormat="1" ht="15" thickBot="1" x14ac:dyDescent="0.35">
      <c r="B59" s="138"/>
      <c r="C59" s="10"/>
      <c r="D59" s="11"/>
      <c r="E59" s="53"/>
      <c r="F59" s="58"/>
      <c r="G59" s="9"/>
      <c r="H59" s="59"/>
      <c r="I59" s="62"/>
      <c r="J59" s="16"/>
      <c r="K59" s="17"/>
      <c r="L59" s="76"/>
      <c r="M59" s="76"/>
      <c r="N59" s="76"/>
      <c r="O59" s="76"/>
      <c r="P59" s="76"/>
      <c r="Q59" s="76"/>
      <c r="R59" s="76"/>
      <c r="S59" s="76"/>
    </row>
    <row r="60" spans="2:19" customFormat="1" ht="14.4" customHeight="1" x14ac:dyDescent="0.3">
      <c r="B60" s="50"/>
      <c r="K60" s="162" t="s">
        <v>128</v>
      </c>
      <c r="L60" s="162"/>
      <c r="M60" s="75"/>
      <c r="N60" s="75"/>
      <c r="O60" s="106"/>
      <c r="P60" s="76"/>
      <c r="Q60" s="76"/>
      <c r="R60" s="76"/>
      <c r="S60" s="76"/>
    </row>
    <row r="61" spans="2:19" customFormat="1" ht="14.4" customHeight="1" x14ac:dyDescent="0.3">
      <c r="B61" s="50"/>
      <c r="K61" s="162"/>
      <c r="L61" s="162"/>
      <c r="M61" s="75"/>
      <c r="N61" s="75"/>
      <c r="O61" s="106"/>
      <c r="P61" s="76"/>
      <c r="Q61" s="76"/>
      <c r="R61" s="76"/>
      <c r="S61" s="76"/>
    </row>
    <row r="62" spans="2:19" customFormat="1" x14ac:dyDescent="0.3">
      <c r="B62" s="50"/>
      <c r="L62" s="76"/>
      <c r="M62" s="76"/>
      <c r="N62" s="76"/>
      <c r="O62" s="75"/>
      <c r="P62" s="75"/>
      <c r="Q62" s="75"/>
      <c r="R62" s="75"/>
      <c r="S62" s="76"/>
    </row>
    <row r="63" spans="2:19" customFormat="1" x14ac:dyDescent="0.3">
      <c r="B63" s="50"/>
      <c r="L63" s="76"/>
      <c r="M63" s="76"/>
      <c r="N63" s="76"/>
      <c r="O63" s="75"/>
      <c r="P63" s="75"/>
      <c r="Q63" s="75"/>
      <c r="R63" s="75"/>
      <c r="S63" s="76"/>
    </row>
    <row r="64" spans="2:19" customFormat="1" x14ac:dyDescent="0.3">
      <c r="B64" s="50"/>
      <c r="L64" s="76"/>
      <c r="M64" s="76"/>
      <c r="N64" s="76"/>
      <c r="O64" s="75"/>
      <c r="P64" s="75"/>
      <c r="Q64" s="75"/>
      <c r="R64" s="75"/>
      <c r="S64" s="76"/>
    </row>
    <row r="65" spans="2:19" customFormat="1" x14ac:dyDescent="0.3">
      <c r="B65" s="50"/>
      <c r="L65" s="76"/>
      <c r="M65" s="76"/>
      <c r="N65" s="76"/>
      <c r="O65" s="76"/>
      <c r="P65" s="76"/>
      <c r="Q65" s="76"/>
      <c r="R65" s="76"/>
      <c r="S65" s="76"/>
    </row>
    <row r="66" spans="2:19" customFormat="1" x14ac:dyDescent="0.3">
      <c r="B66" s="50"/>
      <c r="L66" s="76"/>
      <c r="M66" s="76"/>
      <c r="N66" s="76"/>
      <c r="O66" s="76"/>
      <c r="P66" s="76"/>
      <c r="Q66" s="76"/>
      <c r="R66" s="76"/>
      <c r="S66" s="76"/>
    </row>
    <row r="67" spans="2:19" x14ac:dyDescent="0.3">
      <c r="L67" s="76"/>
      <c r="M67" s="76"/>
      <c r="N67" s="76"/>
      <c r="O67" s="76"/>
      <c r="P67" s="76"/>
      <c r="Q67" s="76"/>
      <c r="R67" s="76"/>
      <c r="S67" s="76"/>
    </row>
    <row r="68" spans="2:19" x14ac:dyDescent="0.3">
      <c r="F68" s="186" t="str">
        <f>Analyse!B32</f>
        <v>Le Mans GL</v>
      </c>
      <c r="G68" s="186"/>
      <c r="H68" s="186"/>
      <c r="I68" s="186"/>
      <c r="J68" s="186"/>
      <c r="L68" s="76"/>
      <c r="M68" s="76"/>
      <c r="N68" s="76"/>
      <c r="O68" s="76"/>
      <c r="P68" s="76"/>
      <c r="Q68" s="76"/>
      <c r="R68" s="76"/>
      <c r="S68" s="76"/>
    </row>
    <row r="69" spans="2:19" x14ac:dyDescent="0.3">
      <c r="F69" s="186"/>
      <c r="G69" s="186"/>
      <c r="H69" s="186"/>
      <c r="I69" s="186"/>
      <c r="J69" s="186"/>
      <c r="L69" s="76"/>
      <c r="M69" s="76"/>
      <c r="N69" s="76"/>
      <c r="O69" s="76"/>
      <c r="P69" s="76"/>
      <c r="Q69" s="76"/>
      <c r="R69" s="76"/>
      <c r="S69" s="76"/>
    </row>
    <row r="70" spans="2:19" x14ac:dyDescent="0.3">
      <c r="F70" s="186"/>
      <c r="G70" s="186"/>
      <c r="H70" s="186"/>
      <c r="I70" s="186"/>
      <c r="J70" s="186"/>
      <c r="L70" s="76"/>
      <c r="M70" s="76"/>
      <c r="N70" s="76"/>
      <c r="O70" s="76"/>
      <c r="P70" s="76"/>
      <c r="Q70" s="76"/>
      <c r="R70" s="76"/>
      <c r="S70" s="76"/>
    </row>
    <row r="71" spans="2:19" x14ac:dyDescent="0.3">
      <c r="L71" s="76"/>
      <c r="M71" s="76"/>
      <c r="N71" s="76"/>
      <c r="O71" s="76"/>
      <c r="P71" s="76"/>
      <c r="Q71" s="76"/>
      <c r="R71" s="76"/>
      <c r="S71" s="76"/>
    </row>
    <row r="72" spans="2:19" x14ac:dyDescent="0.3">
      <c r="L72" s="76"/>
      <c r="M72" s="76"/>
      <c r="N72" s="76"/>
      <c r="O72" s="76"/>
      <c r="P72" s="76"/>
      <c r="Q72" s="76"/>
      <c r="R72" s="76"/>
      <c r="S72" s="76"/>
    </row>
    <row r="73" spans="2:19" x14ac:dyDescent="0.3">
      <c r="L73" s="76"/>
      <c r="M73" s="76"/>
      <c r="N73" s="76"/>
      <c r="O73" s="76"/>
      <c r="P73" s="76"/>
      <c r="Q73" s="76"/>
      <c r="R73" s="76"/>
      <c r="S73" s="76"/>
    </row>
    <row r="74" spans="2:19" x14ac:dyDescent="0.3">
      <c r="L74" s="76"/>
      <c r="M74" s="76"/>
      <c r="N74" s="76"/>
      <c r="O74" s="76"/>
      <c r="P74" s="76"/>
      <c r="Q74" s="76"/>
      <c r="R74" s="76"/>
      <c r="S74" s="76"/>
    </row>
    <row r="75" spans="2:19" x14ac:dyDescent="0.3">
      <c r="L75" s="76"/>
      <c r="M75" s="76"/>
      <c r="N75" s="76"/>
      <c r="O75" s="76"/>
      <c r="P75" s="76"/>
      <c r="Q75" s="76"/>
      <c r="R75" s="76"/>
      <c r="S75" s="76"/>
    </row>
    <row r="76" spans="2:19" x14ac:dyDescent="0.3">
      <c r="L76" s="76"/>
      <c r="M76" s="76"/>
      <c r="N76" s="76"/>
      <c r="O76" s="76"/>
      <c r="P76" s="76"/>
      <c r="Q76" s="76"/>
      <c r="R76" s="76"/>
      <c r="S76" s="76"/>
    </row>
    <row r="77" spans="2:19" x14ac:dyDescent="0.3">
      <c r="L77" s="76"/>
      <c r="M77" s="76"/>
      <c r="N77" s="76"/>
      <c r="O77" s="76"/>
      <c r="P77" s="76"/>
      <c r="Q77" s="76"/>
      <c r="R77" s="76"/>
      <c r="S77" s="76"/>
    </row>
    <row r="78" spans="2:19" x14ac:dyDescent="0.3">
      <c r="L78" s="76"/>
      <c r="M78" s="76"/>
      <c r="N78" s="76"/>
      <c r="O78" s="76"/>
      <c r="P78" s="76"/>
      <c r="Q78" s="76"/>
      <c r="R78" s="76"/>
      <c r="S78" s="76"/>
    </row>
    <row r="79" spans="2:19" x14ac:dyDescent="0.3">
      <c r="L79" s="76"/>
      <c r="M79" s="76"/>
      <c r="N79" s="76"/>
      <c r="O79" s="76"/>
      <c r="P79" s="76"/>
      <c r="Q79" s="76"/>
      <c r="R79" s="76"/>
      <c r="S79" s="76"/>
    </row>
    <row r="80" spans="2:19" x14ac:dyDescent="0.3">
      <c r="L80" s="76"/>
      <c r="M80" s="76"/>
      <c r="N80" s="76"/>
      <c r="O80" s="76"/>
      <c r="P80" s="76"/>
      <c r="Q80" s="76"/>
      <c r="R80" s="76"/>
      <c r="S80" s="76"/>
    </row>
  </sheetData>
  <sheetProtection sheet="1" objects="1" scenarios="1"/>
  <mergeCells count="13">
    <mergeCell ref="P38:S39"/>
    <mergeCell ref="F68:J70"/>
    <mergeCell ref="K60:L61"/>
    <mergeCell ref="B52:B59"/>
    <mergeCell ref="B28:B35"/>
    <mergeCell ref="B44:B51"/>
    <mergeCell ref="B4:B11"/>
    <mergeCell ref="B36:B43"/>
    <mergeCell ref="I2:K3"/>
    <mergeCell ref="F2:H3"/>
    <mergeCell ref="C2:E3"/>
    <mergeCell ref="B12:B19"/>
    <mergeCell ref="B20:B27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B1:R72"/>
  <sheetViews>
    <sheetView showGridLines="0" topLeftCell="A13" zoomScale="70" zoomScaleNormal="70" workbookViewId="0"/>
  </sheetViews>
  <sheetFormatPr baseColWidth="10" defaultRowHeight="14.4" x14ac:dyDescent="0.3"/>
  <cols>
    <col min="1" max="1" width="11.5546875" style="75"/>
    <col min="2" max="2" width="19" style="74" customWidth="1"/>
    <col min="3" max="11" width="11.6640625" style="75" customWidth="1"/>
    <col min="14" max="16384" width="11.5546875" style="75"/>
  </cols>
  <sheetData>
    <row r="1" spans="2:17" customFormat="1" ht="15" thickBot="1" x14ac:dyDescent="0.35">
      <c r="B1" s="50"/>
      <c r="N1" s="75"/>
      <c r="O1" s="75"/>
      <c r="P1" s="75"/>
      <c r="Q1" t="s">
        <v>105</v>
      </c>
    </row>
    <row r="2" spans="2:17" customFormat="1" ht="24.6" customHeight="1" x14ac:dyDescent="0.3">
      <c r="B2" s="78">
        <v>43830</v>
      </c>
      <c r="C2" s="139" t="s">
        <v>8</v>
      </c>
      <c r="D2" s="140"/>
      <c r="E2" s="141"/>
      <c r="F2" s="145" t="s">
        <v>7</v>
      </c>
      <c r="G2" s="146"/>
      <c r="H2" s="147"/>
      <c r="I2" s="151" t="s">
        <v>35</v>
      </c>
      <c r="J2" s="152"/>
      <c r="K2" s="153"/>
      <c r="N2" s="75"/>
      <c r="O2" s="75"/>
      <c r="P2" s="75"/>
    </row>
    <row r="3" spans="2:17" customFormat="1" ht="24.6" customHeight="1" thickBot="1" x14ac:dyDescent="0.35">
      <c r="B3" s="79">
        <v>0.59018518518518526</v>
      </c>
      <c r="C3" s="142"/>
      <c r="D3" s="143"/>
      <c r="E3" s="144"/>
      <c r="F3" s="148"/>
      <c r="G3" s="149"/>
      <c r="H3" s="150"/>
      <c r="I3" s="154"/>
      <c r="J3" s="155"/>
      <c r="K3" s="156"/>
      <c r="N3" s="75"/>
      <c r="O3" s="75"/>
      <c r="P3" s="75"/>
    </row>
    <row r="4" spans="2:17" customFormat="1" x14ac:dyDescent="0.3">
      <c r="B4" s="157" t="s">
        <v>33</v>
      </c>
      <c r="C4" s="3"/>
      <c r="D4" s="4"/>
      <c r="E4" s="51"/>
      <c r="F4" s="54"/>
      <c r="G4" s="7"/>
      <c r="H4" s="55"/>
      <c r="I4" s="60"/>
      <c r="J4" s="12"/>
      <c r="K4" s="13"/>
      <c r="N4" s="75"/>
      <c r="O4" s="75"/>
      <c r="P4" s="75"/>
    </row>
    <row r="5" spans="2:17" customFormat="1" x14ac:dyDescent="0.3">
      <c r="B5" s="137"/>
      <c r="C5" s="5"/>
      <c r="D5" s="6"/>
      <c r="E5" s="52"/>
      <c r="F5" s="56"/>
      <c r="G5" s="8"/>
      <c r="H5" s="57"/>
      <c r="I5" s="61"/>
      <c r="J5" s="14"/>
      <c r="K5" s="15"/>
      <c r="N5" s="75"/>
      <c r="O5" s="75"/>
      <c r="P5" s="75"/>
    </row>
    <row r="6" spans="2:17" customFormat="1" x14ac:dyDescent="0.3">
      <c r="B6" s="137"/>
      <c r="C6" s="5"/>
      <c r="D6" s="6"/>
      <c r="E6" s="52"/>
      <c r="F6" s="56"/>
      <c r="G6" s="8"/>
      <c r="H6" s="57"/>
      <c r="I6" s="61"/>
      <c r="J6" s="14"/>
      <c r="K6" s="15"/>
      <c r="N6" s="75"/>
      <c r="O6" s="75"/>
      <c r="P6" s="75"/>
    </row>
    <row r="7" spans="2:17" customFormat="1" x14ac:dyDescent="0.3">
      <c r="B7" s="137"/>
      <c r="C7" s="5"/>
      <c r="D7" s="6"/>
      <c r="E7" s="52"/>
      <c r="F7" s="56"/>
      <c r="G7" s="8"/>
      <c r="H7" s="57"/>
      <c r="I7" s="61"/>
      <c r="J7" s="14"/>
      <c r="K7" s="15"/>
      <c r="N7" s="75"/>
      <c r="O7" s="75"/>
      <c r="P7" s="75"/>
    </row>
    <row r="8" spans="2:17" customFormat="1" x14ac:dyDescent="0.3">
      <c r="B8" s="137"/>
      <c r="C8" s="5"/>
      <c r="D8" s="6"/>
      <c r="E8" s="52"/>
      <c r="F8" s="56"/>
      <c r="G8" s="8"/>
      <c r="H8" s="57"/>
      <c r="I8" s="61"/>
      <c r="J8" s="14"/>
      <c r="K8" s="15"/>
      <c r="N8" s="75"/>
      <c r="O8" s="75"/>
      <c r="P8" s="75"/>
    </row>
    <row r="9" spans="2:17" customFormat="1" x14ac:dyDescent="0.3">
      <c r="B9" s="137"/>
      <c r="C9" s="5"/>
      <c r="D9" s="6"/>
      <c r="E9" s="52"/>
      <c r="F9" s="56"/>
      <c r="G9" s="8"/>
      <c r="H9" s="57"/>
      <c r="I9" s="61"/>
      <c r="J9" s="14"/>
      <c r="K9" s="15"/>
      <c r="N9" s="75"/>
      <c r="O9" s="75"/>
      <c r="P9" s="75"/>
    </row>
    <row r="10" spans="2:17" customFormat="1" x14ac:dyDescent="0.3">
      <c r="B10" s="137"/>
      <c r="C10" s="5"/>
      <c r="D10" s="6"/>
      <c r="E10" s="52"/>
      <c r="F10" s="56"/>
      <c r="G10" s="8"/>
      <c r="H10" s="57"/>
      <c r="I10" s="61"/>
      <c r="J10" s="14"/>
      <c r="K10" s="15"/>
      <c r="N10" s="75"/>
      <c r="O10" s="75"/>
      <c r="P10" s="75"/>
    </row>
    <row r="11" spans="2:17" customFormat="1" ht="15" thickBot="1" x14ac:dyDescent="0.35">
      <c r="B11" s="138"/>
      <c r="C11" s="10"/>
      <c r="D11" s="11"/>
      <c r="E11" s="53"/>
      <c r="F11" s="58"/>
      <c r="G11" s="9"/>
      <c r="H11" s="59"/>
      <c r="I11" s="62"/>
      <c r="J11" s="16"/>
      <c r="K11" s="17"/>
      <c r="N11" s="75"/>
      <c r="O11" s="75"/>
      <c r="P11" s="75"/>
    </row>
    <row r="12" spans="2:17" customFormat="1" x14ac:dyDescent="0.3">
      <c r="B12" s="136" t="s">
        <v>36</v>
      </c>
      <c r="C12" s="3"/>
      <c r="D12" s="4"/>
      <c r="E12" s="51"/>
      <c r="F12" s="54"/>
      <c r="G12" s="7"/>
      <c r="H12" s="55"/>
      <c r="I12" s="60"/>
      <c r="J12" s="12"/>
      <c r="K12" s="13"/>
      <c r="N12" s="75"/>
      <c r="O12" s="75"/>
      <c r="P12" s="75"/>
    </row>
    <row r="13" spans="2:17" customFormat="1" x14ac:dyDescent="0.3">
      <c r="B13" s="137"/>
      <c r="C13" s="5"/>
      <c r="D13" s="6"/>
      <c r="E13" s="52"/>
      <c r="F13" s="56"/>
      <c r="G13" s="8"/>
      <c r="H13" s="57"/>
      <c r="I13" s="61"/>
      <c r="J13" s="14"/>
      <c r="K13" s="15"/>
      <c r="N13" s="75"/>
      <c r="O13" s="75"/>
      <c r="P13" s="75"/>
    </row>
    <row r="14" spans="2:17" customFormat="1" x14ac:dyDescent="0.3">
      <c r="B14" s="137"/>
      <c r="C14" s="5"/>
      <c r="D14" s="6"/>
      <c r="E14" s="52"/>
      <c r="F14" s="56"/>
      <c r="G14" s="8"/>
      <c r="H14" s="57"/>
      <c r="I14" s="61"/>
      <c r="J14" s="14"/>
      <c r="K14" s="15"/>
      <c r="N14" s="75"/>
      <c r="O14" s="75"/>
      <c r="P14" s="75"/>
    </row>
    <row r="15" spans="2:17" customFormat="1" x14ac:dyDescent="0.3">
      <c r="B15" s="137"/>
      <c r="C15" s="5"/>
      <c r="D15" s="6"/>
      <c r="E15" s="52"/>
      <c r="F15" s="56"/>
      <c r="G15" s="8"/>
      <c r="H15" s="57"/>
      <c r="I15" s="61"/>
      <c r="J15" s="14"/>
      <c r="K15" s="15"/>
      <c r="N15" s="75"/>
      <c r="O15" s="75"/>
      <c r="P15" s="75"/>
    </row>
    <row r="16" spans="2:17" customFormat="1" x14ac:dyDescent="0.3">
      <c r="B16" s="137"/>
      <c r="C16" s="5"/>
      <c r="D16" s="6"/>
      <c r="E16" s="52"/>
      <c r="F16" s="56"/>
      <c r="G16" s="8"/>
      <c r="H16" s="57"/>
      <c r="I16" s="61"/>
      <c r="J16" s="14"/>
      <c r="K16" s="15"/>
      <c r="N16" s="75"/>
      <c r="O16" s="75"/>
      <c r="P16" s="75"/>
    </row>
    <row r="17" spans="2:16" customFormat="1" x14ac:dyDescent="0.3">
      <c r="B17" s="137"/>
      <c r="C17" s="5"/>
      <c r="D17" s="6"/>
      <c r="E17" s="52"/>
      <c r="F17" s="56"/>
      <c r="G17" s="8"/>
      <c r="H17" s="57"/>
      <c r="I17" s="61"/>
      <c r="J17" s="14"/>
      <c r="K17" s="15"/>
      <c r="N17" s="75"/>
      <c r="O17" s="75"/>
      <c r="P17" s="75"/>
    </row>
    <row r="18" spans="2:16" customFormat="1" x14ac:dyDescent="0.3">
      <c r="B18" s="137"/>
      <c r="C18" s="5"/>
      <c r="D18" s="6"/>
      <c r="E18" s="52"/>
      <c r="F18" s="56"/>
      <c r="G18" s="8"/>
      <c r="H18" s="57"/>
      <c r="I18" s="61"/>
      <c r="J18" s="14"/>
      <c r="K18" s="15"/>
      <c r="N18" s="75"/>
      <c r="O18" s="75"/>
      <c r="P18" s="75"/>
    </row>
    <row r="19" spans="2:16" customFormat="1" ht="15" thickBot="1" x14ac:dyDescent="0.35">
      <c r="B19" s="138"/>
      <c r="C19" s="10"/>
      <c r="D19" s="11"/>
      <c r="E19" s="53"/>
      <c r="F19" s="58"/>
      <c r="G19" s="9"/>
      <c r="H19" s="59"/>
      <c r="I19" s="62"/>
      <c r="J19" s="16"/>
      <c r="K19" s="17"/>
      <c r="N19" s="75"/>
      <c r="O19" s="75"/>
      <c r="P19" s="75"/>
    </row>
    <row r="20" spans="2:16" customFormat="1" x14ac:dyDescent="0.3">
      <c r="B20" s="136" t="s">
        <v>37</v>
      </c>
      <c r="C20" s="3"/>
      <c r="D20" s="4"/>
      <c r="E20" s="51"/>
      <c r="F20" s="54"/>
      <c r="G20" s="7"/>
      <c r="H20" s="55"/>
      <c r="I20" s="60"/>
      <c r="J20" s="12"/>
      <c r="K20" s="13"/>
      <c r="N20" s="75"/>
      <c r="O20" s="75"/>
      <c r="P20" s="75"/>
    </row>
    <row r="21" spans="2:16" customFormat="1" x14ac:dyDescent="0.3">
      <c r="B21" s="137"/>
      <c r="C21" s="5"/>
      <c r="D21" s="6"/>
      <c r="E21" s="52"/>
      <c r="F21" s="56"/>
      <c r="G21" s="8"/>
      <c r="H21" s="57"/>
      <c r="I21" s="61"/>
      <c r="J21" s="14"/>
      <c r="K21" s="15"/>
      <c r="N21" s="75"/>
      <c r="O21" s="75"/>
      <c r="P21" s="75"/>
    </row>
    <row r="22" spans="2:16" customFormat="1" x14ac:dyDescent="0.3">
      <c r="B22" s="137"/>
      <c r="C22" s="5"/>
      <c r="D22" s="6"/>
      <c r="E22" s="52"/>
      <c r="F22" s="56"/>
      <c r="G22" s="8"/>
      <c r="H22" s="57"/>
      <c r="I22" s="61"/>
      <c r="J22" s="14"/>
      <c r="K22" s="15"/>
      <c r="N22" s="75"/>
      <c r="O22" s="75"/>
      <c r="P22" s="75"/>
    </row>
    <row r="23" spans="2:16" customFormat="1" x14ac:dyDescent="0.3">
      <c r="B23" s="137"/>
      <c r="C23" s="5"/>
      <c r="D23" s="6"/>
      <c r="E23" s="52"/>
      <c r="F23" s="56"/>
      <c r="G23" s="8"/>
      <c r="H23" s="57"/>
      <c r="I23" s="61"/>
      <c r="J23" s="14"/>
      <c r="K23" s="15"/>
      <c r="N23" s="75"/>
      <c r="O23" s="75"/>
      <c r="P23" s="75"/>
    </row>
    <row r="24" spans="2:16" customFormat="1" x14ac:dyDescent="0.3">
      <c r="B24" s="137"/>
      <c r="C24" s="5"/>
      <c r="D24" s="6"/>
      <c r="E24" s="52"/>
      <c r="F24" s="56"/>
      <c r="G24" s="8"/>
      <c r="H24" s="57"/>
      <c r="I24" s="61"/>
      <c r="J24" s="14"/>
      <c r="K24" s="15"/>
      <c r="N24" s="75"/>
      <c r="O24" s="75"/>
      <c r="P24" s="75"/>
    </row>
    <row r="25" spans="2:16" customFormat="1" x14ac:dyDescent="0.3">
      <c r="B25" s="137"/>
      <c r="C25" s="5"/>
      <c r="D25" s="6"/>
      <c r="E25" s="52"/>
      <c r="F25" s="56"/>
      <c r="G25" s="8"/>
      <c r="H25" s="57"/>
      <c r="I25" s="61"/>
      <c r="J25" s="14"/>
      <c r="K25" s="15"/>
      <c r="N25" s="75"/>
      <c r="O25" s="75"/>
      <c r="P25" s="75"/>
    </row>
    <row r="26" spans="2:16" customFormat="1" x14ac:dyDescent="0.3">
      <c r="B26" s="137"/>
      <c r="C26" s="5"/>
      <c r="D26" s="6"/>
      <c r="E26" s="52"/>
      <c r="F26" s="56"/>
      <c r="G26" s="8"/>
      <c r="H26" s="57"/>
      <c r="I26" s="61"/>
      <c r="J26" s="14"/>
      <c r="K26" s="15"/>
      <c r="N26" s="75"/>
      <c r="O26" s="75"/>
      <c r="P26" s="75"/>
    </row>
    <row r="27" spans="2:16" customFormat="1" ht="15" thickBot="1" x14ac:dyDescent="0.35">
      <c r="B27" s="138"/>
      <c r="C27" s="10"/>
      <c r="D27" s="11"/>
      <c r="E27" s="53"/>
      <c r="F27" s="58"/>
      <c r="G27" s="9"/>
      <c r="H27" s="59"/>
      <c r="I27" s="62"/>
      <c r="J27" s="16"/>
      <c r="K27" s="17"/>
      <c r="N27" s="75"/>
      <c r="O27" s="75"/>
      <c r="P27" s="75"/>
    </row>
    <row r="28" spans="2:16" customFormat="1" x14ac:dyDescent="0.3">
      <c r="B28" s="136" t="s">
        <v>34</v>
      </c>
      <c r="C28" s="3"/>
      <c r="D28" s="4"/>
      <c r="E28" s="51"/>
      <c r="F28" s="54"/>
      <c r="G28" s="7"/>
      <c r="H28" s="55"/>
      <c r="I28" s="60"/>
      <c r="J28" s="12"/>
      <c r="K28" s="13"/>
      <c r="N28" s="75"/>
      <c r="O28" s="75"/>
      <c r="P28" s="75"/>
    </row>
    <row r="29" spans="2:16" customFormat="1" x14ac:dyDescent="0.3">
      <c r="B29" s="137"/>
      <c r="C29" s="5"/>
      <c r="D29" s="6"/>
      <c r="E29" s="52"/>
      <c r="F29" s="56"/>
      <c r="G29" s="8"/>
      <c r="H29" s="57"/>
      <c r="I29" s="61"/>
      <c r="J29" s="14"/>
      <c r="K29" s="15"/>
      <c r="N29" s="75"/>
      <c r="O29" s="75" t="s">
        <v>104</v>
      </c>
      <c r="P29" s="75" t="s">
        <v>106</v>
      </c>
    </row>
    <row r="30" spans="2:16" customFormat="1" x14ac:dyDescent="0.3">
      <c r="B30" s="137"/>
      <c r="C30" s="5"/>
      <c r="D30" s="6"/>
      <c r="E30" s="52"/>
      <c r="F30" s="56"/>
      <c r="G30" s="8"/>
      <c r="H30" s="57"/>
      <c r="I30" s="61"/>
      <c r="J30" s="14"/>
      <c r="K30" s="15"/>
      <c r="N30" s="75"/>
      <c r="O30" s="75"/>
      <c r="P30" s="75" t="s">
        <v>107</v>
      </c>
    </row>
    <row r="31" spans="2:16" customFormat="1" x14ac:dyDescent="0.3">
      <c r="B31" s="137"/>
      <c r="C31" s="5"/>
      <c r="D31" s="6"/>
      <c r="E31" s="52"/>
      <c r="F31" s="56"/>
      <c r="G31" s="8"/>
      <c r="H31" s="57"/>
      <c r="I31" s="61"/>
      <c r="J31" s="14"/>
      <c r="K31" s="15"/>
      <c r="N31" s="75"/>
      <c r="O31" s="75"/>
      <c r="P31" s="75"/>
    </row>
    <row r="32" spans="2:16" customFormat="1" x14ac:dyDescent="0.3">
      <c r="B32" s="137"/>
      <c r="C32" s="5"/>
      <c r="D32" s="6"/>
      <c r="E32" s="52"/>
      <c r="F32" s="56"/>
      <c r="G32" s="8"/>
      <c r="H32" s="57"/>
      <c r="I32" s="61"/>
      <c r="J32" s="14"/>
      <c r="K32" s="15"/>
      <c r="N32" s="75"/>
      <c r="O32" s="75" t="s">
        <v>108</v>
      </c>
      <c r="P32" s="75" t="s">
        <v>109</v>
      </c>
    </row>
    <row r="33" spans="2:18" customFormat="1" x14ac:dyDescent="0.3">
      <c r="B33" s="137"/>
      <c r="C33" s="5"/>
      <c r="D33" s="6"/>
      <c r="E33" s="52"/>
      <c r="F33" s="56"/>
      <c r="G33" s="8"/>
      <c r="H33" s="57"/>
      <c r="I33" s="61"/>
      <c r="J33" s="14"/>
      <c r="K33" s="15"/>
      <c r="N33" s="75"/>
      <c r="O33" s="75"/>
      <c r="P33" s="75" t="s">
        <v>110</v>
      </c>
    </row>
    <row r="34" spans="2:18" customFormat="1" x14ac:dyDescent="0.3">
      <c r="B34" s="137"/>
      <c r="C34" s="5"/>
      <c r="D34" s="6"/>
      <c r="E34" s="52"/>
      <c r="F34" s="56"/>
      <c r="G34" s="8"/>
      <c r="H34" s="57"/>
      <c r="I34" s="61"/>
      <c r="J34" s="14"/>
      <c r="K34" s="15"/>
      <c r="N34" s="75"/>
      <c r="O34" s="75"/>
      <c r="P34" s="75"/>
    </row>
    <row r="35" spans="2:18" customFormat="1" ht="15" thickBot="1" x14ac:dyDescent="0.35">
      <c r="B35" s="138"/>
      <c r="C35" s="10"/>
      <c r="D35" s="11"/>
      <c r="E35" s="53"/>
      <c r="F35" s="58"/>
      <c r="G35" s="9"/>
      <c r="H35" s="59"/>
      <c r="I35" s="62"/>
      <c r="J35" s="16"/>
      <c r="K35" s="17"/>
      <c r="N35" s="75"/>
      <c r="O35" s="75"/>
      <c r="P35" s="75"/>
    </row>
    <row r="36" spans="2:18" customFormat="1" ht="14.4" customHeight="1" x14ac:dyDescent="0.3">
      <c r="B36" s="159" t="s">
        <v>38</v>
      </c>
      <c r="C36" s="3"/>
      <c r="D36" s="4"/>
      <c r="E36" s="51"/>
      <c r="F36" s="54"/>
      <c r="G36" s="7"/>
      <c r="H36" s="55"/>
      <c r="I36" s="60"/>
      <c r="J36" s="12"/>
      <c r="K36" s="13"/>
      <c r="N36" s="75"/>
      <c r="O36" s="75"/>
      <c r="P36" s="75"/>
    </row>
    <row r="37" spans="2:18" customFormat="1" x14ac:dyDescent="0.3">
      <c r="B37" s="160"/>
      <c r="C37" s="5"/>
      <c r="D37" s="6"/>
      <c r="E37" s="52"/>
      <c r="F37" s="56"/>
      <c r="G37" s="8"/>
      <c r="H37" s="57"/>
      <c r="I37" s="61"/>
      <c r="J37" s="14"/>
      <c r="K37" s="15"/>
      <c r="N37" s="75"/>
      <c r="O37" s="75"/>
      <c r="P37" s="75"/>
    </row>
    <row r="38" spans="2:18" customFormat="1" ht="15.6" x14ac:dyDescent="0.3">
      <c r="B38" s="160"/>
      <c r="C38" s="5"/>
      <c r="D38" s="6"/>
      <c r="E38" s="52"/>
      <c r="F38" s="56"/>
      <c r="G38" s="8"/>
      <c r="H38" s="57"/>
      <c r="I38" s="61"/>
      <c r="J38" s="14"/>
      <c r="K38" s="15"/>
      <c r="M38" s="107" t="s">
        <v>129</v>
      </c>
      <c r="N38" s="75"/>
      <c r="O38" s="185" t="s">
        <v>167</v>
      </c>
      <c r="P38" s="185"/>
      <c r="Q38" s="185"/>
      <c r="R38" s="185"/>
    </row>
    <row r="39" spans="2:18" customFormat="1" ht="15.6" x14ac:dyDescent="0.3">
      <c r="B39" s="160"/>
      <c r="C39" s="5"/>
      <c r="D39" s="6"/>
      <c r="E39" s="52"/>
      <c r="F39" s="56"/>
      <c r="G39" s="8"/>
      <c r="H39" s="57"/>
      <c r="I39" s="61"/>
      <c r="J39" s="14"/>
      <c r="K39" s="15"/>
      <c r="M39" s="107" t="s">
        <v>130</v>
      </c>
      <c r="N39" s="75"/>
      <c r="O39" s="185"/>
      <c r="P39" s="185"/>
      <c r="Q39" s="185"/>
      <c r="R39" s="185"/>
    </row>
    <row r="40" spans="2:18" customFormat="1" x14ac:dyDescent="0.3">
      <c r="B40" s="160"/>
      <c r="C40" s="5"/>
      <c r="D40" s="6"/>
      <c r="E40" s="52"/>
      <c r="F40" s="56"/>
      <c r="G40" s="8"/>
      <c r="H40" s="57"/>
      <c r="I40" s="61"/>
      <c r="J40" s="14"/>
      <c r="K40" s="15"/>
      <c r="N40" s="75"/>
      <c r="O40" s="75"/>
      <c r="P40" s="75"/>
    </row>
    <row r="41" spans="2:18" customFormat="1" x14ac:dyDescent="0.3">
      <c r="B41" s="160"/>
      <c r="C41" s="5"/>
      <c r="D41" s="6"/>
      <c r="E41" s="52"/>
      <c r="F41" s="56"/>
      <c r="G41" s="8"/>
      <c r="H41" s="57"/>
      <c r="I41" s="61"/>
      <c r="J41" s="14"/>
      <c r="K41" s="15"/>
      <c r="N41" s="75"/>
      <c r="O41" s="75"/>
      <c r="P41" s="75"/>
    </row>
    <row r="42" spans="2:18" customFormat="1" x14ac:dyDescent="0.3">
      <c r="B42" s="160"/>
      <c r="C42" s="5"/>
      <c r="D42" s="6"/>
      <c r="E42" s="52"/>
      <c r="F42" s="56"/>
      <c r="G42" s="8"/>
      <c r="H42" s="57"/>
      <c r="I42" s="61"/>
      <c r="J42" s="14"/>
      <c r="K42" s="15"/>
      <c r="N42" s="75"/>
      <c r="O42" s="75"/>
      <c r="P42" s="75"/>
    </row>
    <row r="43" spans="2:18" customFormat="1" ht="15" thickBot="1" x14ac:dyDescent="0.35">
      <c r="B43" s="161"/>
      <c r="C43" s="10"/>
      <c r="D43" s="11"/>
      <c r="E43" s="53"/>
      <c r="F43" s="58"/>
      <c r="G43" s="9"/>
      <c r="H43" s="59"/>
      <c r="I43" s="62"/>
      <c r="J43" s="16"/>
      <c r="K43" s="17"/>
      <c r="N43" s="75"/>
      <c r="O43" s="75"/>
      <c r="P43" s="75"/>
    </row>
    <row r="44" spans="2:18" customFormat="1" x14ac:dyDescent="0.3">
      <c r="B44" s="136" t="s">
        <v>40</v>
      </c>
      <c r="C44" s="3"/>
      <c r="D44" s="4"/>
      <c r="E44" s="51"/>
      <c r="F44" s="54"/>
      <c r="G44" s="7"/>
      <c r="H44" s="55"/>
      <c r="I44" s="60"/>
      <c r="J44" s="12"/>
      <c r="K44" s="13"/>
      <c r="N44" s="75"/>
      <c r="O44" s="75"/>
      <c r="P44" s="75"/>
    </row>
    <row r="45" spans="2:18" customFormat="1" x14ac:dyDescent="0.3">
      <c r="B45" s="137"/>
      <c r="C45" s="5"/>
      <c r="D45" s="6"/>
      <c r="E45" s="52"/>
      <c r="F45" s="56"/>
      <c r="G45" s="8"/>
      <c r="H45" s="57"/>
      <c r="I45" s="61"/>
      <c r="J45" s="14"/>
      <c r="K45" s="15"/>
      <c r="N45" s="75"/>
      <c r="O45" s="75"/>
      <c r="P45" s="75"/>
    </row>
    <row r="46" spans="2:18" customFormat="1" ht="14.4" customHeight="1" x14ac:dyDescent="0.3">
      <c r="B46" s="137"/>
      <c r="C46" s="5"/>
      <c r="D46" s="6"/>
      <c r="E46" s="52"/>
      <c r="F46" s="56"/>
      <c r="G46" s="8"/>
      <c r="H46" s="57"/>
      <c r="I46" s="61"/>
      <c r="J46" s="14"/>
      <c r="K46" s="15"/>
      <c r="N46" s="75"/>
      <c r="O46" s="75"/>
      <c r="P46" s="75"/>
    </row>
    <row r="47" spans="2:18" customFormat="1" x14ac:dyDescent="0.3">
      <c r="B47" s="137"/>
      <c r="C47" s="5"/>
      <c r="D47" s="6"/>
      <c r="E47" s="52"/>
      <c r="F47" s="56"/>
      <c r="G47" s="8"/>
      <c r="H47" s="57"/>
      <c r="I47" s="61"/>
      <c r="J47" s="14"/>
      <c r="K47" s="15"/>
      <c r="N47" s="75"/>
      <c r="O47" s="75"/>
      <c r="P47" s="75"/>
    </row>
    <row r="48" spans="2:18" customFormat="1" x14ac:dyDescent="0.3">
      <c r="B48" s="137"/>
      <c r="C48" s="5"/>
      <c r="D48" s="6"/>
      <c r="E48" s="52"/>
      <c r="F48" s="56"/>
      <c r="G48" s="8"/>
      <c r="H48" s="57"/>
      <c r="I48" s="61"/>
      <c r="J48" s="14"/>
      <c r="K48" s="15"/>
      <c r="N48" s="75"/>
      <c r="O48" s="75"/>
      <c r="P48" s="75"/>
    </row>
    <row r="49" spans="2:16" customFormat="1" x14ac:dyDescent="0.3">
      <c r="B49" s="137"/>
      <c r="C49" s="5"/>
      <c r="D49" s="6"/>
      <c r="E49" s="52"/>
      <c r="F49" s="56"/>
      <c r="G49" s="8"/>
      <c r="H49" s="57"/>
      <c r="I49" s="61"/>
      <c r="J49" s="14"/>
      <c r="K49" s="15"/>
      <c r="N49" s="75"/>
      <c r="O49" s="75"/>
      <c r="P49" s="75"/>
    </row>
    <row r="50" spans="2:16" customFormat="1" x14ac:dyDescent="0.3">
      <c r="B50" s="137"/>
      <c r="C50" s="5"/>
      <c r="D50" s="6"/>
      <c r="E50" s="52"/>
      <c r="F50" s="56"/>
      <c r="G50" s="8"/>
      <c r="H50" s="57"/>
      <c r="I50" s="61"/>
      <c r="J50" s="14"/>
      <c r="K50" s="15"/>
      <c r="N50" s="75"/>
      <c r="O50" s="75"/>
      <c r="P50" s="75"/>
    </row>
    <row r="51" spans="2:16" customFormat="1" ht="15" thickBot="1" x14ac:dyDescent="0.35">
      <c r="B51" s="138"/>
      <c r="C51" s="10"/>
      <c r="D51" s="11"/>
      <c r="E51" s="53"/>
      <c r="F51" s="58"/>
      <c r="G51" s="9"/>
      <c r="H51" s="59"/>
      <c r="I51" s="62"/>
      <c r="J51" s="16"/>
      <c r="K51" s="17"/>
      <c r="N51" s="75"/>
      <c r="O51" s="75"/>
      <c r="P51" s="75"/>
    </row>
    <row r="52" spans="2:16" customFormat="1" x14ac:dyDescent="0.3">
      <c r="B52" s="136" t="s">
        <v>67</v>
      </c>
      <c r="C52" s="3"/>
      <c r="D52" s="4"/>
      <c r="E52" s="51"/>
      <c r="F52" s="54"/>
      <c r="G52" s="7"/>
      <c r="H52" s="55"/>
      <c r="I52" s="60"/>
      <c r="J52" s="12"/>
      <c r="K52" s="13"/>
      <c r="N52" s="75"/>
      <c r="O52" s="75"/>
      <c r="P52" s="75"/>
    </row>
    <row r="53" spans="2:16" customFormat="1" x14ac:dyDescent="0.3">
      <c r="B53" s="137"/>
      <c r="C53" s="5"/>
      <c r="D53" s="6"/>
      <c r="E53" s="52"/>
      <c r="F53" s="56"/>
      <c r="G53" s="8"/>
      <c r="H53" s="57"/>
      <c r="I53" s="61"/>
      <c r="J53" s="14"/>
      <c r="K53" s="15"/>
      <c r="N53" s="75"/>
      <c r="O53" s="75"/>
      <c r="P53" s="75"/>
    </row>
    <row r="54" spans="2:16" customFormat="1" ht="14.4" customHeight="1" x14ac:dyDescent="0.3">
      <c r="B54" s="137"/>
      <c r="C54" s="5"/>
      <c r="D54" s="6"/>
      <c r="E54" s="52"/>
      <c r="F54" s="56"/>
      <c r="G54" s="8"/>
      <c r="H54" s="57"/>
      <c r="I54" s="61"/>
      <c r="J54" s="14"/>
      <c r="K54" s="15"/>
      <c r="N54" s="75"/>
      <c r="O54" s="75"/>
      <c r="P54" s="75"/>
    </row>
    <row r="55" spans="2:16" customFormat="1" x14ac:dyDescent="0.3">
      <c r="B55" s="137"/>
      <c r="C55" s="5"/>
      <c r="D55" s="6"/>
      <c r="E55" s="52"/>
      <c r="F55" s="56"/>
      <c r="G55" s="8"/>
      <c r="H55" s="57"/>
      <c r="I55" s="61"/>
      <c r="J55" s="14"/>
      <c r="K55" s="15"/>
      <c r="N55" s="75"/>
      <c r="O55" s="75"/>
      <c r="P55" s="75"/>
    </row>
    <row r="56" spans="2:16" customFormat="1" x14ac:dyDescent="0.3">
      <c r="B56" s="137"/>
      <c r="C56" s="5"/>
      <c r="D56" s="6"/>
      <c r="E56" s="52"/>
      <c r="F56" s="56"/>
      <c r="G56" s="8"/>
      <c r="H56" s="57"/>
      <c r="I56" s="61"/>
      <c r="J56" s="14"/>
      <c r="K56" s="15"/>
      <c r="N56" s="75"/>
      <c r="O56" s="75"/>
      <c r="P56" s="75"/>
    </row>
    <row r="57" spans="2:16" customFormat="1" x14ac:dyDescent="0.3">
      <c r="B57" s="137"/>
      <c r="C57" s="5"/>
      <c r="D57" s="6"/>
      <c r="E57" s="52"/>
      <c r="F57" s="56"/>
      <c r="G57" s="8"/>
      <c r="H57" s="57"/>
      <c r="I57" s="61"/>
      <c r="J57" s="14"/>
      <c r="K57" s="15"/>
      <c r="N57" s="75"/>
      <c r="O57" s="75"/>
      <c r="P57" s="75"/>
    </row>
    <row r="58" spans="2:16" customFormat="1" x14ac:dyDescent="0.3">
      <c r="B58" s="137"/>
      <c r="C58" s="5"/>
      <c r="D58" s="6"/>
      <c r="E58" s="52"/>
      <c r="F58" s="56"/>
      <c r="G58" s="8"/>
      <c r="H58" s="57"/>
      <c r="I58" s="61"/>
      <c r="J58" s="14"/>
      <c r="K58" s="15"/>
      <c r="N58" s="75"/>
      <c r="O58" s="75"/>
      <c r="P58" s="75"/>
    </row>
    <row r="59" spans="2:16" customFormat="1" ht="15" thickBot="1" x14ac:dyDescent="0.35">
      <c r="B59" s="138"/>
      <c r="C59" s="10"/>
      <c r="D59" s="11"/>
      <c r="E59" s="53"/>
      <c r="F59" s="58"/>
      <c r="G59" s="9"/>
      <c r="H59" s="59"/>
      <c r="I59" s="62"/>
      <c r="J59" s="16"/>
      <c r="K59" s="17"/>
      <c r="N59" s="75"/>
      <c r="O59" s="75"/>
      <c r="P59" s="75"/>
    </row>
    <row r="60" spans="2:16" customFormat="1" x14ac:dyDescent="0.3">
      <c r="B60" s="50"/>
      <c r="N60" s="75"/>
      <c r="O60" s="75"/>
      <c r="P60" s="75"/>
    </row>
    <row r="61" spans="2:16" customFormat="1" x14ac:dyDescent="0.3">
      <c r="B61" s="50"/>
      <c r="N61" s="75"/>
      <c r="O61" s="75"/>
      <c r="P61" s="75"/>
    </row>
    <row r="62" spans="2:16" customFormat="1" x14ac:dyDescent="0.3">
      <c r="B62" s="50"/>
      <c r="K62" s="158" t="s">
        <v>128</v>
      </c>
      <c r="N62" s="75"/>
      <c r="O62" s="75"/>
      <c r="P62" s="75"/>
    </row>
    <row r="63" spans="2:16" customFormat="1" x14ac:dyDescent="0.3">
      <c r="B63" s="50"/>
      <c r="K63" s="158"/>
      <c r="N63" s="75"/>
      <c r="O63" s="75"/>
      <c r="P63" s="75"/>
    </row>
    <row r="64" spans="2:16" customFormat="1" x14ac:dyDescent="0.3">
      <c r="B64" s="50"/>
      <c r="N64" s="75"/>
      <c r="O64" s="75"/>
      <c r="P64" s="75"/>
    </row>
    <row r="65" spans="2:16" customFormat="1" x14ac:dyDescent="0.3">
      <c r="B65" s="50"/>
      <c r="N65" s="75"/>
      <c r="O65" s="75"/>
      <c r="P65" s="75"/>
    </row>
    <row r="66" spans="2:16" customFormat="1" x14ac:dyDescent="0.3">
      <c r="B66" s="50"/>
      <c r="N66" s="75"/>
      <c r="O66" s="75"/>
      <c r="P66" s="75"/>
    </row>
    <row r="70" spans="2:16" x14ac:dyDescent="0.3">
      <c r="F70" s="188" t="str">
        <f>Analyse!B32</f>
        <v>Le Mans GL</v>
      </c>
      <c r="G70" s="188"/>
      <c r="H70" s="188"/>
      <c r="I70" s="188"/>
      <c r="J70" s="188"/>
    </row>
    <row r="71" spans="2:16" x14ac:dyDescent="0.3">
      <c r="F71" s="188"/>
      <c r="G71" s="188"/>
      <c r="H71" s="188"/>
      <c r="I71" s="188"/>
      <c r="J71" s="188"/>
    </row>
    <row r="72" spans="2:16" x14ac:dyDescent="0.3">
      <c r="F72" s="188"/>
      <c r="G72" s="188"/>
      <c r="H72" s="188"/>
      <c r="I72" s="188"/>
      <c r="J72" s="188"/>
    </row>
  </sheetData>
  <sheetProtection sheet="1" objects="1" scenarios="1"/>
  <mergeCells count="13">
    <mergeCell ref="O38:R39"/>
    <mergeCell ref="F70:J72"/>
    <mergeCell ref="K62:K63"/>
    <mergeCell ref="B28:B35"/>
    <mergeCell ref="B36:B43"/>
    <mergeCell ref="B44:B51"/>
    <mergeCell ref="B52:B59"/>
    <mergeCell ref="B20:B27"/>
    <mergeCell ref="C2:E3"/>
    <mergeCell ref="F2:H3"/>
    <mergeCell ref="I2:K3"/>
    <mergeCell ref="B4:B11"/>
    <mergeCell ref="B12:B19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N109"/>
  <sheetViews>
    <sheetView showGridLines="0" topLeftCell="A21" zoomScale="70" zoomScaleNormal="70" zoomScaleSheetLayoutView="55" workbookViewId="0">
      <selection activeCell="B32" sqref="B32:B35"/>
    </sheetView>
  </sheetViews>
  <sheetFormatPr baseColWidth="10" defaultRowHeight="15.6" customHeight="1" x14ac:dyDescent="0.3"/>
  <cols>
    <col min="1" max="1" width="16" style="18" customWidth="1"/>
    <col min="2" max="2" width="11.21875" style="19" customWidth="1"/>
    <col min="3" max="3" width="15.6640625" style="20" customWidth="1"/>
    <col min="4" max="4" width="13.88671875" style="20" hidden="1" customWidth="1"/>
    <col min="5" max="5" width="5" style="19" customWidth="1"/>
    <col min="6" max="6" width="18.88671875" style="21" customWidth="1"/>
    <col min="7" max="8" width="11.5546875" style="21" customWidth="1"/>
    <col min="9" max="11" width="11.5546875" style="19" customWidth="1"/>
    <col min="12" max="12" width="0.109375" style="19" customWidth="1"/>
    <col min="13" max="13" width="98.109375" style="19" customWidth="1"/>
    <col min="14" max="14" width="50.88671875" style="170" customWidth="1"/>
    <col min="15" max="16384" width="11.5546875" style="19"/>
  </cols>
  <sheetData>
    <row r="1" spans="1:14" ht="15.6" customHeight="1" x14ac:dyDescent="0.3">
      <c r="A1" s="71"/>
      <c r="F1" s="163" t="s">
        <v>2</v>
      </c>
      <c r="G1" s="163"/>
      <c r="H1" s="163"/>
      <c r="I1" s="163"/>
      <c r="J1" s="163"/>
      <c r="K1" s="163"/>
    </row>
    <row r="2" spans="1:14" ht="15.6" customHeight="1" x14ac:dyDescent="0.3">
      <c r="A2" s="164" t="s">
        <v>8</v>
      </c>
      <c r="B2" s="113"/>
      <c r="C2" s="113" t="s">
        <v>31</v>
      </c>
      <c r="D2" s="96" t="s">
        <v>32</v>
      </c>
      <c r="F2" s="163"/>
      <c r="G2" s="163"/>
      <c r="H2" s="163"/>
      <c r="I2" s="163"/>
      <c r="J2" s="163"/>
      <c r="K2" s="163"/>
    </row>
    <row r="3" spans="1:14" ht="15.6" customHeight="1" x14ac:dyDescent="0.3">
      <c r="A3" s="164"/>
      <c r="B3" s="22" t="s">
        <v>0</v>
      </c>
      <c r="C3" s="102">
        <v>-36.6</v>
      </c>
      <c r="D3" s="22"/>
      <c r="G3" s="21" t="s">
        <v>17</v>
      </c>
      <c r="H3" s="21" t="s">
        <v>18</v>
      </c>
      <c r="I3" s="21" t="s">
        <v>19</v>
      </c>
      <c r="J3" s="21"/>
      <c r="K3" s="21"/>
    </row>
    <row r="4" spans="1:14" ht="15.6" customHeight="1" x14ac:dyDescent="0.3">
      <c r="A4" s="164"/>
      <c r="B4" s="22" t="s">
        <v>46</v>
      </c>
      <c r="C4" s="102">
        <v>-40.700000000000003</v>
      </c>
      <c r="D4" s="22"/>
      <c r="F4" s="23" t="s">
        <v>16</v>
      </c>
      <c r="G4" s="24">
        <f>C7</f>
        <v>58.4</v>
      </c>
      <c r="H4" s="24">
        <f>C17</f>
        <v>58.2</v>
      </c>
      <c r="I4" s="24">
        <f>C27</f>
        <v>-49.4</v>
      </c>
      <c r="J4" s="21"/>
      <c r="K4" s="21"/>
    </row>
    <row r="5" spans="1:14" ht="15.6" customHeight="1" x14ac:dyDescent="0.3">
      <c r="A5" s="164"/>
      <c r="B5" s="22" t="s">
        <v>47</v>
      </c>
      <c r="C5" s="102">
        <v>-33.4</v>
      </c>
      <c r="D5" s="22"/>
      <c r="F5" s="23" t="s">
        <v>14</v>
      </c>
      <c r="G5" s="25">
        <f>G4-35</f>
        <v>23.4</v>
      </c>
      <c r="H5" s="25">
        <f>H4-35</f>
        <v>23.200000000000003</v>
      </c>
      <c r="I5" s="25">
        <f>I4+80</f>
        <v>30.6</v>
      </c>
      <c r="J5" s="21"/>
      <c r="K5" s="21"/>
      <c r="N5" s="171"/>
    </row>
    <row r="6" spans="1:14" ht="15.6" customHeight="1" x14ac:dyDescent="0.3">
      <c r="A6" s="164"/>
      <c r="B6" s="22" t="s">
        <v>1</v>
      </c>
      <c r="C6" s="102">
        <v>-33.299999999999997</v>
      </c>
      <c r="D6" s="22"/>
      <c r="F6" s="23" t="s">
        <v>15</v>
      </c>
      <c r="G6" s="23">
        <v>0.2</v>
      </c>
      <c r="H6" s="23">
        <v>0.2</v>
      </c>
      <c r="I6" s="23">
        <v>0.2</v>
      </c>
      <c r="J6" s="21"/>
      <c r="K6" s="21"/>
      <c r="N6" s="171"/>
    </row>
    <row r="7" spans="1:14" ht="15.6" customHeight="1" x14ac:dyDescent="0.3">
      <c r="A7" s="164"/>
      <c r="B7" s="22" t="s">
        <v>2</v>
      </c>
      <c r="C7" s="134">
        <v>58.4</v>
      </c>
      <c r="D7" s="26">
        <f>(C5-C4)/(LOG10(160)-LOG10(120))</f>
        <v>58.428636291453039</v>
      </c>
      <c r="F7" s="23" t="s">
        <v>13</v>
      </c>
      <c r="G7" s="25">
        <f>SUM(tranche)-G5-G6</f>
        <v>66.399999999999991</v>
      </c>
      <c r="H7" s="25">
        <f>SUM(tranche)-H5-H6</f>
        <v>66.599999999999994</v>
      </c>
      <c r="I7" s="25">
        <f>SUM(tranche_cl)-I5-I6</f>
        <v>79.2</v>
      </c>
      <c r="J7" s="21"/>
      <c r="K7" s="21"/>
    </row>
    <row r="8" spans="1:14" ht="15.6" customHeight="1" x14ac:dyDescent="0.3">
      <c r="A8" s="164"/>
      <c r="B8" s="22" t="s">
        <v>3</v>
      </c>
      <c r="C8" s="102">
        <v>141.19999999999999</v>
      </c>
      <c r="D8" s="26">
        <f>120*10^((C3-C4)/D7)</f>
        <v>141.04325344984539</v>
      </c>
      <c r="J8" s="21"/>
      <c r="K8" s="21"/>
    </row>
    <row r="9" spans="1:14" ht="15.6" customHeight="1" x14ac:dyDescent="0.3">
      <c r="A9" s="164"/>
      <c r="B9" s="22" t="s">
        <v>5</v>
      </c>
      <c r="C9" s="102">
        <v>161.1</v>
      </c>
      <c r="D9" s="27">
        <f>D8*10^((C6-C3)/D7)</f>
        <v>160.63178010697942</v>
      </c>
      <c r="F9" s="28">
        <v>10</v>
      </c>
      <c r="G9" s="23" t="s">
        <v>11</v>
      </c>
      <c r="H9" s="28">
        <v>12</v>
      </c>
      <c r="I9" s="23" t="s">
        <v>10</v>
      </c>
      <c r="J9" s="21"/>
      <c r="K9" s="21"/>
    </row>
    <row r="10" spans="1:14" ht="15.6" customHeight="1" x14ac:dyDescent="0.3">
      <c r="A10" s="164"/>
      <c r="B10" s="22" t="s">
        <v>4</v>
      </c>
      <c r="C10" s="102">
        <v>-1.1000000000000001</v>
      </c>
      <c r="D10" s="26">
        <f>160-D9</f>
        <v>-0.63178010697942</v>
      </c>
      <c r="F10" s="28">
        <v>5</v>
      </c>
      <c r="G10" s="23" t="s">
        <v>12</v>
      </c>
      <c r="H10" s="21">
        <v>3</v>
      </c>
      <c r="I10" s="23" t="s">
        <v>166</v>
      </c>
      <c r="J10" s="21"/>
      <c r="K10" s="21"/>
    </row>
    <row r="11" spans="1:14" ht="15.6" customHeight="1" x14ac:dyDescent="0.3">
      <c r="F11" s="28">
        <v>15</v>
      </c>
      <c r="G11" s="23" t="s">
        <v>9</v>
      </c>
      <c r="H11" s="28">
        <v>25</v>
      </c>
      <c r="I11" s="23" t="s">
        <v>9</v>
      </c>
      <c r="J11" s="21"/>
      <c r="K11" s="21"/>
    </row>
    <row r="12" spans="1:14" ht="15.6" customHeight="1" x14ac:dyDescent="0.3">
      <c r="A12" s="165" t="s">
        <v>7</v>
      </c>
      <c r="B12" s="112"/>
      <c r="C12" s="112" t="s">
        <v>31</v>
      </c>
      <c r="D12" s="98" t="s">
        <v>32</v>
      </c>
      <c r="F12" s="28">
        <v>3</v>
      </c>
      <c r="G12" s="23" t="s">
        <v>166</v>
      </c>
      <c r="H12" s="28">
        <v>5</v>
      </c>
      <c r="I12" s="23" t="s">
        <v>12</v>
      </c>
      <c r="J12" s="21"/>
      <c r="K12" s="21"/>
    </row>
    <row r="13" spans="1:14" ht="15.6" customHeight="1" x14ac:dyDescent="0.3">
      <c r="A13" s="165"/>
      <c r="B13" s="22" t="s">
        <v>0</v>
      </c>
      <c r="C13" s="102">
        <v>-37.700000000000003</v>
      </c>
      <c r="D13" s="22">
        <v>-36.6</v>
      </c>
      <c r="F13" s="28">
        <v>12</v>
      </c>
      <c r="G13" s="23" t="s">
        <v>10</v>
      </c>
      <c r="H13" s="28">
        <v>10</v>
      </c>
      <c r="I13" s="23" t="s">
        <v>11</v>
      </c>
      <c r="J13" s="21"/>
      <c r="K13" s="21"/>
    </row>
    <row r="14" spans="1:14" ht="15.6" customHeight="1" x14ac:dyDescent="0.3">
      <c r="A14" s="165"/>
      <c r="B14" s="22" t="s">
        <v>48</v>
      </c>
      <c r="C14" s="102">
        <v>-51</v>
      </c>
      <c r="D14" s="22"/>
      <c r="F14" s="28">
        <f>SUM(F9:F13)</f>
        <v>45</v>
      </c>
      <c r="G14" s="23" t="s">
        <v>13</v>
      </c>
      <c r="H14" s="28">
        <f>SUM(H9:H13)</f>
        <v>55</v>
      </c>
      <c r="I14" s="23" t="s">
        <v>13</v>
      </c>
    </row>
    <row r="15" spans="1:14" ht="15.6" customHeight="1" x14ac:dyDescent="0.3">
      <c r="A15" s="165"/>
      <c r="B15" s="22" t="s">
        <v>49</v>
      </c>
      <c r="C15" s="102">
        <v>-29.6</v>
      </c>
      <c r="D15" s="22"/>
    </row>
    <row r="16" spans="1:14" ht="15.6" customHeight="1" x14ac:dyDescent="0.3">
      <c r="A16" s="165"/>
      <c r="B16" s="22" t="s">
        <v>1</v>
      </c>
      <c r="C16" s="102">
        <v>-29.4</v>
      </c>
      <c r="D16" s="22"/>
      <c r="F16" s="163" t="s">
        <v>20</v>
      </c>
      <c r="G16" s="163"/>
      <c r="H16" s="163"/>
      <c r="I16" s="163"/>
      <c r="J16" s="163"/>
      <c r="K16" s="163"/>
    </row>
    <row r="17" spans="1:11" ht="15.6" customHeight="1" x14ac:dyDescent="0.3">
      <c r="A17" s="165"/>
      <c r="B17" s="22" t="s">
        <v>2</v>
      </c>
      <c r="C17" s="102">
        <v>58.2</v>
      </c>
      <c r="D17" s="26">
        <f>(C15-C14)/(LOG10(7)-LOG10(3))</f>
        <v>58.155842583568457</v>
      </c>
      <c r="F17" s="163"/>
      <c r="G17" s="163"/>
      <c r="H17" s="163"/>
      <c r="I17" s="163"/>
      <c r="J17" s="163"/>
      <c r="K17" s="163"/>
    </row>
    <row r="18" spans="1:11" ht="15.6" customHeight="1" thickBot="1" x14ac:dyDescent="0.35">
      <c r="A18" s="165"/>
      <c r="B18" s="22" t="s">
        <v>3</v>
      </c>
      <c r="C18" s="102">
        <v>5.08</v>
      </c>
      <c r="D18" s="26">
        <f>3*10^((C13-C14)/D17)</f>
        <v>5.0794548841499214</v>
      </c>
    </row>
    <row r="19" spans="1:11" ht="15.6" customHeight="1" x14ac:dyDescent="0.3">
      <c r="A19" s="165"/>
      <c r="B19" s="22" t="s">
        <v>5</v>
      </c>
      <c r="C19" s="102">
        <v>7.05</v>
      </c>
      <c r="D19" s="27">
        <f>D18*10^((C16-C13)/D17)</f>
        <v>7.0556507503550696</v>
      </c>
      <c r="F19" s="177"/>
      <c r="G19" s="179" t="s">
        <v>17</v>
      </c>
      <c r="H19" s="177"/>
      <c r="I19" s="178" t="s">
        <v>18</v>
      </c>
      <c r="J19" s="177"/>
      <c r="K19" s="178" t="s">
        <v>19</v>
      </c>
    </row>
    <row r="20" spans="1:11" ht="15.6" customHeight="1" x14ac:dyDescent="0.3">
      <c r="A20" s="165"/>
      <c r="B20" s="22" t="s">
        <v>4</v>
      </c>
      <c r="C20" s="102">
        <v>-0.05</v>
      </c>
      <c r="D20" s="26">
        <f>7-D19</f>
        <v>-5.5650750355069611E-2</v>
      </c>
      <c r="F20" s="31" t="s">
        <v>20</v>
      </c>
      <c r="G20" s="180">
        <f>C3</f>
        <v>-36.6</v>
      </c>
      <c r="H20" s="31"/>
      <c r="I20" s="32">
        <f>C13</f>
        <v>-37.700000000000003</v>
      </c>
      <c r="J20" s="31"/>
      <c r="K20" s="32">
        <f>C23</f>
        <v>131.30000000000001</v>
      </c>
    </row>
    <row r="21" spans="1:11" ht="15.6" customHeight="1" x14ac:dyDescent="0.3">
      <c r="F21" s="31" t="s">
        <v>14</v>
      </c>
      <c r="G21" s="181">
        <f>G20+60</f>
        <v>23.4</v>
      </c>
      <c r="H21" s="31"/>
      <c r="I21" s="36">
        <f>I20+70</f>
        <v>32.299999999999997</v>
      </c>
      <c r="J21" s="31"/>
      <c r="K21" s="36">
        <f>K20-90</f>
        <v>41.300000000000011</v>
      </c>
    </row>
    <row r="22" spans="1:11" ht="15.6" customHeight="1" x14ac:dyDescent="0.3">
      <c r="A22" s="166" t="s">
        <v>6</v>
      </c>
      <c r="B22" s="111"/>
      <c r="C22" s="111" t="s">
        <v>31</v>
      </c>
      <c r="D22" s="97" t="s">
        <v>32</v>
      </c>
      <c r="F22" s="31" t="s">
        <v>15</v>
      </c>
      <c r="G22" s="182">
        <v>0.4</v>
      </c>
      <c r="H22" s="31"/>
      <c r="I22" s="39">
        <v>0.4</v>
      </c>
      <c r="J22" s="31"/>
      <c r="K22" s="39">
        <v>0.4</v>
      </c>
    </row>
    <row r="23" spans="1:11" ht="15.6" customHeight="1" x14ac:dyDescent="0.3">
      <c r="A23" s="166"/>
      <c r="B23" s="22" t="s">
        <v>0</v>
      </c>
      <c r="C23" s="102">
        <v>131.30000000000001</v>
      </c>
      <c r="D23" s="22"/>
      <c r="F23" s="31" t="s">
        <v>13</v>
      </c>
      <c r="G23" s="181">
        <f>SUM(F25:F28)-G21-G22</f>
        <v>96.199999999999989</v>
      </c>
      <c r="H23" s="31"/>
      <c r="I23" s="36">
        <f>SUM(H25:H28)-I21-I22</f>
        <v>107.3</v>
      </c>
      <c r="J23" s="31"/>
      <c r="K23" s="36">
        <f>SUM(J25:J28)-K21-K22</f>
        <v>98.299999999999983</v>
      </c>
    </row>
    <row r="24" spans="1:11" ht="15.6" customHeight="1" x14ac:dyDescent="0.3">
      <c r="A24" s="166"/>
      <c r="B24" s="22" t="s">
        <v>50</v>
      </c>
      <c r="C24" s="102">
        <v>135.1</v>
      </c>
      <c r="D24" s="22"/>
      <c r="F24" s="31"/>
      <c r="G24" s="182"/>
      <c r="H24" s="31"/>
      <c r="I24" s="184"/>
      <c r="J24" s="31"/>
      <c r="K24" s="184"/>
    </row>
    <row r="25" spans="1:11" ht="15.6" customHeight="1" x14ac:dyDescent="0.3">
      <c r="A25" s="166"/>
      <c r="B25" s="22" t="s">
        <v>51</v>
      </c>
      <c r="C25" s="102">
        <v>126.4</v>
      </c>
      <c r="D25" s="22"/>
      <c r="F25" s="43">
        <v>20</v>
      </c>
      <c r="G25" s="182" t="s">
        <v>21</v>
      </c>
      <c r="H25" s="43">
        <v>20</v>
      </c>
      <c r="I25" s="39" t="s">
        <v>21</v>
      </c>
      <c r="J25" s="43">
        <v>20</v>
      </c>
      <c r="K25" s="39" t="s">
        <v>21</v>
      </c>
    </row>
    <row r="26" spans="1:11" ht="15.6" customHeight="1" x14ac:dyDescent="0.3">
      <c r="A26" s="166"/>
      <c r="B26" s="22" t="s">
        <v>1</v>
      </c>
      <c r="C26" s="102">
        <v>126.3</v>
      </c>
      <c r="D26" s="22"/>
      <c r="F26" s="43">
        <v>20</v>
      </c>
      <c r="G26" s="182" t="s">
        <v>22</v>
      </c>
      <c r="H26" s="43">
        <v>30</v>
      </c>
      <c r="I26" s="39" t="s">
        <v>22</v>
      </c>
      <c r="J26" s="43">
        <v>30</v>
      </c>
      <c r="K26" s="39" t="s">
        <v>22</v>
      </c>
    </row>
    <row r="27" spans="1:11" ht="15.6" customHeight="1" x14ac:dyDescent="0.3">
      <c r="A27" s="166"/>
      <c r="B27" s="22" t="s">
        <v>2</v>
      </c>
      <c r="C27" s="102">
        <v>-49.4</v>
      </c>
      <c r="D27" s="26">
        <f>(C25-C24)/(LOG10(120)-LOG10(80))</f>
        <v>-49.406200209227855</v>
      </c>
      <c r="F27" s="43">
        <v>20</v>
      </c>
      <c r="G27" s="182" t="s">
        <v>23</v>
      </c>
      <c r="H27" s="43">
        <v>20</v>
      </c>
      <c r="I27" s="39" t="s">
        <v>23</v>
      </c>
      <c r="J27" s="43">
        <v>20</v>
      </c>
      <c r="K27" s="39" t="s">
        <v>23</v>
      </c>
    </row>
    <row r="28" spans="1:11" ht="15.6" customHeight="1" thickBot="1" x14ac:dyDescent="0.35">
      <c r="A28" s="166"/>
      <c r="B28" s="22" t="s">
        <v>3</v>
      </c>
      <c r="C28" s="102">
        <v>95.6</v>
      </c>
      <c r="D28" s="26">
        <f>80*10^((C23-C24)/D27)</f>
        <v>95.500008554820482</v>
      </c>
      <c r="F28" s="45">
        <f>SUM(F25:F27)</f>
        <v>60</v>
      </c>
      <c r="G28" s="183" t="s">
        <v>13</v>
      </c>
      <c r="H28" s="45">
        <f>SUM(H25:H27)</f>
        <v>70</v>
      </c>
      <c r="I28" s="46" t="s">
        <v>13</v>
      </c>
      <c r="J28" s="45">
        <f>SUM(J25:J27)</f>
        <v>70</v>
      </c>
      <c r="K28" s="46" t="s">
        <v>13</v>
      </c>
    </row>
    <row r="29" spans="1:11" ht="15.6" customHeight="1" x14ac:dyDescent="0.3">
      <c r="A29" s="166"/>
      <c r="B29" s="22" t="s">
        <v>5</v>
      </c>
      <c r="C29" s="102">
        <v>120.9</v>
      </c>
      <c r="D29" s="27">
        <f>D28*10^((C26-C23)/D27)</f>
        <v>120.56056747096325</v>
      </c>
    </row>
    <row r="30" spans="1:11" ht="15.6" customHeight="1" x14ac:dyDescent="0.3">
      <c r="A30" s="166"/>
      <c r="B30" s="22" t="s">
        <v>4</v>
      </c>
      <c r="C30" s="102">
        <v>-0.9</v>
      </c>
      <c r="D30" s="26">
        <f>120-D29</f>
        <v>-0.56056747096324955</v>
      </c>
      <c r="F30" s="163" t="s">
        <v>24</v>
      </c>
      <c r="G30" s="163"/>
      <c r="H30" s="163"/>
      <c r="I30" s="163"/>
      <c r="J30" s="163"/>
      <c r="K30" s="163"/>
    </row>
    <row r="31" spans="1:11" ht="15.6" customHeight="1" x14ac:dyDescent="0.3">
      <c r="F31" s="163"/>
      <c r="G31" s="163"/>
      <c r="H31" s="163"/>
      <c r="I31" s="163"/>
      <c r="J31" s="163"/>
      <c r="K31" s="163"/>
    </row>
    <row r="32" spans="1:11" ht="18" customHeight="1" thickBot="1" x14ac:dyDescent="0.35">
      <c r="A32" s="103" t="s">
        <v>158</v>
      </c>
      <c r="B32" s="109" t="s">
        <v>169</v>
      </c>
    </row>
    <row r="33" spans="1:11" ht="18" customHeight="1" x14ac:dyDescent="0.3">
      <c r="A33" s="103" t="s">
        <v>114</v>
      </c>
      <c r="B33" s="109">
        <v>43830</v>
      </c>
      <c r="F33" s="177"/>
      <c r="G33" s="179" t="s">
        <v>17</v>
      </c>
      <c r="H33" s="177"/>
      <c r="I33" s="178" t="s">
        <v>18</v>
      </c>
      <c r="J33" s="177"/>
      <c r="K33" s="178" t="s">
        <v>19</v>
      </c>
    </row>
    <row r="34" spans="1:11" ht="18" customHeight="1" x14ac:dyDescent="0.3">
      <c r="A34" s="103" t="s">
        <v>115</v>
      </c>
      <c r="B34" s="110">
        <v>0.59018518518518526</v>
      </c>
      <c r="F34" s="31" t="s">
        <v>24</v>
      </c>
      <c r="G34" s="180">
        <f>C8</f>
        <v>141.19999999999999</v>
      </c>
      <c r="H34" s="31"/>
      <c r="I34" s="32">
        <f>C18</f>
        <v>5.08</v>
      </c>
      <c r="J34" s="31"/>
      <c r="K34" s="32">
        <f>C28</f>
        <v>95.6</v>
      </c>
    </row>
    <row r="35" spans="1:11" ht="15.6" customHeight="1" x14ac:dyDescent="0.3">
      <c r="A35" s="103" t="s">
        <v>116</v>
      </c>
      <c r="B35" s="110" t="s">
        <v>93</v>
      </c>
      <c r="F35" s="31" t="s">
        <v>14</v>
      </c>
      <c r="G35" s="181">
        <f>G34-100</f>
        <v>41.199999999999989</v>
      </c>
      <c r="H35" s="31"/>
      <c r="I35" s="36">
        <f>I34-1</f>
        <v>4.08</v>
      </c>
      <c r="J35" s="31"/>
      <c r="K35" s="36">
        <f>K34-60</f>
        <v>35.599999999999994</v>
      </c>
    </row>
    <row r="36" spans="1:11" ht="15.6" customHeight="1" x14ac:dyDescent="0.3">
      <c r="F36" s="31" t="s">
        <v>15</v>
      </c>
      <c r="G36" s="182">
        <v>0.4</v>
      </c>
      <c r="H36" s="31"/>
      <c r="I36" s="39">
        <v>0.03</v>
      </c>
      <c r="J36" s="31"/>
      <c r="K36" s="39">
        <v>0.3</v>
      </c>
    </row>
    <row r="37" spans="1:11" ht="15.6" customHeight="1" x14ac:dyDescent="0.3">
      <c r="F37" s="31" t="s">
        <v>13</v>
      </c>
      <c r="G37" s="181">
        <f>SUM(F39:F42)-G35-G36</f>
        <v>118.4</v>
      </c>
      <c r="H37" s="31"/>
      <c r="I37" s="36">
        <f>SUM(H39:H42)-I35-I36</f>
        <v>11.89</v>
      </c>
      <c r="J37" s="31"/>
      <c r="K37" s="36">
        <f>SUM(J39:J42)-K35-K36</f>
        <v>124.10000000000001</v>
      </c>
    </row>
    <row r="38" spans="1:11" ht="15.6" customHeight="1" x14ac:dyDescent="0.3">
      <c r="D38" s="105"/>
      <c r="F38" s="31"/>
      <c r="G38" s="182"/>
      <c r="H38" s="31"/>
      <c r="I38" s="184"/>
      <c r="J38" s="31"/>
      <c r="K38" s="184"/>
    </row>
    <row r="39" spans="1:11" ht="15.6" customHeight="1" x14ac:dyDescent="0.3">
      <c r="F39" s="43">
        <v>20</v>
      </c>
      <c r="G39" s="182" t="s">
        <v>21</v>
      </c>
      <c r="H39" s="43">
        <v>2</v>
      </c>
      <c r="I39" s="39" t="s">
        <v>21</v>
      </c>
      <c r="J39" s="43">
        <v>20</v>
      </c>
      <c r="K39" s="39" t="s">
        <v>21</v>
      </c>
    </row>
    <row r="40" spans="1:11" ht="15.6" customHeight="1" x14ac:dyDescent="0.3">
      <c r="F40" s="43">
        <v>40</v>
      </c>
      <c r="G40" s="182" t="s">
        <v>22</v>
      </c>
      <c r="H40" s="43">
        <v>4</v>
      </c>
      <c r="I40" s="39" t="s">
        <v>22</v>
      </c>
      <c r="J40" s="43">
        <v>40</v>
      </c>
      <c r="K40" s="39" t="s">
        <v>22</v>
      </c>
    </row>
    <row r="41" spans="1:11" ht="15.6" customHeight="1" x14ac:dyDescent="0.3">
      <c r="F41" s="43">
        <v>20</v>
      </c>
      <c r="G41" s="182" t="s">
        <v>23</v>
      </c>
      <c r="H41" s="43">
        <v>2</v>
      </c>
      <c r="I41" s="39" t="s">
        <v>23</v>
      </c>
      <c r="J41" s="43">
        <v>20</v>
      </c>
      <c r="K41" s="39" t="s">
        <v>23</v>
      </c>
    </row>
    <row r="42" spans="1:11" ht="15.6" customHeight="1" thickBot="1" x14ac:dyDescent="0.35">
      <c r="F42" s="45">
        <f>SUM(F39:F41)</f>
        <v>80</v>
      </c>
      <c r="G42" s="183" t="s">
        <v>13</v>
      </c>
      <c r="H42" s="45">
        <f>SUM(H39:H41)</f>
        <v>8</v>
      </c>
      <c r="I42" s="46" t="s">
        <v>13</v>
      </c>
      <c r="J42" s="45">
        <f>SUM(J39:J41)</f>
        <v>80</v>
      </c>
      <c r="K42" s="46" t="s">
        <v>13</v>
      </c>
    </row>
    <row r="44" spans="1:11" ht="15.6" customHeight="1" x14ac:dyDescent="0.3">
      <c r="F44" s="163" t="s">
        <v>43</v>
      </c>
      <c r="G44" s="163"/>
      <c r="H44" s="163"/>
      <c r="I44" s="163"/>
      <c r="J44" s="163"/>
      <c r="K44" s="163"/>
    </row>
    <row r="45" spans="1:11" ht="15.6" customHeight="1" x14ac:dyDescent="0.3">
      <c r="F45" s="163"/>
      <c r="G45" s="163"/>
      <c r="H45" s="163"/>
      <c r="I45" s="163"/>
      <c r="J45" s="163"/>
      <c r="K45" s="163"/>
    </row>
    <row r="46" spans="1:11" ht="15.6" customHeight="1" thickBot="1" x14ac:dyDescent="0.35"/>
    <row r="47" spans="1:11" ht="15.6" customHeight="1" thickBot="1" x14ac:dyDescent="0.35">
      <c r="F47" s="29"/>
      <c r="G47" s="30" t="s">
        <v>17</v>
      </c>
      <c r="I47" s="21" t="s">
        <v>18</v>
      </c>
      <c r="K47" s="21" t="s">
        <v>19</v>
      </c>
    </row>
    <row r="48" spans="1:11" ht="15.6" customHeight="1" x14ac:dyDescent="0.3">
      <c r="F48" s="31" t="s">
        <v>163</v>
      </c>
      <c r="G48" s="32">
        <f>C10</f>
        <v>-1.1000000000000001</v>
      </c>
      <c r="H48" s="33"/>
      <c r="I48" s="48">
        <f>C20</f>
        <v>-0.05</v>
      </c>
      <c r="J48" s="35"/>
      <c r="K48" s="34">
        <f>C30</f>
        <v>-0.9</v>
      </c>
    </row>
    <row r="49" spans="6:11" ht="15.6" customHeight="1" x14ac:dyDescent="0.3">
      <c r="F49" s="31" t="s">
        <v>14</v>
      </c>
      <c r="G49" s="36">
        <f>G48+3</f>
        <v>1.9</v>
      </c>
      <c r="H49" s="37"/>
      <c r="I49" s="176">
        <f>I48+0.3</f>
        <v>0.25</v>
      </c>
      <c r="J49" s="38"/>
      <c r="K49" s="36">
        <f>K48+3</f>
        <v>2.1</v>
      </c>
    </row>
    <row r="50" spans="6:11" ht="15.6" customHeight="1" x14ac:dyDescent="0.3">
      <c r="F50" s="31" t="s">
        <v>15</v>
      </c>
      <c r="G50" s="39">
        <v>0.03</v>
      </c>
      <c r="H50" s="37"/>
      <c r="I50" s="39">
        <v>3.0000000000000001E-3</v>
      </c>
      <c r="J50" s="38"/>
      <c r="K50" s="39">
        <v>0.03</v>
      </c>
    </row>
    <row r="51" spans="6:11" ht="15.6" customHeight="1" x14ac:dyDescent="0.3">
      <c r="F51" s="31" t="s">
        <v>13</v>
      </c>
      <c r="G51" s="36">
        <f>SUM(F53:F58)-G49-G50</f>
        <v>10.07</v>
      </c>
      <c r="H51" s="37"/>
      <c r="I51" s="36">
        <f>SUM(H53:H58)-I49-I50</f>
        <v>0.94699999999999995</v>
      </c>
      <c r="J51" s="38"/>
      <c r="K51" s="36">
        <f>SUM(J53:J58)-K49-K50</f>
        <v>9.870000000000001</v>
      </c>
    </row>
    <row r="52" spans="6:11" ht="15.6" customHeight="1" x14ac:dyDescent="0.3">
      <c r="F52" s="40"/>
      <c r="G52" s="41"/>
      <c r="H52" s="37"/>
      <c r="I52" s="42"/>
      <c r="J52" s="40"/>
      <c r="K52" s="42"/>
    </row>
    <row r="53" spans="6:11" ht="15.6" customHeight="1" x14ac:dyDescent="0.3">
      <c r="F53" s="43">
        <v>1</v>
      </c>
      <c r="G53" s="39" t="s">
        <v>25</v>
      </c>
      <c r="H53" s="44">
        <v>0.1</v>
      </c>
      <c r="I53" s="39" t="s">
        <v>25</v>
      </c>
      <c r="J53" s="43">
        <v>1</v>
      </c>
      <c r="K53" s="39" t="s">
        <v>25</v>
      </c>
    </row>
    <row r="54" spans="6:11" ht="15.6" customHeight="1" x14ac:dyDescent="0.3">
      <c r="F54" s="43">
        <v>1</v>
      </c>
      <c r="G54" s="39" t="s">
        <v>21</v>
      </c>
      <c r="H54" s="44">
        <v>0.1</v>
      </c>
      <c r="I54" s="39" t="s">
        <v>21</v>
      </c>
      <c r="J54" s="43">
        <v>1</v>
      </c>
      <c r="K54" s="39" t="s">
        <v>21</v>
      </c>
    </row>
    <row r="55" spans="6:11" ht="15.6" customHeight="1" x14ac:dyDescent="0.3">
      <c r="F55" s="43">
        <v>2</v>
      </c>
      <c r="G55" s="39" t="s">
        <v>22</v>
      </c>
      <c r="H55" s="44">
        <v>0.2</v>
      </c>
      <c r="I55" s="39" t="s">
        <v>22</v>
      </c>
      <c r="J55" s="43">
        <v>2</v>
      </c>
      <c r="K55" s="39" t="s">
        <v>22</v>
      </c>
    </row>
    <row r="56" spans="6:11" ht="15.6" customHeight="1" x14ac:dyDescent="0.3">
      <c r="F56" s="43">
        <v>1</v>
      </c>
      <c r="G56" s="39" t="s">
        <v>23</v>
      </c>
      <c r="H56" s="44">
        <v>0.1</v>
      </c>
      <c r="I56" s="39" t="s">
        <v>23</v>
      </c>
      <c r="J56" s="43">
        <v>1</v>
      </c>
      <c r="K56" s="39" t="s">
        <v>23</v>
      </c>
    </row>
    <row r="57" spans="6:11" ht="15.6" customHeight="1" x14ac:dyDescent="0.3">
      <c r="F57" s="43">
        <v>1</v>
      </c>
      <c r="G57" s="39" t="s">
        <v>26</v>
      </c>
      <c r="H57" s="44">
        <v>0.1</v>
      </c>
      <c r="I57" s="39" t="s">
        <v>26</v>
      </c>
      <c r="J57" s="43">
        <v>1</v>
      </c>
      <c r="K57" s="39" t="s">
        <v>26</v>
      </c>
    </row>
    <row r="58" spans="6:11" ht="15.6" customHeight="1" thickBot="1" x14ac:dyDescent="0.35">
      <c r="F58" s="45">
        <f>SUM(F53:F57)</f>
        <v>6</v>
      </c>
      <c r="G58" s="46" t="s">
        <v>13</v>
      </c>
      <c r="H58" s="47">
        <f>SUM(H53:H57)</f>
        <v>0.6</v>
      </c>
      <c r="I58" s="46" t="s">
        <v>13</v>
      </c>
      <c r="J58" s="45">
        <f>SUM(J53:J57)</f>
        <v>6</v>
      </c>
      <c r="K58" s="46" t="s">
        <v>13</v>
      </c>
    </row>
    <row r="60" spans="6:11" ht="15.6" customHeight="1" x14ac:dyDescent="0.3">
      <c r="F60" s="163" t="s">
        <v>168</v>
      </c>
      <c r="G60" s="163"/>
      <c r="H60" s="163"/>
      <c r="I60" s="163"/>
      <c r="J60" s="163"/>
      <c r="K60" s="163"/>
    </row>
    <row r="61" spans="6:11" ht="15.6" customHeight="1" x14ac:dyDescent="0.3">
      <c r="F61" s="163"/>
      <c r="G61" s="163"/>
      <c r="H61" s="163"/>
      <c r="I61" s="163"/>
      <c r="J61" s="163"/>
      <c r="K61" s="163"/>
    </row>
    <row r="63" spans="6:11" ht="15.6" customHeight="1" x14ac:dyDescent="0.3">
      <c r="G63" s="23" t="s">
        <v>17</v>
      </c>
      <c r="H63" s="23" t="s">
        <v>18</v>
      </c>
      <c r="I63" s="23" t="s">
        <v>19</v>
      </c>
    </row>
    <row r="64" spans="6:11" ht="15.6" customHeight="1" x14ac:dyDescent="0.3">
      <c r="F64" s="23" t="s">
        <v>27</v>
      </c>
      <c r="G64" s="24">
        <f>C5</f>
        <v>-33.4</v>
      </c>
      <c r="H64" s="24">
        <f>C15</f>
        <v>-29.6</v>
      </c>
      <c r="I64" s="24">
        <f>C25</f>
        <v>126.4</v>
      </c>
    </row>
    <row r="65" spans="6:11" ht="15.6" customHeight="1" x14ac:dyDescent="0.3">
      <c r="F65" s="23" t="s">
        <v>28</v>
      </c>
      <c r="G65" s="24">
        <f>C6</f>
        <v>-33.299999999999997</v>
      </c>
      <c r="H65" s="24">
        <f>C16</f>
        <v>-29.4</v>
      </c>
      <c r="I65" s="24">
        <f>C26</f>
        <v>126.3</v>
      </c>
    </row>
    <row r="66" spans="6:11" ht="15.6" customHeight="1" x14ac:dyDescent="0.3">
      <c r="F66" s="23" t="s">
        <v>14</v>
      </c>
      <c r="G66" s="49">
        <f>100*(ABS(G65-G64))/(ABS(MAX(G64:G65)))</f>
        <v>0.30030030030030458</v>
      </c>
      <c r="H66" s="49">
        <f>100*(ABS(H65-H64))/(ABS(MAX(H64:H65)))</f>
        <v>0.68027210884354716</v>
      </c>
      <c r="I66" s="49">
        <f>100*(ABS(I65-I64))/(ABS(MAX(I64:I65)))</f>
        <v>7.9113924050639647E-2</v>
      </c>
    </row>
    <row r="67" spans="6:11" ht="15.6" customHeight="1" x14ac:dyDescent="0.3">
      <c r="F67" s="23" t="s">
        <v>29</v>
      </c>
      <c r="G67" s="39">
        <v>1.4999999999999999E-2</v>
      </c>
      <c r="H67" s="39">
        <v>0.01</v>
      </c>
      <c r="I67" s="39">
        <v>0.02</v>
      </c>
      <c r="J67" s="38"/>
    </row>
    <row r="68" spans="6:11" ht="15.6" customHeight="1" x14ac:dyDescent="0.3">
      <c r="F68" s="23" t="s">
        <v>30</v>
      </c>
      <c r="G68" s="36">
        <f>SUM(F70:F73)-G66-G67</f>
        <v>5.6846996996996957</v>
      </c>
      <c r="H68" s="36">
        <f>SUM(H70:H73)-I66-H67</f>
        <v>5.9108860759493602</v>
      </c>
      <c r="I68" s="36">
        <f>SUM(J70:J73)-K66-I67</f>
        <v>4.4800000000000004</v>
      </c>
      <c r="J68" s="38"/>
    </row>
    <row r="70" spans="6:11" ht="15.6" customHeight="1" x14ac:dyDescent="0.3">
      <c r="F70" s="25">
        <v>0.5</v>
      </c>
      <c r="G70" s="23" t="s">
        <v>22</v>
      </c>
      <c r="H70" s="25">
        <v>0.5</v>
      </c>
      <c r="I70" s="23" t="s">
        <v>22</v>
      </c>
      <c r="J70" s="25">
        <v>0.25</v>
      </c>
      <c r="K70" s="23" t="s">
        <v>22</v>
      </c>
    </row>
    <row r="71" spans="6:11" ht="15.6" customHeight="1" x14ac:dyDescent="0.3">
      <c r="F71" s="25">
        <v>1</v>
      </c>
      <c r="G71" s="23" t="s">
        <v>23</v>
      </c>
      <c r="H71" s="25">
        <v>1</v>
      </c>
      <c r="I71" s="23" t="s">
        <v>23</v>
      </c>
      <c r="J71" s="25">
        <v>0.8</v>
      </c>
      <c r="K71" s="23" t="s">
        <v>23</v>
      </c>
    </row>
    <row r="72" spans="6:11" ht="15.6" customHeight="1" x14ac:dyDescent="0.3">
      <c r="F72" s="25">
        <v>1.5</v>
      </c>
      <c r="G72" s="23" t="s">
        <v>26</v>
      </c>
      <c r="H72" s="25">
        <v>1.5</v>
      </c>
      <c r="I72" s="23" t="s">
        <v>26</v>
      </c>
      <c r="J72" s="25">
        <v>1.2</v>
      </c>
      <c r="K72" s="23" t="s">
        <v>26</v>
      </c>
    </row>
    <row r="73" spans="6:11" ht="15.6" customHeight="1" x14ac:dyDescent="0.3">
      <c r="F73" s="28">
        <f>SUM(F70:F72)</f>
        <v>3</v>
      </c>
      <c r="G73" s="23" t="s">
        <v>13</v>
      </c>
      <c r="H73" s="28">
        <f>SUM(H70:H72)</f>
        <v>3</v>
      </c>
      <c r="I73" s="23" t="s">
        <v>13</v>
      </c>
      <c r="J73" s="28">
        <f>SUM(J70:J72)</f>
        <v>2.25</v>
      </c>
      <c r="K73" s="23" t="s">
        <v>13</v>
      </c>
    </row>
    <row r="75" spans="6:11" ht="15.6" customHeight="1" x14ac:dyDescent="0.3">
      <c r="F75" s="163" t="s">
        <v>41</v>
      </c>
      <c r="G75" s="163"/>
      <c r="H75" s="163"/>
      <c r="I75" s="163"/>
      <c r="J75" s="163"/>
      <c r="K75" s="163"/>
    </row>
    <row r="76" spans="6:11" ht="15.6" customHeight="1" x14ac:dyDescent="0.3">
      <c r="F76" s="163"/>
      <c r="G76" s="163"/>
      <c r="H76" s="163"/>
      <c r="I76" s="163"/>
      <c r="J76" s="163"/>
      <c r="K76" s="163"/>
    </row>
    <row r="78" spans="6:11" ht="15.6" customHeight="1" x14ac:dyDescent="0.3">
      <c r="G78" s="23" t="s">
        <v>17</v>
      </c>
      <c r="H78" s="23" t="s">
        <v>18</v>
      </c>
      <c r="I78" s="23" t="s">
        <v>19</v>
      </c>
    </row>
    <row r="79" spans="6:11" ht="15.6" customHeight="1" x14ac:dyDescent="0.3">
      <c r="F79" s="23" t="s">
        <v>39</v>
      </c>
      <c r="G79" s="24">
        <f>C4</f>
        <v>-40.700000000000003</v>
      </c>
      <c r="H79" s="24">
        <f>C14</f>
        <v>-51</v>
      </c>
      <c r="I79" s="24">
        <f>C24</f>
        <v>135.1</v>
      </c>
    </row>
    <row r="80" spans="6:11" ht="15.6" customHeight="1" x14ac:dyDescent="0.3">
      <c r="F80" s="23" t="s">
        <v>27</v>
      </c>
      <c r="G80" s="24">
        <f>C5</f>
        <v>-33.4</v>
      </c>
      <c r="H80" s="24">
        <f>C15</f>
        <v>-29.6</v>
      </c>
      <c r="I80" s="24">
        <f>C25</f>
        <v>126.4</v>
      </c>
    </row>
    <row r="81" spans="6:11" ht="15.6" customHeight="1" x14ac:dyDescent="0.3">
      <c r="F81" s="23" t="s">
        <v>42</v>
      </c>
      <c r="G81" s="26">
        <f>ABS(G79-G80)</f>
        <v>7.3000000000000043</v>
      </c>
      <c r="H81" s="26">
        <f>ABS(H79-H80)</f>
        <v>21.4</v>
      </c>
      <c r="I81" s="26">
        <f>ABS(I79-I80)</f>
        <v>8.6999999999999886</v>
      </c>
    </row>
    <row r="82" spans="6:11" ht="15.6" customHeight="1" x14ac:dyDescent="0.3">
      <c r="F82" s="23" t="s">
        <v>14</v>
      </c>
      <c r="G82" s="49">
        <f>ABS(G80-G79)-4</f>
        <v>3.3000000000000043</v>
      </c>
      <c r="H82" s="49">
        <f>ABS(H80-H79)-16</f>
        <v>5.3999999999999986</v>
      </c>
      <c r="I82" s="49">
        <f>ABS(I80-I79)-4</f>
        <v>4.6999999999999886</v>
      </c>
    </row>
    <row r="83" spans="6:11" ht="15.6" customHeight="1" x14ac:dyDescent="0.3">
      <c r="F83" s="23" t="s">
        <v>29</v>
      </c>
      <c r="G83" s="39">
        <v>0.06</v>
      </c>
      <c r="H83" s="39">
        <v>0.06</v>
      </c>
      <c r="I83" s="39">
        <v>0.06</v>
      </c>
      <c r="J83" s="38"/>
    </row>
    <row r="84" spans="6:11" ht="15.6" customHeight="1" x14ac:dyDescent="0.3">
      <c r="F84" s="23" t="s">
        <v>30</v>
      </c>
      <c r="G84" s="36">
        <f>SUM(F86:F92)-G82-G83</f>
        <v>8.6399999999999952</v>
      </c>
      <c r="H84" s="36">
        <f>SUM(H86:H92)-H82-H83</f>
        <v>12.540000000000001</v>
      </c>
      <c r="I84" s="36">
        <f>SUM(J86:J92)-I82-I83</f>
        <v>9.2400000000000109</v>
      </c>
      <c r="J84" s="38"/>
    </row>
    <row r="86" spans="6:11" ht="15.6" customHeight="1" x14ac:dyDescent="0.3">
      <c r="F86" s="25">
        <v>2</v>
      </c>
      <c r="G86" s="23" t="s">
        <v>98</v>
      </c>
      <c r="H86" s="25">
        <v>3</v>
      </c>
      <c r="I86" s="23" t="s">
        <v>101</v>
      </c>
      <c r="J86" s="25">
        <v>1</v>
      </c>
      <c r="K86" s="23">
        <v>4</v>
      </c>
    </row>
    <row r="87" spans="6:11" ht="15.6" customHeight="1" x14ac:dyDescent="0.3">
      <c r="F87" s="25">
        <v>2</v>
      </c>
      <c r="G87" s="23" t="s">
        <v>99</v>
      </c>
      <c r="H87" s="25">
        <v>3</v>
      </c>
      <c r="I87" s="23" t="s">
        <v>102</v>
      </c>
      <c r="J87" s="25">
        <v>1</v>
      </c>
      <c r="K87" s="23">
        <v>5</v>
      </c>
    </row>
    <row r="88" spans="6:11" ht="15.6" customHeight="1" x14ac:dyDescent="0.3">
      <c r="F88" s="25">
        <v>2</v>
      </c>
      <c r="G88" s="23" t="s">
        <v>100</v>
      </c>
      <c r="H88" s="25">
        <v>3</v>
      </c>
      <c r="I88" s="23" t="s">
        <v>103</v>
      </c>
      <c r="J88" s="25">
        <v>1</v>
      </c>
      <c r="K88" s="23">
        <v>6</v>
      </c>
    </row>
    <row r="89" spans="6:11" ht="15.6" customHeight="1" x14ac:dyDescent="0.3">
      <c r="F89" s="25"/>
      <c r="G89" s="23"/>
      <c r="H89" s="25"/>
      <c r="I89" s="23"/>
      <c r="J89" s="25">
        <v>1</v>
      </c>
      <c r="K89" s="23">
        <v>7</v>
      </c>
    </row>
    <row r="90" spans="6:11" ht="15.6" customHeight="1" x14ac:dyDescent="0.3">
      <c r="F90" s="25"/>
      <c r="G90" s="23"/>
      <c r="H90" s="25"/>
      <c r="I90" s="23"/>
      <c r="J90" s="25">
        <v>1</v>
      </c>
      <c r="K90" s="23">
        <v>8</v>
      </c>
    </row>
    <row r="91" spans="6:11" ht="15.6" customHeight="1" x14ac:dyDescent="0.3">
      <c r="F91" s="25"/>
      <c r="G91" s="23"/>
      <c r="H91" s="25"/>
      <c r="I91" s="23"/>
      <c r="J91" s="25">
        <v>2</v>
      </c>
      <c r="K91" s="23">
        <v>9</v>
      </c>
    </row>
    <row r="92" spans="6:11" ht="15.6" customHeight="1" x14ac:dyDescent="0.3">
      <c r="F92" s="28">
        <f>SUM(F86:F88)</f>
        <v>6</v>
      </c>
      <c r="G92" s="23" t="s">
        <v>13</v>
      </c>
      <c r="H92" s="28">
        <f>SUM(H86:H88)</f>
        <v>9</v>
      </c>
      <c r="I92" s="23" t="s">
        <v>13</v>
      </c>
      <c r="J92" s="28">
        <f>SUM(J86:J91)</f>
        <v>7</v>
      </c>
      <c r="K92" s="23" t="s">
        <v>13</v>
      </c>
    </row>
    <row r="94" spans="6:11" ht="15.6" customHeight="1" x14ac:dyDescent="0.3">
      <c r="F94" s="163" t="s">
        <v>67</v>
      </c>
      <c r="G94" s="163"/>
      <c r="H94" s="163"/>
      <c r="I94" s="163"/>
      <c r="J94" s="163"/>
      <c r="K94" s="163"/>
    </row>
    <row r="95" spans="6:11" ht="15.6" customHeight="1" x14ac:dyDescent="0.3">
      <c r="F95" s="163"/>
      <c r="G95" s="163"/>
      <c r="H95" s="163"/>
      <c r="I95" s="163"/>
      <c r="J95" s="163"/>
      <c r="K95" s="163"/>
    </row>
    <row r="97" spans="6:11" ht="15.6" customHeight="1" x14ac:dyDescent="0.3">
      <c r="G97" s="70" t="s">
        <v>17</v>
      </c>
      <c r="H97" s="70" t="s">
        <v>18</v>
      </c>
      <c r="I97" s="70" t="s">
        <v>19</v>
      </c>
    </row>
    <row r="98" spans="6:11" ht="15.6" customHeight="1" x14ac:dyDescent="0.3">
      <c r="F98" s="23" t="s">
        <v>66</v>
      </c>
      <c r="G98" s="24">
        <f>C4</f>
        <v>-40.700000000000003</v>
      </c>
      <c r="H98" s="24">
        <f>C14</f>
        <v>-51</v>
      </c>
      <c r="I98" s="24">
        <f>C24</f>
        <v>135.1</v>
      </c>
    </row>
    <row r="99" spans="6:11" ht="15.6" customHeight="1" x14ac:dyDescent="0.3">
      <c r="F99" s="23" t="s">
        <v>68</v>
      </c>
      <c r="G99" s="24">
        <f>C5</f>
        <v>-33.4</v>
      </c>
      <c r="H99" s="24">
        <f>C15</f>
        <v>-29.6</v>
      </c>
      <c r="I99" s="24">
        <f>C25</f>
        <v>126.4</v>
      </c>
    </row>
    <row r="100" spans="6:11" ht="15.6" customHeight="1" x14ac:dyDescent="0.3">
      <c r="F100" s="23" t="s">
        <v>113</v>
      </c>
      <c r="G100" s="26">
        <f>C3-G98</f>
        <v>4.1000000000000014</v>
      </c>
      <c r="H100" s="26">
        <f>C13-H98</f>
        <v>13.299999999999997</v>
      </c>
      <c r="I100" s="26">
        <f>C23-I98</f>
        <v>-3.7999999999999829</v>
      </c>
    </row>
    <row r="101" spans="6:11" ht="15.6" customHeight="1" x14ac:dyDescent="0.3">
      <c r="F101" s="23" t="s">
        <v>29</v>
      </c>
      <c r="G101" s="23">
        <v>0.05</v>
      </c>
      <c r="H101" s="23">
        <v>0.1</v>
      </c>
      <c r="I101" s="23">
        <v>0.05</v>
      </c>
      <c r="J101" s="69"/>
    </row>
    <row r="102" spans="6:11" ht="15.6" customHeight="1" x14ac:dyDescent="0.3">
      <c r="F102" s="23" t="s">
        <v>30</v>
      </c>
      <c r="G102" s="25">
        <f>SUM(F104:F109)-G100-G101</f>
        <v>10.450000000000006</v>
      </c>
      <c r="H102" s="25">
        <f>SUM(H104:H109)-H100-H101</f>
        <v>29.4</v>
      </c>
      <c r="I102" s="25">
        <f>SUM(J104:J109)-I100-I101</f>
        <v>21.149999999999959</v>
      </c>
      <c r="J102" s="69"/>
    </row>
    <row r="104" spans="6:11" ht="15.6" customHeight="1" x14ac:dyDescent="0.3">
      <c r="F104" s="25">
        <f t="shared" ref="F104:F108" si="0">ABS($G$98-$G$99)/5</f>
        <v>1.4600000000000009</v>
      </c>
      <c r="G104" s="23">
        <v>1</v>
      </c>
      <c r="H104" s="25">
        <f>ABS($H$98-$H$99)/5</f>
        <v>4.2799999999999994</v>
      </c>
      <c r="I104" s="23" t="s">
        <v>69</v>
      </c>
      <c r="J104" s="25">
        <f>ABS($I$98-$I$99)/5</f>
        <v>1.7399999999999978</v>
      </c>
      <c r="K104" s="23" t="s">
        <v>69</v>
      </c>
    </row>
    <row r="105" spans="6:11" ht="15.6" customHeight="1" x14ac:dyDescent="0.3">
      <c r="F105" s="25">
        <f t="shared" si="0"/>
        <v>1.4600000000000009</v>
      </c>
      <c r="G105" s="23">
        <v>2</v>
      </c>
      <c r="H105" s="25">
        <f t="shared" ref="H105:H108" si="1">ABS($H$98-$H$99)/5</f>
        <v>4.2799999999999994</v>
      </c>
      <c r="I105" s="23" t="s">
        <v>23</v>
      </c>
      <c r="J105" s="25">
        <f t="shared" ref="J105:J108" si="2">ABS($I$98-$I$99)/5</f>
        <v>1.7399999999999978</v>
      </c>
      <c r="K105" s="23" t="s">
        <v>23</v>
      </c>
    </row>
    <row r="106" spans="6:11" ht="15.6" customHeight="1" x14ac:dyDescent="0.3">
      <c r="F106" s="25">
        <f t="shared" si="0"/>
        <v>1.4600000000000009</v>
      </c>
      <c r="G106" s="23" t="s">
        <v>26</v>
      </c>
      <c r="H106" s="25">
        <f t="shared" si="1"/>
        <v>4.2799999999999994</v>
      </c>
      <c r="I106" s="23" t="s">
        <v>26</v>
      </c>
      <c r="J106" s="25">
        <f t="shared" si="2"/>
        <v>1.7399999999999978</v>
      </c>
      <c r="K106" s="23" t="s">
        <v>26</v>
      </c>
    </row>
    <row r="107" spans="6:11" ht="15.6" customHeight="1" x14ac:dyDescent="0.3">
      <c r="F107" s="25">
        <f t="shared" si="0"/>
        <v>1.4600000000000009</v>
      </c>
      <c r="G107" s="23"/>
      <c r="H107" s="25">
        <f t="shared" si="1"/>
        <v>4.2799999999999994</v>
      </c>
      <c r="I107" s="23"/>
      <c r="J107" s="25">
        <f t="shared" si="2"/>
        <v>1.7399999999999978</v>
      </c>
      <c r="K107" s="23"/>
    </row>
    <row r="108" spans="6:11" ht="15.6" customHeight="1" x14ac:dyDescent="0.3">
      <c r="F108" s="25">
        <f t="shared" si="0"/>
        <v>1.4600000000000009</v>
      </c>
      <c r="G108" s="23"/>
      <c r="H108" s="25">
        <f t="shared" si="1"/>
        <v>4.2799999999999994</v>
      </c>
      <c r="I108" s="23"/>
      <c r="J108" s="25">
        <f t="shared" si="2"/>
        <v>1.7399999999999978</v>
      </c>
      <c r="K108" s="23"/>
    </row>
    <row r="109" spans="6:11" ht="15.6" customHeight="1" x14ac:dyDescent="0.3">
      <c r="F109" s="77">
        <f>SUM(F104:F108)</f>
        <v>7.3000000000000043</v>
      </c>
      <c r="G109" s="23" t="s">
        <v>13</v>
      </c>
      <c r="H109" s="77">
        <f>SUM(H104:H108)</f>
        <v>21.4</v>
      </c>
      <c r="I109" s="23" t="s">
        <v>13</v>
      </c>
      <c r="J109" s="77">
        <f>SUM(J104:J108)</f>
        <v>8.6999999999999886</v>
      </c>
      <c r="K109" s="23" t="s">
        <v>13</v>
      </c>
    </row>
  </sheetData>
  <sheetProtection sheet="1" objects="1" scenarios="1"/>
  <mergeCells count="10">
    <mergeCell ref="F44:K45"/>
    <mergeCell ref="F60:K61"/>
    <mergeCell ref="F75:K76"/>
    <mergeCell ref="F94:K95"/>
    <mergeCell ref="A2:A10"/>
    <mergeCell ref="A12:A20"/>
    <mergeCell ref="A22:A30"/>
    <mergeCell ref="F1:K2"/>
    <mergeCell ref="F16:K17"/>
    <mergeCell ref="F30:K31"/>
  </mergeCells>
  <conditionalFormatting sqref="D10 D20 D30">
    <cfRule type="cellIs" dxfId="0" priority="8" operator="notEqual">
      <formula>$C$7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AH34"/>
  <sheetViews>
    <sheetView tabSelected="1" zoomScale="85" zoomScaleNormal="85" workbookViewId="0">
      <pane ySplit="2" topLeftCell="A3" activePane="bottomLeft" state="frozen"/>
      <selection activeCell="A2" sqref="A2"/>
      <selection pane="bottomLeft" activeCell="A7" sqref="A7:D7"/>
    </sheetView>
  </sheetViews>
  <sheetFormatPr baseColWidth="10" defaultRowHeight="17.399999999999999" customHeight="1" x14ac:dyDescent="0.3"/>
  <cols>
    <col min="1" max="1" width="12.5546875" style="89" customWidth="1"/>
    <col min="2" max="2" width="12.5546875" style="90" customWidth="1"/>
    <col min="3" max="3" width="12.44140625" style="90" customWidth="1"/>
    <col min="4" max="4" width="12.77734375" style="74" customWidth="1"/>
    <col min="5" max="34" width="7.5546875" style="74" customWidth="1"/>
    <col min="35" max="16384" width="11.5546875" style="74"/>
  </cols>
  <sheetData>
    <row r="1" spans="1:34" ht="55.8" customHeight="1" x14ac:dyDescent="0.3">
      <c r="A1" s="88">
        <f>COUNTA(B3:B1048576)+3</f>
        <v>35</v>
      </c>
      <c r="B1" s="74"/>
      <c r="C1" s="74"/>
    </row>
    <row r="2" spans="1:34" s="83" customFormat="1" ht="105.6" customHeight="1" x14ac:dyDescent="0.3">
      <c r="A2" s="84" t="s">
        <v>159</v>
      </c>
      <c r="B2" s="84" t="s">
        <v>44</v>
      </c>
      <c r="C2" s="85" t="s">
        <v>45</v>
      </c>
      <c r="D2" s="85" t="s">
        <v>52</v>
      </c>
      <c r="E2" s="80" t="s">
        <v>94</v>
      </c>
      <c r="F2" s="80" t="s">
        <v>70</v>
      </c>
      <c r="G2" s="80" t="s">
        <v>72</v>
      </c>
      <c r="H2" s="80" t="s">
        <v>71</v>
      </c>
      <c r="I2" s="80" t="s">
        <v>73</v>
      </c>
      <c r="J2" s="80" t="s">
        <v>74</v>
      </c>
      <c r="K2" s="80" t="s">
        <v>76</v>
      </c>
      <c r="L2" s="80" t="s">
        <v>75</v>
      </c>
      <c r="M2" s="81" t="s">
        <v>95</v>
      </c>
      <c r="N2" s="81" t="s">
        <v>77</v>
      </c>
      <c r="O2" s="81" t="s">
        <v>79</v>
      </c>
      <c r="P2" s="81" t="s">
        <v>78</v>
      </c>
      <c r="Q2" s="81" t="s">
        <v>81</v>
      </c>
      <c r="R2" s="81" t="s">
        <v>80</v>
      </c>
      <c r="S2" s="81" t="s">
        <v>82</v>
      </c>
      <c r="T2" s="81" t="s">
        <v>83</v>
      </c>
      <c r="U2" s="82" t="s">
        <v>96</v>
      </c>
      <c r="V2" s="82" t="s">
        <v>84</v>
      </c>
      <c r="W2" s="82" t="s">
        <v>86</v>
      </c>
      <c r="X2" s="82" t="s">
        <v>85</v>
      </c>
      <c r="Y2" s="82" t="s">
        <v>87</v>
      </c>
      <c r="Z2" s="82" t="s">
        <v>88</v>
      </c>
      <c r="AA2" s="82" t="s">
        <v>89</v>
      </c>
      <c r="AB2" s="82" t="s">
        <v>90</v>
      </c>
      <c r="AC2" s="86" t="s">
        <v>117</v>
      </c>
      <c r="AD2" s="86" t="s">
        <v>118</v>
      </c>
      <c r="AE2" s="86" t="s">
        <v>119</v>
      </c>
      <c r="AF2" s="87" t="s">
        <v>120</v>
      </c>
      <c r="AG2" s="87" t="s">
        <v>121</v>
      </c>
      <c r="AH2" s="87" t="s">
        <v>122</v>
      </c>
    </row>
    <row r="3" spans="1:34" s="91" customFormat="1" ht="17.399999999999999" customHeight="1" x14ac:dyDescent="0.3">
      <c r="A3" s="89" t="s">
        <v>174</v>
      </c>
      <c r="B3" s="89">
        <v>43712</v>
      </c>
      <c r="C3" s="90">
        <v>0.55064814814814811</v>
      </c>
      <c r="D3" s="90" t="s">
        <v>125</v>
      </c>
      <c r="E3" s="74">
        <v>-34.1</v>
      </c>
      <c r="F3" s="74">
        <v>-38.5</v>
      </c>
      <c r="G3" s="74">
        <v>-31</v>
      </c>
      <c r="H3" s="74">
        <v>-30.9</v>
      </c>
      <c r="I3" s="93">
        <v>60</v>
      </c>
      <c r="J3" s="74">
        <v>142</v>
      </c>
      <c r="K3" s="74">
        <v>160.30000000000001</v>
      </c>
      <c r="L3" s="74">
        <v>-0.3</v>
      </c>
      <c r="M3" s="74">
        <v>-36.200000000000003</v>
      </c>
      <c r="N3" s="74">
        <v>-49.7</v>
      </c>
      <c r="O3" s="74">
        <v>-28</v>
      </c>
      <c r="P3" s="74">
        <v>-28</v>
      </c>
      <c r="Q3" s="74">
        <v>59</v>
      </c>
      <c r="R3" s="74">
        <v>5.08</v>
      </c>
      <c r="S3" s="74">
        <v>7</v>
      </c>
      <c r="T3" s="74">
        <v>0</v>
      </c>
      <c r="U3" s="74">
        <v>135.9</v>
      </c>
      <c r="V3" s="74">
        <v>140.1</v>
      </c>
      <c r="W3" s="74">
        <v>131</v>
      </c>
      <c r="X3" s="74">
        <v>131</v>
      </c>
      <c r="Y3" s="74">
        <v>-51.7</v>
      </c>
      <c r="Z3" s="74">
        <v>96.5</v>
      </c>
      <c r="AA3" s="74">
        <v>120.3</v>
      </c>
      <c r="AB3" s="74">
        <v>-0.3</v>
      </c>
      <c r="AC3" s="100">
        <v>0.32362459546926026</v>
      </c>
      <c r="AD3" s="100">
        <v>0</v>
      </c>
      <c r="AE3" s="100">
        <v>0</v>
      </c>
      <c r="AF3" s="93">
        <v>7.5</v>
      </c>
      <c r="AG3" s="93">
        <v>21.700000000000003</v>
      </c>
      <c r="AH3" s="93">
        <v>9.0999999999999943</v>
      </c>
    </row>
    <row r="4" spans="1:34" ht="17.399999999999999" customHeight="1" x14ac:dyDescent="0.3">
      <c r="A4" s="89" t="s">
        <v>174</v>
      </c>
      <c r="B4" s="89">
        <v>43713</v>
      </c>
      <c r="C4" s="90">
        <v>0.49799768518518522</v>
      </c>
      <c r="D4" s="90" t="s">
        <v>125</v>
      </c>
      <c r="E4" s="74">
        <v>-34.299999999999997</v>
      </c>
      <c r="F4" s="74">
        <v>-38.9</v>
      </c>
      <c r="G4" s="74">
        <v>-31.3</v>
      </c>
      <c r="H4" s="74">
        <v>-31.4</v>
      </c>
      <c r="I4" s="93">
        <v>60.8</v>
      </c>
      <c r="J4" s="74">
        <v>142.80000000000001</v>
      </c>
      <c r="K4" s="74">
        <v>159.5</v>
      </c>
      <c r="L4" s="74">
        <v>0.5</v>
      </c>
      <c r="M4" s="74">
        <v>-36.200000000000003</v>
      </c>
      <c r="N4" s="74">
        <v>-49.8</v>
      </c>
      <c r="O4" s="74">
        <v>-28</v>
      </c>
      <c r="P4" s="74">
        <v>-28.2</v>
      </c>
      <c r="Q4" s="74">
        <v>59.2</v>
      </c>
      <c r="R4" s="74">
        <v>5.0999999999999996</v>
      </c>
      <c r="S4" s="74">
        <v>6.95</v>
      </c>
      <c r="T4" s="74">
        <v>0.05</v>
      </c>
      <c r="U4" s="74">
        <v>136.19999999999999</v>
      </c>
      <c r="V4" s="74">
        <v>140.5</v>
      </c>
      <c r="W4" s="74">
        <v>131.4</v>
      </c>
      <c r="X4" s="74">
        <v>131.5</v>
      </c>
      <c r="Y4" s="74">
        <v>-51.7</v>
      </c>
      <c r="Z4" s="74">
        <v>97.1</v>
      </c>
      <c r="AA4" s="74">
        <v>119.9</v>
      </c>
      <c r="AB4" s="74">
        <v>0.1</v>
      </c>
      <c r="AC4" s="100">
        <v>0.31948881789136696</v>
      </c>
      <c r="AD4" s="100">
        <v>0.71428571428571175</v>
      </c>
      <c r="AE4" s="100">
        <v>7.6045627376421537E-2</v>
      </c>
      <c r="AF4" s="93">
        <v>7.5999999999999979</v>
      </c>
      <c r="AG4" s="93">
        <v>21.799999999999997</v>
      </c>
      <c r="AH4" s="93">
        <v>9.0999999999999943</v>
      </c>
    </row>
    <row r="5" spans="1:34" ht="17.399999999999999" customHeight="1" x14ac:dyDescent="0.3">
      <c r="A5" s="89" t="s">
        <v>174</v>
      </c>
      <c r="B5" s="89">
        <v>43719</v>
      </c>
      <c r="C5" s="90">
        <v>0.44982638888888887</v>
      </c>
      <c r="D5" s="90" t="s">
        <v>125</v>
      </c>
      <c r="E5" s="74">
        <v>-34.299999999999997</v>
      </c>
      <c r="F5" s="74">
        <v>-38.799999999999997</v>
      </c>
      <c r="G5" s="74">
        <v>-31.2</v>
      </c>
      <c r="H5" s="74">
        <v>-31.4</v>
      </c>
      <c r="I5" s="93">
        <v>60.8</v>
      </c>
      <c r="J5" s="74">
        <v>142.5</v>
      </c>
      <c r="K5" s="74">
        <v>159</v>
      </c>
      <c r="L5" s="74">
        <v>1</v>
      </c>
      <c r="M5" s="74">
        <v>-36.1</v>
      </c>
      <c r="N5" s="74">
        <v>-49.5</v>
      </c>
      <c r="O5" s="74">
        <v>-28</v>
      </c>
      <c r="P5" s="74">
        <v>-28.3</v>
      </c>
      <c r="Q5" s="74">
        <v>58.4</v>
      </c>
      <c r="R5" s="74">
        <v>5.0999999999999996</v>
      </c>
      <c r="S5" s="74">
        <v>6.93</v>
      </c>
      <c r="T5" s="74">
        <v>7.0000000000000007E-2</v>
      </c>
      <c r="U5" s="74">
        <v>136</v>
      </c>
      <c r="V5" s="74">
        <v>140.30000000000001</v>
      </c>
      <c r="W5" s="74">
        <v>131.19999999999999</v>
      </c>
      <c r="X5" s="74">
        <v>131.4</v>
      </c>
      <c r="Y5" s="74">
        <v>-51.7</v>
      </c>
      <c r="Z5" s="74">
        <v>97.1</v>
      </c>
      <c r="AA5" s="74">
        <v>119.3</v>
      </c>
      <c r="AB5" s="74">
        <v>0.7</v>
      </c>
      <c r="AC5" s="100">
        <v>0.64102564102563875</v>
      </c>
      <c r="AD5" s="100">
        <v>1.0714285714285741</v>
      </c>
      <c r="AE5" s="100">
        <v>0.152207001522083</v>
      </c>
      <c r="AF5" s="93">
        <v>7.5999999999999979</v>
      </c>
      <c r="AG5" s="93">
        <v>21.5</v>
      </c>
      <c r="AH5" s="93">
        <v>9.1000000000000227</v>
      </c>
    </row>
    <row r="6" spans="1:34" ht="17.399999999999999" customHeight="1" x14ac:dyDescent="0.3">
      <c r="A6" s="89" t="s">
        <v>162</v>
      </c>
      <c r="B6" s="89">
        <v>43830</v>
      </c>
      <c r="C6" s="90">
        <v>0.39912037037037035</v>
      </c>
      <c r="D6" s="90" t="s">
        <v>93</v>
      </c>
      <c r="E6" s="74">
        <v>-38.5</v>
      </c>
      <c r="F6" s="74">
        <v>-42.6</v>
      </c>
      <c r="G6" s="74">
        <v>-35.4</v>
      </c>
      <c r="H6" s="74">
        <v>-35.299999999999997</v>
      </c>
      <c r="I6" s="93">
        <v>57.6</v>
      </c>
      <c r="J6" s="74">
        <v>141.30000000000001</v>
      </c>
      <c r="K6" s="74">
        <v>160.5</v>
      </c>
      <c r="L6" s="74">
        <v>-0.5</v>
      </c>
      <c r="M6" s="74">
        <v>-40.1</v>
      </c>
      <c r="N6" s="74">
        <v>-53.6</v>
      </c>
      <c r="O6" s="74">
        <v>-31.8</v>
      </c>
      <c r="P6" s="74">
        <v>-31.8</v>
      </c>
      <c r="Q6" s="74">
        <v>59.2</v>
      </c>
      <c r="R6" s="74">
        <v>5.08</v>
      </c>
      <c r="S6" s="74">
        <v>7.01</v>
      </c>
      <c r="T6" s="74">
        <v>-0.01</v>
      </c>
      <c r="U6" s="74">
        <v>131.5</v>
      </c>
      <c r="V6" s="74">
        <v>135.9</v>
      </c>
      <c r="W6" s="74">
        <v>126.8</v>
      </c>
      <c r="X6" s="74">
        <v>126.7</v>
      </c>
      <c r="Y6" s="74">
        <v>-51.7</v>
      </c>
      <c r="Z6" s="74">
        <v>97.1</v>
      </c>
      <c r="AA6" s="74">
        <v>120.1</v>
      </c>
      <c r="AB6" s="74">
        <v>-0.1</v>
      </c>
      <c r="AC6" s="100">
        <v>0.28328611898017403</v>
      </c>
      <c r="AD6" s="100">
        <v>0</v>
      </c>
      <c r="AE6" s="100">
        <v>7.8864353312298352E-2</v>
      </c>
      <c r="AF6" s="93">
        <v>7.2000000000000028</v>
      </c>
      <c r="AG6" s="93">
        <v>21.8</v>
      </c>
      <c r="AH6" s="93">
        <v>9.1000000000000085</v>
      </c>
    </row>
    <row r="7" spans="1:34" ht="17.399999999999999" customHeight="1" x14ac:dyDescent="0.3">
      <c r="A7" s="89" t="s">
        <v>169</v>
      </c>
      <c r="B7" s="89">
        <v>43830</v>
      </c>
      <c r="C7" s="90">
        <v>0.59018518518518526</v>
      </c>
      <c r="D7" s="90" t="s">
        <v>93</v>
      </c>
      <c r="E7" s="74">
        <v>-36.6</v>
      </c>
      <c r="F7" s="74">
        <v>-40.700000000000003</v>
      </c>
      <c r="G7" s="74">
        <v>-33.4</v>
      </c>
      <c r="H7" s="74">
        <v>-33.299999999999997</v>
      </c>
      <c r="I7" s="93">
        <v>58.4</v>
      </c>
      <c r="J7" s="74">
        <v>141.19999999999999</v>
      </c>
      <c r="K7" s="74">
        <v>161.1</v>
      </c>
      <c r="L7" s="74">
        <v>-1.1000000000000001</v>
      </c>
      <c r="M7" s="74">
        <v>-37.700000000000003</v>
      </c>
      <c r="N7" s="74">
        <v>-51</v>
      </c>
      <c r="O7" s="74">
        <v>-29.6</v>
      </c>
      <c r="P7" s="74">
        <v>-29.4</v>
      </c>
      <c r="Q7" s="74">
        <v>58.2</v>
      </c>
      <c r="R7" s="74">
        <v>5.08</v>
      </c>
      <c r="S7" s="74">
        <v>7.05</v>
      </c>
      <c r="T7" s="74">
        <v>-0.05</v>
      </c>
      <c r="U7" s="74">
        <v>131.30000000000001</v>
      </c>
      <c r="V7" s="74">
        <v>135.1</v>
      </c>
      <c r="W7" s="74">
        <v>126.4</v>
      </c>
      <c r="X7" s="74">
        <v>126.3</v>
      </c>
      <c r="Y7" s="74">
        <v>-49.4</v>
      </c>
      <c r="Z7" s="74">
        <v>95.6</v>
      </c>
      <c r="AA7" s="74">
        <v>120.9</v>
      </c>
      <c r="AB7" s="74">
        <v>-0.9</v>
      </c>
      <c r="AC7" s="100">
        <v>0.30030030030030458</v>
      </c>
      <c r="AD7" s="100">
        <v>0.68027210884354716</v>
      </c>
      <c r="AE7" s="100">
        <v>7.9113924050639647E-2</v>
      </c>
      <c r="AF7" s="93">
        <v>7.3000000000000043</v>
      </c>
      <c r="AG7" s="93">
        <v>21.4</v>
      </c>
      <c r="AH7" s="93">
        <v>8.6999999999999886</v>
      </c>
    </row>
    <row r="8" spans="1:34" ht="17.399999999999999" customHeight="1" x14ac:dyDescent="0.3">
      <c r="A8" s="89" t="s">
        <v>169</v>
      </c>
      <c r="B8" s="89">
        <v>43831</v>
      </c>
      <c r="C8" s="90">
        <v>0.61723379629629627</v>
      </c>
      <c r="D8" s="90" t="s">
        <v>93</v>
      </c>
      <c r="E8" s="74">
        <v>-36.5</v>
      </c>
      <c r="F8" s="74">
        <v>-40.700000000000003</v>
      </c>
      <c r="G8" s="74">
        <v>-33.4</v>
      </c>
      <c r="H8" s="74">
        <v>-33.299999999999997</v>
      </c>
      <c r="I8" s="93">
        <v>58.4</v>
      </c>
      <c r="J8" s="74">
        <v>141.4</v>
      </c>
      <c r="K8" s="74">
        <v>160.1</v>
      </c>
      <c r="L8" s="74">
        <v>-0.1</v>
      </c>
      <c r="M8" s="74">
        <v>-37.799999999999997</v>
      </c>
      <c r="N8" s="74">
        <v>-51.2</v>
      </c>
      <c r="O8" s="74">
        <v>-29.7</v>
      </c>
      <c r="P8" s="74">
        <v>-29.7</v>
      </c>
      <c r="Q8" s="74">
        <v>58.4</v>
      </c>
      <c r="R8" s="74">
        <v>5.08</v>
      </c>
      <c r="S8" s="74">
        <v>7</v>
      </c>
      <c r="T8" s="74">
        <v>0</v>
      </c>
      <c r="U8" s="74">
        <v>131.30000000000001</v>
      </c>
      <c r="V8" s="74">
        <v>135.1</v>
      </c>
      <c r="W8" s="74">
        <v>126.4</v>
      </c>
      <c r="X8" s="74">
        <v>126.4</v>
      </c>
      <c r="Y8" s="74">
        <v>-49.4</v>
      </c>
      <c r="Z8" s="74">
        <v>95.4</v>
      </c>
      <c r="AA8" s="74">
        <v>119.9</v>
      </c>
      <c r="AB8" s="74">
        <v>0.1</v>
      </c>
      <c r="AC8" s="100">
        <v>0.30030030030030458</v>
      </c>
      <c r="AD8" s="100">
        <v>0</v>
      </c>
      <c r="AE8" s="100">
        <v>0</v>
      </c>
      <c r="AF8" s="93">
        <v>7.3000000000000043</v>
      </c>
      <c r="AG8" s="93">
        <v>21.500000000000004</v>
      </c>
      <c r="AH8" s="93">
        <v>8.6999999999999886</v>
      </c>
    </row>
    <row r="9" spans="1:34" ht="17.399999999999999" customHeight="1" x14ac:dyDescent="0.3">
      <c r="A9" s="89" t="s">
        <v>162</v>
      </c>
      <c r="B9" s="89">
        <v>43832</v>
      </c>
      <c r="C9" s="90">
        <v>0.40989583333333335</v>
      </c>
      <c r="D9" s="90" t="s">
        <v>93</v>
      </c>
      <c r="E9" s="74">
        <v>-38.799999999999997</v>
      </c>
      <c r="F9" s="74">
        <v>-43</v>
      </c>
      <c r="G9" s="74">
        <v>-35.700000000000003</v>
      </c>
      <c r="H9" s="74">
        <v>-35.700000000000003</v>
      </c>
      <c r="I9" s="93">
        <v>58.4</v>
      </c>
      <c r="J9" s="74">
        <v>141.4</v>
      </c>
      <c r="K9" s="74">
        <v>160</v>
      </c>
      <c r="L9" s="74">
        <v>0</v>
      </c>
      <c r="M9" s="74">
        <v>-40.1</v>
      </c>
      <c r="N9" s="74">
        <v>-53.7</v>
      </c>
      <c r="O9" s="74">
        <v>-31.8</v>
      </c>
      <c r="P9" s="74">
        <v>-31.7</v>
      </c>
      <c r="Q9" s="74">
        <v>59.5</v>
      </c>
      <c r="R9" s="74">
        <v>5.08</v>
      </c>
      <c r="S9" s="74">
        <v>7.03</v>
      </c>
      <c r="T9" s="74">
        <v>-0.03</v>
      </c>
      <c r="U9" s="74">
        <v>131.5</v>
      </c>
      <c r="V9" s="74">
        <v>135.80000000000001</v>
      </c>
      <c r="W9" s="74">
        <v>126.8</v>
      </c>
      <c r="X9" s="74">
        <v>126.8</v>
      </c>
      <c r="Y9" s="74">
        <v>-51.1</v>
      </c>
      <c r="Z9" s="74">
        <v>97.1</v>
      </c>
      <c r="AA9" s="74">
        <v>120.2</v>
      </c>
      <c r="AB9" s="74">
        <v>-0.2</v>
      </c>
      <c r="AC9" s="100">
        <v>0</v>
      </c>
      <c r="AD9" s="100">
        <v>0.31545741324921583</v>
      </c>
      <c r="AE9" s="100">
        <v>0</v>
      </c>
      <c r="AF9" s="93">
        <v>7.2999999999999972</v>
      </c>
      <c r="AG9" s="93">
        <v>21.900000000000002</v>
      </c>
      <c r="AH9" s="93">
        <v>9.0000000000000142</v>
      </c>
    </row>
    <row r="10" spans="1:34" ht="17.399999999999999" customHeight="1" x14ac:dyDescent="0.3">
      <c r="A10" s="89" t="s">
        <v>169</v>
      </c>
      <c r="B10" s="89">
        <v>43832</v>
      </c>
      <c r="C10" s="90">
        <v>0.33178240740740739</v>
      </c>
      <c r="D10" s="90" t="s">
        <v>93</v>
      </c>
      <c r="E10" s="74">
        <v>-36.9</v>
      </c>
      <c r="F10" s="74">
        <v>-41</v>
      </c>
      <c r="G10" s="74">
        <v>-33.799999999999997</v>
      </c>
      <c r="H10" s="74">
        <v>-33.799999999999997</v>
      </c>
      <c r="I10" s="93">
        <v>57.6</v>
      </c>
      <c r="J10" s="74">
        <v>141.5</v>
      </c>
      <c r="K10" s="74">
        <v>160.19999999999999</v>
      </c>
      <c r="L10" s="74">
        <v>-0.2</v>
      </c>
      <c r="M10" s="74">
        <v>-38.299999999999997</v>
      </c>
      <c r="N10" s="74">
        <v>-51.7</v>
      </c>
      <c r="O10" s="74">
        <v>-30.3</v>
      </c>
      <c r="P10" s="74">
        <v>-30.2</v>
      </c>
      <c r="Q10" s="74">
        <v>58.2</v>
      </c>
      <c r="R10" s="74">
        <v>5.09</v>
      </c>
      <c r="S10" s="74">
        <v>7</v>
      </c>
      <c r="T10" s="74">
        <v>0</v>
      </c>
      <c r="U10" s="74">
        <v>130.9</v>
      </c>
      <c r="V10" s="74">
        <v>134.6</v>
      </c>
      <c r="W10" s="74">
        <v>126</v>
      </c>
      <c r="X10" s="74">
        <v>126</v>
      </c>
      <c r="Y10" s="74">
        <v>-48.8</v>
      </c>
      <c r="Z10" s="74">
        <v>95.4</v>
      </c>
      <c r="AA10" s="74">
        <v>120.2</v>
      </c>
      <c r="AB10" s="74">
        <v>-0.2</v>
      </c>
      <c r="AC10" s="100">
        <v>0</v>
      </c>
      <c r="AD10" s="100">
        <v>0.33112582781457423</v>
      </c>
      <c r="AE10" s="100">
        <v>0</v>
      </c>
      <c r="AF10" s="93">
        <v>7.2000000000000028</v>
      </c>
      <c r="AG10" s="93">
        <v>21.400000000000002</v>
      </c>
      <c r="AH10" s="93">
        <v>8.5999999999999943</v>
      </c>
    </row>
    <row r="11" spans="1:34" ht="17.399999999999999" customHeight="1" x14ac:dyDescent="0.3">
      <c r="A11" s="89" t="s">
        <v>169</v>
      </c>
      <c r="B11" s="89">
        <v>43832</v>
      </c>
      <c r="C11" s="90">
        <v>0.68122685185185183</v>
      </c>
      <c r="D11" s="90" t="s">
        <v>93</v>
      </c>
      <c r="E11" s="74">
        <v>-36.799999999999997</v>
      </c>
      <c r="F11" s="74">
        <v>-40.9</v>
      </c>
      <c r="G11" s="74">
        <v>-33.700000000000003</v>
      </c>
      <c r="H11" s="74">
        <v>-33.799999999999997</v>
      </c>
      <c r="I11" s="93">
        <v>57.6</v>
      </c>
      <c r="J11" s="74">
        <v>141.5</v>
      </c>
      <c r="K11" s="74">
        <v>159.80000000000001</v>
      </c>
      <c r="L11" s="74">
        <v>0.2</v>
      </c>
      <c r="M11" s="74">
        <v>-38.1</v>
      </c>
      <c r="N11" s="74">
        <v>-51.4</v>
      </c>
      <c r="O11" s="74">
        <v>-30</v>
      </c>
      <c r="P11" s="74">
        <v>-30.1</v>
      </c>
      <c r="Q11" s="74">
        <v>58.2</v>
      </c>
      <c r="R11" s="74">
        <v>5.08</v>
      </c>
      <c r="S11" s="74">
        <v>6.97</v>
      </c>
      <c r="T11" s="74">
        <v>0.03</v>
      </c>
      <c r="U11" s="74">
        <v>131.1</v>
      </c>
      <c r="V11" s="74">
        <v>134.80000000000001</v>
      </c>
      <c r="W11" s="74">
        <v>126.2</v>
      </c>
      <c r="X11" s="74">
        <v>126.3</v>
      </c>
      <c r="Y11" s="74">
        <v>-48.8</v>
      </c>
      <c r="Z11" s="74">
        <v>95.4</v>
      </c>
      <c r="AA11" s="74">
        <v>119.7</v>
      </c>
      <c r="AB11" s="74">
        <v>0.3</v>
      </c>
      <c r="AC11" s="100">
        <v>0.29673590504449349</v>
      </c>
      <c r="AD11" s="100">
        <v>0.33333333333333809</v>
      </c>
      <c r="AE11" s="100">
        <v>7.9176563737129307E-2</v>
      </c>
      <c r="AF11" s="93">
        <v>7.1999999999999957</v>
      </c>
      <c r="AG11" s="93">
        <v>21.4</v>
      </c>
      <c r="AH11" s="93">
        <v>8.6000000000000085</v>
      </c>
    </row>
    <row r="12" spans="1:34" ht="17.399999999999999" customHeight="1" x14ac:dyDescent="0.3">
      <c r="A12" s="89" t="s">
        <v>162</v>
      </c>
      <c r="B12" s="89">
        <v>43833</v>
      </c>
      <c r="C12" s="90">
        <v>0.40269675925925924</v>
      </c>
      <c r="D12" s="90" t="s">
        <v>93</v>
      </c>
      <c r="E12" s="74">
        <v>-38.700000000000003</v>
      </c>
      <c r="F12" s="74">
        <v>-42.9</v>
      </c>
      <c r="G12" s="74">
        <v>-35.6</v>
      </c>
      <c r="H12" s="74">
        <v>-35.6</v>
      </c>
      <c r="I12" s="93">
        <v>58.4</v>
      </c>
      <c r="J12" s="74">
        <v>141.80000000000001</v>
      </c>
      <c r="K12" s="74">
        <v>160.1</v>
      </c>
      <c r="L12" s="74">
        <v>-0.1</v>
      </c>
      <c r="M12" s="74">
        <v>-40.1</v>
      </c>
      <c r="N12" s="74">
        <v>-53.6</v>
      </c>
      <c r="O12" s="74">
        <v>-31.9</v>
      </c>
      <c r="P12" s="74">
        <v>-31.9</v>
      </c>
      <c r="Q12" s="74">
        <v>59</v>
      </c>
      <c r="R12" s="74">
        <v>5.09</v>
      </c>
      <c r="S12" s="74">
        <v>7</v>
      </c>
      <c r="T12" s="74">
        <v>0</v>
      </c>
      <c r="U12" s="74">
        <v>131.5</v>
      </c>
      <c r="V12" s="74">
        <v>135.9</v>
      </c>
      <c r="W12" s="74">
        <v>126.9</v>
      </c>
      <c r="X12" s="74">
        <v>126.9</v>
      </c>
      <c r="Y12" s="74">
        <v>-51.1</v>
      </c>
      <c r="Z12" s="74">
        <v>97.3</v>
      </c>
      <c r="AA12" s="74">
        <v>119.9</v>
      </c>
      <c r="AB12" s="74">
        <v>0.1</v>
      </c>
      <c r="AC12" s="100">
        <v>0</v>
      </c>
      <c r="AD12" s="100">
        <v>0</v>
      </c>
      <c r="AE12" s="100">
        <v>0</v>
      </c>
      <c r="AF12" s="93">
        <v>7.2999999999999972</v>
      </c>
      <c r="AG12" s="93">
        <v>21.700000000000003</v>
      </c>
      <c r="AH12" s="93">
        <v>9</v>
      </c>
    </row>
    <row r="13" spans="1:34" ht="17.399999999999999" customHeight="1" x14ac:dyDescent="0.3">
      <c r="A13" s="89" t="s">
        <v>162</v>
      </c>
      <c r="B13" s="89">
        <v>43834</v>
      </c>
      <c r="C13" s="90">
        <v>0.3588541666666667</v>
      </c>
      <c r="D13" s="90" t="s">
        <v>93</v>
      </c>
      <c r="E13" s="74">
        <v>-38.6</v>
      </c>
      <c r="F13" s="74">
        <v>-42.7</v>
      </c>
      <c r="G13" s="74">
        <v>-35.5</v>
      </c>
      <c r="H13" s="74">
        <v>-35.4</v>
      </c>
      <c r="I13" s="93">
        <v>57.6</v>
      </c>
      <c r="J13" s="74">
        <v>141.1</v>
      </c>
      <c r="K13" s="74">
        <v>160.6</v>
      </c>
      <c r="L13" s="74">
        <v>-0.6</v>
      </c>
      <c r="M13" s="74">
        <v>-39.9</v>
      </c>
      <c r="N13" s="74">
        <v>-53.3</v>
      </c>
      <c r="O13" s="74">
        <v>-31.7</v>
      </c>
      <c r="P13" s="74">
        <v>-31.6</v>
      </c>
      <c r="Q13" s="74">
        <v>58.7</v>
      </c>
      <c r="R13" s="74">
        <v>5.0599999999999996</v>
      </c>
      <c r="S13" s="74">
        <v>7.01</v>
      </c>
      <c r="T13" s="74">
        <v>-0.01</v>
      </c>
      <c r="U13" s="74">
        <v>131.5</v>
      </c>
      <c r="V13" s="74">
        <v>135.69999999999999</v>
      </c>
      <c r="W13" s="74">
        <v>126.8</v>
      </c>
      <c r="X13" s="74">
        <v>126.8</v>
      </c>
      <c r="Y13" s="74">
        <v>-50.5</v>
      </c>
      <c r="Z13" s="74">
        <v>96.9</v>
      </c>
      <c r="AA13" s="74">
        <v>120.3</v>
      </c>
      <c r="AB13" s="74">
        <v>-0.3</v>
      </c>
      <c r="AC13" s="100">
        <v>0.28248587570621869</v>
      </c>
      <c r="AD13" s="100">
        <v>0.31645569620252489</v>
      </c>
      <c r="AE13" s="100">
        <v>0</v>
      </c>
      <c r="AF13" s="93">
        <v>7.2000000000000028</v>
      </c>
      <c r="AG13" s="93">
        <v>21.599999999999998</v>
      </c>
      <c r="AH13" s="93">
        <v>8.8999999999999915</v>
      </c>
    </row>
    <row r="14" spans="1:34" ht="17.399999999999999" customHeight="1" x14ac:dyDescent="0.3">
      <c r="A14" s="89" t="s">
        <v>162</v>
      </c>
      <c r="B14" s="89">
        <v>43835</v>
      </c>
      <c r="C14" s="90">
        <v>0.3553472222222222</v>
      </c>
      <c r="D14" s="90" t="s">
        <v>93</v>
      </c>
      <c r="E14" s="74">
        <v>-39.5</v>
      </c>
      <c r="F14" s="74">
        <v>-43.6</v>
      </c>
      <c r="G14" s="74">
        <v>-36.299999999999997</v>
      </c>
      <c r="H14" s="74">
        <v>-36.4</v>
      </c>
      <c r="I14" s="93">
        <v>58.4</v>
      </c>
      <c r="J14" s="74">
        <v>141.30000000000001</v>
      </c>
      <c r="K14" s="74">
        <v>159.69999999999999</v>
      </c>
      <c r="L14" s="74">
        <v>0.3</v>
      </c>
      <c r="M14" s="74">
        <v>-40.700000000000003</v>
      </c>
      <c r="N14" s="74">
        <v>-54.3</v>
      </c>
      <c r="O14" s="74">
        <v>-32.5</v>
      </c>
      <c r="P14" s="74">
        <v>-32.5</v>
      </c>
      <c r="Q14" s="74">
        <v>59.2</v>
      </c>
      <c r="R14" s="74">
        <v>5.09</v>
      </c>
      <c r="S14" s="74">
        <v>6.99</v>
      </c>
      <c r="T14" s="74">
        <v>0.01</v>
      </c>
      <c r="U14" s="74">
        <v>130.69999999999999</v>
      </c>
      <c r="V14" s="74">
        <v>135</v>
      </c>
      <c r="W14" s="74">
        <v>126</v>
      </c>
      <c r="X14" s="74">
        <v>126</v>
      </c>
      <c r="Y14" s="74">
        <v>-51.1</v>
      </c>
      <c r="Z14" s="74">
        <v>97</v>
      </c>
      <c r="AA14" s="74">
        <v>119.8</v>
      </c>
      <c r="AB14" s="74">
        <v>0.2</v>
      </c>
      <c r="AC14" s="100">
        <v>0.27548209366391579</v>
      </c>
      <c r="AD14" s="100">
        <v>0</v>
      </c>
      <c r="AE14" s="100">
        <v>0</v>
      </c>
      <c r="AF14" s="93">
        <v>7.3000000000000043</v>
      </c>
      <c r="AG14" s="93">
        <v>21.799999999999997</v>
      </c>
      <c r="AH14" s="93">
        <v>9</v>
      </c>
    </row>
    <row r="15" spans="1:34" ht="17.399999999999999" customHeight="1" x14ac:dyDescent="0.3">
      <c r="A15" s="89" t="s">
        <v>162</v>
      </c>
      <c r="B15" s="89">
        <v>43836</v>
      </c>
      <c r="C15" s="90">
        <v>0.36473379629629626</v>
      </c>
      <c r="D15" s="90" t="s">
        <v>93</v>
      </c>
      <c r="E15" s="74">
        <v>-38.9</v>
      </c>
      <c r="F15" s="74">
        <v>-43</v>
      </c>
      <c r="G15" s="74">
        <v>-35.700000000000003</v>
      </c>
      <c r="H15" s="74">
        <v>-35.700000000000003</v>
      </c>
      <c r="I15" s="93">
        <v>58.4</v>
      </c>
      <c r="J15" s="74">
        <v>141.30000000000001</v>
      </c>
      <c r="K15" s="74">
        <v>160</v>
      </c>
      <c r="L15" s="74">
        <v>0</v>
      </c>
      <c r="M15" s="74">
        <v>-40.1</v>
      </c>
      <c r="N15" s="74">
        <v>-53.6</v>
      </c>
      <c r="O15" s="74">
        <v>-31.9</v>
      </c>
      <c r="P15" s="74">
        <v>-31.9</v>
      </c>
      <c r="Q15" s="74">
        <v>59</v>
      </c>
      <c r="R15" s="74">
        <v>5.08</v>
      </c>
      <c r="S15" s="74">
        <v>7</v>
      </c>
      <c r="T15" s="74">
        <v>0</v>
      </c>
      <c r="U15" s="74">
        <v>131.30000000000001</v>
      </c>
      <c r="V15" s="74">
        <v>135.4</v>
      </c>
      <c r="W15" s="74">
        <v>126.5</v>
      </c>
      <c r="X15" s="74">
        <v>126.6</v>
      </c>
      <c r="Y15" s="74">
        <v>-50.5</v>
      </c>
      <c r="Z15" s="74">
        <v>96.7</v>
      </c>
      <c r="AA15" s="74">
        <v>119.7</v>
      </c>
      <c r="AB15" s="74">
        <v>0.3</v>
      </c>
      <c r="AC15" s="100">
        <v>0</v>
      </c>
      <c r="AD15" s="100">
        <v>0</v>
      </c>
      <c r="AE15" s="100">
        <v>7.8988941548178773E-2</v>
      </c>
      <c r="AF15" s="93">
        <v>7.2999999999999972</v>
      </c>
      <c r="AG15" s="93">
        <v>21.700000000000003</v>
      </c>
      <c r="AH15" s="93">
        <v>8.9000000000000057</v>
      </c>
    </row>
    <row r="16" spans="1:34" ht="17.399999999999999" customHeight="1" x14ac:dyDescent="0.3">
      <c r="A16" s="89" t="s">
        <v>162</v>
      </c>
      <c r="B16" s="89">
        <v>43837</v>
      </c>
      <c r="C16" s="90">
        <v>0.42781249999999998</v>
      </c>
      <c r="D16" s="90" t="s">
        <v>93</v>
      </c>
      <c r="E16" s="74">
        <v>-38.4</v>
      </c>
      <c r="F16" s="74">
        <v>-42.5</v>
      </c>
      <c r="G16" s="74">
        <v>-35.200000000000003</v>
      </c>
      <c r="H16" s="74">
        <v>-35.200000000000003</v>
      </c>
      <c r="I16" s="93">
        <v>58.4</v>
      </c>
      <c r="J16" s="74">
        <v>141</v>
      </c>
      <c r="K16" s="74">
        <v>160.1</v>
      </c>
      <c r="L16" s="74">
        <v>-0.1</v>
      </c>
      <c r="M16" s="74">
        <v>-39.700000000000003</v>
      </c>
      <c r="N16" s="74">
        <v>-53.2</v>
      </c>
      <c r="O16" s="74">
        <v>-31.3</v>
      </c>
      <c r="P16" s="74">
        <v>-31.4</v>
      </c>
      <c r="Q16" s="74">
        <v>59.5</v>
      </c>
      <c r="R16" s="74">
        <v>5.0599999999999996</v>
      </c>
      <c r="S16" s="74">
        <v>6.98</v>
      </c>
      <c r="T16" s="74">
        <v>0.02</v>
      </c>
      <c r="U16" s="74">
        <v>131.69999999999999</v>
      </c>
      <c r="V16" s="74">
        <v>135.9</v>
      </c>
      <c r="W16" s="74">
        <v>126.9</v>
      </c>
      <c r="X16" s="74">
        <v>126.9</v>
      </c>
      <c r="Y16" s="74">
        <v>-51.1</v>
      </c>
      <c r="Z16" s="74">
        <v>96.7</v>
      </c>
      <c r="AA16" s="74">
        <v>119.8</v>
      </c>
      <c r="AB16" s="74">
        <v>0.2</v>
      </c>
      <c r="AC16" s="100">
        <v>0</v>
      </c>
      <c r="AD16" s="100">
        <v>0.31948881789136696</v>
      </c>
      <c r="AE16" s="100">
        <v>0</v>
      </c>
      <c r="AF16" s="93">
        <v>7.2999999999999972</v>
      </c>
      <c r="AG16" s="93">
        <v>21.900000000000002</v>
      </c>
      <c r="AH16" s="93">
        <v>9</v>
      </c>
    </row>
    <row r="17" spans="1:34" ht="17.399999999999999" customHeight="1" x14ac:dyDescent="0.3">
      <c r="A17" s="89" t="s">
        <v>162</v>
      </c>
      <c r="B17" s="89">
        <v>43838</v>
      </c>
      <c r="C17" s="90">
        <v>0.37157407407407406</v>
      </c>
      <c r="D17" s="90" t="s">
        <v>93</v>
      </c>
      <c r="E17" s="74">
        <v>-38.6</v>
      </c>
      <c r="F17" s="74">
        <v>-42.8</v>
      </c>
      <c r="G17" s="74">
        <v>-35.4</v>
      </c>
      <c r="H17" s="74">
        <v>-35.4</v>
      </c>
      <c r="I17" s="93">
        <v>59.2</v>
      </c>
      <c r="J17" s="74">
        <v>141.4</v>
      </c>
      <c r="K17" s="74">
        <v>160</v>
      </c>
      <c r="L17" s="74">
        <v>0</v>
      </c>
      <c r="M17" s="74">
        <v>-39.700000000000003</v>
      </c>
      <c r="N17" s="74">
        <v>-53.3</v>
      </c>
      <c r="O17" s="74">
        <v>-31.5</v>
      </c>
      <c r="P17" s="74">
        <v>-31.5</v>
      </c>
      <c r="Q17" s="74">
        <v>59.2</v>
      </c>
      <c r="R17" s="74">
        <v>5.09</v>
      </c>
      <c r="S17" s="74">
        <v>7</v>
      </c>
      <c r="T17" s="74">
        <v>0</v>
      </c>
      <c r="U17" s="74">
        <v>131.6</v>
      </c>
      <c r="V17" s="74">
        <v>135.9</v>
      </c>
      <c r="W17" s="74">
        <v>126.9</v>
      </c>
      <c r="X17" s="74">
        <v>126.9</v>
      </c>
      <c r="Y17" s="74">
        <v>-51.1</v>
      </c>
      <c r="Z17" s="74">
        <v>97</v>
      </c>
      <c r="AA17" s="74">
        <v>119.9</v>
      </c>
      <c r="AB17" s="74">
        <v>0.1</v>
      </c>
      <c r="AC17" s="100">
        <v>0</v>
      </c>
      <c r="AD17" s="100">
        <v>0</v>
      </c>
      <c r="AE17" s="100">
        <v>0</v>
      </c>
      <c r="AF17" s="93">
        <v>7.3999999999999986</v>
      </c>
      <c r="AG17" s="93">
        <v>21.799999999999997</v>
      </c>
      <c r="AH17" s="93">
        <v>9</v>
      </c>
    </row>
    <row r="18" spans="1:34" ht="17.399999999999999" customHeight="1" x14ac:dyDescent="0.3">
      <c r="A18" s="89" t="s">
        <v>162</v>
      </c>
      <c r="B18" s="89">
        <v>43839</v>
      </c>
      <c r="C18" s="90">
        <v>0.3949537037037037</v>
      </c>
      <c r="D18" s="90" t="s">
        <v>93</v>
      </c>
      <c r="E18" s="74">
        <v>-37.700000000000003</v>
      </c>
      <c r="F18" s="74">
        <v>-41.9</v>
      </c>
      <c r="G18" s="74">
        <v>-34.6</v>
      </c>
      <c r="H18" s="74">
        <v>-34.6</v>
      </c>
      <c r="I18" s="93">
        <v>58.4</v>
      </c>
      <c r="J18" s="74">
        <v>141.5</v>
      </c>
      <c r="K18" s="74">
        <v>160</v>
      </c>
      <c r="L18" s="74">
        <v>0</v>
      </c>
      <c r="M18" s="74">
        <v>-39</v>
      </c>
      <c r="N18" s="74">
        <v>-52.6</v>
      </c>
      <c r="O18" s="74">
        <v>-30.8</v>
      </c>
      <c r="P18" s="74">
        <v>-30.8</v>
      </c>
      <c r="Q18" s="74">
        <v>59.2</v>
      </c>
      <c r="R18" s="74">
        <v>5.09</v>
      </c>
      <c r="S18" s="74">
        <v>7</v>
      </c>
      <c r="T18" s="74">
        <v>0</v>
      </c>
      <c r="U18" s="74">
        <v>132.4</v>
      </c>
      <c r="V18" s="74">
        <v>136.6</v>
      </c>
      <c r="W18" s="74">
        <v>127.7</v>
      </c>
      <c r="X18" s="74">
        <v>127.7</v>
      </c>
      <c r="Y18" s="74">
        <v>-50.5</v>
      </c>
      <c r="Z18" s="74">
        <v>97</v>
      </c>
      <c r="AA18" s="74">
        <v>120.1</v>
      </c>
      <c r="AB18" s="74">
        <v>-0.1</v>
      </c>
      <c r="AC18" s="100">
        <v>0</v>
      </c>
      <c r="AD18" s="100">
        <v>0</v>
      </c>
      <c r="AE18" s="100">
        <v>0</v>
      </c>
      <c r="AF18" s="93">
        <v>7.2999999999999972</v>
      </c>
      <c r="AG18" s="93">
        <v>21.8</v>
      </c>
      <c r="AH18" s="93">
        <v>8.8999999999999915</v>
      </c>
    </row>
    <row r="19" spans="1:34" ht="17.399999999999999" customHeight="1" x14ac:dyDescent="0.3">
      <c r="A19" s="89" t="s">
        <v>162</v>
      </c>
      <c r="B19" s="89">
        <v>43840</v>
      </c>
      <c r="C19" s="90">
        <v>0.37902777777777774</v>
      </c>
      <c r="D19" s="90" t="s">
        <v>93</v>
      </c>
      <c r="E19" s="74">
        <v>-38.6</v>
      </c>
      <c r="F19" s="74">
        <v>-42.7</v>
      </c>
      <c r="G19" s="74">
        <v>-35.5</v>
      </c>
      <c r="H19" s="74">
        <v>-35.5</v>
      </c>
      <c r="I19" s="93">
        <v>57.6</v>
      </c>
      <c r="J19" s="74">
        <v>141.19999999999999</v>
      </c>
      <c r="K19" s="74">
        <v>159.80000000000001</v>
      </c>
      <c r="L19" s="74">
        <v>0.2</v>
      </c>
      <c r="M19" s="74">
        <v>-39.700000000000003</v>
      </c>
      <c r="N19" s="74">
        <v>-53.2</v>
      </c>
      <c r="O19" s="74">
        <v>-31.4</v>
      </c>
      <c r="P19" s="74">
        <v>-31.5</v>
      </c>
      <c r="Q19" s="74">
        <v>59.2</v>
      </c>
      <c r="R19" s="74">
        <v>5.07</v>
      </c>
      <c r="S19" s="74">
        <v>6.98</v>
      </c>
      <c r="T19" s="74">
        <v>0.02</v>
      </c>
      <c r="U19" s="74">
        <v>131.6</v>
      </c>
      <c r="V19" s="74">
        <v>135.69999999999999</v>
      </c>
      <c r="W19" s="74">
        <v>126.7</v>
      </c>
      <c r="X19" s="74">
        <v>126.8</v>
      </c>
      <c r="Y19" s="74">
        <v>-51.1</v>
      </c>
      <c r="Z19" s="74">
        <v>96.4</v>
      </c>
      <c r="AA19" s="74">
        <v>119.6</v>
      </c>
      <c r="AB19" s="74">
        <v>0.4</v>
      </c>
      <c r="AC19" s="100">
        <v>0</v>
      </c>
      <c r="AD19" s="100">
        <v>0.31847133757962237</v>
      </c>
      <c r="AE19" s="100">
        <v>7.8864353312298352E-2</v>
      </c>
      <c r="AF19" s="93">
        <v>7.2000000000000028</v>
      </c>
      <c r="AG19" s="93">
        <v>21.800000000000004</v>
      </c>
      <c r="AH19" s="93">
        <v>8.9999999999999858</v>
      </c>
    </row>
    <row r="20" spans="1:34" ht="17.399999999999999" customHeight="1" x14ac:dyDescent="0.3">
      <c r="A20" s="89" t="s">
        <v>162</v>
      </c>
      <c r="B20" s="89">
        <v>43841</v>
      </c>
      <c r="C20" s="90">
        <v>0.34081018518518519</v>
      </c>
      <c r="D20" s="90" t="s">
        <v>93</v>
      </c>
      <c r="E20" s="74">
        <v>-38.799999999999997</v>
      </c>
      <c r="F20" s="74">
        <v>-43</v>
      </c>
      <c r="G20" s="74">
        <v>-35.700000000000003</v>
      </c>
      <c r="H20" s="74">
        <v>-35.6</v>
      </c>
      <c r="I20" s="93">
        <v>58.4</v>
      </c>
      <c r="J20" s="74">
        <v>141.4</v>
      </c>
      <c r="K20" s="74">
        <v>160.1</v>
      </c>
      <c r="L20" s="74">
        <v>-0.1</v>
      </c>
      <c r="M20" s="74">
        <v>-39.799999999999997</v>
      </c>
      <c r="N20" s="74">
        <v>-53.3</v>
      </c>
      <c r="O20" s="74">
        <v>-31.5</v>
      </c>
      <c r="P20" s="74">
        <v>-31.6</v>
      </c>
      <c r="Q20" s="74">
        <v>59.2</v>
      </c>
      <c r="R20" s="74">
        <v>5.08</v>
      </c>
      <c r="S20" s="74">
        <v>7</v>
      </c>
      <c r="T20" s="74">
        <v>0</v>
      </c>
      <c r="U20" s="74">
        <v>131.4</v>
      </c>
      <c r="V20" s="74">
        <v>135.6</v>
      </c>
      <c r="W20" s="74">
        <v>126.6</v>
      </c>
      <c r="X20" s="74">
        <v>126.6</v>
      </c>
      <c r="Y20" s="74">
        <v>-51.1</v>
      </c>
      <c r="Z20" s="74">
        <v>96.5</v>
      </c>
      <c r="AA20" s="74">
        <v>119.9</v>
      </c>
      <c r="AB20" s="74">
        <v>0.1</v>
      </c>
      <c r="AC20" s="100">
        <v>0.28089887640449834</v>
      </c>
      <c r="AD20" s="100">
        <v>0.31746031746032199</v>
      </c>
      <c r="AE20" s="100">
        <v>0</v>
      </c>
      <c r="AF20" s="93">
        <v>7.2999999999999972</v>
      </c>
      <c r="AG20" s="93">
        <v>21.799999999999997</v>
      </c>
      <c r="AH20" s="93">
        <v>9</v>
      </c>
    </row>
    <row r="21" spans="1:34" ht="17.399999999999999" customHeight="1" x14ac:dyDescent="0.3">
      <c r="A21" s="89" t="s">
        <v>162</v>
      </c>
      <c r="B21" s="89">
        <v>43842</v>
      </c>
      <c r="C21" s="90">
        <v>0.33392361111111107</v>
      </c>
      <c r="D21" s="90" t="s">
        <v>93</v>
      </c>
      <c r="E21" s="74">
        <v>-38.799999999999997</v>
      </c>
      <c r="F21" s="74">
        <v>-42.9</v>
      </c>
      <c r="G21" s="74">
        <v>-35.6</v>
      </c>
      <c r="H21" s="74">
        <v>-35.6</v>
      </c>
      <c r="I21" s="93">
        <v>58.4</v>
      </c>
      <c r="J21" s="74">
        <v>141.19999999999999</v>
      </c>
      <c r="K21" s="74">
        <v>159.9</v>
      </c>
      <c r="L21" s="74">
        <v>0.1</v>
      </c>
      <c r="M21" s="74">
        <v>-39.700000000000003</v>
      </c>
      <c r="N21" s="74">
        <v>-53.2</v>
      </c>
      <c r="O21" s="74">
        <v>-31.4</v>
      </c>
      <c r="P21" s="74">
        <v>-31.4</v>
      </c>
      <c r="Q21" s="74">
        <v>59.2</v>
      </c>
      <c r="R21" s="74">
        <v>5.07</v>
      </c>
      <c r="S21" s="74">
        <v>6.99</v>
      </c>
      <c r="T21" s="74">
        <v>0.01</v>
      </c>
      <c r="U21" s="74">
        <v>131.5</v>
      </c>
      <c r="V21" s="74">
        <v>135.6</v>
      </c>
      <c r="W21" s="74">
        <v>126.7</v>
      </c>
      <c r="X21" s="74">
        <v>126.7</v>
      </c>
      <c r="Y21" s="74">
        <v>-50.5</v>
      </c>
      <c r="Z21" s="74">
        <v>96.4</v>
      </c>
      <c r="AA21" s="74">
        <v>120.1</v>
      </c>
      <c r="AB21" s="74">
        <v>-0.1</v>
      </c>
      <c r="AC21" s="100">
        <v>0</v>
      </c>
      <c r="AD21" s="100">
        <v>0</v>
      </c>
      <c r="AE21" s="100">
        <v>0</v>
      </c>
      <c r="AF21" s="93">
        <v>7.2999999999999972</v>
      </c>
      <c r="AG21" s="93">
        <v>21.800000000000004</v>
      </c>
      <c r="AH21" s="93">
        <v>8.8999999999999915</v>
      </c>
    </row>
    <row r="22" spans="1:34" ht="17.399999999999999" customHeight="1" x14ac:dyDescent="0.3">
      <c r="A22" s="94"/>
      <c r="B22" s="94">
        <v>43850</v>
      </c>
      <c r="C22" s="95">
        <v>0.40831018518518519</v>
      </c>
      <c r="D22" s="95" t="s">
        <v>93</v>
      </c>
      <c r="E22" s="91">
        <v>-39.4</v>
      </c>
      <c r="F22" s="91">
        <v>-43.6</v>
      </c>
      <c r="G22" s="91">
        <v>-36.299999999999997</v>
      </c>
      <c r="H22" s="91">
        <v>-36.299999999999997</v>
      </c>
      <c r="I22" s="92">
        <v>58.4</v>
      </c>
      <c r="J22" s="91">
        <v>141.4</v>
      </c>
      <c r="K22" s="91">
        <v>159.80000000000001</v>
      </c>
      <c r="L22" s="91">
        <v>0.2</v>
      </c>
      <c r="M22" s="91">
        <v>-40.6</v>
      </c>
      <c r="N22" s="91">
        <v>-53.9</v>
      </c>
      <c r="O22" s="91">
        <v>-32.200000000000003</v>
      </c>
      <c r="P22" s="91">
        <v>-32.299999999999997</v>
      </c>
      <c r="Q22" s="91">
        <v>59</v>
      </c>
      <c r="R22" s="91">
        <v>5.05</v>
      </c>
      <c r="S22" s="91">
        <v>6.99</v>
      </c>
      <c r="T22" s="91">
        <v>0.01</v>
      </c>
      <c r="U22" s="91">
        <v>130.69999999999999</v>
      </c>
      <c r="V22" s="91">
        <v>134.6</v>
      </c>
      <c r="W22" s="91">
        <v>125.8</v>
      </c>
      <c r="X22" s="91">
        <v>125.8</v>
      </c>
      <c r="Y22" s="91">
        <v>-50</v>
      </c>
      <c r="Z22" s="74">
        <v>95.6</v>
      </c>
      <c r="AA22" s="74">
        <v>119.8</v>
      </c>
      <c r="AB22" s="74">
        <v>0.2</v>
      </c>
      <c r="AC22" s="100">
        <v>0</v>
      </c>
      <c r="AD22" s="100">
        <v>0.31055900621116245</v>
      </c>
      <c r="AE22" s="100">
        <v>0</v>
      </c>
      <c r="AF22" s="93">
        <v>7.3000000000000043</v>
      </c>
      <c r="AG22" s="93">
        <v>21.699999999999996</v>
      </c>
      <c r="AH22" s="93">
        <v>8.7999999999999972</v>
      </c>
    </row>
    <row r="23" spans="1:34" ht="17.399999999999999" customHeight="1" x14ac:dyDescent="0.3">
      <c r="B23" s="89">
        <v>43852</v>
      </c>
      <c r="C23" s="90">
        <v>0.42758101851851849</v>
      </c>
      <c r="D23" s="90" t="s">
        <v>93</v>
      </c>
      <c r="E23" s="74">
        <v>-39.299999999999997</v>
      </c>
      <c r="F23" s="74">
        <v>-43.5</v>
      </c>
      <c r="G23" s="74">
        <v>-36.299999999999997</v>
      </c>
      <c r="H23" s="74">
        <v>-36.200000000000003</v>
      </c>
      <c r="I23" s="93">
        <v>57.6</v>
      </c>
      <c r="J23" s="74">
        <v>141.9</v>
      </c>
      <c r="K23" s="74">
        <v>160.5</v>
      </c>
      <c r="L23" s="74">
        <v>-0.5</v>
      </c>
      <c r="M23" s="74">
        <v>-40.5</v>
      </c>
      <c r="N23" s="74">
        <v>-53.9</v>
      </c>
      <c r="O23" s="74">
        <v>-32</v>
      </c>
      <c r="P23" s="74">
        <v>-31.9</v>
      </c>
      <c r="Q23" s="74">
        <v>59.5</v>
      </c>
      <c r="R23" s="74">
        <v>5.04</v>
      </c>
      <c r="S23" s="74">
        <v>7.02</v>
      </c>
      <c r="T23" s="74">
        <v>-0.02</v>
      </c>
      <c r="U23" s="74">
        <v>130.80000000000001</v>
      </c>
      <c r="V23" s="74">
        <v>134.6</v>
      </c>
      <c r="W23" s="74">
        <v>126</v>
      </c>
      <c r="X23" s="74">
        <v>126</v>
      </c>
      <c r="Y23" s="74">
        <v>-48.8</v>
      </c>
      <c r="Z23" s="74">
        <v>95.8</v>
      </c>
      <c r="AA23" s="74">
        <v>120.4</v>
      </c>
      <c r="AB23" s="74">
        <v>-0.4</v>
      </c>
      <c r="AC23" s="100">
        <v>0.27624309392263618</v>
      </c>
      <c r="AD23" s="100">
        <v>0.31347962382445588</v>
      </c>
      <c r="AE23" s="100">
        <v>0</v>
      </c>
      <c r="AF23" s="93">
        <v>7.2000000000000028</v>
      </c>
      <c r="AG23" s="93">
        <v>21.9</v>
      </c>
      <c r="AH23" s="93">
        <v>8.5999999999999943</v>
      </c>
    </row>
    <row r="24" spans="1:34" ht="17.399999999999999" customHeight="1" x14ac:dyDescent="0.3">
      <c r="B24" s="89">
        <v>43852</v>
      </c>
      <c r="C24" s="90">
        <v>0.42758101851851849</v>
      </c>
      <c r="D24" s="90" t="s">
        <v>93</v>
      </c>
      <c r="E24" s="74">
        <v>-39.299999999999997</v>
      </c>
      <c r="F24" s="74">
        <v>-43.5</v>
      </c>
      <c r="G24" s="74">
        <v>-36.299999999999997</v>
      </c>
      <c r="H24" s="74">
        <v>-36.200000000000003</v>
      </c>
      <c r="I24" s="93">
        <v>57.6</v>
      </c>
      <c r="J24" s="74">
        <v>141.9</v>
      </c>
      <c r="K24" s="74">
        <v>160.5</v>
      </c>
      <c r="L24" s="74">
        <v>-0.5</v>
      </c>
      <c r="M24" s="74">
        <v>-40.5</v>
      </c>
      <c r="N24" s="74">
        <v>-53.9</v>
      </c>
      <c r="O24" s="74">
        <v>-32</v>
      </c>
      <c r="P24" s="74">
        <v>-31.9</v>
      </c>
      <c r="Q24" s="74">
        <v>59.5</v>
      </c>
      <c r="R24" s="74">
        <v>5.04</v>
      </c>
      <c r="S24" s="74">
        <v>7.02</v>
      </c>
      <c r="T24" s="74">
        <v>-0.02</v>
      </c>
      <c r="U24" s="74">
        <v>130.80000000000001</v>
      </c>
      <c r="V24" s="74">
        <v>134.6</v>
      </c>
      <c r="W24" s="74">
        <v>126</v>
      </c>
      <c r="X24" s="74">
        <v>126</v>
      </c>
      <c r="Y24" s="74">
        <v>-48.8</v>
      </c>
      <c r="Z24" s="74">
        <v>95.8</v>
      </c>
      <c r="AA24" s="74">
        <v>120.4</v>
      </c>
      <c r="AB24" s="74">
        <v>-0.4</v>
      </c>
      <c r="AC24" s="100">
        <v>0.27624309392263618</v>
      </c>
      <c r="AD24" s="100">
        <v>0.31347962382445588</v>
      </c>
      <c r="AE24" s="100">
        <v>0</v>
      </c>
      <c r="AF24" s="93">
        <v>7.2000000000000028</v>
      </c>
      <c r="AG24" s="93">
        <v>21.9</v>
      </c>
      <c r="AH24" s="93">
        <v>8.5999999999999943</v>
      </c>
    </row>
    <row r="25" spans="1:34" ht="17.399999999999999" customHeight="1" x14ac:dyDescent="0.3">
      <c r="B25" s="89">
        <v>43852</v>
      </c>
      <c r="C25" s="90">
        <v>0.42758101851851849</v>
      </c>
      <c r="D25" s="90" t="s">
        <v>93</v>
      </c>
      <c r="E25" s="74">
        <v>-39.299999999999997</v>
      </c>
      <c r="F25" s="74">
        <v>-43.5</v>
      </c>
      <c r="G25" s="74">
        <v>-36.299999999999997</v>
      </c>
      <c r="H25" s="74">
        <v>-36.200000000000003</v>
      </c>
      <c r="I25" s="93">
        <v>57.6</v>
      </c>
      <c r="J25" s="74">
        <v>141.9</v>
      </c>
      <c r="K25" s="74">
        <v>160.5</v>
      </c>
      <c r="L25" s="74">
        <v>-0.5</v>
      </c>
      <c r="M25" s="74">
        <v>-40.5</v>
      </c>
      <c r="N25" s="74">
        <v>-53.9</v>
      </c>
      <c r="O25" s="74">
        <v>-32</v>
      </c>
      <c r="P25" s="74">
        <v>-31.9</v>
      </c>
      <c r="Q25" s="74">
        <v>59.5</v>
      </c>
      <c r="R25" s="74">
        <v>5.04</v>
      </c>
      <c r="S25" s="74">
        <v>7.02</v>
      </c>
      <c r="T25" s="74">
        <v>-0.02</v>
      </c>
      <c r="U25" s="74">
        <v>130.80000000000001</v>
      </c>
      <c r="V25" s="74">
        <v>134.6</v>
      </c>
      <c r="W25" s="74">
        <v>126</v>
      </c>
      <c r="X25" s="74">
        <v>126</v>
      </c>
      <c r="Y25" s="74">
        <v>-48.8</v>
      </c>
      <c r="Z25" s="74">
        <v>95.8</v>
      </c>
      <c r="AA25" s="74">
        <v>120.4</v>
      </c>
      <c r="AB25" s="74">
        <v>-0.4</v>
      </c>
      <c r="AC25" s="100">
        <v>0.27624309392263618</v>
      </c>
      <c r="AD25" s="100">
        <v>0.31347962382445588</v>
      </c>
      <c r="AE25" s="100">
        <v>0</v>
      </c>
      <c r="AF25" s="93">
        <v>7.2000000000000028</v>
      </c>
      <c r="AG25" s="93">
        <v>21.9</v>
      </c>
      <c r="AH25" s="93">
        <v>8.5999999999999943</v>
      </c>
    </row>
    <row r="26" spans="1:34" ht="17.399999999999999" customHeight="1" x14ac:dyDescent="0.3">
      <c r="A26" s="94"/>
      <c r="B26" s="94">
        <v>43860</v>
      </c>
      <c r="C26" s="95">
        <v>0.59508101851851858</v>
      </c>
      <c r="D26" s="95" t="s">
        <v>93</v>
      </c>
      <c r="E26" s="91">
        <v>-30.9</v>
      </c>
      <c r="F26" s="91">
        <v>-34.9</v>
      </c>
      <c r="G26" s="91">
        <v>-27.7</v>
      </c>
      <c r="H26" s="91">
        <v>-27.6</v>
      </c>
      <c r="I26" s="92">
        <v>57.6</v>
      </c>
      <c r="J26" s="91">
        <v>140.9</v>
      </c>
      <c r="K26" s="91">
        <v>160.6</v>
      </c>
      <c r="L26" s="91">
        <v>-0.6</v>
      </c>
      <c r="M26" s="91">
        <v>-33.1</v>
      </c>
      <c r="N26" s="91">
        <v>-46.3</v>
      </c>
      <c r="O26" s="91">
        <v>-25</v>
      </c>
      <c r="P26" s="91">
        <v>-24.9</v>
      </c>
      <c r="Q26" s="91">
        <v>57.9</v>
      </c>
      <c r="R26" s="91">
        <v>5.07</v>
      </c>
      <c r="S26" s="91">
        <v>7.02</v>
      </c>
      <c r="T26" s="91">
        <v>-0.02</v>
      </c>
      <c r="U26" s="91">
        <v>135.9</v>
      </c>
      <c r="V26" s="91">
        <v>140.80000000000001</v>
      </c>
      <c r="W26" s="91">
        <v>131.6</v>
      </c>
      <c r="X26" s="91">
        <v>131.5</v>
      </c>
      <c r="Y26" s="91">
        <v>-52.2</v>
      </c>
      <c r="Z26" s="74">
        <v>99.2</v>
      </c>
      <c r="AA26" s="74">
        <v>120.5</v>
      </c>
      <c r="AB26" s="74">
        <v>-0.5</v>
      </c>
      <c r="AC26" s="100">
        <v>0.36231884057970243</v>
      </c>
      <c r="AD26" s="100">
        <v>0.40160642570281696</v>
      </c>
      <c r="AE26" s="100">
        <v>7.5987841945284434E-2</v>
      </c>
      <c r="AF26" s="93">
        <v>7.1999999999999993</v>
      </c>
      <c r="AG26" s="93">
        <v>21.299999999999997</v>
      </c>
      <c r="AH26" s="93">
        <v>9.2000000000000171</v>
      </c>
    </row>
    <row r="27" spans="1:34" ht="17.399999999999999" customHeight="1" x14ac:dyDescent="0.3">
      <c r="A27" s="94"/>
      <c r="B27" s="94">
        <v>43860</v>
      </c>
      <c r="C27" s="95">
        <v>0.59508101851851858</v>
      </c>
      <c r="D27" s="95" t="s">
        <v>93</v>
      </c>
      <c r="E27" s="91">
        <v>-30.9</v>
      </c>
      <c r="F27" s="91">
        <v>-34.9</v>
      </c>
      <c r="G27" s="91">
        <v>-27.7</v>
      </c>
      <c r="H27" s="91">
        <v>-27.6</v>
      </c>
      <c r="I27" s="92">
        <v>57.6</v>
      </c>
      <c r="J27" s="91">
        <v>140.9</v>
      </c>
      <c r="K27" s="91">
        <v>160.6</v>
      </c>
      <c r="L27" s="91">
        <v>-0.6</v>
      </c>
      <c r="M27" s="91">
        <v>-33.1</v>
      </c>
      <c r="N27" s="91">
        <v>-46.3</v>
      </c>
      <c r="O27" s="91">
        <v>-25</v>
      </c>
      <c r="P27" s="91">
        <v>-24.9</v>
      </c>
      <c r="Q27" s="91">
        <v>57.9</v>
      </c>
      <c r="R27" s="91">
        <v>5.07</v>
      </c>
      <c r="S27" s="91">
        <v>7.02</v>
      </c>
      <c r="T27" s="91">
        <v>-0.02</v>
      </c>
      <c r="U27" s="91">
        <v>135.9</v>
      </c>
      <c r="V27" s="91">
        <v>140.80000000000001</v>
      </c>
      <c r="W27" s="91">
        <v>131.6</v>
      </c>
      <c r="X27" s="91">
        <v>131.5</v>
      </c>
      <c r="Y27" s="91">
        <v>-52.2</v>
      </c>
      <c r="Z27" s="74">
        <v>99.2</v>
      </c>
      <c r="AA27" s="74">
        <v>120.5</v>
      </c>
      <c r="AB27" s="74">
        <v>-0.5</v>
      </c>
      <c r="AC27" s="100">
        <v>0.36231884057970243</v>
      </c>
      <c r="AD27" s="100">
        <v>0.40160642570281696</v>
      </c>
      <c r="AE27" s="100">
        <v>7.5987841945284434E-2</v>
      </c>
      <c r="AF27" s="93">
        <v>7.1999999999999993</v>
      </c>
      <c r="AG27" s="93">
        <v>21.299999999999997</v>
      </c>
      <c r="AH27" s="93">
        <v>9.2000000000000171</v>
      </c>
    </row>
    <row r="28" spans="1:34" ht="17.399999999999999" customHeight="1" x14ac:dyDescent="0.3">
      <c r="B28" s="89">
        <v>44004</v>
      </c>
      <c r="C28" s="90">
        <v>0.36701388888888892</v>
      </c>
      <c r="D28" s="95" t="s">
        <v>124</v>
      </c>
      <c r="E28" s="74">
        <v>-33.5</v>
      </c>
      <c r="F28" s="74">
        <v>-36.9</v>
      </c>
      <c r="G28" s="74">
        <v>-29.2</v>
      </c>
      <c r="H28" s="74">
        <v>-29.2</v>
      </c>
      <c r="I28" s="93">
        <v>61.6</v>
      </c>
      <c r="J28" s="74">
        <v>136</v>
      </c>
      <c r="K28" s="74">
        <v>160</v>
      </c>
      <c r="L28" s="74">
        <v>0</v>
      </c>
      <c r="M28" s="74">
        <v>-35.700000000000003</v>
      </c>
      <c r="N28" s="74">
        <v>-48.3</v>
      </c>
      <c r="O28" s="74">
        <v>-26.3</v>
      </c>
      <c r="P28" s="74">
        <v>-26.6</v>
      </c>
      <c r="Q28" s="74">
        <v>59.8</v>
      </c>
      <c r="R28" s="74">
        <v>4.88</v>
      </c>
      <c r="S28" s="74">
        <v>6.94</v>
      </c>
      <c r="T28" s="74">
        <v>0.06</v>
      </c>
      <c r="U28" s="74">
        <v>138.1</v>
      </c>
      <c r="V28" s="74">
        <v>141.30000000000001</v>
      </c>
      <c r="W28" s="74">
        <v>132.30000000000001</v>
      </c>
      <c r="X28" s="74">
        <v>132.5</v>
      </c>
      <c r="Y28" s="74">
        <v>-51.1</v>
      </c>
      <c r="Z28" s="74">
        <v>92.3</v>
      </c>
      <c r="AA28" s="74">
        <v>119</v>
      </c>
      <c r="AB28" s="74">
        <v>1</v>
      </c>
      <c r="AC28" s="100">
        <v>0</v>
      </c>
      <c r="AD28" s="100">
        <v>1.1406844106463905</v>
      </c>
      <c r="AE28" s="100">
        <v>0.15094339622640651</v>
      </c>
      <c r="AF28" s="93">
        <v>7.6999999999999993</v>
      </c>
      <c r="AG28" s="93">
        <v>21.999999999999996</v>
      </c>
      <c r="AH28" s="93">
        <v>9</v>
      </c>
    </row>
    <row r="29" spans="1:34" ht="17.399999999999999" customHeight="1" x14ac:dyDescent="0.3">
      <c r="B29" s="89">
        <v>44004</v>
      </c>
      <c r="C29" s="90">
        <v>0.36701388888888892</v>
      </c>
      <c r="D29" s="90" t="s">
        <v>124</v>
      </c>
      <c r="E29" s="74">
        <v>-33.5</v>
      </c>
      <c r="F29" s="74">
        <v>-36.9</v>
      </c>
      <c r="G29" s="74">
        <v>-29.2</v>
      </c>
      <c r="H29" s="74">
        <v>-29.2</v>
      </c>
      <c r="I29" s="93">
        <v>61.6</v>
      </c>
      <c r="J29" s="74">
        <v>136</v>
      </c>
      <c r="K29" s="74">
        <v>160</v>
      </c>
      <c r="L29" s="74">
        <v>0</v>
      </c>
      <c r="M29" s="74">
        <v>-35.700000000000003</v>
      </c>
      <c r="N29" s="74">
        <v>-48.3</v>
      </c>
      <c r="O29" s="74">
        <v>-26.3</v>
      </c>
      <c r="P29" s="74">
        <v>-26.6</v>
      </c>
      <c r="Q29" s="74">
        <v>59.8</v>
      </c>
      <c r="R29" s="74">
        <v>4.88</v>
      </c>
      <c r="S29" s="74">
        <v>6.94</v>
      </c>
      <c r="T29" s="74">
        <v>0.06</v>
      </c>
      <c r="U29" s="74">
        <v>138.1</v>
      </c>
      <c r="V29" s="74">
        <v>141.30000000000001</v>
      </c>
      <c r="W29" s="74">
        <v>132.30000000000001</v>
      </c>
      <c r="X29" s="74">
        <v>132.5</v>
      </c>
      <c r="Y29" s="74">
        <v>-51.1</v>
      </c>
      <c r="Z29" s="74">
        <v>92.3</v>
      </c>
      <c r="AA29" s="74">
        <v>119</v>
      </c>
      <c r="AB29" s="74">
        <v>1</v>
      </c>
      <c r="AC29" s="100">
        <v>0</v>
      </c>
      <c r="AD29" s="100">
        <v>1.1406844106463905</v>
      </c>
      <c r="AE29" s="100">
        <v>0.15094339622640651</v>
      </c>
      <c r="AF29" s="93">
        <v>7.6999999999999993</v>
      </c>
      <c r="AG29" s="93">
        <v>21.999999999999996</v>
      </c>
      <c r="AH29" s="93">
        <v>9</v>
      </c>
    </row>
    <row r="30" spans="1:34" ht="17.399999999999999" customHeight="1" x14ac:dyDescent="0.3">
      <c r="A30" s="94"/>
      <c r="B30" s="94">
        <v>44004</v>
      </c>
      <c r="C30" s="95">
        <v>0.36701388888888892</v>
      </c>
      <c r="D30" s="95" t="s">
        <v>124</v>
      </c>
      <c r="E30" s="91">
        <v>-33.5</v>
      </c>
      <c r="F30" s="91">
        <v>-36.9</v>
      </c>
      <c r="G30" s="91">
        <v>-29.2</v>
      </c>
      <c r="H30" s="91">
        <v>-29.2</v>
      </c>
      <c r="I30" s="92">
        <v>61.6</v>
      </c>
      <c r="J30" s="91">
        <v>136</v>
      </c>
      <c r="K30" s="91">
        <v>160</v>
      </c>
      <c r="L30" s="91">
        <v>0</v>
      </c>
      <c r="M30" s="91">
        <v>-35.700000000000003</v>
      </c>
      <c r="N30" s="91">
        <v>-48.3</v>
      </c>
      <c r="O30" s="91">
        <v>-26.3</v>
      </c>
      <c r="P30" s="91">
        <v>-26.6</v>
      </c>
      <c r="Q30" s="91">
        <v>59.8</v>
      </c>
      <c r="R30" s="91">
        <v>4.88</v>
      </c>
      <c r="S30" s="91">
        <v>6.94</v>
      </c>
      <c r="T30" s="91">
        <v>0.06</v>
      </c>
      <c r="U30" s="91">
        <v>138.1</v>
      </c>
      <c r="V30" s="91">
        <v>141.30000000000001</v>
      </c>
      <c r="W30" s="91">
        <v>132.30000000000001</v>
      </c>
      <c r="X30" s="91">
        <v>132.5</v>
      </c>
      <c r="Y30" s="91">
        <v>-51.1</v>
      </c>
      <c r="Z30" s="74">
        <v>92.3</v>
      </c>
      <c r="AA30" s="74">
        <v>119</v>
      </c>
      <c r="AB30" s="74">
        <v>1</v>
      </c>
      <c r="AC30" s="100">
        <v>0</v>
      </c>
      <c r="AD30" s="100">
        <v>1.1406844106463905</v>
      </c>
      <c r="AE30" s="100">
        <v>0.15094339622640651</v>
      </c>
      <c r="AF30" s="93">
        <v>7.6999999999999993</v>
      </c>
      <c r="AG30" s="93">
        <v>21.999999999999996</v>
      </c>
      <c r="AH30" s="93">
        <v>9</v>
      </c>
    </row>
    <row r="31" spans="1:34" ht="17.399999999999999" customHeight="1" x14ac:dyDescent="0.3">
      <c r="A31" s="89" t="s">
        <v>170</v>
      </c>
      <c r="B31" s="89">
        <v>44004</v>
      </c>
      <c r="C31" s="90">
        <v>0.36701388888888892</v>
      </c>
      <c r="D31" s="90" t="s">
        <v>124</v>
      </c>
      <c r="E31" s="74">
        <v>-33.5</v>
      </c>
      <c r="F31" s="74">
        <v>-36.9</v>
      </c>
      <c r="G31" s="74">
        <v>-29.2</v>
      </c>
      <c r="H31" s="74">
        <v>-29.2</v>
      </c>
      <c r="I31" s="93">
        <v>61.6</v>
      </c>
      <c r="J31" s="74">
        <v>136</v>
      </c>
      <c r="K31" s="74">
        <v>160</v>
      </c>
      <c r="L31" s="74">
        <v>0</v>
      </c>
      <c r="M31" s="74">
        <v>-35.700000000000003</v>
      </c>
      <c r="N31" s="74">
        <v>-48.3</v>
      </c>
      <c r="O31" s="74">
        <v>-26.3</v>
      </c>
      <c r="P31" s="74">
        <v>-26.6</v>
      </c>
      <c r="Q31" s="74">
        <v>59.8</v>
      </c>
      <c r="R31" s="74">
        <v>4.88</v>
      </c>
      <c r="S31" s="74">
        <v>6.94</v>
      </c>
      <c r="T31" s="74">
        <v>0.06</v>
      </c>
      <c r="U31" s="74">
        <v>138.1</v>
      </c>
      <c r="V31" s="74">
        <v>141.30000000000001</v>
      </c>
      <c r="W31" s="74">
        <v>132.30000000000001</v>
      </c>
      <c r="X31" s="74">
        <v>132.5</v>
      </c>
      <c r="Y31" s="74">
        <v>-51.1</v>
      </c>
      <c r="Z31" s="74">
        <v>92.3</v>
      </c>
      <c r="AA31" s="74">
        <v>119</v>
      </c>
      <c r="AB31" s="74">
        <v>1</v>
      </c>
      <c r="AC31" s="100">
        <v>0</v>
      </c>
      <c r="AD31" s="100">
        <v>1.1406844106463905</v>
      </c>
      <c r="AE31" s="100">
        <v>0.15094339622640651</v>
      </c>
      <c r="AF31" s="93">
        <v>7.6999999999999993</v>
      </c>
      <c r="AG31" s="93">
        <v>21.999999999999996</v>
      </c>
      <c r="AH31" s="93">
        <v>9</v>
      </c>
    </row>
    <row r="32" spans="1:34" ht="17.399999999999999" customHeight="1" x14ac:dyDescent="0.3">
      <c r="B32" s="89">
        <v>44033</v>
      </c>
      <c r="C32" s="90">
        <v>0.40285879629629634</v>
      </c>
      <c r="D32" s="90" t="s">
        <v>124</v>
      </c>
      <c r="E32" s="74">
        <v>-35.1</v>
      </c>
      <c r="F32" s="74">
        <v>-38.5</v>
      </c>
      <c r="G32" s="74">
        <v>-31.1</v>
      </c>
      <c r="H32" s="74">
        <v>-31.1</v>
      </c>
      <c r="I32" s="93">
        <v>59.2</v>
      </c>
      <c r="J32" s="74">
        <v>137.1</v>
      </c>
      <c r="K32" s="74">
        <v>160.1</v>
      </c>
      <c r="L32" s="74">
        <v>-0.1</v>
      </c>
      <c r="M32" s="74">
        <v>-36.6</v>
      </c>
      <c r="N32" s="74">
        <v>-49.4</v>
      </c>
      <c r="O32" s="74">
        <v>-27.2</v>
      </c>
      <c r="P32" s="74">
        <v>-27.2</v>
      </c>
      <c r="Q32" s="74">
        <v>60.3</v>
      </c>
      <c r="R32" s="74">
        <v>4.9000000000000004</v>
      </c>
      <c r="S32" s="74">
        <v>7.02</v>
      </c>
      <c r="T32" s="74">
        <v>-0.02</v>
      </c>
      <c r="U32" s="74">
        <v>138.80000000000001</v>
      </c>
      <c r="V32" s="74">
        <v>142.6</v>
      </c>
      <c r="W32" s="74">
        <v>133.5</v>
      </c>
      <c r="X32" s="74">
        <v>133.6</v>
      </c>
      <c r="Y32" s="74">
        <v>-51.7</v>
      </c>
      <c r="Z32" s="74">
        <v>94.8</v>
      </c>
      <c r="AA32" s="74">
        <v>119.7</v>
      </c>
      <c r="AB32" s="74">
        <v>0.3</v>
      </c>
      <c r="AC32" s="100">
        <v>0</v>
      </c>
      <c r="AD32" s="100">
        <v>0</v>
      </c>
      <c r="AE32" s="100">
        <v>7.4850299401193351E-2</v>
      </c>
      <c r="AF32" s="93">
        <v>7.3999999999999986</v>
      </c>
      <c r="AG32" s="93">
        <v>22.2</v>
      </c>
      <c r="AH32" s="93">
        <v>9.0999999999999943</v>
      </c>
    </row>
    <row r="33" spans="1:34" ht="17.399999999999999" customHeight="1" x14ac:dyDescent="0.3">
      <c r="B33" s="89">
        <v>44033</v>
      </c>
      <c r="C33" s="90">
        <v>0.40285879629629634</v>
      </c>
      <c r="D33" s="90" t="s">
        <v>124</v>
      </c>
      <c r="E33" s="74">
        <v>-35.1</v>
      </c>
      <c r="F33" s="74">
        <v>-38.5</v>
      </c>
      <c r="G33" s="74">
        <v>-31.1</v>
      </c>
      <c r="H33" s="74">
        <v>-31.1</v>
      </c>
      <c r="I33" s="93">
        <v>59.2</v>
      </c>
      <c r="J33" s="74">
        <v>137.1</v>
      </c>
      <c r="K33" s="74">
        <v>160.1</v>
      </c>
      <c r="L33" s="74">
        <v>-0.1</v>
      </c>
      <c r="M33" s="74">
        <v>-36.6</v>
      </c>
      <c r="N33" s="74">
        <v>-49.4</v>
      </c>
      <c r="O33" s="74">
        <v>-27.2</v>
      </c>
      <c r="P33" s="74">
        <v>-27.2</v>
      </c>
      <c r="Q33" s="74">
        <v>60.3</v>
      </c>
      <c r="R33" s="74">
        <v>4.9000000000000004</v>
      </c>
      <c r="S33" s="74">
        <v>7.02</v>
      </c>
      <c r="T33" s="74">
        <v>-0.02</v>
      </c>
      <c r="U33" s="74">
        <v>138.80000000000001</v>
      </c>
      <c r="V33" s="74">
        <v>142.6</v>
      </c>
      <c r="W33" s="74">
        <v>133.5</v>
      </c>
      <c r="X33" s="74">
        <v>133.6</v>
      </c>
      <c r="Y33" s="74">
        <v>-51.7</v>
      </c>
      <c r="Z33" s="74">
        <v>94.8</v>
      </c>
      <c r="AA33" s="74">
        <v>119.7</v>
      </c>
      <c r="AB33" s="74">
        <v>0.3</v>
      </c>
      <c r="AC33" s="100">
        <v>0</v>
      </c>
      <c r="AD33" s="100">
        <v>0</v>
      </c>
      <c r="AE33" s="100">
        <v>7.4850299401193351E-2</v>
      </c>
      <c r="AF33" s="93">
        <v>7.3999999999999986</v>
      </c>
      <c r="AG33" s="93">
        <v>22.2</v>
      </c>
      <c r="AH33" s="93">
        <v>9.0999999999999943</v>
      </c>
    </row>
    <row r="34" spans="1:34" ht="17.399999999999999" customHeight="1" x14ac:dyDescent="0.3">
      <c r="A34" s="94"/>
      <c r="B34" s="94">
        <v>44033</v>
      </c>
      <c r="C34" s="95">
        <v>0.40285879629629634</v>
      </c>
      <c r="D34" s="95" t="s">
        <v>124</v>
      </c>
      <c r="E34" s="91">
        <v>-35.1</v>
      </c>
      <c r="F34" s="91">
        <v>-38.5</v>
      </c>
      <c r="G34" s="91">
        <v>-31.1</v>
      </c>
      <c r="H34" s="91">
        <v>-31.1</v>
      </c>
      <c r="I34" s="91">
        <v>59.2</v>
      </c>
      <c r="J34" s="91">
        <v>137.1</v>
      </c>
      <c r="K34" s="91">
        <v>160.1</v>
      </c>
      <c r="L34" s="91">
        <v>-0.1</v>
      </c>
      <c r="M34" s="91">
        <v>-36.6</v>
      </c>
      <c r="N34" s="91">
        <v>-49.4</v>
      </c>
      <c r="O34" s="91">
        <v>-27.2</v>
      </c>
      <c r="P34" s="91">
        <v>-27.2</v>
      </c>
      <c r="Q34" s="91">
        <v>60.3</v>
      </c>
      <c r="R34" s="91">
        <v>4.9000000000000004</v>
      </c>
      <c r="S34" s="91">
        <v>7.02</v>
      </c>
      <c r="T34" s="91">
        <v>-0.02</v>
      </c>
      <c r="U34" s="91">
        <v>138.80000000000001</v>
      </c>
      <c r="V34" s="91">
        <v>142.6</v>
      </c>
      <c r="W34" s="91">
        <v>133.5</v>
      </c>
      <c r="X34" s="91">
        <v>133.6</v>
      </c>
      <c r="Y34" s="91">
        <v>-51.7</v>
      </c>
      <c r="Z34" s="74">
        <v>94.8</v>
      </c>
      <c r="AA34" s="74">
        <v>119.7</v>
      </c>
      <c r="AB34" s="74">
        <v>0.3</v>
      </c>
      <c r="AC34" s="100">
        <v>0</v>
      </c>
      <c r="AD34" s="100">
        <v>0</v>
      </c>
      <c r="AE34" s="100">
        <v>7.4850299401193351E-2</v>
      </c>
      <c r="AF34" s="93">
        <v>7.3999999999999986</v>
      </c>
      <c r="AG34" s="93">
        <v>22.2</v>
      </c>
      <c r="AH34" s="93">
        <v>9.0999999999999943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O106"/>
  <sheetViews>
    <sheetView showGridLines="0" zoomScale="70" zoomScaleNormal="70" workbookViewId="0">
      <selection activeCell="C121" sqref="C121"/>
    </sheetView>
  </sheetViews>
  <sheetFormatPr baseColWidth="10" defaultColWidth="21.33203125" defaultRowHeight="14.4" x14ac:dyDescent="0.3"/>
  <cols>
    <col min="2" max="2" width="21.33203125" style="2"/>
    <col min="3" max="3" width="21.33203125" style="1"/>
    <col min="4" max="4" width="21.33203125" style="120"/>
    <col min="5" max="5" width="21.33203125" style="1"/>
  </cols>
  <sheetData>
    <row r="1" spans="1:15" s="126" customFormat="1" ht="21" customHeight="1" x14ac:dyDescent="0.3">
      <c r="A1" s="127" t="s">
        <v>127</v>
      </c>
      <c r="B1" s="128"/>
      <c r="C1" s="128"/>
      <c r="D1" s="129"/>
      <c r="E1" s="128"/>
      <c r="F1" s="127"/>
      <c r="G1" s="127"/>
      <c r="I1" s="127" t="s">
        <v>171</v>
      </c>
      <c r="J1" s="128"/>
      <c r="K1" s="128"/>
      <c r="L1" s="129"/>
      <c r="M1" s="128"/>
      <c r="N1" s="127"/>
      <c r="O1" s="127"/>
    </row>
    <row r="2" spans="1:15" x14ac:dyDescent="0.3">
      <c r="A2" s="99" t="s">
        <v>53</v>
      </c>
      <c r="B2" s="1"/>
      <c r="C2" s="101" t="s">
        <v>54</v>
      </c>
      <c r="E2"/>
      <c r="J2" t="s">
        <v>172</v>
      </c>
    </row>
    <row r="3" spans="1:15" x14ac:dyDescent="0.3">
      <c r="A3" s="99" t="s">
        <v>55</v>
      </c>
      <c r="B3" s="67">
        <v>44028</v>
      </c>
      <c r="C3" s="101" t="s">
        <v>56</v>
      </c>
      <c r="E3"/>
      <c r="J3" t="s">
        <v>173</v>
      </c>
    </row>
    <row r="4" spans="1:15" x14ac:dyDescent="0.3">
      <c r="A4" s="99" t="s">
        <v>57</v>
      </c>
      <c r="B4" s="67">
        <v>44029</v>
      </c>
      <c r="C4" s="101" t="s">
        <v>58</v>
      </c>
      <c r="E4"/>
    </row>
    <row r="5" spans="1:15" x14ac:dyDescent="0.3">
      <c r="A5" s="99" t="s">
        <v>60</v>
      </c>
      <c r="B5" s="67"/>
      <c r="C5" s="101" t="s">
        <v>61</v>
      </c>
      <c r="E5"/>
    </row>
    <row r="6" spans="1:15" x14ac:dyDescent="0.3">
      <c r="A6" s="99" t="s">
        <v>59</v>
      </c>
      <c r="B6" s="67">
        <v>44057</v>
      </c>
      <c r="C6" s="101" t="s">
        <v>62</v>
      </c>
      <c r="E6"/>
    </row>
    <row r="7" spans="1:15" x14ac:dyDescent="0.3">
      <c r="A7" s="99" t="s">
        <v>64</v>
      </c>
      <c r="B7" s="67">
        <v>44057</v>
      </c>
      <c r="C7" s="101" t="s">
        <v>65</v>
      </c>
      <c r="E7"/>
    </row>
    <row r="8" spans="1:15" x14ac:dyDescent="0.3">
      <c r="A8" s="99" t="s">
        <v>92</v>
      </c>
      <c r="B8" s="67">
        <v>44060</v>
      </c>
      <c r="C8" s="101" t="s">
        <v>91</v>
      </c>
      <c r="E8"/>
    </row>
    <row r="9" spans="1:15" x14ac:dyDescent="0.3">
      <c r="A9" s="99"/>
      <c r="B9" s="1"/>
      <c r="C9" s="101" t="s">
        <v>123</v>
      </c>
      <c r="E9"/>
    </row>
    <row r="10" spans="1:15" x14ac:dyDescent="0.3">
      <c r="A10" s="99"/>
      <c r="B10" s="1"/>
      <c r="C10" s="101" t="s">
        <v>126</v>
      </c>
      <c r="E10"/>
    </row>
    <row r="11" spans="1:15" x14ac:dyDescent="0.3">
      <c r="A11" s="99" t="s">
        <v>164</v>
      </c>
      <c r="B11" s="168">
        <v>44067</v>
      </c>
      <c r="C11" s="120" t="s">
        <v>156</v>
      </c>
    </row>
    <row r="12" spans="1:15" x14ac:dyDescent="0.3">
      <c r="B12" s="99"/>
      <c r="C12" s="120" t="s">
        <v>165</v>
      </c>
    </row>
    <row r="14" spans="1:15" ht="15.6" x14ac:dyDescent="0.3">
      <c r="A14" s="118" t="s">
        <v>142</v>
      </c>
      <c r="B14" s="116"/>
      <c r="C14" s="117"/>
      <c r="D14" s="119" t="s">
        <v>143</v>
      </c>
      <c r="E14" s="115"/>
      <c r="F14" s="114"/>
      <c r="G14" s="114"/>
    </row>
    <row r="15" spans="1:15" s="64" customFormat="1" x14ac:dyDescent="0.3">
      <c r="A15" s="64" t="s">
        <v>134</v>
      </c>
      <c r="B15" s="65"/>
      <c r="C15" s="63"/>
      <c r="D15" s="121" t="s">
        <v>133</v>
      </c>
      <c r="E15" s="63"/>
    </row>
    <row r="16" spans="1:15" s="64" customFormat="1" ht="15.6" x14ac:dyDescent="0.3">
      <c r="A16" s="66"/>
      <c r="B16" s="65"/>
      <c r="C16" s="63"/>
      <c r="D16" s="121" t="s">
        <v>135</v>
      </c>
      <c r="E16" s="63"/>
    </row>
    <row r="17" spans="1:7" s="64" customFormat="1" x14ac:dyDescent="0.3">
      <c r="B17" s="65"/>
      <c r="C17" s="63"/>
      <c r="D17" s="121"/>
      <c r="E17" s="63"/>
    </row>
    <row r="18" spans="1:7" s="64" customFormat="1" ht="15.6" x14ac:dyDescent="0.3">
      <c r="B18" s="65"/>
      <c r="C18" s="63"/>
      <c r="D18" s="119" t="s">
        <v>144</v>
      </c>
      <c r="E18" s="123"/>
      <c r="F18" s="124"/>
      <c r="G18" s="124"/>
    </row>
    <row r="19" spans="1:7" s="64" customFormat="1" ht="25.2" customHeight="1" x14ac:dyDescent="0.3">
      <c r="B19" s="65"/>
      <c r="C19" s="63"/>
      <c r="D19" s="167" t="s">
        <v>146</v>
      </c>
      <c r="E19" s="167"/>
      <c r="F19" s="167"/>
      <c r="G19" s="167"/>
    </row>
    <row r="20" spans="1:7" s="64" customFormat="1" x14ac:dyDescent="0.3">
      <c r="B20" s="65"/>
      <c r="C20" s="63"/>
      <c r="D20" s="121"/>
      <c r="E20" s="68" t="s">
        <v>63</v>
      </c>
    </row>
    <row r="21" spans="1:7" s="64" customFormat="1" x14ac:dyDescent="0.3">
      <c r="B21" s="65"/>
      <c r="C21" s="63"/>
      <c r="D21" s="121"/>
      <c r="E21" s="63"/>
    </row>
    <row r="22" spans="1:7" s="64" customFormat="1" x14ac:dyDescent="0.3">
      <c r="B22" s="65"/>
      <c r="C22" s="63"/>
      <c r="D22" s="121" t="s">
        <v>145</v>
      </c>
      <c r="E22" s="63"/>
    </row>
    <row r="23" spans="1:7" s="64" customFormat="1" x14ac:dyDescent="0.3">
      <c r="B23" s="65"/>
      <c r="C23" s="63"/>
      <c r="D23" s="122" t="s">
        <v>136</v>
      </c>
      <c r="E23" s="63"/>
    </row>
    <row r="24" spans="1:7" s="64" customFormat="1" x14ac:dyDescent="0.3">
      <c r="B24" s="65"/>
      <c r="C24" s="63"/>
      <c r="D24" s="122" t="s">
        <v>137</v>
      </c>
      <c r="E24" s="63"/>
    </row>
    <row r="25" spans="1:7" s="64" customFormat="1" x14ac:dyDescent="0.3">
      <c r="A25" s="64" t="s">
        <v>132</v>
      </c>
      <c r="B25" s="65"/>
      <c r="C25" s="63"/>
      <c r="D25" s="122" t="s">
        <v>138</v>
      </c>
      <c r="E25" s="63"/>
    </row>
    <row r="26" spans="1:7" s="64" customFormat="1" x14ac:dyDescent="0.3">
      <c r="B26" s="65"/>
      <c r="C26" s="63"/>
      <c r="D26" s="122" t="s">
        <v>139</v>
      </c>
      <c r="E26" s="63"/>
    </row>
    <row r="27" spans="1:7" s="64" customFormat="1" x14ac:dyDescent="0.3">
      <c r="B27" s="65"/>
      <c r="C27" s="63"/>
      <c r="D27" s="122" t="s">
        <v>140</v>
      </c>
      <c r="E27" s="63"/>
    </row>
    <row r="28" spans="1:7" s="64" customFormat="1" x14ac:dyDescent="0.3">
      <c r="B28" s="65"/>
      <c r="C28" s="63"/>
    </row>
    <row r="29" spans="1:7" s="64" customFormat="1" ht="15.6" x14ac:dyDescent="0.3">
      <c r="B29" s="65"/>
      <c r="C29" s="63"/>
      <c r="D29" s="119" t="s">
        <v>141</v>
      </c>
      <c r="E29" s="123"/>
      <c r="F29" s="124"/>
      <c r="G29" s="124"/>
    </row>
    <row r="30" spans="1:7" s="64" customFormat="1" x14ac:dyDescent="0.3">
      <c r="B30" s="65"/>
      <c r="C30" s="63"/>
      <c r="D30" s="122"/>
      <c r="E30" s="63"/>
    </row>
    <row r="31" spans="1:7" s="64" customFormat="1" x14ac:dyDescent="0.3">
      <c r="B31" s="65"/>
      <c r="C31" s="63"/>
    </row>
    <row r="32" spans="1:7" s="64" customFormat="1" x14ac:dyDescent="0.3">
      <c r="B32" s="65"/>
      <c r="C32" s="63"/>
    </row>
    <row r="33" spans="1:7" s="64" customFormat="1" x14ac:dyDescent="0.3">
      <c r="B33" s="65"/>
      <c r="C33" s="63"/>
      <c r="D33" s="122"/>
      <c r="E33" s="63"/>
    </row>
    <row r="34" spans="1:7" s="64" customFormat="1" x14ac:dyDescent="0.3">
      <c r="B34" s="65"/>
      <c r="C34" s="63"/>
      <c r="D34" s="122"/>
      <c r="E34" s="63"/>
    </row>
    <row r="35" spans="1:7" s="64" customFormat="1" x14ac:dyDescent="0.3">
      <c r="B35" s="65"/>
      <c r="C35" s="63"/>
      <c r="D35" s="122"/>
      <c r="E35" s="63"/>
    </row>
    <row r="36" spans="1:7" s="64" customFormat="1" ht="15.6" x14ac:dyDescent="0.3">
      <c r="A36" s="118" t="s">
        <v>142</v>
      </c>
      <c r="B36" s="116"/>
      <c r="C36" s="117"/>
      <c r="D36" s="119" t="s">
        <v>143</v>
      </c>
      <c r="E36" s="115"/>
      <c r="F36" s="114"/>
      <c r="G36" s="114"/>
    </row>
    <row r="37" spans="1:7" s="64" customFormat="1" x14ac:dyDescent="0.3">
      <c r="B37" s="65"/>
      <c r="C37" s="64" t="s">
        <v>131</v>
      </c>
      <c r="D37" s="122"/>
      <c r="E37" s="63"/>
    </row>
    <row r="38" spans="1:7" s="64" customFormat="1" x14ac:dyDescent="0.3">
      <c r="B38" s="65"/>
      <c r="C38" s="63"/>
      <c r="D38" s="122"/>
      <c r="E38" s="63"/>
    </row>
    <row r="39" spans="1:7" s="64" customFormat="1" x14ac:dyDescent="0.3">
      <c r="B39" s="65"/>
      <c r="C39" s="63"/>
      <c r="D39" s="122"/>
      <c r="E39" s="63"/>
    </row>
    <row r="40" spans="1:7" s="64" customFormat="1" x14ac:dyDescent="0.3">
      <c r="B40" s="65"/>
      <c r="C40" s="63"/>
      <c r="D40" s="121"/>
      <c r="E40" s="63"/>
    </row>
    <row r="41" spans="1:7" s="64" customFormat="1" x14ac:dyDescent="0.3">
      <c r="B41" s="65"/>
      <c r="C41" s="63"/>
      <c r="D41" s="121"/>
      <c r="E41" s="63"/>
    </row>
    <row r="42" spans="1:7" s="64" customFormat="1" x14ac:dyDescent="0.3">
      <c r="B42" s="65"/>
      <c r="C42" s="63"/>
      <c r="D42" s="121"/>
      <c r="E42" s="63"/>
    </row>
    <row r="43" spans="1:7" s="64" customFormat="1" x14ac:dyDescent="0.3">
      <c r="B43" s="65"/>
      <c r="C43" s="63"/>
      <c r="D43" s="121"/>
      <c r="E43" s="63"/>
    </row>
    <row r="44" spans="1:7" s="64" customFormat="1" x14ac:dyDescent="0.3">
      <c r="B44" s="65"/>
      <c r="C44" s="63"/>
      <c r="D44" s="121"/>
      <c r="E44" s="63"/>
    </row>
    <row r="45" spans="1:7" s="64" customFormat="1" x14ac:dyDescent="0.3">
      <c r="B45" s="65"/>
      <c r="C45" s="63"/>
      <c r="D45" s="121"/>
      <c r="E45" s="63"/>
    </row>
    <row r="46" spans="1:7" s="64" customFormat="1" x14ac:dyDescent="0.3">
      <c r="B46" s="65"/>
      <c r="C46" s="63"/>
      <c r="D46" s="121"/>
      <c r="E46" s="63"/>
    </row>
    <row r="47" spans="1:7" s="64" customFormat="1" x14ac:dyDescent="0.3">
      <c r="B47" s="65"/>
      <c r="C47" s="63"/>
      <c r="D47" s="121"/>
      <c r="E47" s="63"/>
    </row>
    <row r="48" spans="1:7" s="64" customFormat="1" x14ac:dyDescent="0.3">
      <c r="B48" s="65"/>
      <c r="C48" s="63"/>
      <c r="D48" s="121"/>
      <c r="E48" s="63"/>
    </row>
    <row r="49" spans="1:7" s="64" customFormat="1" x14ac:dyDescent="0.3">
      <c r="D49" s="121"/>
      <c r="E49" s="63"/>
    </row>
    <row r="50" spans="1:7" s="64" customFormat="1" x14ac:dyDescent="0.3">
      <c r="B50" s="65"/>
      <c r="C50" s="63"/>
      <c r="D50" s="121"/>
      <c r="E50" s="63"/>
    </row>
    <row r="51" spans="1:7" s="64" customFormat="1" x14ac:dyDescent="0.3">
      <c r="B51" s="65"/>
      <c r="C51" s="63"/>
      <c r="D51" s="121"/>
      <c r="E51" s="63"/>
    </row>
    <row r="52" spans="1:7" s="64" customFormat="1" x14ac:dyDescent="0.3">
      <c r="B52" s="65"/>
      <c r="C52" s="63"/>
      <c r="D52" s="121"/>
      <c r="E52" s="63"/>
    </row>
    <row r="57" spans="1:7" ht="46.2" x14ac:dyDescent="0.85">
      <c r="C57" s="125" t="s">
        <v>147</v>
      </c>
    </row>
    <row r="59" spans="1:7" x14ac:dyDescent="0.3">
      <c r="A59" s="131" t="s">
        <v>148</v>
      </c>
      <c r="B59" s="130"/>
      <c r="C59" s="132"/>
      <c r="D59" s="133"/>
      <c r="E59" s="132"/>
      <c r="F59" s="131"/>
      <c r="G59" s="131"/>
    </row>
    <row r="60" spans="1:7" x14ac:dyDescent="0.3">
      <c r="E60" s="120" t="s">
        <v>149</v>
      </c>
    </row>
    <row r="82" spans="1:7" x14ac:dyDescent="0.3">
      <c r="A82" s="189" t="s">
        <v>152</v>
      </c>
      <c r="B82" s="189"/>
      <c r="C82" s="189"/>
      <c r="D82" s="189"/>
      <c r="E82" s="189"/>
      <c r="F82" s="189"/>
      <c r="G82" s="189"/>
    </row>
    <row r="106" spans="1:5" x14ac:dyDescent="0.3">
      <c r="A106" s="64" t="s">
        <v>150</v>
      </c>
      <c r="B106" s="64"/>
      <c r="C106" s="64"/>
      <c r="D106" s="64" t="s">
        <v>151</v>
      </c>
      <c r="E106" s="64"/>
    </row>
  </sheetData>
  <mergeCells count="2">
    <mergeCell ref="D19:G19"/>
    <mergeCell ref="A82:G82"/>
  </mergeCells>
  <hyperlinks>
    <hyperlink ref="E20" r:id="rId1"/>
  </hyperlinks>
  <pageMargins left="0.7" right="0.7" top="0.75" bottom="0.75" header="0.3" footer="0.3"/>
  <pageSetup paperSize="9"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1:L11"/>
  <sheetViews>
    <sheetView workbookViewId="0">
      <selection activeCell="G1" sqref="G1"/>
    </sheetView>
  </sheetViews>
  <sheetFormatPr baseColWidth="10" defaultRowHeight="14.4" x14ac:dyDescent="0.3"/>
  <cols>
    <col min="2" max="6" width="11.5546875" style="72"/>
    <col min="7" max="12" width="11.5546875" style="73"/>
  </cols>
  <sheetData>
    <row r="1" spans="2:7" x14ac:dyDescent="0.3">
      <c r="B1" s="72" t="s">
        <v>97</v>
      </c>
      <c r="G1" s="72" t="s">
        <v>97</v>
      </c>
    </row>
    <row r="3" spans="2:7" ht="14.4" customHeight="1" x14ac:dyDescent="0.3"/>
    <row r="4" spans="2:7" ht="14.4" customHeight="1" x14ac:dyDescent="0.3"/>
    <row r="5" spans="2:7" ht="14.4" customHeight="1" x14ac:dyDescent="0.3"/>
    <row r="6" spans="2:7" ht="14.4" customHeight="1" x14ac:dyDescent="0.3"/>
    <row r="7" spans="2:7" ht="14.4" customHeight="1" x14ac:dyDescent="0.3"/>
    <row r="8" spans="2:7" ht="14.4" customHeight="1" x14ac:dyDescent="0.3"/>
    <row r="9" spans="2:7" ht="14.4" customHeight="1" x14ac:dyDescent="0.3"/>
    <row r="10" spans="2:7" ht="14.4" customHeight="1" x14ac:dyDescent="0.3"/>
    <row r="11" spans="2:7" ht="14.4" customHeight="1" x14ac:dyDescent="0.3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Feuilles de calcul</vt:lpstr>
      </vt:variant>
      <vt:variant>
        <vt:i4>8</vt:i4>
      </vt:variant>
      <vt:variant>
        <vt:lpstr>Macros Excel 4.0</vt:lpstr>
      </vt:variant>
      <vt:variant>
        <vt:i4>1</vt:i4>
      </vt:variant>
      <vt:variant>
        <vt:lpstr>Plages nommées</vt:lpstr>
      </vt:variant>
      <vt:variant>
        <vt:i4>2</vt:i4>
      </vt:variant>
    </vt:vector>
  </HeadingPairs>
  <TitlesOfParts>
    <vt:vector size="11" baseType="lpstr">
      <vt:lpstr>Coller Cal ISE ici</vt:lpstr>
      <vt:lpstr>Indicateur (6000)</vt:lpstr>
      <vt:lpstr>Indicateur (8000)</vt:lpstr>
      <vt:lpstr>Indicateur (PRO)</vt:lpstr>
      <vt:lpstr>Analyse</vt:lpstr>
      <vt:lpstr>Anciennes</vt:lpstr>
      <vt:lpstr>Version &amp; Utilisation</vt:lpstr>
      <vt:lpstr>Formule</vt:lpstr>
      <vt:lpstr>Macro1</vt:lpstr>
      <vt:lpstr>tranche</vt:lpstr>
      <vt:lpstr>tranche_cl</vt:lpstr>
    </vt:vector>
  </TitlesOfParts>
  <Company>F. Hoffmann-La Roche,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Roussin, Stephane {DEFC~Meylan}</dc:creator>
  <cp:lastModifiedBy>Roussin, Stephane {DEFC~Meylan}</cp:lastModifiedBy>
  <dcterms:created xsi:type="dcterms:W3CDTF">2020-07-10T07:55:40Z</dcterms:created>
  <dcterms:modified xsi:type="dcterms:W3CDTF">2020-08-24T12:40:36Z</dcterms:modified>
</cp:coreProperties>
</file>