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dyS\Desktop\"/>
    </mc:Choice>
  </mc:AlternateContent>
  <xr:revisionPtr revIDLastSave="0" documentId="13_ncr:1_{1CF8F009-7E2D-4BDC-AD82-9B752E1B2E64}" xr6:coauthVersionLast="45" xr6:coauthVersionMax="45" xr10:uidLastSave="{00000000-0000-0000-0000-000000000000}"/>
  <bookViews>
    <workbookView xWindow="-120" yWindow="-120" windowWidth="20730" windowHeight="11160" tabRatio="737" activeTab="4" xr2:uid="{00000000-000D-0000-FFFF-FFFF00000000}"/>
  </bookViews>
  <sheets>
    <sheet name="Sheet1" sheetId="1" r:id="rId1"/>
    <sheet name="Cat. Stats" sheetId="2" r:id="rId2"/>
    <sheet name="Sub Cat. Stats" sheetId="3" r:id="rId3"/>
    <sheet name="State by Month" sheetId="4" r:id="rId4"/>
    <sheet name="Bonus 1" sheetId="5" r:id="rId5"/>
  </sheets>
  <definedNames>
    <definedName name="_xlnm._FilterDatabase" localSheetId="0" hidden="1">Sheet1!$A$1:$T$4115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B8" i="5"/>
  <c r="B7" i="5"/>
  <c r="B6" i="5"/>
  <c r="E6" i="5" s="1"/>
  <c r="B5" i="5"/>
  <c r="B4" i="5"/>
  <c r="B3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3" i="5" l="1"/>
  <c r="H3" i="5"/>
  <c r="G9" i="5"/>
  <c r="F8" i="5"/>
  <c r="G12" i="5"/>
  <c r="H12" i="5"/>
  <c r="F2" i="5"/>
  <c r="G6" i="5"/>
  <c r="G10" i="5"/>
  <c r="H2" i="5"/>
  <c r="H6" i="5"/>
  <c r="H10" i="5"/>
  <c r="E13" i="5"/>
  <c r="G13" i="5" s="1"/>
  <c r="E9" i="5"/>
  <c r="F9" i="5" s="1"/>
  <c r="E5" i="5"/>
  <c r="H5" i="5" s="1"/>
  <c r="E12" i="5"/>
  <c r="F12" i="5" s="1"/>
  <c r="E8" i="5"/>
  <c r="H8" i="5" s="1"/>
  <c r="E4" i="5"/>
  <c r="H4" i="5" s="1"/>
  <c r="F10" i="5"/>
  <c r="F6" i="5"/>
  <c r="E11" i="5"/>
  <c r="H11" i="5" s="1"/>
  <c r="E7" i="5"/>
  <c r="G7" i="5" s="1"/>
  <c r="E3" i="5"/>
  <c r="F3" i="5" s="1"/>
  <c r="E2" i="5"/>
  <c r="G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H13" i="5" l="1"/>
  <c r="G8" i="5"/>
  <c r="F4" i="5"/>
  <c r="F13" i="5"/>
  <c r="F11" i="5"/>
  <c r="G4" i="5"/>
  <c r="H9" i="5"/>
  <c r="F5" i="5"/>
  <c r="G11" i="5"/>
  <c r="F7" i="5"/>
  <c r="H7" i="5"/>
  <c r="G5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<sst xmlns="http://schemas.openxmlformats.org/spreadsheetml/2006/main" count="24821" uniqueCount="8401">
  <si>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</si>
  <si>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</si>
  <si>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</si>
  <si>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</si>
  <si>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</si>
  <si>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</si>
  <si>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</si>
  <si>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</si>
  <si>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</si>
  <si>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</si>
  <si>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</si>
  <si>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</si>
  <si>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</si>
  <si>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</si>
  <si>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</si>
  <si>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</si>
  <si>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</si>
  <si>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</si>
  <si>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</si>
  <si>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</si>
  <si>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</si>
  <si>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</si>
  <si>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</si>
  <si>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</si>
  <si>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</si>
  <si>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</si>
  <si>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</si>
  <si>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</si>
  <si>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</si>
  <si>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</si>
  <si>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</si>
  <si>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</si>
  <si>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</si>
  <si>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</si>
  <si>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</si>
  <si>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</si>
  <si>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</si>
  <si>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</si>
  <si>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</si>
  <si>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</si>
  <si>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</si>
  <si>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</si>
  <si>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</si>
  <si>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</si>
  <si>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</si>
  <si>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</si>
  <si>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</si>
  <si>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</si>
  <si>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</si>
  <si>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</si>
  <si>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</si>
  <si>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</si>
  <si>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</si>
  <si>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</si>
  <si>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</si>
  <si>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</si>
  <si>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</si>
  <si>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</si>
  <si>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</si>
  <si>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</si>
  <si>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</si>
  <si>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</si>
  <si>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</si>
  <si>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</si>
  <si>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</si>
  <si>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</si>
  <si>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</si>
  <si>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</si>
  <si>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</si>
  <si>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</si>
  <si>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</si>
  <si>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</si>
  <si>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</si>
  <si>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</si>
  <si>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</si>
  <si>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</si>
  <si>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</si>
  <si>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</si>
  <si>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</si>
  <si>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</si>
  <si>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</si>
  <si>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</si>
  <si>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</si>
  <si>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</si>
  <si>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</si>
  <si>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</si>
  <si>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</si>
  <si>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</si>
  <si>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</si>
  <si>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</si>
  <si>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</si>
  <si>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</si>
  <si>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</si>
  <si>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</si>
  <si>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</si>
  <si>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</si>
  <si>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</si>
  <si>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</si>
  <si>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</si>
  <si>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</si>
  <si>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</si>
  <si>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</si>
  <si>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</si>
  <si>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</si>
  <si>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</si>
  <si>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</si>
  <si>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</si>
  <si>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</si>
  <si>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</si>
  <si>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</si>
  <si>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</si>
  <si>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</si>
  <si>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</si>
  <si>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</si>
  <si>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</si>
  <si>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</si>
  <si>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</si>
  <si>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</si>
  <si>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</si>
  <si>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</si>
  <si>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</si>
  <si>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</si>
  <si>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</si>
  <si>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</si>
  <si>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</si>
  <si>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</si>
  <si>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</si>
  <si>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</si>
  <si>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</si>
  <si>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</si>
  <si>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</si>
  <si>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</si>
  <si>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</si>
  <si>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</si>
  <si>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</si>
  <si>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</si>
  <si>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</si>
  <si>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</si>
  <si>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</si>
  <si>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</si>
  <si>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</si>
  <si>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</si>
  <si>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</si>
  <si>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</si>
  <si>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</si>
  <si>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</si>
  <si>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</si>
  <si>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</si>
  <si>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</si>
  <si>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</si>
  <si>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</si>
  <si>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</si>
  <si>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</si>
  <si>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</si>
  <si>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</si>
  <si>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</si>
  <si>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</si>
  <si>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</si>
  <si>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</si>
  <si>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</si>
  <si>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</si>
  <si>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</si>
  <si>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</si>
  <si>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</si>
  <si>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</si>
  <si>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</si>
  <si>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</si>
  <si>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</si>
  <si>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</si>
  <si>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</si>
  <si>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</si>
  <si>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</si>
  <si>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</si>
  <si>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</si>
  <si>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</si>
  <si>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</si>
  <si>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</si>
  <si>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</si>
  <si>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</si>
  <si>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</si>
  <si>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</si>
  <si>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</si>
  <si>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</si>
  <si>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</si>
  <si>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</si>
  <si>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</si>
  <si>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</si>
  <si>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</si>
  <si>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</si>
  <si>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</si>
  <si>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</si>
  <si>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</si>
  <si>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</si>
  <si>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</si>
  <si>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</si>
  <si>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</si>
  <si>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</si>
  <si>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</si>
  <si>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</si>
  <si>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</si>
  <si>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</si>
  <si>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</si>
  <si>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</si>
  <si>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</si>
  <si>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</si>
  <si>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</si>
  <si>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</si>
  <si>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</si>
  <si>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</si>
  <si>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</si>
  <si>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</si>
  <si>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</si>
  <si>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</si>
  <si>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</si>
  <si>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</si>
  <si>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</si>
  <si>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</si>
  <si>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</si>
  <si>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</si>
  <si>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</si>
  <si>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</si>
  <si>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</si>
  <si>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</si>
  <si>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</si>
  <si>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</si>
  <si>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</si>
  <si>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</si>
  <si>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</si>
  <si>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</si>
  <si>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</si>
  <si>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</si>
  <si>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</si>
  <si>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</si>
  <si>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</si>
  <si>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</si>
  <si>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</si>
  <si>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</si>
  <si>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</si>
  <si>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</si>
  <si>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</si>
  <si>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</si>
  <si>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</si>
  <si>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</si>
  <si>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</si>
  <si>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</si>
  <si>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</si>
  <si>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</si>
  <si>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</si>
  <si>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</si>
  <si>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</si>
  <si>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</si>
  <si>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</si>
  <si>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</si>
  <si>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</si>
  <si>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</si>
  <si>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</si>
  <si>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</si>
  <si>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</si>
  <si>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</si>
  <si>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</si>
  <si>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</si>
  <si>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</si>
  <si>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</si>
  <si>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</si>
  <si>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</si>
  <si>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</si>
  <si>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</si>
  <si>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</si>
  <si>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</si>
  <si>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</si>
  <si>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</si>
  <si>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</si>
  <si>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</si>
  <si>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</si>
  <si>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</si>
  <si>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</si>
  <si>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</si>
  <si>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</si>
  <si>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</si>
  <si>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</si>
  <si>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</si>
  <si>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</si>
  <si>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</si>
  <si>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</si>
  <si>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</si>
  <si>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</si>
  <si>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</si>
  <si>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</si>
  <si>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</si>
  <si>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</si>
  <si>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</si>
  <si>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</si>
  <si>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</si>
  <si>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</si>
  <si>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</si>
  <si>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</si>
  <si>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</si>
  <si>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</si>
  <si>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</si>
  <si>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</si>
  <si>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</si>
  <si>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</si>
  <si>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</si>
  <si>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</si>
  <si>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</si>
  <si>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</si>
  <si>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</si>
  <si>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</si>
  <si>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</si>
  <si>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</si>
  <si>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</si>
  <si>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</si>
  <si>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</si>
  <si>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</si>
  <si>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</si>
  <si>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</si>
  <si>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</si>
  <si>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</si>
  <si>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</si>
  <si>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</si>
  <si>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</si>
  <si>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</si>
  <si>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</si>
  <si>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</si>
  <si>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</si>
  <si>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</si>
  <si>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</si>
  <si>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</si>
  <si>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</si>
  <si>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</si>
  <si>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</si>
  <si>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</si>
  <si>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</si>
  <si>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</si>
  <si>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</si>
  <si>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</si>
  <si>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</si>
  <si>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</si>
  <si>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</si>
  <si>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</si>
  <si>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</si>
  <si>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</si>
  <si>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</si>
  <si>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</si>
  <si>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</si>
  <si>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</si>
  <si>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</si>
  <si>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</si>
  <si>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</si>
  <si>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</si>
  <si>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</si>
  <si>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</si>
  <si>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</si>
  <si>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</si>
  <si>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</si>
  <si>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</si>
  <si>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</si>
  <si>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</si>
  <si>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</si>
  <si>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</si>
  <si>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</si>
  <si>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</si>
  <si>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</si>
  <si>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</si>
  <si>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</si>
  <si>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</si>
  <si>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</si>
  <si>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</si>
  <si>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</si>
  <si>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</si>
  <si>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</si>
  <si>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</si>
  <si>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</si>
  <si>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</si>
  <si>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</si>
  <si>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</si>
  <si>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</si>
  <si>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</si>
  <si>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</si>
  <si>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</si>
  <si>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</si>
  <si>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</si>
  <si>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</si>
  <si>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</si>
  <si>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</si>
  <si>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</si>
  <si>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</si>
  <si>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</si>
  <si>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</si>
  <si>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</si>
  <si>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</si>
  <si>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</si>
  <si>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</si>
  <si>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</si>
  <si>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</si>
  <si>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</si>
  <si>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</si>
  <si>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</si>
  <si>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</si>
  <si>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</si>
  <si>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</si>
  <si>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</si>
  <si>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</si>
  <si>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</si>
  <si>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</si>
  <si>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</si>
  <si>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</si>
  <si>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</si>
  <si>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</si>
  <si>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</si>
  <si>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</si>
  <si>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</si>
  <si>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</si>
  <si>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</si>
  <si>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</si>
  <si>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</si>
  <si>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</si>
  <si>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</si>
  <si>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</si>
  <si>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</si>
  <si>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</si>
  <si>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</si>
  <si>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</si>
  <si>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</si>
  <si>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</si>
  <si>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</si>
  <si>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</si>
  <si>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</si>
  <si>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</si>
  <si>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</si>
  <si>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</si>
  <si>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</si>
  <si>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</si>
  <si>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</si>
  <si>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</si>
  <si>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</si>
  <si>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</si>
  <si>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</si>
  <si>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</si>
  <si>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</si>
  <si>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</si>
  <si>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</si>
  <si>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</si>
  <si>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</si>
  <si>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</si>
  <si>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</si>
  <si>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</si>
  <si>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</si>
  <si>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</si>
  <si>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</si>
  <si>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</si>
  <si>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</si>
  <si>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</si>
  <si>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</si>
  <si>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</si>
  <si>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</si>
  <si>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</si>
  <si>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</si>
  <si>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</si>
  <si>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</si>
  <si>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</si>
  <si>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</si>
  <si>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</si>
  <si>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</si>
  <si>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</si>
  <si>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</si>
  <si>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</si>
  <si>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</si>
  <si>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</si>
  <si>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</si>
  <si>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</si>
  <si>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</si>
  <si>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</si>
  <si>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</si>
  <si>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</si>
  <si>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</si>
  <si>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</si>
  <si>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</si>
  <si>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</si>
  <si>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</si>
  <si>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</si>
  <si>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</si>
  <si>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</si>
  <si>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</si>
  <si>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</si>
  <si>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</si>
  <si>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</si>
  <si>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</si>
  <si>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</si>
  <si>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</si>
  <si>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</si>
  <si>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</si>
  <si>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</si>
  <si>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</si>
  <si>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</si>
  <si>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</si>
  <si>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</si>
  <si>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</si>
  <si>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</si>
  <si>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</si>
  <si>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</si>
  <si>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</si>
  <si>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</si>
  <si>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</si>
  <si>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</si>
  <si>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</si>
  <si>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</si>
  <si>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</si>
  <si>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</si>
  <si>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</si>
  <si>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</si>
  <si>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</si>
  <si>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</si>
  <si>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</si>
  <si>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</si>
  <si>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</si>
  <si>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</si>
  <si>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</si>
  <si>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</si>
  <si>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</si>
  <si>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</si>
  <si>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</si>
  <si>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</si>
  <si>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</si>
  <si>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</si>
  <si>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</si>
  <si>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</si>
  <si>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</si>
  <si>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</si>
  <si>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</si>
  <si>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</si>
  <si>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</si>
  <si>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</si>
  <si>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</si>
  <si>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</si>
  <si>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</si>
  <si>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</si>
  <si>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</si>
  <si>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</si>
  <si>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</si>
  <si>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</si>
  <si>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</si>
  <si>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</si>
  <si>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</si>
  <si>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</si>
  <si>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</si>
  <si>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</si>
  <si>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</si>
  <si>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</si>
  <si>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</si>
  <si>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</si>
  <si>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</si>
  <si>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</si>
  <si>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</si>
  <si>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</si>
  <si>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</si>
  <si>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</si>
  <si>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</si>
  <si>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</si>
  <si>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</si>
  <si>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</si>
  <si>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</si>
  <si>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</si>
  <si>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</si>
  <si>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</si>
  <si>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</si>
  <si>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</si>
  <si>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</si>
  <si>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</si>
  <si>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</si>
  <si>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</si>
  <si>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</si>
  <si>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</si>
  <si>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</si>
  <si>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</si>
  <si>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</si>
  <si>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</si>
  <si>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</si>
  <si>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</si>
  <si>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</si>
  <si>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</si>
  <si>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</si>
  <si>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</si>
  <si>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</si>
  <si>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</si>
  <si>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</si>
  <si>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</si>
  <si>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</si>
  <si>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</si>
  <si>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</si>
  <si>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</si>
  <si>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</si>
  <si>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</si>
  <si>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</si>
  <si>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</si>
  <si>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</si>
  <si>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</si>
  <si>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</si>
  <si>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</si>
  <si>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</si>
  <si>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</si>
  <si>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</si>
  <si>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</si>
  <si>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</si>
  <si>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</si>
  <si>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</si>
  <si>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</si>
  <si>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</si>
  <si>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</si>
  <si>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</si>
  <si>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</si>
  <si>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</si>
  <si>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</si>
  <si>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</si>
  <si>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</si>
  <si>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</si>
  <si>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</si>
  <si>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</si>
  <si>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</si>
  <si>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</si>
  <si>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</si>
  <si>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</si>
  <si>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</si>
  <si>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</si>
  <si>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</si>
  <si>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</si>
  <si>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</si>
  <si>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</si>
  <si>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</si>
  <si>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</si>
  <si>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</si>
  <si>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</si>
  <si>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</si>
  <si>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</si>
  <si>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</si>
  <si>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</si>
  <si>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</si>
  <si>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</si>
  <si>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</si>
  <si>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</si>
  <si>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</si>
  <si>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</si>
  <si>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</si>
  <si>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</si>
  <si>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</si>
  <si>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</si>
  <si>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</si>
  <si>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</si>
  <si>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</si>
  <si>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</si>
  <si>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</si>
  <si>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</si>
  <si>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</si>
  <si>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</si>
  <si>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</si>
  <si>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</si>
  <si>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</si>
  <si>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</si>
  <si>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</si>
  <si>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</si>
  <si>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</si>
  <si>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</si>
  <si>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</si>
  <si>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</si>
  <si>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</si>
  <si>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</si>
  <si>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</si>
  <si>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</si>
  <si>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</si>
  <si>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</si>
  <si>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</si>
  <si>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</si>
  <si>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</si>
  <si>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</si>
  <si>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</si>
  <si>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</si>
  <si>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</si>
  <si>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</si>
  <si>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</si>
  <si>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</si>
  <si>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</si>
  <si>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</si>
  <si>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</si>
  <si>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</si>
  <si>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</si>
  <si>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</si>
  <si>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</si>
  <si>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</si>
  <si>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</si>
  <si>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</si>
  <si>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</si>
  <si>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</si>
  <si>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</si>
  <si>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</si>
  <si>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</si>
  <si>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</si>
  <si>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</si>
  <si>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</si>
  <si>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</si>
  <si>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</si>
  <si>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</si>
  <si>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</si>
  <si>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</si>
  <si>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</si>
  <si>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</si>
  <si>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</si>
  <si>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</si>
  <si>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</si>
  <si>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</si>
  <si>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</si>
  <si>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</si>
  <si>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</si>
  <si>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</si>
  <si>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</si>
  <si>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</si>
  <si>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</si>
  <si>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</si>
  <si>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</si>
  <si>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</si>
  <si>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</si>
  <si>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</si>
  <si>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</si>
  <si>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</si>
  <si>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</si>
  <si>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</si>
  <si>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</si>
  <si>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</si>
  <si>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</si>
  <si>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</si>
  <si>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</si>
  <si>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</si>
  <si>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</si>
  <si>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</si>
  <si>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</si>
  <si>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</si>
  <si>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</si>
  <si>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</si>
  <si>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</si>
  <si>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</si>
  <si>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</si>
  <si>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</si>
  <si>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</si>
  <si>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</si>
  <si>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</si>
  <si>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</si>
  <si>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</si>
  <si>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</si>
  <si>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</si>
  <si>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</si>
  <si>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</si>
  <si>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</si>
  <si>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</si>
  <si>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</si>
  <si>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</si>
  <si>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</si>
  <si>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</si>
  <si>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</si>
  <si>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</si>
  <si>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</si>
  <si>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</si>
  <si>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</si>
  <si>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</si>
  <si>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</si>
  <si>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</si>
  <si>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</si>
  <si>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</si>
  <si>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</si>
  <si>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</si>
  <si>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</si>
  <si>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</si>
  <si>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</si>
  <si>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</si>
  <si>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</si>
  <si>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</si>
  <si>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</si>
  <si>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</si>
  <si>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</si>
  <si>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</si>
  <si>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</si>
  <si>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</si>
  <si>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</si>
  <si>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</si>
  <si>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</si>
  <si>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</si>
  <si>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</si>
  <si>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</si>
  <si>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</si>
  <si>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</si>
  <si>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</si>
  <si>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</si>
  <si>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</si>
  <si>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</si>
  <si>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</si>
  <si>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</si>
  <si>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</si>
  <si>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</si>
  <si>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</si>
  <si>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</si>
  <si>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</si>
  <si>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</si>
  <si>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</si>
  <si>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</si>
  <si>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</si>
  <si>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</si>
  <si>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</si>
  <si>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</si>
  <si>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</si>
  <si>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</si>
  <si>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</si>
  <si>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</si>
  <si>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</si>
  <si>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</si>
  <si>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</si>
  <si>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</si>
  <si>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</si>
  <si>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</si>
  <si>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</si>
  <si>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</si>
  <si>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</si>
  <si>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</si>
  <si>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</si>
  <si>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</si>
  <si>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</si>
  <si>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</si>
  <si>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</si>
  <si>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</si>
  <si>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</si>
  <si>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</si>
  <si>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</si>
  <si>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</si>
  <si>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</si>
  <si>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</si>
  <si>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</si>
  <si>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</si>
  <si>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</si>
  <si>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</si>
  <si>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</si>
  <si>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</si>
  <si>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</si>
  <si>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</si>
  <si>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</si>
  <si>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</si>
  <si>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</si>
  <si>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</si>
  <si>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</si>
  <si>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</si>
  <si>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</si>
  <si>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</si>
  <si>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</si>
  <si>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</si>
  <si>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</si>
  <si>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</si>
  <si>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</si>
  <si>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</si>
  <si>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</si>
  <si>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</si>
  <si>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</si>
  <si>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</si>
  <si>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</si>
  <si>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</si>
  <si>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</si>
  <si>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</si>
  <si>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</si>
  <si>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</si>
  <si>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</si>
  <si>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</si>
  <si>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</si>
  <si>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</si>
  <si>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</si>
  <si>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</si>
  <si>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</si>
  <si>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</si>
  <si>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</si>
  <si>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</si>
  <si>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</si>
  <si>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</si>
  <si>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</si>
  <si>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</si>
  <si>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</si>
  <si>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</si>
  <si>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</si>
  <si>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</si>
  <si>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</si>
  <si>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</si>
  <si>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</si>
  <si>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</si>
  <si>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</si>
  <si>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</si>
  <si>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</si>
  <si>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</si>
  <si>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</si>
  <si>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</si>
  <si>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</si>
  <si>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</si>
  <si>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</si>
  <si>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</si>
  <si>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</si>
  <si>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</si>
  <si>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</si>
  <si>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</si>
  <si>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</si>
  <si>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</si>
  <si>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</si>
  <si>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</si>
  <si>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</si>
  <si>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</si>
  <si>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</si>
  <si>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</si>
  <si>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</si>
  <si>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</si>
  <si>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</si>
  <si>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</si>
  <si>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</si>
  <si>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</si>
  <si>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</si>
  <si>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</si>
  <si>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</si>
  <si>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</si>
  <si>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</si>
  <si>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</si>
  <si>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</si>
  <si>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</si>
  <si>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</si>
  <si>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</si>
  <si>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</si>
  <si>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</si>
  <si>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</si>
  <si>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</si>
  <si>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</si>
  <si>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</si>
  <si>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</si>
  <si>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</si>
  <si>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</si>
  <si>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</si>
  <si>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</si>
  <si>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</si>
  <si>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</si>
  <si>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</si>
  <si>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</si>
  <si>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</si>
  <si>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</si>
  <si>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</si>
  <si>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</si>
  <si>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</si>
  <si>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</si>
  <si>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</si>
  <si>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</si>
  <si>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</si>
  <si>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</si>
  <si>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</si>
  <si>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</si>
  <si>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</si>
  <si>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</si>
  <si>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</si>
  <si>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</si>
  <si>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</si>
  <si>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</si>
  <si>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</si>
  <si>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</si>
  <si>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</si>
  <si>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</si>
  <si>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</si>
  <si>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</si>
  <si>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</si>
  <si>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</si>
  <si>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</si>
  <si>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</si>
  <si>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</si>
  <si>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</si>
  <si>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</si>
  <si>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</si>
  <si>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</si>
  <si>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</si>
  <si>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</si>
  <si>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</si>
  <si>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</si>
  <si>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</si>
  <si>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</si>
  <si>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</si>
  <si>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</si>
  <si>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</si>
  <si>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</si>
  <si>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</si>
  <si>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</si>
  <si>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</si>
  <si>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</si>
  <si>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</si>
  <si>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</si>
  <si>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</si>
  <si>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</si>
  <si>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</si>
  <si>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</si>
  <si>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</si>
  <si>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</si>
  <si>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</si>
  <si>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</si>
  <si>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</si>
  <si>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</si>
  <si>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</si>
  <si>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</si>
  <si>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</si>
  <si>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</si>
  <si>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</si>
  <si>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</si>
  <si>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</si>
  <si>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</si>
  <si>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</si>
  <si>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</si>
  <si>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</si>
  <si>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</si>
  <si>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</si>
  <si>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</si>
  <si>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</si>
  <si>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</si>
  <si>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</si>
  <si>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</si>
  <si>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</si>
  <si>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</si>
  <si>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</si>
  <si>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</si>
  <si>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</si>
  <si>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</si>
  <si>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</si>
  <si>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</si>
  <si>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</si>
  <si>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</si>
  <si>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</si>
  <si>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</si>
  <si>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</si>
  <si>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</si>
  <si>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</si>
  <si>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</si>
  <si>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</si>
  <si>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</si>
  <si>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</si>
  <si>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</si>
  <si>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</si>
  <si>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</si>
  <si>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</si>
  <si>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</si>
  <si>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</si>
  <si>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</si>
  <si>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</si>
  <si>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</si>
  <si>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</si>
  <si>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</si>
  <si>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</si>
  <si>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</si>
  <si>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</si>
  <si>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</si>
  <si>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</si>
  <si>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</si>
  <si>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</si>
  <si>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</si>
  <si>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</si>
  <si>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</si>
  <si>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</si>
  <si>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</si>
  <si>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</si>
  <si>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</si>
  <si>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</si>
  <si>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</si>
  <si>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</si>
  <si>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</si>
  <si>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</si>
  <si>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</si>
  <si>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</si>
  <si>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</si>
  <si>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</si>
  <si>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</si>
  <si>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</si>
  <si>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</si>
  <si>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</si>
  <si>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</si>
  <si>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</si>
  <si>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</si>
  <si>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</si>
  <si>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</si>
  <si>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</si>
  <si>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</si>
  <si>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</si>
  <si>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</si>
  <si>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</si>
  <si>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</si>
  <si>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</si>
  <si>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</si>
  <si>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</si>
  <si>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</si>
  <si>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</si>
  <si>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</si>
  <si>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</si>
  <si>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</si>
  <si>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</si>
  <si>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</si>
  <si>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</si>
  <si>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</si>
  <si>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</si>
  <si>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</si>
  <si>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</si>
  <si>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</si>
  <si>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</si>
  <si>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</si>
  <si>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</si>
  <si>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</si>
  <si>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</si>
  <si>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</si>
  <si>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</si>
  <si>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</si>
  <si>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</si>
  <si>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</si>
  <si>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</si>
  <si>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</si>
  <si>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</si>
  <si>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</si>
  <si>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</si>
  <si>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</si>
  <si>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</si>
  <si>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</si>
  <si>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</si>
  <si>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</si>
  <si>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</si>
  <si>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</si>
  <si>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</si>
  <si>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</si>
  <si>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</si>
  <si>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</si>
  <si>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</si>
  <si>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</si>
  <si>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</si>
  <si>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</si>
  <si>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</si>
  <si>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</si>
  <si>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</si>
  <si>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</si>
  <si>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</si>
  <si>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</si>
  <si>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</si>
  <si>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</si>
  <si>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</si>
  <si>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</si>
  <si>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</si>
  <si>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</si>
  <si>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</si>
  <si>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</si>
  <si>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</si>
  <si>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</si>
  <si>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</si>
  <si>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</si>
  <si>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</si>
  <si>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</si>
  <si>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</si>
  <si>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</si>
  <si>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</si>
  <si>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</si>
  <si>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</si>
  <si>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</si>
  <si>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</si>
  <si>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</si>
  <si>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</si>
  <si>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</si>
  <si>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</si>
  <si>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</si>
  <si>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</si>
  <si>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</si>
  <si>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</si>
  <si>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</si>
  <si>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</si>
  <si>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</si>
  <si>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</si>
  <si>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</si>
  <si>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</si>
  <si>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</si>
  <si>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</si>
  <si>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</si>
  <si>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</si>
  <si>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</si>
  <si>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</si>
  <si>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</si>
  <si>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</si>
  <si>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</si>
  <si>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</si>
  <si>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</si>
  <si>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</si>
  <si>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</si>
  <si>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</si>
  <si>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</si>
  <si>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</si>
  <si>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</si>
  <si>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</si>
  <si>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</si>
  <si>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</si>
  <si>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</si>
  <si>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</si>
  <si>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</si>
  <si>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</si>
  <si>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</si>
  <si>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</si>
  <si>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</si>
  <si>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</si>
  <si>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</si>
  <si>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</si>
  <si>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</si>
  <si>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</si>
  <si>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</si>
  <si>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</si>
  <si>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</si>
  <si>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</si>
  <si>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</si>
  <si>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</si>
  <si>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</si>
  <si>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</si>
  <si>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</si>
  <si>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</si>
  <si>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</si>
  <si>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</si>
  <si>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</si>
  <si>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</si>
  <si>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</si>
  <si>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</si>
  <si>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</si>
  <si>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</si>
  <si>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</si>
  <si>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</si>
  <si>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</si>
  <si>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</si>
  <si>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</si>
  <si>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</si>
  <si>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</si>
  <si>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</si>
  <si>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</si>
  <si>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</si>
  <si>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</si>
  <si>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</si>
  <si>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</si>
  <si>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</si>
  <si>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</si>
  <si>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</si>
  <si>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</si>
  <si>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</si>
  <si>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</si>
  <si>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</si>
  <si>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</si>
  <si>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</si>
  <si>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</si>
  <si>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</si>
  <si>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</si>
  <si>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</si>
  <si>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</si>
  <si>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</si>
  <si>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</si>
  <si>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</si>
  <si>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</si>
  <si>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</si>
  <si>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</si>
  <si>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</si>
  <si>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</si>
  <si>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</si>
  <si>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</si>
  <si>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</si>
  <si>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</si>
  <si>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</si>
  <si>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</si>
  <si>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</si>
  <si>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</si>
  <si>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</si>
  <si>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</si>
  <si>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</si>
  <si>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</si>
  <si>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</si>
  <si>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</si>
  <si>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</si>
  <si>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</si>
  <si>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</si>
  <si>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</si>
  <si>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</si>
  <si>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</si>
  <si>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</si>
  <si>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</si>
  <si>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</si>
  <si>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</si>
  <si>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</si>
  <si>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</si>
  <si>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</si>
  <si>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</si>
  <si>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</si>
  <si>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</si>
  <si>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</si>
  <si>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</si>
  <si>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</si>
  <si>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</si>
  <si>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</si>
  <si>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</si>
  <si>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</si>
  <si>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</si>
  <si>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</si>
  <si>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</si>
  <si>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</si>
  <si>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</si>
  <si>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</si>
  <si>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</si>
  <si>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</si>
  <si>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</si>
  <si>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</si>
  <si>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</si>
  <si>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</si>
  <si>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</si>
  <si>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</si>
  <si>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</si>
  <si>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</si>
  <si>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</si>
  <si>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</si>
  <si>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</si>
  <si>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</si>
  <si>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</si>
  <si>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</si>
  <si>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</si>
  <si>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</si>
  <si>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</si>
  <si>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</si>
  <si>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</si>
  <si>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</si>
  <si>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</si>
  <si>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</si>
  <si>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</si>
  <si>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</si>
  <si>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</si>
  <si>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</si>
  <si>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</si>
  <si>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</si>
  <si>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</si>
  <si>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</si>
  <si>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</si>
  <si>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</si>
  <si>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</si>
  <si>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</si>
  <si>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</si>
  <si>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</si>
  <si>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</si>
  <si>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</si>
  <si>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</si>
  <si>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</si>
  <si>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</si>
  <si>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</si>
  <si>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</si>
  <si>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</si>
  <si>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</si>
  <si>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</si>
  <si>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</si>
  <si>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</si>
  <si>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</si>
  <si>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</si>
  <si>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</si>
  <si>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</si>
  <si>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</si>
  <si>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</si>
  <si>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</si>
  <si>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</si>
  <si>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</si>
  <si>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</si>
  <si>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</si>
  <si>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</si>
  <si>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</si>
  <si>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</si>
  <si>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</si>
  <si>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</si>
  <si>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</si>
  <si>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</si>
  <si>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</si>
  <si>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</si>
  <si>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</si>
  <si>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</si>
  <si>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</si>
  <si>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</si>
  <si>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</si>
  <si>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</si>
  <si>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</si>
  <si>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</si>
  <si>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</si>
  <si>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</si>
  <si>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</si>
  <si>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</si>
  <si>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</si>
  <si>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</si>
  <si>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</si>
  <si>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</si>
  <si>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</si>
  <si>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</si>
  <si>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</si>
  <si>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</si>
  <si>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</si>
  <si>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</si>
  <si>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</si>
  <si>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</si>
  <si>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</si>
  <si>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</si>
  <si>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</si>
  <si>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</si>
  <si>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</si>
  <si>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</si>
  <si>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</si>
  <si>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</si>
  <si>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</si>
  <si>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</si>
  <si>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</si>
  <si>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</si>
  <si>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</si>
  <si>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</si>
  <si>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</si>
  <si>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</si>
  <si>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</si>
  <si>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</si>
  <si>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</si>
  <si>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</si>
  <si>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</si>
  <si>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</si>
  <si>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</si>
  <si>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</si>
  <si>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</si>
  <si>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</si>
  <si>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</si>
  <si>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</si>
  <si>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</si>
  <si>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</si>
  <si>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</si>
  <si>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</si>
  <si>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</si>
  <si>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</si>
  <si>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</si>
  <si>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</si>
  <si>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</si>
  <si>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</si>
  <si>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</si>
  <si>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</si>
  <si>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</si>
  <si>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</si>
  <si>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</si>
  <si>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</si>
  <si>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</si>
  <si>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</si>
  <si>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</si>
  <si>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</si>
  <si>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</si>
  <si>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</si>
  <si>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</si>
  <si>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</si>
  <si>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</si>
  <si>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</si>
  <si>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</si>
  <si>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</si>
  <si>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</si>
  <si>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</si>
  <si>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</si>
  <si>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</si>
  <si>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</si>
  <si>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</si>
  <si>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</si>
  <si>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</si>
  <si>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</si>
  <si>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</si>
  <si>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</si>
  <si>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</si>
  <si>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</si>
  <si>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</si>
  <si>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</si>
  <si>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</si>
  <si>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</si>
  <si>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</si>
  <si>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</si>
  <si>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</si>
  <si>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</si>
  <si>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</si>
  <si>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</si>
  <si>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</si>
  <si>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</si>
  <si>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</si>
  <si>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</si>
  <si>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</si>
  <si>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</si>
  <si>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</si>
  <si>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</si>
  <si>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</si>
  <si>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</si>
  <si>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</si>
  <si>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</si>
  <si>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</si>
  <si>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</si>
  <si>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</si>
  <si>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</si>
  <si>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</si>
  <si>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</si>
  <si>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</si>
  <si>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</si>
  <si>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</si>
  <si>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</si>
  <si>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</si>
  <si>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</si>
  <si>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</si>
  <si>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</si>
  <si>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</si>
  <si>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</si>
  <si>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</si>
  <si>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</si>
  <si>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</si>
  <si>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</si>
  <si>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</si>
  <si>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</si>
  <si>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</si>
  <si>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</si>
  <si>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</si>
  <si>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</si>
  <si>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</si>
  <si>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</si>
  <si>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</si>
  <si>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</si>
  <si>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</si>
  <si>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</si>
  <si>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</si>
  <si>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</si>
  <si>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</si>
  <si>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</si>
  <si>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</si>
  <si>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</si>
  <si>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</si>
  <si>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</si>
  <si>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</si>
  <si>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</si>
  <si>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</si>
  <si>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</si>
  <si>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</si>
  <si>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</si>
  <si>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</si>
  <si>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</si>
  <si>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</si>
  <si>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</si>
  <si>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</si>
  <si>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</si>
  <si>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</si>
  <si>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</si>
  <si>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</si>
  <si>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</si>
  <si>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</si>
  <si>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</si>
  <si>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</si>
  <si>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</si>
  <si>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</si>
  <si>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</si>
  <si>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</si>
  <si>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</si>
  <si>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</si>
  <si>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</si>
  <si>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</si>
  <si>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</si>
  <si>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</si>
  <si>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</si>
  <si>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</si>
  <si>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</si>
  <si>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</si>
  <si>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</si>
  <si>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</si>
  <si>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</si>
  <si>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</si>
  <si>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</si>
  <si>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</si>
  <si>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</si>
  <si>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</si>
  <si>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</si>
  <si>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</si>
  <si>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</si>
  <si>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</si>
  <si>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</si>
  <si>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</si>
  <si>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</si>
  <si>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</si>
  <si>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</si>
  <si>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</si>
  <si>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</si>
  <si>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</si>
  <si>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</si>
  <si>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</si>
  <si>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</si>
  <si>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</si>
  <si>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</si>
  <si>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</si>
  <si>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</si>
  <si>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</si>
  <si>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</si>
  <si>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</si>
  <si>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</si>
  <si>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</si>
  <si>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</si>
  <si>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</si>
  <si>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</si>
  <si>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</si>
  <si>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</si>
  <si>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</si>
  <si>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</si>
  <si>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</si>
  <si>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</si>
  <si>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</si>
  <si>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</si>
  <si>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</si>
  <si>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</si>
  <si>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</si>
  <si>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</si>
  <si>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</si>
  <si>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</si>
  <si>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</si>
  <si>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</si>
  <si>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</si>
  <si>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</si>
  <si>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</si>
  <si>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</si>
  <si>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</si>
  <si>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</si>
  <si>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</si>
  <si>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</si>
  <si>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</si>
  <si>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</si>
  <si>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</si>
  <si>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</si>
  <si>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</si>
  <si>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</si>
  <si>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</si>
  <si>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</si>
  <si>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</si>
  <si>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</si>
  <si>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</si>
  <si>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</si>
  <si>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</si>
  <si>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</si>
  <si>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</si>
  <si>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</si>
  <si>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</si>
  <si>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</si>
  <si>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</si>
  <si>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</si>
  <si>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</si>
  <si>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</si>
  <si>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</si>
  <si>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</si>
  <si>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</si>
  <si>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</si>
  <si>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</si>
  <si>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</si>
  <si>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</si>
  <si>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</si>
  <si>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</si>
  <si>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</si>
  <si>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</si>
  <si>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</si>
  <si>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</si>
  <si>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</si>
  <si>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</si>
  <si>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</si>
  <si>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</si>
  <si>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</si>
  <si>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</si>
  <si>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</si>
  <si>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</si>
  <si>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</si>
  <si>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</si>
  <si>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</si>
  <si>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</si>
  <si>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</si>
  <si>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</si>
  <si>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</si>
  <si>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</si>
  <si>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</si>
  <si>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</si>
  <si>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</si>
  <si>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</si>
  <si>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</si>
  <si>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</si>
  <si>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</si>
  <si>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</si>
  <si>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</si>
  <si>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</si>
  <si>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</si>
  <si>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</si>
  <si>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</si>
  <si>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</si>
  <si>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</si>
  <si>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</si>
  <si>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</si>
  <si>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</si>
  <si>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</si>
  <si>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</si>
  <si>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</si>
  <si>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</si>
  <si>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</si>
  <si>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</si>
  <si>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</si>
  <si>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</si>
  <si>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</si>
  <si>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</si>
  <si>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</si>
  <si>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</si>
  <si>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</si>
  <si>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</si>
  <si>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</si>
  <si>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</si>
  <si>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</si>
  <si>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</si>
  <si>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</si>
  <si>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</si>
  <si>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</si>
  <si>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</si>
  <si>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</si>
  <si>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</si>
  <si>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</si>
  <si>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</si>
  <si>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</si>
  <si>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</si>
  <si>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</si>
  <si>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</si>
  <si>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</si>
  <si>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</si>
  <si>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</si>
  <si>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</si>
  <si>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</si>
  <si>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</si>
  <si>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</si>
  <si>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</si>
  <si>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</si>
  <si>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</si>
  <si>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</si>
  <si>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</si>
  <si>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</si>
  <si>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</si>
  <si>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</si>
  <si>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</si>
  <si>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</si>
  <si>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</si>
  <si>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</si>
  <si>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</si>
  <si>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</si>
  <si>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</si>
  <si>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</si>
  <si>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</si>
  <si>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</si>
  <si>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</si>
  <si>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</si>
  <si>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</si>
  <si>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</si>
  <si>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</si>
  <si>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</si>
  <si>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</si>
  <si>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</si>
  <si>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</si>
  <si>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</si>
  <si>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</si>
  <si>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</si>
  <si>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</si>
  <si>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</si>
  <si>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</si>
  <si>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</si>
  <si>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</si>
  <si>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</si>
  <si>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</si>
  <si>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</si>
  <si>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</si>
  <si>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</si>
  <si>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</si>
  <si>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</si>
  <si>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</si>
  <si>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</si>
  <si>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</si>
  <si>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</si>
  <si>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</si>
  <si>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</si>
  <si>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</si>
  <si>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</si>
  <si>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</si>
  <si>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</si>
  <si>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</si>
  <si>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</si>
  <si>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</si>
  <si>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</si>
  <si>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</si>
  <si>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</si>
  <si>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</si>
  <si>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</si>
  <si>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</si>
  <si>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</si>
  <si>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</si>
  <si>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</si>
  <si>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</si>
  <si>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</si>
  <si>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</si>
  <si>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</si>
  <si>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</si>
  <si>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</si>
  <si>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</si>
  <si>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</si>
  <si>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</si>
  <si>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</si>
  <si>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</si>
  <si>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</si>
  <si>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</si>
  <si>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</si>
  <si>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</si>
  <si>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</si>
  <si>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</si>
  <si>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</si>
  <si>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</si>
  <si>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</si>
  <si>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</si>
  <si>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</si>
  <si>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</si>
  <si>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</si>
  <si>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</si>
  <si>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</si>
  <si>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</si>
  <si>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</si>
  <si>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</si>
  <si>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</si>
  <si>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</si>
  <si>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</si>
  <si>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</si>
  <si>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</si>
  <si>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</si>
  <si>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</si>
  <si>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</si>
  <si>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</si>
  <si>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</si>
  <si>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</si>
  <si>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</si>
  <si>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</si>
  <si>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</si>
  <si>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</si>
  <si>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</si>
  <si>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</si>
  <si>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</si>
  <si>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</si>
  <si>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</si>
  <si>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</si>
  <si>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</si>
  <si>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</si>
  <si>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</si>
  <si>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</si>
  <si>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</si>
  <si>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</si>
  <si>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</si>
  <si>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</si>
  <si>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</si>
  <si>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</si>
  <si>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</si>
  <si>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</si>
  <si>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</si>
  <si>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</si>
  <si>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</si>
  <si>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</si>
  <si>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</si>
  <si>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</si>
  <si>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</si>
  <si>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</si>
  <si>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</si>
  <si>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</si>
  <si>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</si>
  <si>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</si>
  <si>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</si>
  <si>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</si>
  <si>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</si>
  <si>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</si>
  <si>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</si>
  <si>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</si>
  <si>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</si>
  <si>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</si>
  <si>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</si>
  <si>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</si>
  <si>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</si>
  <si>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</si>
  <si>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</si>
  <si>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</si>
  <si>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</si>
  <si>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</si>
  <si>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</si>
  <si>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</si>
  <si>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</si>
  <si>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</si>
  <si>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</si>
  <si>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</si>
  <si>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</si>
  <si>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</si>
  <si>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</si>
  <si>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</si>
  <si>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</si>
  <si>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</si>
  <si>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</si>
  <si>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</si>
  <si>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</si>
  <si>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</si>
  <si>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</si>
  <si>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</si>
  <si>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</si>
  <si>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</si>
  <si>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</si>
  <si>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</si>
  <si>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</si>
  <si>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</si>
  <si>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</si>
  <si>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</si>
  <si>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</si>
  <si>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</si>
  <si>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</si>
  <si>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</si>
  <si>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</si>
  <si>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</si>
  <si>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</si>
  <si>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</si>
  <si>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</si>
  <si>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</si>
  <si>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</si>
  <si>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</si>
  <si>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</si>
  <si>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</si>
  <si>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</si>
  <si>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</si>
  <si>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</si>
  <si>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</si>
  <si>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</si>
  <si>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</si>
  <si>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</si>
  <si>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</si>
  <si>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</si>
  <si>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</si>
  <si>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</si>
  <si>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</si>
  <si>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</si>
  <si>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</si>
  <si>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</si>
  <si>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</si>
  <si>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</si>
  <si>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</si>
  <si>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</si>
  <si>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</si>
  <si>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</si>
  <si>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</si>
  <si>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</si>
  <si>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</si>
  <si>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</si>
  <si>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</si>
  <si>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</si>
  <si>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</si>
  <si>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</si>
  <si>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</si>
  <si>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</si>
  <si>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</si>
  <si>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</si>
  <si>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</si>
  <si>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</si>
  <si>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</si>
  <si>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</si>
  <si>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</si>
  <si>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</si>
  <si>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</si>
  <si>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</si>
  <si>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</si>
  <si>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</si>
  <si>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</si>
  <si>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</si>
  <si>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</si>
  <si>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</si>
  <si>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</si>
  <si>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</si>
  <si>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</si>
  <si>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</si>
  <si>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</si>
  <si>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</si>
  <si>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</si>
  <si>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</si>
  <si>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</si>
  <si>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</si>
  <si>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</si>
  <si>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</si>
  <si>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</si>
  <si>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</si>
  <si>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</si>
  <si>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</si>
  <si>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</si>
  <si>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</si>
  <si>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</si>
  <si>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</si>
  <si>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</si>
  <si>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</si>
  <si>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</si>
  <si>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</si>
  <si>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</si>
  <si>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</si>
  <si>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</si>
  <si>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</si>
  <si>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</si>
  <si>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</si>
  <si>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</si>
  <si>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</si>
  <si>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</si>
  <si>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</si>
  <si>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</si>
  <si>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</si>
  <si>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</si>
  <si>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</si>
  <si>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</si>
  <si>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</si>
  <si>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</si>
  <si>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</si>
  <si>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</si>
  <si>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</si>
  <si>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</si>
  <si>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</si>
  <si>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</si>
  <si>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</si>
  <si>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</si>
  <si>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</si>
  <si>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</si>
  <si>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</si>
  <si>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</si>
  <si>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</si>
  <si>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</si>
  <si>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</si>
  <si>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</si>
  <si>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</si>
  <si>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</si>
  <si>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</si>
  <si>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</si>
  <si>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</si>
  <si>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</si>
  <si>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</si>
  <si>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</si>
  <si>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</si>
  <si>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</si>
  <si>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</si>
  <si>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</si>
  <si>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</si>
  <si>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</si>
  <si>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</si>
  <si>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</si>
  <si>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</si>
  <si>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</si>
  <si>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</si>
  <si>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</si>
  <si>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</si>
  <si>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</si>
  <si>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</si>
  <si>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</si>
  <si>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</si>
  <si>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</si>
  <si>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</si>
  <si>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</si>
  <si>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</si>
  <si>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</si>
  <si>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</si>
  <si>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</si>
  <si>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</si>
  <si>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</si>
  <si>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</si>
  <si>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</si>
  <si>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</si>
  <si>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</si>
  <si>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</si>
  <si>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</si>
  <si>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</si>
  <si>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</si>
  <si>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</si>
  <si>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</si>
  <si>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</si>
  <si>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</si>
  <si>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</si>
  <si>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</si>
  <si>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</si>
  <si>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</si>
  <si>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</si>
  <si>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</si>
  <si>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</si>
  <si>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</si>
  <si>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</si>
  <si>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</si>
  <si>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</si>
  <si>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</si>
  <si>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</si>
  <si>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</si>
  <si>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</si>
  <si>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</si>
  <si>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</si>
  <si>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</si>
  <si>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</si>
  <si>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</si>
  <si>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</si>
  <si>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</si>
  <si>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</si>
  <si>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</si>
  <si>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</si>
  <si>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</si>
  <si>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</si>
  <si>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</si>
  <si>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</si>
  <si>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</si>
  <si>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</si>
  <si>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</si>
  <si>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</si>
  <si>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</si>
  <si>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</si>
  <si>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</si>
  <si>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</si>
  <si>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</si>
  <si>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</si>
  <si>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</si>
  <si>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</si>
  <si>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</si>
  <si>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</si>
  <si>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</si>
  <si>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</si>
  <si>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</si>
  <si>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</si>
  <si>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</si>
  <si>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</si>
  <si>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</si>
  <si>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</si>
  <si>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</si>
  <si>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</si>
  <si>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</si>
  <si>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</si>
  <si>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</si>
  <si>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</si>
  <si>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</si>
  <si>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</si>
  <si>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</si>
  <si>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</si>
  <si>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</si>
  <si>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</si>
  <si>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</si>
  <si>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</si>
  <si>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</si>
  <si>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</si>
  <si>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</si>
  <si>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</si>
  <si>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</si>
  <si>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</si>
  <si>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</si>
  <si>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</si>
  <si>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</si>
  <si>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</si>
  <si>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</si>
  <si>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</si>
  <si>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</si>
  <si>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</si>
  <si>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</si>
  <si>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</si>
  <si>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</si>
  <si>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</si>
  <si>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</si>
  <si>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</si>
  <si>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</si>
  <si>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</si>
  <si>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</si>
  <si>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</si>
  <si>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</si>
  <si>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</si>
  <si>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</si>
  <si>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</si>
  <si>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</si>
  <si>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</si>
  <si>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</si>
  <si>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</si>
  <si>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</si>
  <si>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</si>
  <si>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</si>
  <si>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</si>
  <si>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</si>
  <si>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</si>
  <si>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</si>
  <si>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</si>
  <si>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</si>
  <si>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</si>
  <si>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</si>
  <si>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</si>
  <si>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</si>
  <si>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</si>
  <si>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</si>
  <si>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</si>
  <si>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</si>
  <si>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</si>
  <si>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</si>
  <si>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</si>
  <si>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</si>
  <si>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</si>
  <si>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</si>
  <si>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</si>
  <si>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</si>
  <si>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</si>
  <si>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</si>
  <si>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</si>
  <si>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</si>
  <si>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</si>
  <si>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</si>
  <si>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</si>
  <si>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</si>
  <si>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</si>
  <si>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</si>
  <si>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</si>
  <si>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</si>
  <si>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</si>
  <si>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</si>
  <si>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</si>
  <si>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</si>
  <si>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</si>
  <si>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</si>
  <si>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</si>
  <si>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</si>
  <si>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</si>
  <si>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</si>
  <si>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</si>
  <si>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</si>
  <si>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</si>
  <si>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</si>
  <si>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</si>
  <si>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</si>
  <si>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</si>
  <si>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</si>
  <si>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</si>
  <si>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</si>
  <si>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</si>
  <si>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</si>
  <si>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</si>
  <si>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</si>
  <si>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</si>
  <si>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</si>
  <si>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</si>
  <si>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</si>
  <si>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</si>
  <si>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</si>
  <si>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</si>
  <si>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</si>
  <si>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</si>
  <si>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</si>
  <si>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</si>
  <si>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</si>
  <si>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</si>
  <si>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</si>
  <si>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</si>
  <si>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</si>
  <si>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</si>
  <si>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</si>
  <si>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</si>
  <si>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</si>
  <si>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</si>
  <si>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</si>
  <si>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</si>
  <si>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</si>
  <si>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</si>
  <si>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</si>
  <si>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</si>
  <si>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</si>
  <si>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</si>
  <si>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</si>
  <si>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</si>
  <si>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</si>
  <si>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</si>
  <si>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</si>
  <si>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</si>
  <si>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</si>
  <si>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</si>
  <si>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</si>
  <si>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</si>
  <si>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</si>
  <si>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</si>
  <si>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</si>
  <si>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</si>
  <si>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</si>
  <si>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</si>
  <si>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</si>
  <si>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</si>
  <si>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</si>
  <si>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</si>
  <si>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</si>
  <si>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</si>
  <si>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</si>
  <si>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</si>
  <si>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</si>
  <si>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</si>
  <si>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</si>
  <si>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</si>
  <si>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</si>
  <si>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</si>
  <si>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</si>
  <si>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</si>
  <si>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</si>
  <si>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</si>
  <si>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</si>
  <si>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</si>
  <si>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</si>
  <si>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</si>
  <si>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</si>
  <si>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</si>
  <si>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</si>
  <si>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</si>
  <si>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</si>
  <si>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</si>
  <si>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</si>
  <si>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</si>
  <si>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</si>
  <si>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</si>
  <si>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</si>
  <si>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</si>
  <si>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</si>
  <si>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</si>
  <si>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</si>
  <si>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</si>
  <si>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</si>
  <si>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</si>
  <si>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</si>
  <si>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</si>
  <si>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</si>
  <si>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</si>
  <si>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</si>
  <si>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</si>
  <si>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</si>
  <si>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</si>
  <si>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</si>
  <si>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</si>
  <si>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</si>
  <si>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</si>
  <si>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</si>
  <si>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</si>
  <si>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</si>
  <si>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</si>
  <si>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</si>
  <si>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</si>
  <si>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</si>
  <si>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</si>
  <si>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</si>
  <si>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</si>
  <si>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</si>
  <si>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</si>
  <si>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</si>
  <si>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</si>
  <si>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</si>
  <si>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</si>
  <si>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</si>
  <si>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</si>
  <si>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</si>
  <si>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</si>
  <si>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</si>
  <si>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</si>
  <si>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</si>
  <si>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</si>
  <si>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</si>
  <si>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</si>
  <si>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</si>
  <si>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</si>
  <si>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</si>
  <si>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</si>
  <si>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</si>
  <si>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</si>
  <si>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</si>
  <si>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</si>
  <si>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</si>
  <si>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</si>
  <si>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</si>
  <si>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</si>
  <si>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</si>
  <si>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</si>
  <si>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</si>
  <si>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</si>
  <si>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</si>
  <si>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</si>
  <si>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</si>
  <si>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</si>
  <si>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</si>
  <si>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</si>
  <si>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</si>
  <si>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</si>
  <si>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</si>
  <si>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</si>
  <si>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</si>
  <si>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</si>
  <si>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</si>
  <si>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</si>
  <si>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</si>
  <si>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</si>
  <si>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</si>
  <si>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</si>
  <si>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</si>
  <si>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</si>
  <si>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</si>
  <si>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</si>
  <si>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</si>
  <si>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</si>
  <si>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</si>
  <si>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</si>
  <si>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</si>
  <si>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</si>
  <si>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</si>
  <si>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</si>
  <si>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</si>
  <si>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</si>
  <si>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</si>
  <si>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</si>
  <si>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</si>
  <si>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</si>
  <si>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</si>
  <si>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</si>
  <si>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</si>
  <si>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</si>
  <si>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</si>
  <si>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</si>
  <si>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</si>
  <si>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</si>
  <si>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</si>
  <si>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</si>
  <si>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</si>
  <si>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</si>
  <si>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</si>
  <si>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</si>
  <si>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</si>
  <si>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</si>
  <si>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</si>
  <si>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</si>
  <si>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</si>
  <si>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</si>
  <si>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</si>
  <si>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</si>
  <si>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</si>
  <si>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</si>
  <si>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</si>
  <si>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</si>
  <si>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</si>
  <si>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</si>
  <si>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</si>
  <si>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</si>
  <si>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</si>
  <si>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</si>
  <si>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</si>
  <si>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</si>
  <si>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</si>
  <si>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</si>
  <si>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</si>
  <si>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</si>
  <si>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</si>
  <si>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</si>
  <si>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</si>
  <si>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</si>
  <si>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</si>
  <si>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</si>
  <si>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</si>
  <si>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</si>
  <si>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</si>
  <si>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</si>
  <si>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</si>
  <si>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</si>
  <si>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</si>
  <si>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</si>
  <si>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</si>
  <si>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</si>
  <si>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</si>
  <si>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</si>
  <si>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</si>
  <si>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</si>
  <si>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</si>
  <si>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</si>
  <si>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</si>
  <si>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</si>
  <si>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</si>
  <si>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</si>
  <si>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</si>
  <si>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</si>
  <si>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</si>
  <si>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</si>
  <si>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</si>
  <si>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</si>
  <si>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</si>
  <si>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</si>
  <si>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</si>
  <si>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</si>
  <si>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</si>
  <si>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</si>
  <si>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</si>
  <si>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</si>
  <si>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</si>
  <si>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</si>
  <si>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</si>
  <si>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</si>
  <si>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</si>
  <si>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</si>
  <si>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</si>
  <si>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</si>
  <si>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</si>
  <si>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</si>
  <si>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</si>
  <si>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</si>
  <si>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</si>
  <si>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</si>
  <si>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</si>
  <si>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</si>
  <si>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</si>
  <si>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</si>
  <si>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</si>
  <si>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</si>
  <si>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</si>
  <si>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</si>
  <si>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</si>
  <si>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</si>
  <si>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</si>
  <si>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</si>
  <si>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</si>
  <si>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</si>
  <si>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</si>
  <si>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</si>
  <si>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</si>
  <si>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</si>
  <si>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</si>
  <si>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</si>
  <si>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</si>
  <si>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</si>
  <si>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</si>
  <si>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</si>
  <si>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</si>
  <si>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</si>
  <si>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</si>
  <si>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</si>
  <si>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</si>
  <si>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</si>
  <si>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</si>
  <si>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</si>
  <si>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</si>
  <si>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</si>
  <si>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</si>
  <si>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</si>
  <si>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</si>
  <si>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</si>
  <si>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</si>
  <si>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</si>
  <si>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</si>
  <si>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</si>
  <si>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</si>
  <si>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</si>
  <si>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</si>
  <si>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</si>
  <si>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</si>
  <si>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</si>
  <si>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</si>
  <si>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</si>
  <si>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</si>
  <si>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</si>
  <si>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</si>
  <si>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</si>
  <si>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</si>
  <si>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</si>
  <si>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</si>
  <si>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</si>
  <si>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</si>
  <si>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</si>
  <si>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</si>
  <si>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</si>
  <si>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</si>
  <si>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</si>
  <si>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</si>
  <si>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</si>
  <si>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</si>
  <si>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</si>
  <si>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</si>
  <si>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</si>
  <si>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</si>
  <si>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</si>
  <si>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</si>
  <si>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</si>
  <si>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</si>
  <si>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</si>
  <si>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</si>
  <si>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</si>
  <si>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</si>
  <si>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</si>
  <si>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</si>
  <si>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</si>
  <si>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</si>
  <si>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</si>
  <si>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</si>
  <si>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</si>
  <si>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</si>
  <si>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</si>
  <si>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</si>
  <si>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</si>
  <si>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</si>
  <si>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</si>
  <si>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</si>
  <si>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</si>
  <si>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</si>
  <si>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</si>
  <si>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</si>
  <si>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</si>
  <si>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</si>
  <si>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</si>
  <si>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</si>
  <si>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</si>
  <si>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</si>
  <si>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</si>
  <si>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</si>
  <si>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</si>
  <si>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</si>
  <si>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</si>
  <si>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</si>
  <si>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</si>
  <si>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</si>
  <si>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</si>
  <si>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</si>
  <si>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</si>
  <si>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</si>
  <si>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</si>
  <si>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</si>
  <si>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</si>
  <si>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</si>
  <si>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</si>
  <si>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</si>
  <si>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</si>
  <si>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</si>
  <si>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</si>
  <si>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</si>
  <si>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</si>
  <si>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</si>
  <si>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</si>
  <si>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</si>
  <si>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</si>
  <si>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</si>
  <si>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</si>
  <si>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</si>
  <si>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</si>
  <si>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</si>
  <si>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</si>
  <si>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</si>
  <si>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</si>
  <si>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</si>
  <si>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</si>
  <si>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</si>
  <si>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</si>
  <si>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</si>
  <si>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</si>
  <si>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</si>
  <si>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</si>
  <si>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</si>
  <si>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</si>
  <si>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</si>
  <si>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</si>
  <si>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</si>
  <si>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</si>
  <si>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</si>
  <si>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</si>
  <si>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</si>
  <si>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</si>
  <si>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</si>
  <si>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</si>
  <si>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</si>
  <si>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</si>
  <si>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</si>
  <si>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</si>
  <si>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</si>
  <si>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</si>
  <si>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</si>
  <si>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</si>
  <si>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</si>
  <si>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</si>
  <si>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</si>
  <si>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</si>
  <si>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</si>
  <si>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</si>
  <si>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</si>
  <si>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</si>
  <si>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</si>
  <si>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</si>
  <si>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</si>
  <si>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</si>
  <si>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</si>
  <si>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</si>
  <si>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</si>
  <si>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</si>
  <si>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</si>
  <si>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</si>
  <si>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</si>
  <si>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</si>
  <si>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</si>
  <si>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</si>
  <si>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</si>
  <si>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</si>
  <si>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</si>
  <si>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</si>
  <si>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</si>
  <si>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</si>
  <si>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</si>
  <si>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</si>
  <si>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</si>
  <si>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</si>
  <si>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</si>
  <si>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</si>
  <si>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</si>
  <si>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</si>
  <si>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</si>
  <si>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</si>
  <si>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</si>
  <si>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</si>
  <si>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</si>
  <si>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</si>
  <si>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</si>
  <si>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</si>
  <si>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</si>
  <si>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</si>
  <si>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</si>
  <si>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</si>
  <si>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</si>
  <si>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</si>
  <si>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</si>
  <si>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</si>
  <si>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</si>
  <si>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</si>
  <si>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</si>
  <si>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</si>
  <si>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</si>
  <si>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</si>
  <si>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</si>
  <si>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</si>
  <si>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</si>
  <si>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</si>
  <si>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</si>
  <si>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</si>
  <si>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</si>
  <si>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</si>
  <si>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</si>
  <si>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</si>
  <si>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</si>
  <si>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</si>
  <si>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</si>
  <si>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</si>
  <si>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</si>
  <si>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</si>
  <si>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</si>
  <si>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</si>
  <si>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</si>
  <si>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</si>
  <si>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</si>
  <si>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</si>
  <si>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</si>
  <si>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</si>
  <si>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</si>
  <si>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</si>
  <si>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</si>
  <si>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</si>
  <si>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</si>
  <si>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</si>
  <si>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</si>
  <si>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</si>
  <si>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</si>
  <si>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</si>
  <si>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</si>
  <si>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</si>
  <si>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</si>
  <si>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</si>
  <si>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</si>
  <si>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</si>
  <si>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</si>
  <si>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</si>
  <si>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</si>
  <si>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</si>
  <si>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</si>
  <si>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</si>
  <si>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</si>
  <si>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</si>
  <si>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</si>
  <si>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</si>
  <si>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</si>
  <si>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</si>
  <si>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</si>
  <si>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</si>
  <si>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</si>
  <si>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</si>
  <si>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</si>
  <si>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</si>
  <si>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</si>
  <si>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</si>
  <si>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</si>
  <si>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</si>
  <si>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</si>
  <si>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</si>
  <si>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</si>
  <si>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</si>
  <si>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</si>
  <si>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</si>
  <si>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</si>
  <si>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</si>
  <si>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</si>
  <si>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</si>
  <si>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</si>
  <si>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</si>
  <si>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</si>
  <si>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</si>
  <si>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</si>
  <si>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</si>
  <si>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</si>
  <si>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</si>
  <si>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</si>
  <si>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</si>
  <si>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</si>
  <si>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</si>
  <si>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</si>
  <si>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</si>
  <si>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</si>
  <si>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</si>
  <si>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</si>
  <si>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</si>
  <si>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</si>
  <si>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</si>
  <si>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</si>
  <si>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</si>
  <si>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</si>
  <si>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</si>
  <si>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</si>
  <si>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</si>
  <si>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</si>
  <si>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</si>
  <si>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</si>
  <si>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</si>
  <si>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</si>
  <si>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</si>
  <si>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</si>
  <si>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</si>
  <si>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</si>
  <si>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</si>
  <si>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</si>
  <si>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</si>
  <si>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</si>
  <si>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</si>
  <si>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</si>
  <si>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</si>
  <si>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</si>
  <si>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</si>
  <si>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</si>
  <si>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</si>
  <si>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</si>
  <si>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</si>
  <si>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</si>
  <si>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</si>
  <si>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</si>
  <si>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</si>
  <si>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</si>
  <si>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</si>
  <si>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</si>
  <si>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</si>
  <si>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</si>
  <si>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</si>
  <si>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</si>
  <si>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</si>
  <si>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</si>
  <si>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</si>
  <si>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</si>
  <si>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</si>
  <si>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</si>
  <si>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</si>
  <si>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</si>
  <si>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</si>
  <si>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</si>
  <si>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</si>
  <si>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</si>
  <si>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</si>
  <si>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</si>
  <si>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</si>
  <si>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</si>
  <si>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</si>
  <si>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</si>
  <si>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</si>
  <si>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</si>
  <si>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</si>
  <si>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</si>
  <si>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</si>
  <si>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</si>
  <si>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</si>
  <si>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</si>
  <si>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</si>
  <si>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</si>
  <si>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</si>
  <si>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</si>
  <si>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</si>
  <si>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</si>
  <si>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</si>
  <si>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</si>
  <si>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</si>
  <si>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</si>
  <si>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</si>
  <si>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</si>
  <si>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</si>
  <si>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</si>
  <si>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</si>
  <si>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</si>
  <si>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</si>
  <si>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</si>
  <si>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</si>
  <si>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</si>
  <si>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</si>
  <si>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</si>
  <si>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</si>
  <si>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</si>
  <si>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</si>
  <si>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</si>
  <si>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</si>
  <si>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</si>
  <si>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</si>
  <si>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</si>
  <si>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</si>
  <si>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</si>
  <si>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</si>
  <si>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</si>
  <si>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</si>
  <si>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</si>
  <si>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</si>
  <si>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</si>
  <si>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</si>
  <si>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</si>
  <si>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</si>
  <si>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</si>
  <si>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</si>
  <si>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</si>
  <si>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</si>
  <si>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</si>
  <si>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</si>
  <si>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</si>
  <si>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</si>
  <si>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</si>
  <si>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</si>
  <si>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</si>
  <si>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</si>
  <si>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</si>
  <si>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</si>
  <si>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</si>
  <si>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</si>
  <si>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</si>
  <si>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</si>
  <si>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</si>
  <si>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</si>
  <si>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</si>
  <si>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</si>
  <si>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</si>
  <si>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</si>
  <si>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</si>
  <si>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</si>
  <si>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</si>
  <si>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</si>
  <si>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</si>
  <si>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</si>
  <si>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</si>
  <si>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</si>
  <si>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</si>
  <si>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</si>
  <si>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</si>
  <si>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</si>
  <si>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</si>
  <si>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</si>
  <si>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</si>
  <si>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</si>
  <si>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</si>
  <si>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</si>
  <si>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</si>
  <si>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</si>
  <si>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</si>
  <si>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</si>
  <si>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</si>
  <si>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</si>
  <si>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</si>
  <si>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</si>
  <si>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</si>
  <si>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</si>
  <si>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</si>
  <si>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</si>
  <si>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</si>
  <si>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</si>
  <si>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</si>
  <si>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</si>
  <si>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</si>
  <si>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</si>
  <si>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</si>
  <si>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</si>
  <si>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</si>
  <si>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</si>
  <si>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</si>
  <si>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</si>
  <si>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</si>
  <si>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</si>
  <si>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</si>
  <si>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</si>
  <si>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</si>
  <si>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</si>
  <si>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</si>
  <si>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</si>
  <si>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</si>
  <si>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</si>
  <si>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</si>
  <si>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</si>
  <si>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</si>
  <si>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</si>
  <si>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</si>
  <si>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</si>
  <si>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</si>
  <si>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</si>
  <si>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</si>
  <si>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</si>
  <si>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</si>
  <si>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</si>
  <si>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</si>
  <si>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</si>
  <si>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</si>
  <si>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</si>
  <si>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</si>
  <si>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</si>
  <si>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</si>
  <si>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</si>
  <si>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</si>
  <si>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</si>
  <si>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</si>
  <si>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</si>
  <si>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</si>
  <si>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</si>
  <si>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</si>
  <si>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</si>
  <si>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</si>
  <si>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</si>
  <si>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</si>
  <si>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</si>
  <si>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</si>
  <si>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</si>
  <si>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</si>
  <si>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</si>
  <si>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</si>
  <si>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</si>
  <si>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</si>
  <si>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</si>
  <si>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</si>
  <si>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</si>
  <si>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</si>
  <si>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</si>
  <si>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</si>
  <si>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</si>
  <si>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</si>
  <si>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</si>
  <si>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</si>
  <si>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</si>
  <si>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</si>
  <si>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</si>
  <si>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</si>
  <si>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</si>
  <si>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</si>
  <si>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</si>
  <si>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</si>
  <si>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</si>
  <si>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</si>
  <si>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</si>
  <si>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</si>
  <si>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</si>
  <si>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</si>
  <si>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</si>
  <si>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</si>
  <si>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</si>
  <si>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</si>
  <si>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</si>
  <si>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</si>
  <si>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</si>
  <si>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</si>
  <si>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</si>
  <si>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</si>
  <si>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</si>
  <si>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</si>
  <si>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</si>
  <si>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</si>
  <si>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</si>
  <si>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</si>
  <si>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</si>
  <si>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</si>
  <si>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</si>
  <si>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</si>
  <si>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</si>
  <si>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</si>
  <si>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</si>
  <si>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</si>
  <si>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</si>
  <si>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</si>
  <si>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</si>
  <si>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</si>
  <si>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</si>
  <si>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</si>
  <si>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</si>
  <si>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</si>
  <si>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</si>
  <si>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</si>
  <si>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</si>
  <si>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</si>
  <si>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</si>
  <si>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</si>
  <si>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</si>
  <si>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</si>
  <si>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</si>
  <si>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</si>
  <si>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</si>
  <si>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</si>
  <si>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</si>
  <si>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</si>
  <si>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</si>
  <si>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</si>
  <si>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</si>
  <si>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</si>
  <si>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</si>
  <si>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</si>
  <si>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</si>
  <si>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</si>
  <si>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</si>
  <si>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</si>
  <si>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</si>
  <si>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</si>
  <si>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</si>
  <si>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</si>
  <si>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</si>
  <si>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</si>
  <si>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</si>
  <si>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</si>
  <si>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</si>
  <si>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</si>
  <si>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</si>
  <si>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</si>
  <si>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</si>
  <si>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</si>
  <si>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</si>
  <si>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</si>
  <si>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</si>
  <si>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</si>
  <si>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</si>
  <si>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</si>
  <si>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</si>
  <si>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</si>
  <si>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</si>
  <si>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</si>
  <si>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</si>
  <si>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</si>
  <si>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</si>
  <si>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</si>
  <si>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</si>
  <si>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</si>
  <si>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</si>
  <si>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</si>
  <si>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</si>
  <si>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</si>
  <si>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</si>
  <si>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</si>
  <si>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</si>
  <si>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</si>
  <si>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</si>
  <si>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</si>
  <si>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</si>
  <si>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</si>
  <si>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</si>
  <si>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</si>
  <si>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</si>
  <si>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</si>
  <si>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</si>
  <si>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</si>
  <si>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</si>
  <si>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</si>
  <si>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</si>
  <si>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</si>
  <si>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</si>
  <si>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</si>
  <si>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</si>
  <si>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</si>
  <si>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</si>
  <si>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</si>
  <si>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</si>
  <si>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</si>
  <si>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</si>
  <si>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</si>
  <si>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</si>
  <si>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</si>
  <si>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</si>
  <si>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</si>
  <si>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</si>
  <si>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</si>
  <si>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</si>
  <si>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</si>
  <si>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</si>
  <si>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</si>
  <si>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</si>
  <si>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</si>
  <si>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</si>
  <si>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</si>
  <si>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</si>
  <si>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</si>
  <si>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</si>
  <si>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</si>
  <si>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</si>
  <si>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</si>
  <si>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</si>
  <si>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</si>
  <si>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</si>
  <si>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</si>
  <si>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</si>
  <si>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</si>
  <si>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</si>
  <si>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</si>
  <si>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</si>
  <si>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</si>
  <si>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</si>
  <si>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</si>
  <si>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</si>
  <si>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</si>
  <si>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</si>
  <si>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</si>
  <si>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</si>
  <si>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</si>
  <si>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</si>
  <si>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</si>
  <si>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</si>
  <si>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</si>
  <si>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</si>
  <si>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</si>
  <si>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</si>
  <si>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</si>
  <si>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</si>
  <si>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</si>
  <si>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</si>
  <si>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</si>
  <si>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</si>
  <si>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</si>
  <si>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</si>
  <si>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</si>
  <si>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</si>
  <si>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</si>
  <si>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</si>
  <si>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</si>
  <si>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</si>
  <si>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</si>
  <si>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</si>
  <si>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</si>
  <si>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</si>
  <si>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</si>
  <si>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</si>
  <si>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</si>
  <si>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</si>
  <si>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</si>
  <si>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</si>
  <si>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</si>
  <si>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</si>
  <si>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</si>
  <si>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</si>
  <si>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</si>
  <si>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</si>
  <si>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</si>
  <si>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</si>
  <si>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</si>
  <si>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</si>
  <si>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</si>
  <si>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</si>
  <si>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</si>
  <si>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</si>
  <si>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</si>
  <si>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</si>
  <si>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</si>
  <si>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</si>
  <si>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</si>
  <si>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</si>
  <si>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</si>
  <si>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</si>
  <si>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</si>
  <si>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</si>
  <si>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</si>
  <si>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</si>
  <si>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</si>
  <si>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</si>
  <si>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</si>
  <si>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</si>
  <si>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</si>
  <si>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</si>
  <si>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</si>
  <si>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</si>
  <si>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</si>
  <si>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</si>
  <si>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</si>
  <si>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</si>
  <si>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</si>
  <si>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</si>
  <si>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</si>
  <si>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</si>
  <si>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</si>
  <si>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</si>
  <si>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</si>
  <si>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</si>
  <si>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</si>
  <si>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</si>
  <si>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</si>
  <si>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</si>
  <si>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</si>
  <si>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</si>
  <si>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</si>
  <si>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</si>
  <si>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</si>
  <si>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</si>
  <si>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</si>
  <si>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</si>
  <si>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</si>
  <si>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</si>
  <si>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</si>
  <si>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</si>
  <si>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</si>
  <si>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</si>
  <si>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</si>
  <si>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</si>
  <si>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</si>
  <si>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</si>
  <si>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</si>
  <si>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</si>
  <si>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</si>
  <si>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</si>
  <si>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</si>
  <si>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</si>
  <si>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</si>
  <si>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</si>
  <si>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</si>
  <si>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</si>
  <si>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</si>
  <si>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</si>
  <si>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</si>
  <si>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</si>
  <si>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</si>
  <si>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</si>
  <si>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</si>
  <si>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</si>
  <si>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</si>
  <si>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</si>
  <si>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</si>
  <si>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</si>
  <si>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</si>
  <si>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</si>
  <si>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</si>
  <si>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</si>
  <si>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</si>
  <si>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</si>
  <si>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</si>
  <si>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</si>
  <si>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</si>
  <si>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</si>
  <si>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</si>
  <si>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</si>
  <si>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</si>
  <si>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</si>
  <si>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</si>
  <si>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</si>
  <si>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</si>
  <si>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</si>
  <si>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</si>
  <si>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</si>
  <si>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</si>
  <si>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</si>
  <si>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</si>
  <si>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</si>
  <si>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</si>
  <si>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</si>
  <si>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</si>
  <si>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</si>
  <si>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</si>
  <si>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</si>
  <si>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</si>
  <si>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</si>
  <si>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</si>
  <si>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</si>
  <si>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</si>
  <si>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</si>
  <si>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</si>
  <si>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</si>
  <si>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</si>
  <si>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</si>
  <si>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</si>
  <si>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</si>
  <si>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</si>
  <si>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</si>
  <si>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</si>
  <si>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</si>
  <si>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</si>
  <si>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</si>
  <si>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</si>
  <si>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</si>
  <si>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</si>
  <si>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</si>
  <si>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</si>
  <si>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</si>
  <si>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</si>
  <si>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</si>
  <si>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</si>
  <si>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</si>
  <si>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</si>
  <si>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</si>
  <si>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</si>
  <si>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</si>
  <si>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</si>
  <si>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</si>
  <si>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</si>
  <si>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</si>
  <si>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</si>
  <si>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</si>
  <si>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</si>
  <si>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</si>
  <si>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</si>
  <si>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</si>
  <si>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</si>
  <si>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</si>
  <si>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</si>
  <si>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</si>
  <si>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</si>
  <si>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</si>
  <si>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</si>
  <si>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</si>
  <si>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</si>
  <si>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</si>
  <si>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</si>
  <si>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</si>
  <si>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</si>
  <si>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</si>
  <si>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</si>
  <si>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</si>
  <si>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</si>
  <si>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</si>
  <si>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</si>
  <si>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</si>
  <si>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</si>
  <si>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</si>
  <si>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</si>
  <si>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</si>
  <si>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</si>
  <si>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</si>
  <si>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</si>
  <si>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</si>
  <si>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</si>
  <si>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</si>
  <si>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</si>
  <si>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</si>
  <si>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</si>
  <si>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</si>
  <si>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</si>
  <si>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</si>
  <si>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</si>
  <si>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</si>
  <si>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</si>
  <si>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</si>
  <si>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</si>
  <si>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</si>
  <si>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</si>
  <si>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</si>
  <si>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</si>
  <si>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</si>
  <si>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</si>
  <si>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</si>
  <si>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</si>
  <si>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</si>
  <si>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</si>
  <si>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</si>
  <si>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</si>
  <si>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</si>
  <si>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</si>
  <si>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</si>
  <si>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</si>
  <si>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</si>
  <si>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</si>
  <si>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</si>
  <si>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</si>
  <si>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</si>
  <si>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</si>
  <si>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</si>
  <si>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</si>
  <si>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</si>
  <si>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</si>
  <si>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</si>
  <si>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</si>
  <si>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</si>
  <si>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</si>
  <si>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</si>
  <si>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</si>
  <si>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</si>
  <si>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</si>
  <si>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</si>
  <si>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</si>
  <si>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</si>
  <si>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</si>
  <si>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</si>
  <si>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</si>
  <si>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</si>
  <si>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</si>
  <si>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</si>
  <si>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</si>
  <si>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</si>
  <si>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</si>
  <si>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</si>
  <si>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</si>
  <si>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</si>
  <si>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</si>
  <si>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</si>
  <si>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</si>
  <si>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</si>
  <si>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</si>
  <si>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</si>
  <si>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</si>
  <si>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</si>
  <si>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</si>
  <si>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</si>
  <si>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</si>
  <si>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</si>
  <si>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</si>
  <si>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</si>
  <si>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</si>
  <si>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</si>
  <si>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</si>
  <si>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</si>
  <si>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</si>
  <si>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</si>
  <si>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</si>
  <si>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</si>
  <si>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</si>
  <si>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</si>
  <si>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</si>
  <si>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</si>
  <si>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</si>
  <si>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</si>
  <si>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</si>
  <si>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</si>
  <si>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</si>
  <si>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</si>
  <si>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</si>
  <si>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</si>
  <si>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</si>
  <si>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</si>
  <si>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</si>
  <si>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</si>
  <si>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</si>
  <si>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</si>
  <si>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</si>
  <si>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</si>
  <si>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</si>
  <si>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</si>
  <si>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</si>
  <si>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</si>
  <si>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</si>
  <si>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</si>
  <si>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</si>
  <si>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</si>
  <si>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</si>
  <si>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</si>
  <si>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</si>
  <si>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</si>
  <si>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</si>
  <si>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</si>
  <si>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</si>
  <si>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</si>
  <si>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</si>
  <si>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</si>
  <si>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</si>
  <si>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</si>
  <si>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</si>
  <si>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</si>
  <si>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</si>
  <si>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</si>
  <si>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</si>
  <si>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</si>
  <si>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</si>
  <si>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</si>
  <si>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</si>
  <si>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</si>
  <si>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</si>
  <si>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</si>
  <si>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</si>
  <si>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</si>
  <si>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</si>
  <si>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</si>
  <si>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</si>
  <si>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</si>
  <si>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</si>
  <si>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</si>
  <si>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</si>
  <si>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</si>
  <si>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</si>
  <si>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</si>
  <si>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</si>
  <si>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</si>
  <si>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</si>
  <si>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</si>
  <si>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</si>
  <si>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</si>
  <si>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</si>
  <si>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</si>
  <si>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</si>
  <si>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</si>
  <si>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</si>
  <si>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</si>
  <si>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</si>
  <si>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</si>
  <si>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</si>
  <si>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</si>
  <si>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</si>
  <si>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</si>
  <si>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</si>
  <si>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</si>
  <si>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</si>
  <si>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</si>
  <si>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</si>
  <si>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</si>
  <si>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</si>
  <si>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</si>
  <si>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</si>
  <si>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</si>
  <si>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</si>
  <si>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</si>
  <si>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</si>
  <si>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</si>
  <si>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</si>
  <si>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</si>
  <si>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</si>
  <si>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</si>
  <si>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</si>
  <si>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</si>
  <si>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</si>
  <si>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</si>
  <si>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</si>
  <si>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</si>
  <si>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</si>
  <si>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</si>
  <si>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</si>
  <si>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</si>
  <si>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</si>
  <si>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</si>
  <si>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</si>
  <si>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</si>
  <si>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</si>
  <si>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</si>
  <si>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</si>
  <si>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</si>
  <si>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</si>
  <si>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</si>
  <si>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</si>
  <si>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</si>
  <si>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</si>
  <si>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</si>
  <si>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</si>
  <si>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</si>
  <si>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</si>
  <si>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</si>
  <si>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</si>
  <si>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</si>
  <si>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</si>
  <si>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</si>
  <si>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</si>
  <si>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</si>
  <si>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</si>
  <si>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</si>
  <si>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</si>
  <si>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</si>
  <si>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</si>
  <si>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</si>
  <si>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</si>
  <si>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</si>
  <si>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</si>
  <si>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</si>
  <si>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</si>
  <si>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</si>
  <si>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</si>
  <si>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</si>
  <si>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</si>
  <si>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</si>
  <si>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</si>
  <si>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</si>
  <si>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</si>
  <si>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</si>
  <si>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</si>
  <si>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</si>
  <si>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</si>
  <si>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</si>
  <si>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</si>
  <si>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</si>
  <si>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</si>
  <si>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</si>
  <si>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</si>
  <si>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</si>
  <si>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</si>
  <si>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</si>
  <si>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</si>
  <si>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</si>
  <si>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</si>
  <si>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</si>
  <si>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</si>
  <si>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</si>
  <si>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</si>
  <si>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</si>
  <si>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</si>
  <si>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</si>
  <si>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</si>
  <si>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</si>
  <si>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</si>
  <si>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</si>
  <si>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</si>
  <si>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</si>
  <si>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</si>
  <si>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</si>
  <si>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</si>
  <si>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</si>
  <si>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</si>
  <si>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</si>
  <si>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</si>
  <si>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</si>
  <si>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</si>
  <si>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</si>
  <si>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</si>
  <si>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</si>
  <si>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</si>
  <si>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</si>
  <si>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</si>
  <si>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</si>
  <si>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</si>
  <si>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</si>
  <si>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</si>
  <si>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</si>
  <si>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</si>
  <si>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</si>
  <si>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</si>
  <si>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</si>
  <si>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</si>
  <si>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</si>
  <si>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</si>
  <si>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</si>
  <si>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</si>
  <si>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</si>
  <si>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</si>
  <si>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</si>
  <si>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</si>
  <si>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</si>
  <si>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</si>
  <si>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</si>
  <si>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</si>
  <si>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</si>
  <si>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</si>
  <si>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</si>
  <si>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</si>
  <si>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</si>
  <si>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</si>
  <si>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</si>
  <si>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</si>
  <si>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</si>
  <si>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</si>
  <si>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</si>
  <si>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</si>
  <si>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</si>
  <si>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</si>
  <si>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</si>
  <si>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</si>
  <si>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</si>
  <si>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</si>
  <si>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</si>
  <si>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</si>
  <si>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</si>
  <si>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</si>
  <si>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</si>
  <si>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</si>
  <si>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</si>
  <si>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</si>
  <si>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</si>
  <si>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</si>
  <si>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</si>
  <si>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</si>
  <si>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</si>
  <si>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</si>
  <si>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</si>
  <si>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</si>
  <si>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</si>
  <si>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</si>
  <si>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</si>
  <si>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</si>
  <si>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</si>
  <si>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</si>
  <si>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</si>
  <si>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</si>
  <si>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</si>
  <si>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</si>
  <si>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</si>
  <si>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</si>
  <si>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</si>
  <si>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</si>
  <si>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</si>
  <si>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</si>
  <si>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</si>
  <si>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</si>
  <si>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</si>
  <si>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</si>
  <si>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</si>
  <si>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</si>
  <si>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</si>
  <si>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</si>
  <si>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</si>
  <si>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</si>
  <si>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</si>
  <si>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</si>
  <si>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</si>
  <si>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</si>
  <si>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</si>
  <si>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</si>
  <si>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</si>
  <si>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</si>
  <si>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</si>
  <si>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</si>
  <si>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</si>
  <si>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</si>
  <si>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</si>
  <si>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</si>
  <si>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</si>
  <si>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</si>
  <si>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</si>
  <si>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</si>
  <si>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</si>
  <si>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</si>
  <si>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</si>
  <si>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</si>
  <si>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</si>
  <si>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</si>
  <si>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</si>
  <si>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</si>
  <si>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</si>
  <si>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</si>
  <si>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</si>
  <si>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</si>
  <si>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</si>
  <si>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</si>
  <si>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</si>
  <si>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</si>
  <si>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</si>
  <si>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</si>
  <si>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</si>
  <si>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</si>
  <si>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</si>
  <si>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</si>
  <si>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</si>
  <si>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</si>
  <si>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</si>
  <si>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</si>
  <si>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</si>
  <si>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</si>
  <si>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</si>
  <si>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</si>
  <si>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</si>
  <si>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</si>
  <si>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</si>
  <si>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</si>
  <si>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</si>
  <si>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</si>
  <si>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</si>
  <si>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</si>
  <si>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</si>
  <si>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</si>
  <si>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</si>
  <si>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</si>
  <si>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</si>
  <si>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</si>
  <si>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</si>
  <si>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</si>
  <si>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</si>
  <si>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</si>
  <si>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</si>
  <si>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</si>
  <si>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</si>
  <si>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</si>
  <si>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</si>
  <si>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</si>
  <si>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</si>
  <si>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</si>
  <si>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</si>
  <si>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</si>
  <si>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</si>
  <si>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</si>
  <si>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</si>
  <si>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</si>
  <si>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</si>
  <si>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</si>
  <si>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</si>
  <si>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</si>
  <si>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</si>
  <si>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</si>
  <si>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</si>
  <si>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</si>
  <si>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</si>
  <si>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</si>
  <si>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</si>
  <si>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</si>
  <si>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</si>
  <si>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</si>
  <si>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</si>
  <si>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</si>
  <si>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</si>
  <si>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</si>
  <si>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</si>
  <si>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</si>
  <si>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</si>
  <si>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</si>
  <si>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</si>
  <si>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</si>
  <si>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</si>
  <si>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</si>
  <si>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</si>
  <si>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</si>
  <si>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</si>
  <si>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</si>
  <si>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</si>
  <si>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</si>
  <si>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</si>
  <si>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</si>
  <si>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</si>
  <si>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</si>
  <si>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</si>
  <si>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</si>
  <si>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</si>
  <si>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</si>
  <si>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</si>
  <si>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</si>
  <si>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</si>
  <si>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</si>
  <si>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</si>
  <si>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</si>
  <si>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</si>
  <si>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</si>
  <si>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</si>
  <si>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</si>
  <si>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</si>
  <si>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</si>
  <si>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</si>
  <si>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</si>
  <si>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</si>
  <si>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</si>
  <si>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</si>
  <si>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</si>
  <si>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</si>
  <si>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</si>
  <si>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</si>
  <si>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</si>
  <si>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</si>
  <si>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</si>
  <si>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</si>
  <si>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</si>
  <si>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</si>
  <si>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</si>
  <si>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</si>
  <si>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</si>
  <si>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</si>
  <si>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</si>
  <si>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</si>
  <si>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</si>
  <si>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</si>
  <si>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</si>
  <si>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</si>
  <si>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</si>
  <si>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</si>
  <si>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</si>
  <si>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</si>
  <si>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</si>
  <si>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</si>
  <si>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</si>
  <si>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</si>
  <si>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</si>
  <si>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</si>
  <si>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</si>
  <si>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</si>
  <si>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</si>
  <si>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</si>
  <si>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</si>
  <si>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</si>
  <si>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</si>
  <si>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</si>
  <si>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</si>
  <si>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</si>
  <si>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</si>
  <si>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</si>
  <si>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</si>
  <si>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</si>
  <si>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</si>
  <si>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</si>
  <si>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</si>
  <si>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</si>
  <si>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</si>
  <si>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</si>
  <si>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</si>
  <si>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</si>
  <si>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</si>
  <si>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</si>
  <si>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</si>
  <si>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</si>
  <si>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</si>
  <si>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</si>
  <si>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</si>
  <si>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</si>
  <si>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</si>
  <si>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</si>
  <si>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</si>
  <si>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</si>
  <si>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</si>
  <si>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</si>
  <si>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</si>
  <si>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</si>
  <si>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</si>
  <si>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</si>
  <si>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</si>
  <si>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</si>
  <si>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</si>
  <si>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</si>
  <si>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</si>
  <si>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</si>
  <si>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</si>
  <si>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</si>
  <si>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</si>
  <si>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</si>
  <si>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</si>
  <si>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</si>
  <si>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</si>
  <si>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</si>
  <si>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</si>
  <si>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</si>
  <si>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</si>
  <si>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</si>
  <si>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</si>
  <si>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</si>
  <si>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</si>
  <si>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</si>
  <si>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</si>
  <si>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</si>
  <si>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</si>
  <si>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</si>
  <si>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</si>
  <si>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</si>
  <si>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</si>
  <si>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</si>
  <si>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</si>
  <si>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</si>
  <si>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</si>
  <si>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</si>
  <si>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</si>
  <si>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</si>
  <si>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</si>
  <si>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</si>
  <si>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</si>
  <si>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</si>
  <si>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</si>
  <si>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</si>
  <si>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</si>
  <si>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</si>
  <si>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</si>
  <si>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</si>
  <si>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</si>
  <si>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</si>
  <si>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</si>
  <si>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</si>
  <si>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</si>
  <si>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</si>
  <si>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</si>
  <si>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</si>
  <si>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</si>
  <si>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</si>
  <si>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</si>
  <si>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</si>
  <si>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</si>
  <si>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</si>
  <si>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</si>
  <si>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</si>
  <si>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</si>
  <si>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</si>
  <si>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</si>
  <si>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</si>
  <si>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</si>
  <si>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</si>
  <si>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</si>
  <si>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</si>
  <si>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</si>
  <si>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</si>
  <si>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</si>
  <si>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</si>
  <si>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</si>
  <si>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</si>
  <si>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</si>
  <si>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</si>
  <si>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</si>
  <si>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</si>
  <si>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</si>
  <si>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</si>
  <si>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</si>
  <si>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</si>
  <si>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</si>
  <si>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</si>
  <si>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</si>
  <si>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</si>
  <si>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</si>
  <si>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</si>
  <si>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</si>
  <si>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</si>
  <si>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</si>
  <si>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</si>
  <si>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</si>
  <si>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</si>
  <si>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</si>
  <si>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</si>
  <si>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</si>
  <si>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</si>
  <si>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</si>
  <si>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</si>
  <si>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</si>
  <si>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</si>
  <si>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</si>
  <si>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</si>
  <si>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</si>
  <si>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</si>
  <si>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</si>
  <si>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</si>
  <si>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</si>
  <si>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</si>
  <si>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</si>
  <si>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</si>
  <si>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</si>
  <si>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</si>
  <si>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</si>
  <si>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</si>
  <si>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</si>
  <si>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</si>
  <si>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</si>
  <si>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</si>
  <si>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</si>
  <si>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</si>
  <si>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</si>
  <si>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</si>
  <si>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</si>
  <si>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</si>
  <si>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</si>
  <si>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</si>
  <si>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</si>
  <si>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</si>
  <si>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</si>
  <si>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</si>
  <si>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</si>
  <si>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</si>
  <si>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</si>
  <si>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</si>
  <si>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</si>
  <si>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</si>
  <si>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</si>
  <si>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</si>
  <si>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</si>
  <si>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</si>
  <si>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</si>
  <si>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</si>
  <si>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</si>
  <si>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</si>
  <si>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</si>
  <si>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</si>
  <si>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</si>
  <si>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</si>
  <si>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</si>
  <si>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</si>
  <si>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</si>
  <si>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</si>
  <si>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</si>
  <si>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</si>
  <si>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</si>
  <si>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</si>
  <si>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</si>
  <si>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</si>
  <si>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</si>
  <si>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</si>
  <si>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</si>
  <si>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</si>
  <si>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</si>
  <si>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</si>
  <si>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</si>
  <si>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</si>
  <si>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</si>
  <si>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</si>
  <si>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</si>
  <si>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</si>
  <si>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</si>
  <si>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</si>
  <si>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</si>
  <si>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</si>
  <si>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</si>
  <si>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</si>
  <si>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</si>
  <si>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</si>
  <si>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</si>
  <si>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</si>
  <si>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</si>
  <si>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</si>
  <si>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</si>
  <si>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</si>
  <si>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</si>
  <si>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</si>
  <si>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</si>
  <si>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</si>
  <si>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</si>
  <si>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</si>
  <si>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</si>
  <si>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</si>
  <si>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</si>
  <si>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</si>
  <si>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</si>
  <si>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</si>
  <si>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</si>
  <si>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</si>
  <si>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</si>
  <si>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</si>
  <si>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</si>
  <si>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</si>
  <si>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</si>
  <si>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</si>
  <si>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</si>
  <si>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</si>
  <si>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</si>
  <si>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</si>
  <si>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</si>
  <si>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</si>
  <si>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</si>
  <si>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</si>
  <si>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</si>
  <si>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</si>
  <si>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</si>
  <si>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</si>
  <si>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</si>
  <si>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</si>
  <si>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</si>
  <si>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</si>
  <si>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</si>
  <si>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</si>
  <si>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</si>
  <si>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</si>
  <si>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</si>
  <si>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</si>
  <si>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</si>
  <si>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</si>
  <si>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</si>
  <si>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</si>
  <si>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</si>
  <si>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</si>
  <si>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</si>
  <si>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</si>
  <si>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</si>
  <si>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</si>
  <si>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</si>
  <si>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</si>
  <si>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</si>
  <si>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</si>
  <si>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</si>
  <si>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</si>
  <si>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</si>
  <si>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</si>
  <si>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</si>
  <si>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</si>
  <si>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</si>
  <si>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</si>
  <si>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</si>
  <si>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</si>
  <si>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</si>
  <si>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</si>
  <si>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</si>
  <si>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</si>
  <si>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</si>
  <si>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</si>
  <si>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</si>
  <si>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</si>
  <si>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</si>
  <si>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</si>
  <si>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</si>
  <si>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</si>
  <si>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</si>
  <si>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</si>
  <si>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</si>
  <si>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</si>
  <si>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</si>
  <si>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</si>
  <si>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</si>
  <si>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</si>
  <si>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</si>
  <si>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</si>
  <si>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</si>
  <si>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</si>
  <si>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</si>
  <si>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</si>
  <si>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</si>
  <si>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</si>
  <si>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</si>
  <si>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</si>
  <si>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</si>
  <si>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</si>
  <si>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</si>
  <si>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</si>
  <si>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</si>
  <si>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</si>
  <si>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</si>
  <si>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</si>
  <si>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</si>
  <si>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</si>
  <si>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</si>
  <si>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</si>
  <si>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</si>
  <si>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</si>
  <si>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</si>
  <si>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</si>
  <si>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</si>
  <si>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</si>
  <si>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</si>
  <si>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</si>
  <si>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</si>
  <si>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</si>
  <si>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</si>
  <si>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</si>
  <si>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</si>
  <si>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</si>
  <si>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</si>
  <si>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</si>
  <si>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</si>
  <si>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</si>
  <si>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</si>
  <si>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</si>
  <si>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</si>
  <si>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</si>
  <si>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</si>
  <si>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</si>
  <si>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</si>
  <si>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</si>
  <si>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</si>
  <si>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</si>
  <si>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</si>
  <si>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</si>
  <si>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</si>
  <si>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</si>
  <si>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</si>
  <si>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</si>
  <si>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</si>
  <si>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</si>
  <si>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</si>
  <si>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</si>
  <si>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</si>
  <si>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</si>
  <si>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</si>
  <si>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</si>
  <si>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</si>
  <si>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</si>
  <si>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</si>
  <si>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</si>
  <si>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</si>
  <si>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</si>
  <si>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</si>
  <si>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</si>
  <si>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</si>
  <si>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</si>
  <si>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</si>
  <si>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</si>
  <si>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</si>
  <si>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</si>
  <si>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</si>
  <si>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</si>
  <si>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</si>
  <si>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</si>
  <si>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</si>
  <si>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</si>
  <si>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</si>
  <si>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</si>
  <si>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</si>
  <si>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</si>
  <si>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</si>
  <si>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</si>
  <si>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</si>
  <si>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</si>
  <si>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</si>
  <si>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</si>
  <si>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</si>
  <si>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</si>
  <si>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</si>
  <si>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</si>
  <si>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</si>
  <si>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</si>
  <si>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</si>
  <si>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</si>
  <si>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</si>
  <si>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</si>
  <si>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</si>
  <si>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</si>
  <si>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</si>
  <si>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</si>
  <si>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</si>
  <si>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</si>
  <si>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</si>
  <si>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</si>
  <si>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</si>
  <si>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</si>
  <si>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</si>
  <si>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</si>
  <si>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</si>
  <si>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</si>
  <si>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</si>
  <si>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</si>
  <si>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</si>
  <si>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</si>
  <si>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</si>
  <si>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</si>
  <si>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</si>
  <si>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</si>
  <si>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</si>
  <si>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</si>
  <si>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</si>
  <si>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</si>
  <si>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</si>
  <si>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</si>
  <si>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</si>
  <si>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</si>
  <si>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</si>
  <si>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</si>
  <si>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</si>
  <si>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</si>
  <si>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</si>
  <si>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</si>
  <si>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</si>
  <si>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</si>
  <si>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</si>
  <si>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</si>
  <si>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</si>
  <si>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</si>
  <si>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</si>
  <si>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</si>
  <si>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</si>
  <si>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</si>
  <si>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</si>
  <si>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</si>
  <si>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</si>
  <si>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</si>
  <si>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</si>
  <si>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</si>
  <si>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</si>
  <si>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</si>
  <si>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</si>
  <si>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</si>
  <si>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</si>
  <si>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</si>
  <si>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</si>
  <si>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</si>
  <si>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</si>
  <si>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</si>
  <si>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</si>
  <si>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</si>
  <si>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</si>
  <si>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</si>
  <si>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</si>
  <si>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</si>
  <si>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</si>
  <si>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</si>
  <si>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</si>
  <si>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</si>
  <si>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</si>
  <si>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</si>
  <si>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</si>
  <si>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</si>
  <si>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</si>
  <si>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</si>
  <si>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</si>
  <si>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</si>
  <si>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</si>
  <si>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</si>
  <si>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</si>
  <si>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</si>
  <si>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</si>
  <si>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</si>
  <si>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</si>
  <si>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</si>
  <si>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</si>
  <si>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</si>
  <si>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</si>
  <si>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</si>
  <si>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</si>
  <si>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</si>
  <si>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</si>
  <si>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</si>
  <si>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</si>
  <si>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</si>
  <si>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</si>
  <si>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</si>
  <si>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</si>
  <si>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</si>
  <si>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</si>
  <si>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</si>
  <si>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</si>
  <si>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</si>
  <si>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</si>
  <si>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</si>
  <si>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</si>
  <si>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</si>
  <si>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</si>
  <si>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</si>
  <si>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</si>
  <si>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</si>
  <si>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</si>
  <si>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</si>
  <si>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</si>
  <si>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</si>
  <si>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</si>
  <si>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</si>
  <si>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</si>
  <si>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</si>
  <si>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</si>
  <si>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</si>
  <si>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</si>
  <si>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</si>
  <si>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</si>
  <si>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</si>
  <si>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</si>
  <si>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</si>
  <si>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</si>
  <si>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</si>
  <si>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</si>
  <si>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</si>
  <si>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</si>
  <si>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</si>
  <si>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</si>
  <si>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</si>
  <si>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</si>
  <si>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</si>
  <si>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</si>
  <si>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</si>
  <si>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</si>
  <si>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</si>
  <si>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</si>
  <si>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</si>
  <si>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</si>
  <si>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</si>
  <si>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</si>
  <si>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</si>
  <si>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</si>
  <si>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</si>
  <si>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</si>
  <si>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</si>
  <si>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</si>
  <si>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</si>
  <si>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</si>
  <si>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</si>
  <si>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</si>
  <si>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</si>
  <si>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</si>
  <si>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</si>
  <si>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</si>
  <si>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</si>
  <si>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</si>
  <si>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</si>
  <si>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</si>
  <si>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</si>
  <si>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</si>
  <si>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</si>
  <si>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</si>
  <si>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</si>
  <si>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</si>
  <si>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</si>
  <si>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</si>
  <si>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</si>
  <si>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</si>
  <si>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</si>
  <si>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</si>
  <si>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</si>
  <si>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</si>
  <si>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</si>
  <si>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</si>
  <si>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</si>
  <si>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</si>
  <si>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</si>
  <si>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</si>
  <si>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</si>
  <si>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</si>
  <si>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</si>
  <si>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</si>
  <si>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</si>
  <si>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</si>
  <si>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</si>
  <si>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</si>
  <si>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</si>
  <si>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</si>
  <si>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</si>
  <si>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</si>
  <si>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</si>
  <si>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</si>
  <si>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</si>
  <si>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</si>
  <si>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</si>
  <si>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</si>
  <si>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</si>
  <si>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</si>
  <si>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</si>
  <si>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</si>
  <si>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</si>
  <si>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</si>
  <si>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</si>
  <si>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</si>
  <si>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</si>
  <si>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</si>
  <si>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</si>
  <si>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</si>
  <si>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</si>
  <si>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</si>
  <si>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</si>
  <si>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</si>
  <si>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</si>
  <si>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</si>
  <si>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</si>
  <si>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</si>
  <si>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</si>
  <si>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</si>
  <si>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</si>
  <si>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</si>
  <si>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</si>
  <si>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</si>
  <si>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</si>
  <si>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</si>
  <si>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</si>
  <si>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</si>
  <si>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</si>
  <si>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</si>
  <si>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</si>
  <si>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</si>
  <si>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</si>
  <si>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</si>
  <si>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</si>
  <si>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</si>
  <si>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</si>
  <si>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</si>
  <si>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</si>
  <si>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</si>
  <si>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</si>
  <si>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</si>
  <si>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</si>
  <si>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</si>
  <si>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</si>
  <si>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</si>
  <si>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</si>
  <si>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</si>
  <si>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</si>
  <si>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</si>
  <si>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</si>
  <si>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</si>
  <si>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</si>
  <si>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</si>
  <si>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</si>
  <si>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</si>
  <si>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</si>
  <si>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</si>
  <si>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</si>
  <si>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</si>
  <si>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</si>
  <si>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</si>
  <si>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</si>
  <si>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</si>
  <si>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</si>
  <si>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</si>
  <si>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</si>
  <si>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</si>
  <si>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</si>
  <si>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</si>
  <si>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</si>
  <si>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</si>
  <si>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</si>
  <si>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</si>
  <si>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</si>
  <si>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</si>
  <si>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</si>
  <si>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</si>
  <si>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</si>
  <si>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</si>
  <si>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</si>
  <si>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</si>
  <si>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</si>
  <si>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</si>
  <si>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</si>
  <si>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</si>
  <si>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</si>
  <si>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</si>
  <si>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</si>
  <si>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</si>
  <si>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</si>
  <si>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</si>
  <si>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</si>
  <si>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</si>
  <si>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</si>
  <si>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</si>
  <si>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</si>
  <si>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</si>
  <si>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</si>
  <si>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</si>
  <si>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</si>
  <si>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</si>
  <si>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</si>
  <si>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</si>
  <si>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</si>
  <si>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</si>
  <si>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</si>
  <si>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</si>
  <si>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</si>
  <si>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</si>
  <si>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</si>
  <si>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</si>
  <si>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</si>
  <si>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</si>
  <si>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</si>
  <si>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</si>
  <si>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</si>
  <si>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</si>
  <si>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</si>
  <si>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</si>
  <si>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</si>
  <si>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</si>
  <si>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</si>
  <si>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</si>
  <si>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</si>
  <si>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</si>
  <si>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</si>
  <si>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</si>
  <si>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</si>
  <si>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</si>
  <si>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</si>
  <si>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</si>
  <si>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</si>
  <si>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</si>
  <si>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</si>
  <si>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</si>
  <si>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</si>
  <si>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</si>
  <si>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</si>
  <si>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</si>
  <si>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</si>
  <si>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</si>
  <si>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</si>
  <si>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</si>
  <si>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</si>
  <si>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</si>
  <si>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</si>
  <si>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</si>
  <si>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</si>
  <si>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</si>
  <si>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</si>
  <si>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</si>
  <si>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</si>
  <si>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</si>
  <si>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</si>
  <si>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</si>
  <si>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</si>
  <si>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</si>
  <si>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</si>
  <si>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</si>
  <si>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</si>
  <si>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</si>
  <si>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</si>
  <si>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</si>
  <si>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</si>
  <si>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</si>
  <si>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</si>
  <si>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</si>
  <si>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</si>
  <si>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</si>
  <si>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</si>
  <si>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</si>
  <si>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</si>
  <si>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</si>
  <si>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</si>
  <si>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</si>
  <si>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</si>
  <si>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</si>
  <si>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</si>
  <si>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</si>
  <si>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</si>
  <si>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</si>
  <si>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</si>
  <si>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</si>
  <si>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</si>
  <si>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</si>
  <si>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</si>
  <si>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</si>
  <si>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</si>
  <si>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</si>
  <si>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</si>
  <si>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</si>
  <si>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</si>
  <si>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</si>
  <si>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</si>
  <si>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</si>
  <si>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</si>
  <si>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</si>
  <si>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</si>
  <si>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</si>
  <si>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</si>
  <si>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</si>
  <si>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</si>
  <si>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</si>
  <si>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</si>
  <si>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</si>
  <si>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</si>
  <si>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</si>
  <si>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</si>
  <si>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</si>
  <si>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</si>
  <si>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</si>
  <si>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</si>
  <si>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</si>
  <si>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</si>
  <si>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</si>
  <si>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</si>
  <si>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</si>
  <si>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</si>
  <si>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</si>
  <si>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</si>
  <si>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</si>
  <si>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</si>
  <si>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</si>
  <si>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</si>
  <si>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</si>
  <si>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</si>
  <si>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</si>
  <si>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</si>
  <si>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</si>
  <si>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</si>
  <si>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</si>
  <si>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</si>
  <si>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</si>
  <si>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</si>
  <si>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</si>
  <si>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</si>
  <si>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</si>
  <si>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</si>
  <si>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</si>
  <si>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</si>
  <si>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</si>
  <si>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</si>
  <si>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</si>
  <si>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</si>
  <si>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</si>
  <si>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</si>
  <si>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</si>
  <si>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</si>
  <si>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</si>
  <si>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</si>
  <si>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</si>
  <si>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</si>
  <si>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</si>
  <si>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</si>
  <si>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</si>
  <si>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</si>
  <si>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</si>
  <si>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</si>
  <si>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</si>
  <si>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</si>
  <si>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</si>
  <si>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</si>
  <si>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</si>
  <si>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</si>
  <si>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</si>
  <si>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</si>
  <si>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</si>
  <si>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</si>
  <si>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</si>
  <si>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</si>
  <si>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</si>
  <si>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</si>
  <si>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</si>
  <si>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</si>
  <si>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</si>
  <si>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</si>
  <si>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</si>
  <si>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</si>
  <si>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</si>
  <si>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</si>
  <si>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</si>
  <si>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</si>
  <si>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</si>
  <si>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</si>
  <si>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</si>
  <si>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</si>
  <si>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</si>
  <si>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</si>
  <si>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</si>
  <si>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</si>
  <si>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</si>
  <si>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</si>
  <si>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</si>
  <si>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</si>
  <si>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</si>
  <si>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</si>
  <si>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</si>
  <si>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</si>
  <si>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</si>
  <si>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</si>
  <si>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</si>
  <si>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</si>
  <si>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</si>
  <si>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</si>
  <si>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</si>
  <si>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</si>
  <si>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</si>
  <si>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</si>
  <si>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</si>
  <si>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</si>
  <si>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</si>
  <si>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</si>
  <si>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</si>
  <si>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</si>
  <si>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</si>
  <si>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</si>
  <si>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</si>
  <si>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</si>
  <si>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</si>
  <si>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</si>
  <si>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</si>
  <si>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</si>
  <si>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</si>
  <si>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</si>
  <si>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</si>
  <si>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</si>
  <si>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</si>
  <si>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</si>
  <si>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</si>
  <si>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</si>
  <si>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</si>
  <si>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</si>
  <si>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</si>
  <si>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</si>
  <si>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</si>
  <si>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</si>
  <si>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</si>
  <si>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</si>
  <si>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</si>
  <si>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</si>
  <si>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</si>
  <si>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</si>
  <si>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</si>
  <si>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</si>
  <si>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</si>
  <si>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</si>
  <si>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</si>
  <si>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</si>
  <si>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</si>
  <si>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</si>
  <si>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</si>
  <si>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</si>
  <si>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</si>
  <si>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</si>
  <si>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</si>
  <si>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</si>
  <si>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</si>
  <si>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</si>
  <si>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</si>
  <si>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</si>
  <si>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</si>
  <si>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</si>
  <si>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</si>
  <si>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</si>
  <si>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</si>
  <si>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</si>
  <si>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</si>
  <si>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</si>
  <si>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</si>
  <si>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</si>
  <si>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</si>
  <si>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</si>
  <si>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</si>
  <si>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</si>
  <si>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</si>
  <si>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</si>
  <si>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</si>
  <si>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</si>
  <si>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</si>
  <si>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</si>
  <si>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</si>
  <si>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</si>
  <si>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</si>
  <si>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</si>
  <si>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</si>
  <si>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</si>
  <si>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</si>
  <si>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</si>
  <si>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</si>
  <si>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</si>
  <si>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</si>
  <si>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</si>
  <si>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</si>
  <si>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</si>
  <si>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</si>
  <si>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</si>
  <si>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</si>
  <si>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</si>
  <si>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</si>
  <si>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</si>
  <si>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</si>
  <si>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</si>
  <si>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</si>
  <si>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</si>
  <si>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</si>
  <si>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</si>
  <si>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</si>
  <si>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</si>
  <si>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</si>
  <si>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</si>
  <si>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</si>
  <si>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</si>
  <si>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</si>
  <si>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</si>
  <si>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</si>
  <si>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</si>
  <si>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</si>
  <si>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</si>
  <si>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</si>
  <si>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</si>
  <si>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</si>
  <si>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</si>
  <si>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</si>
  <si>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</si>
  <si>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</si>
  <si>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</si>
  <si>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</si>
  <si>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</si>
  <si>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</si>
  <si>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</si>
  <si>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</si>
  <si>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</si>
  <si>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</si>
  <si>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</si>
  <si>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</si>
  <si>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</si>
  <si>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</si>
  <si>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</si>
  <si>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</si>
  <si>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</si>
  <si>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</si>
  <si>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</si>
  <si>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</si>
  <si>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</si>
  <si>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</si>
  <si>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</si>
  <si>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</si>
  <si>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</si>
  <si>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</si>
  <si>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</si>
  <si>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</si>
  <si>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</si>
  <si>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</si>
  <si>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</si>
  <si>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</si>
  <si>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</si>
  <si>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</si>
  <si>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</si>
  <si>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</si>
  <si>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</si>
  <si>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</si>
  <si>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</si>
  <si>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</si>
  <si>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</si>
  <si>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</si>
  <si>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</si>
  <si>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</si>
  <si>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</si>
  <si>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</si>
  <si>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</si>
  <si>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</si>
  <si>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</si>
  <si>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</si>
  <si>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</si>
  <si>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</si>
  <si>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</si>
  <si>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</si>
  <si>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</si>
  <si>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</si>
  <si>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</si>
  <si>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</si>
  <si>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</si>
  <si>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</si>
  <si>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</si>
  <si>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</si>
  <si>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</si>
  <si>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</si>
  <si>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</si>
  <si>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</si>
  <si>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</si>
  <si>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</si>
  <si>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</si>
  <si>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</si>
  <si>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</si>
  <si>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</si>
  <si>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</si>
  <si>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</si>
  <si>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</si>
  <si>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</si>
  <si>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</si>
  <si>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</si>
  <si>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</si>
  <si>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</si>
  <si>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</si>
  <si>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</si>
  <si>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</si>
  <si>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</si>
  <si>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</si>
  <si>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</si>
  <si>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</si>
  <si>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</si>
  <si>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</si>
  <si>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</si>
  <si>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</si>
  <si>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</si>
  <si>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</si>
  <si>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</si>
  <si>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</si>
  <si>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</si>
  <si>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</si>
  <si>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</si>
  <si>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</si>
  <si>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</si>
  <si>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</si>
  <si>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</si>
  <si>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</si>
  <si>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</si>
  <si>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</si>
  <si>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</si>
  <si>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</si>
  <si>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</si>
  <si>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</si>
  <si>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</si>
  <si>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</si>
  <si>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</si>
  <si>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</si>
  <si>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</si>
  <si>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</si>
  <si>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</si>
  <si>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</si>
  <si>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</si>
  <si>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</si>
  <si>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</si>
  <si>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</si>
  <si>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</si>
  <si>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</si>
  <si>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</si>
  <si>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</si>
  <si>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</si>
  <si>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</si>
  <si>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</si>
  <si>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</si>
  <si>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</si>
  <si>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</si>
  <si>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</si>
  <si>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</si>
  <si>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</si>
  <si>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</si>
  <si>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</si>
  <si>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</si>
  <si>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</si>
  <si>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</si>
  <si>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</si>
  <si>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</si>
  <si>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</si>
  <si>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</si>
  <si>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</si>
  <si>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</si>
  <si>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</si>
  <si>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</si>
  <si>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</si>
  <si>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</si>
  <si>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</si>
  <si>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</si>
  <si>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</si>
  <si>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</si>
  <si>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</si>
  <si>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</si>
  <si>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</si>
  <si>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</si>
  <si>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</si>
  <si>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</si>
  <si>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</si>
  <si>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</si>
  <si>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</si>
  <si>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</si>
  <si>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</si>
  <si>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</si>
  <si>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</si>
  <si>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</si>
  <si>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</si>
  <si>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</si>
  <si>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</si>
  <si>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</si>
  <si>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</si>
  <si>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</si>
  <si>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</si>
  <si>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</si>
  <si>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</si>
  <si>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</si>
  <si>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</si>
  <si>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</si>
  <si>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</si>
  <si>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</si>
  <si>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</si>
  <si>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</si>
  <si>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</si>
  <si>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</si>
  <si>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</si>
  <si>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</si>
  <si>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</si>
  <si>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</si>
  <si>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</si>
  <si>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</si>
  <si>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</si>
  <si>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</si>
  <si>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</si>
  <si>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</si>
  <si>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</si>
  <si>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</si>
  <si>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</si>
  <si>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</si>
  <si>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</si>
  <si>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</si>
  <si>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</si>
  <si>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</si>
  <si>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</si>
  <si>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</si>
  <si>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</si>
  <si>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</si>
  <si>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</si>
  <si>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</si>
  <si>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</si>
  <si>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</si>
  <si>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</si>
  <si>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</si>
  <si>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</si>
  <si>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</si>
  <si>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</si>
  <si>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</si>
  <si>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</si>
  <si>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</si>
  <si>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</si>
  <si>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</si>
  <si>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</si>
  <si>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</si>
  <si>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</si>
  <si>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</si>
  <si>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</si>
  <si>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</si>
  <si>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</si>
  <si>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</si>
  <si>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</si>
  <si>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</si>
  <si>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</si>
  <si>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</si>
  <si>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</si>
  <si>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</si>
  <si>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</si>
  <si>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</si>
  <si>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</si>
  <si>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</si>
  <si>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</si>
  <si>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</si>
  <si>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</si>
  <si>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</si>
  <si>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</si>
  <si>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</si>
  <si>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</si>
  <si>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</si>
  <si>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</si>
  <si>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</si>
  <si>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</si>
  <si>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</si>
  <si>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</si>
  <si>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</si>
  <si>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</si>
  <si>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</si>
  <si>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</si>
  <si>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</si>
  <si>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</si>
  <si>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</si>
  <si>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</si>
  <si>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</si>
  <si>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</si>
  <si>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</si>
  <si>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</si>
  <si>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</si>
  <si>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</si>
  <si>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</si>
  <si>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</si>
  <si>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</si>
  <si>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</si>
  <si>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</si>
  <si>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</si>
  <si>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</si>
  <si>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</si>
  <si>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</si>
  <si>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</si>
  <si>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</si>
  <si>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</si>
  <si>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</si>
  <si>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</si>
  <si>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</si>
  <si>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</si>
  <si>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</si>
  <si>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</si>
  <si>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</si>
  <si>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</si>
  <si>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</si>
  <si>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</si>
  <si>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</si>
  <si>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</si>
  <si>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</si>
  <si>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</si>
  <si>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</si>
  <si>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</si>
  <si>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</si>
  <si>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</si>
  <si>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</si>
  <si>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</si>
  <si>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</si>
  <si>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</si>
  <si>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</si>
  <si>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</si>
  <si>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</si>
  <si>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</si>
  <si>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</si>
  <si>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</si>
  <si>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</si>
  <si>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</si>
  <si>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</si>
  <si>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</si>
  <si>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</si>
  <si>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</si>
  <si>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</si>
  <si>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</si>
  <si>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</si>
  <si>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</si>
  <si>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</si>
  <si>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</si>
  <si>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</si>
  <si>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</si>
  <si>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</si>
  <si>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</si>
  <si>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</si>
  <si>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</si>
  <si>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</si>
  <si>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</si>
  <si>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</si>
  <si>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</si>
  <si>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</si>
  <si>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</si>
  <si>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</si>
  <si>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</si>
  <si>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</si>
  <si>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</si>
  <si>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</si>
  <si>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</si>
  <si>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</si>
  <si>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</si>
  <si>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</si>
  <si>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</si>
  <si>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</si>
  <si>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</si>
  <si>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</si>
  <si>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</si>
  <si>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</si>
  <si>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</si>
  <si>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</si>
  <si>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</si>
  <si>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</si>
  <si>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</si>
  <si>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</si>
  <si>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</si>
  <si>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</si>
  <si>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</si>
  <si>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</si>
  <si>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</si>
  <si>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</si>
  <si>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</si>
  <si>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</si>
  <si>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</si>
  <si>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</si>
  <si>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</si>
  <si>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</si>
  <si>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</si>
  <si>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</si>
  <si>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</si>
  <si>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</si>
  <si>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</si>
  <si>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</si>
  <si>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</si>
  <si>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</si>
  <si>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</si>
  <si>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</si>
  <si>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</si>
  <si>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</si>
  <si>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</si>
  <si>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</si>
  <si>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</si>
  <si>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</si>
  <si>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</si>
  <si>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</si>
  <si>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</si>
  <si>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</si>
  <si>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</si>
  <si>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</si>
  <si>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</si>
  <si>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</si>
  <si>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</si>
  <si>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</si>
  <si>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</si>
  <si>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</si>
  <si>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</si>
  <si>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</si>
  <si>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</si>
  <si>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</si>
  <si>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</si>
  <si>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</si>
  <si>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</si>
  <si>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</si>
  <si>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</si>
  <si>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</si>
  <si>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</si>
  <si>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</si>
  <si>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</si>
  <si>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</si>
  <si>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</si>
  <si>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</si>
  <si>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</si>
  <si>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</si>
  <si>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</si>
  <si>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</si>
  <si>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</si>
  <si>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</si>
  <si>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</si>
  <si>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</si>
  <si>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</si>
  <si>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</si>
  <si>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</si>
  <si>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</si>
  <si>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</si>
  <si>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</si>
  <si>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</si>
  <si>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</si>
  <si>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</si>
  <si>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</si>
  <si>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</si>
  <si>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</si>
  <si>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</si>
  <si>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</si>
  <si>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</si>
  <si>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</si>
  <si>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</si>
  <si>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</si>
  <si>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</si>
  <si>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</si>
  <si>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</si>
  <si>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</si>
  <si>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</si>
  <si>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</si>
  <si>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</si>
  <si>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</si>
  <si>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</si>
  <si>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</si>
  <si>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</si>
  <si>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</si>
  <si>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</si>
  <si>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</si>
  <si>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</si>
  <si>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</si>
  <si>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</si>
  <si>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</si>
  <si>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</si>
  <si>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</si>
  <si>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</si>
  <si>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</si>
  <si>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</si>
  <si>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</si>
  <si>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</si>
  <si>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</si>
  <si>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</si>
  <si>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</si>
  <si>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</si>
  <si>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</si>
  <si>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</si>
  <si>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</si>
  <si>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</si>
  <si>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</si>
  <si>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</si>
  <si>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</si>
  <si>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</si>
  <si>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</si>
  <si>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</si>
  <si>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</si>
  <si>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</si>
  <si>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</si>
  <si>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</si>
  <si>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</si>
  <si>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</si>
  <si>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</si>
  <si>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</si>
  <si>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</si>
  <si>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</si>
  <si>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</si>
  <si>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</si>
  <si>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</si>
  <si>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</si>
  <si>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</si>
  <si>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</si>
  <si>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</si>
  <si>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</si>
  <si>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</si>
  <si>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</si>
  <si>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</si>
  <si>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</si>
  <si>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</si>
  <si>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</si>
  <si>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</si>
  <si>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</si>
  <si>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</si>
  <si>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</si>
  <si>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</si>
  <si>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</si>
  <si>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</si>
  <si>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</si>
  <si>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</si>
  <si>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</si>
  <si>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</si>
  <si>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</si>
  <si>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</si>
  <si>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</si>
  <si>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</si>
  <si>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</si>
  <si>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</si>
  <si>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</si>
  <si>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</si>
  <si>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</si>
  <si>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</si>
  <si>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</si>
  <si>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</si>
  <si>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</si>
  <si>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</si>
  <si>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</si>
  <si>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</si>
  <si>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</si>
  <si>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</si>
  <si>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</si>
  <si>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</si>
  <si>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</si>
  <si>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</si>
  <si>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</si>
  <si>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</si>
  <si>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</si>
  <si>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</si>
  <si>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</si>
  <si>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</si>
  <si>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</si>
  <si>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</si>
  <si>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</si>
  <si>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</si>
  <si>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</si>
  <si>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</si>
  <si>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</si>
  <si>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</si>
  <si>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</si>
  <si>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</si>
  <si>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</si>
  <si>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</si>
  <si>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</si>
  <si>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</si>
  <si>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</si>
  <si>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</si>
  <si>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</si>
  <si>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</si>
  <si>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</si>
  <si>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</si>
  <si>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</si>
  <si>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</si>
  <si>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</si>
  <si>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</si>
  <si>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</si>
  <si>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</si>
  <si>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</si>
  <si>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</si>
  <si>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</si>
  <si>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</si>
  <si>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</si>
  <si>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</si>
  <si>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</si>
  <si>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</si>
  <si>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</si>
  <si>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</si>
  <si>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</si>
  <si>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</si>
  <si>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</si>
  <si>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</si>
  <si>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</si>
  <si>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</si>
  <si>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</si>
  <si>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</si>
  <si>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</si>
  <si>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</si>
  <si>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</si>
  <si>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</si>
  <si>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</si>
  <si>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</si>
  <si>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</si>
  <si>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</si>
  <si>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</si>
  <si>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</si>
  <si>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</si>
  <si>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</si>
  <si>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</si>
  <si>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</si>
  <si>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</si>
  <si>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</si>
  <si>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</si>
  <si>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</si>
  <si>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</si>
  <si>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</si>
  <si>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</si>
  <si>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</si>
  <si>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</si>
  <si>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</si>
  <si>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</si>
  <si>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</si>
  <si>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</si>
  <si>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</si>
  <si>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</si>
  <si>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</si>
  <si>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</si>
  <si>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</si>
  <si>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</si>
  <si>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</si>
  <si>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</si>
  <si>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</si>
  <si>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</si>
  <si>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</si>
  <si>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</si>
  <si>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</si>
  <si>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</si>
  <si>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</si>
  <si>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</si>
  <si>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</si>
  <si>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</si>
  <si>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</si>
  <si>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</si>
  <si>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</si>
  <si>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</si>
  <si>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</si>
  <si>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</si>
  <si>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</si>
  <si>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</si>
  <si>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</si>
  <si>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</si>
  <si>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</si>
  <si>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</si>
  <si>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</si>
  <si>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</si>
  <si>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</si>
  <si>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</si>
  <si>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</si>
  <si>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</si>
  <si>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</si>
  <si>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</si>
  <si>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</si>
  <si>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</si>
  <si>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</si>
  <si>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</si>
  <si>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</si>
  <si>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</si>
  <si>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</si>
  <si>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</si>
  <si>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</si>
  <si>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</si>
  <si>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</si>
  <si>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</si>
  <si>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</si>
  <si>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</si>
  <si>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</si>
  <si>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</si>
  <si>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</si>
  <si>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</si>
  <si>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</si>
  <si>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</si>
  <si>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</si>
  <si>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</si>
  <si>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</si>
  <si>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</si>
  <si>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</si>
  <si>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</si>
  <si>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</si>
  <si>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</si>
  <si>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</si>
  <si>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</si>
  <si>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</si>
  <si>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</si>
  <si>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</si>
  <si>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</si>
  <si>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</si>
  <si>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</si>
  <si>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</si>
  <si>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</si>
  <si>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</si>
  <si>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</si>
  <si>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</si>
  <si>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</si>
  <si>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</si>
  <si>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</si>
  <si>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</si>
  <si>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</si>
  <si>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</si>
  <si>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</si>
  <si>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</si>
  <si>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</si>
  <si>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</si>
  <si>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</si>
  <si>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</si>
  <si>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</si>
  <si>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</si>
  <si>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</si>
  <si>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</si>
  <si>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</si>
  <si>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</si>
  <si>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</si>
  <si>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</si>
  <si>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</si>
  <si>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</si>
  <si>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</si>
  <si>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</si>
  <si>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</si>
  <si>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</si>
  <si>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</si>
  <si>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</si>
  <si>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</si>
  <si>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</si>
  <si>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</si>
  <si>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</si>
  <si>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</si>
  <si>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</si>
  <si>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</si>
  <si>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</si>
  <si>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</si>
  <si>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</si>
  <si>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</si>
  <si>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</si>
  <si>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</si>
  <si>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</si>
  <si>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</si>
  <si>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</si>
  <si>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</si>
  <si>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</si>
  <si>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</si>
  <si>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</si>
  <si>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</si>
  <si>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</si>
  <si>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</si>
  <si>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</si>
  <si>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</si>
  <si>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</si>
  <si>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</si>
  <si>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</si>
  <si>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</si>
  <si>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</si>
  <si>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</si>
  <si>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</si>
  <si>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</si>
  <si>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</si>
  <si>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</si>
  <si>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</si>
  <si>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</si>
  <si>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</si>
  <si>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</si>
  <si>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</si>
  <si>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</si>
  <si>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</si>
  <si>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</si>
  <si>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</si>
  <si>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</si>
  <si>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</si>
  <si>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</si>
  <si>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</si>
  <si>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</si>
  <si>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</si>
  <si>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</si>
  <si>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</si>
  <si>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</si>
  <si>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</si>
  <si>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</si>
  <si>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</si>
  <si>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</si>
  <si>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</si>
  <si>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</si>
  <si>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</si>
  <si>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</si>
  <si>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</si>
  <si>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</si>
  <si>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</si>
  <si>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</si>
  <si>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</si>
  <si>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</si>
  <si>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</si>
  <si>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</si>
  <si>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</si>
  <si>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</si>
  <si>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</si>
  <si>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</si>
  <si>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</si>
  <si>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</si>
  <si>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</si>
  <si>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</si>
  <si>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</si>
  <si>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</si>
  <si>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</si>
  <si>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</si>
  <si>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</si>
  <si>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</si>
  <si>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</si>
  <si>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</si>
  <si>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</si>
  <si>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</si>
  <si>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</si>
  <si>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</si>
  <si>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</si>
  <si>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</si>
  <si>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</si>
  <si>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</si>
  <si>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</si>
  <si>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</si>
  <si>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</si>
  <si>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</si>
  <si>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</si>
  <si>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</si>
  <si>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</si>
  <si>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</si>
  <si>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</si>
  <si>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</si>
  <si>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</si>
  <si>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</si>
  <si>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</si>
  <si>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</si>
  <si>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</si>
  <si>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</si>
  <si>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</si>
  <si>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</si>
  <si>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</si>
  <si>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</si>
  <si>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</si>
  <si>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</si>
  <si>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</si>
  <si>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</si>
  <si>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</si>
  <si>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</si>
  <si>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</si>
  <si>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</si>
  <si>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</si>
  <si>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</si>
  <si>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</si>
  <si>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</si>
  <si>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</si>
  <si>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</si>
  <si>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</si>
  <si>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</si>
  <si>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</si>
  <si>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</si>
  <si>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</si>
  <si>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</si>
  <si>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</si>
  <si>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</si>
  <si>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</si>
  <si>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</si>
  <si>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</si>
  <si>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</si>
  <si>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</si>
  <si>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</si>
  <si>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</si>
  <si>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</si>
  <si>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</si>
  <si>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</si>
  <si>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</si>
  <si>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</si>
  <si>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</si>
  <si>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</si>
  <si>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</si>
  <si>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</si>
  <si>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</si>
  <si>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</si>
  <si>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</si>
  <si>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</si>
  <si>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</si>
  <si>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</si>
  <si>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</si>
  <si>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</si>
  <si>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</si>
  <si>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</si>
  <si>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</si>
  <si>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</si>
  <si>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</si>
  <si>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</si>
  <si>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</si>
  <si>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</si>
  <si>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</si>
  <si>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</si>
  <si>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</si>
  <si>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</si>
  <si>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</si>
  <si>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</si>
  <si>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</si>
  <si>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</si>
  <si>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</si>
  <si>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</si>
  <si>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</si>
  <si>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</si>
  <si>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</si>
  <si>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</si>
  <si>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</si>
  <si>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</si>
  <si>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</si>
  <si>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</si>
  <si>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</si>
  <si>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</si>
  <si>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</si>
  <si>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</si>
  <si>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</si>
  <si>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</si>
  <si>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</si>
  <si>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</si>
  <si>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</si>
  <si>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</si>
  <si>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</si>
  <si>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</si>
  <si>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</si>
  <si>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</si>
  <si>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</si>
  <si>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</si>
  <si>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</si>
  <si>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</si>
  <si>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</si>
  <si>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</si>
  <si>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</si>
  <si>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</si>
  <si>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</si>
  <si>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</si>
  <si>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</si>
  <si>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</si>
  <si>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</si>
  <si>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</si>
  <si>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</si>
  <si>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</si>
  <si>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</si>
  <si>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</si>
  <si>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</si>
  <si>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</si>
  <si>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</si>
  <si>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</si>
  <si>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</si>
  <si>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</si>
  <si>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</si>
  <si>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</si>
  <si>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</si>
  <si>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</si>
  <si>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</si>
  <si>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</si>
  <si>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</si>
  <si>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</si>
  <si>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</si>
  <si>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</si>
  <si>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</si>
  <si>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</si>
  <si>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</si>
  <si>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</si>
  <si>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</si>
  <si>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</si>
  <si>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</si>
  <si>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</si>
  <si>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</si>
  <si>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</si>
  <si>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</si>
  <si>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</si>
  <si>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</si>
  <si>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</si>
  <si>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</si>
  <si>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</si>
  <si>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</si>
  <si>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</si>
  <si>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</si>
  <si>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</si>
  <si>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</si>
  <si>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</si>
  <si>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</si>
  <si>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</si>
  <si>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</si>
  <si>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</si>
  <si>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</si>
  <si>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</si>
  <si>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</si>
  <si>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</si>
  <si>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</si>
  <si>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</si>
  <si>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</si>
  <si>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</si>
  <si>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</si>
  <si>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</si>
  <si>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</si>
  <si>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</si>
  <si>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</si>
  <si>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</si>
  <si>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</si>
  <si>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</si>
  <si>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</si>
  <si>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</si>
  <si>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</si>
  <si>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</si>
  <si>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</si>
  <si>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</si>
  <si>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</si>
  <si>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</si>
  <si>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</si>
  <si>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</si>
  <si>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</si>
  <si>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</si>
  <si>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</si>
  <si>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</si>
  <si>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</si>
  <si>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</si>
  <si>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</si>
  <si>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</si>
  <si>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</si>
  <si>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</si>
  <si>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</si>
  <si>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</si>
  <si>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</si>
  <si>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</si>
  <si>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</si>
  <si>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</si>
  <si>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</si>
  <si>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</si>
  <si>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</si>
  <si>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</si>
  <si>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</si>
  <si>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</si>
  <si>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</si>
  <si>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</si>
  <si>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</si>
  <si>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</si>
  <si>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</si>
  <si>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</si>
  <si>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</si>
  <si>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</si>
  <si>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</si>
  <si>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</si>
  <si>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</si>
  <si>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</si>
  <si>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</si>
  <si>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</si>
  <si>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</si>
  <si>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</si>
  <si>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</si>
  <si>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</si>
  <si>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</si>
  <si>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</si>
  <si>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</si>
  <si>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</si>
  <si>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</si>
  <si>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</si>
  <si>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</si>
  <si>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</si>
  <si>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</si>
  <si>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</si>
  <si>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</si>
  <si>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</si>
  <si>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</si>
  <si>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</si>
  <si>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</si>
  <si>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</si>
  <si>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</si>
  <si>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</si>
  <si>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</si>
  <si>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</si>
  <si>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</si>
  <si>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</si>
  <si>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</si>
  <si>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</si>
  <si>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</si>
  <si>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</si>
  <si>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</si>
  <si>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</si>
  <si>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</si>
  <si>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</si>
  <si>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</si>
  <si>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</si>
  <si>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</si>
  <si>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</si>
  <si>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</si>
  <si>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</si>
  <si>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</si>
  <si>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</si>
  <si>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</si>
  <si>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</si>
  <si>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</si>
  <si>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</si>
  <si>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</si>
  <si>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</si>
  <si>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</si>
  <si>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</si>
  <si>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</si>
  <si>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</si>
  <si>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</si>
  <si>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</si>
  <si>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</si>
  <si>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</si>
  <si>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</si>
  <si>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</si>
  <si>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</si>
  <si>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</si>
  <si>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</si>
  <si>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</si>
  <si>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</si>
  <si>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</si>
  <si>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</si>
  <si>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</si>
  <si>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</si>
  <si>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</si>
  <si>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</si>
  <si>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</si>
  <si>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</si>
  <si>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</si>
  <si>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</si>
  <si>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</si>
  <si>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</si>
  <si>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</si>
  <si>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</si>
  <si>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</si>
  <si>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</si>
  <si>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</si>
  <si>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</si>
  <si>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</si>
  <si>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</si>
  <si>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</si>
  <si>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</si>
  <si>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</si>
  <si>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</si>
  <si>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</si>
  <si>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</si>
  <si>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</si>
  <si>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</si>
  <si>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</si>
  <si>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</si>
  <si>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</si>
  <si>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</si>
  <si>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</si>
  <si>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</si>
  <si>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</si>
  <si>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</si>
  <si>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</si>
  <si>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</si>
  <si>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</si>
  <si>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</si>
  <si>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</si>
  <si>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</si>
  <si>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</si>
  <si>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</si>
  <si>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</si>
  <si>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</si>
  <si>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</si>
  <si>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</si>
  <si>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</si>
  <si>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</si>
  <si>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</si>
  <si>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</si>
  <si>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</si>
  <si>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</si>
  <si>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</si>
  <si>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</si>
  <si>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</si>
  <si>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</si>
  <si>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</si>
  <si>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</si>
  <si>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</si>
  <si>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</si>
  <si>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</si>
  <si>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</si>
  <si>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</si>
  <si>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</si>
  <si>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</si>
  <si>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</si>
  <si>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</si>
  <si>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</si>
  <si>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</si>
  <si>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</si>
  <si>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</si>
  <si>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</si>
  <si>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</si>
  <si>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</si>
  <si>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</si>
  <si>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</si>
  <si>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</si>
  <si>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</si>
  <si>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</si>
  <si>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</si>
  <si>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</si>
  <si>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</si>
  <si>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</si>
  <si>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</si>
  <si>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</si>
  <si>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</si>
  <si>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</si>
  <si>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</si>
  <si>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</si>
  <si>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</si>
  <si>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</si>
  <si>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</si>
  <si>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</si>
  <si>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</si>
  <si>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</si>
  <si>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</si>
  <si>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</si>
  <si>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</si>
  <si>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</si>
  <si>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</si>
  <si>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</si>
  <si>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</si>
  <si>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</si>
  <si>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</si>
  <si>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</si>
  <si>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</si>
  <si>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</si>
  <si>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</si>
  <si>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</si>
  <si>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</si>
  <si>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</si>
  <si>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</si>
  <si>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</si>
  <si>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</si>
  <si>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</si>
  <si>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</si>
  <si>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</si>
  <si>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</si>
  <si>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</si>
  <si>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</si>
  <si>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</si>
  <si>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</si>
  <si>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</si>
  <si>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</si>
  <si>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</si>
  <si>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</si>
  <si>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</si>
  <si>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</si>
  <si>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</si>
  <si>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</si>
  <si>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</si>
  <si>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</si>
  <si>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</si>
  <si>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</si>
  <si>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</si>
  <si>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</si>
  <si>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</si>
  <si>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</si>
  <si>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</si>
  <si>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</si>
  <si>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</si>
  <si>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</si>
  <si>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</si>
  <si>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</si>
  <si>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</si>
  <si>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</si>
  <si>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</si>
  <si>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</si>
  <si>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</si>
  <si>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</si>
  <si>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</si>
  <si>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</si>
  <si>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</si>
  <si>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</si>
  <si>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</si>
  <si>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</si>
  <si>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</si>
  <si>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</si>
  <si>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</si>
  <si>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</si>
  <si>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</si>
  <si>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</si>
  <si>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</si>
  <si>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</si>
  <si>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</si>
  <si>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</si>
  <si>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</si>
  <si>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</si>
  <si>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</si>
  <si>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</si>
  <si>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</si>
  <si>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</si>
  <si>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</si>
  <si>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</si>
  <si>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</si>
  <si>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</si>
  <si>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</si>
  <si>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</si>
  <si>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</si>
  <si>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</si>
  <si>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</si>
  <si>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</si>
  <si>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</si>
  <si>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</si>
  <si>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</si>
  <si>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</si>
  <si>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</si>
  <si>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</si>
  <si>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</si>
  <si>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</si>
  <si>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</si>
  <si>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</si>
  <si>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</si>
  <si>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</si>
  <si>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</si>
  <si>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</si>
  <si>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</si>
  <si>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</si>
  <si>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</si>
  <si>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</si>
  <si>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</si>
  <si>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</si>
  <si>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</si>
  <si>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</si>
  <si>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</si>
  <si>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</si>
  <si>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</si>
  <si>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</si>
  <si>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</si>
  <si>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</si>
  <si>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</si>
  <si>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</si>
  <si>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</si>
  <si>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</si>
  <si>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</si>
  <si>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</si>
  <si>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</si>
  <si>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</si>
  <si>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</si>
  <si>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</si>
  <si>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</si>
  <si>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</si>
  <si>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</si>
  <si>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</si>
  <si>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</si>
  <si>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</si>
  <si>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</si>
  <si>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</si>
  <si>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</si>
  <si>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</si>
  <si>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</si>
  <si>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</si>
  <si>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</si>
  <si>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</si>
  <si>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</si>
  <si>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</si>
  <si>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</si>
  <si>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</si>
  <si>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</si>
  <si>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</si>
  <si>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</si>
  <si>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</si>
  <si>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</si>
  <si>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</si>
  <si>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</si>
  <si>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</si>
  <si>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</si>
  <si>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</si>
  <si>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</si>
  <si>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</si>
  <si>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</si>
  <si>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</si>
  <si>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</si>
  <si>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</si>
  <si>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</si>
  <si>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</si>
  <si>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</si>
  <si>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</si>
  <si>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</si>
  <si>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</si>
  <si>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</si>
  <si>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</si>
  <si>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</si>
  <si>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</si>
  <si>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</si>
  <si>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</si>
  <si>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</si>
  <si>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</si>
  <si>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</si>
  <si>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</si>
  <si>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</si>
  <si>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</si>
  <si>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</si>
  <si>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</si>
  <si>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</si>
  <si>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</si>
  <si>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</si>
  <si>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</si>
  <si>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</si>
  <si>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</si>
  <si>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</si>
  <si>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</si>
  <si>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</si>
  <si>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</si>
  <si>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</si>
  <si>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</si>
  <si>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</si>
  <si>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</si>
  <si>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</si>
  <si>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</si>
  <si>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</si>
  <si>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</si>
  <si>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</si>
  <si>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</si>
  <si>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</si>
  <si>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</si>
  <si>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</si>
  <si>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</si>
  <si>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</si>
  <si>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</si>
  <si>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</si>
  <si>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</si>
  <si>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</si>
  <si>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</si>
  <si>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</si>
  <si>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</si>
  <si>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</si>
  <si>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</si>
  <si>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</si>
  <si>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</si>
  <si>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</si>
  <si>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</si>
  <si>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</si>
  <si>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</si>
  <si>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</si>
  <si>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</si>
  <si>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</si>
  <si>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</si>
  <si>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</si>
  <si>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</si>
  <si>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</si>
  <si>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</si>
  <si>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</si>
  <si>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</si>
  <si>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</si>
  <si>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</si>
  <si>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</si>
  <si>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</si>
  <si>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</si>
  <si>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</si>
  <si>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</si>
  <si>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</si>
  <si>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</si>
  <si>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</si>
  <si>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</si>
  <si>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</si>
  <si>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</si>
  <si>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</si>
  <si>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</si>
  <si>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</si>
  <si>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</si>
  <si>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</si>
  <si>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</si>
  <si>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</si>
  <si>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</si>
  <si>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</si>
  <si>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</si>
  <si>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</si>
  <si>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</si>
  <si>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</si>
  <si>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</si>
  <si>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</si>
  <si>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</si>
  <si>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</si>
  <si>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</si>
  <si>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</si>
  <si>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</si>
  <si>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</si>
  <si>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</si>
  <si>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</si>
  <si>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</si>
  <si>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</si>
  <si>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</si>
  <si>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</si>
  <si>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</si>
  <si>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</si>
  <si>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</si>
  <si>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</si>
  <si>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</si>
  <si>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</si>
  <si>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</si>
  <si>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</si>
  <si>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</si>
  <si>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</si>
  <si>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</si>
  <si>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</si>
  <si>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</si>
  <si>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</si>
  <si>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</si>
  <si>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</si>
  <si>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</si>
  <si>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</si>
  <si>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</si>
  <si>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</si>
  <si>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</si>
  <si>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</si>
  <si>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</si>
  <si>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</si>
  <si>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</si>
  <si>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</si>
  <si>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</si>
  <si>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</si>
  <si>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</si>
  <si>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</si>
  <si>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</si>
  <si>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</si>
  <si>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</si>
  <si>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</si>
  <si>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</si>
  <si>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</si>
  <si>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</si>
  <si>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</si>
  <si>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</si>
  <si>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</si>
  <si>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</si>
  <si>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</si>
  <si>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</si>
  <si>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</si>
  <si>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</si>
  <si>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</si>
  <si>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</si>
  <si>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</si>
  <si>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</si>
  <si>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</si>
  <si>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</si>
  <si>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</si>
  <si>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</si>
  <si>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</si>
  <si>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</si>
  <si>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</si>
  <si>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</si>
  <si>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</si>
  <si>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</si>
  <si>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</si>
  <si>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</si>
  <si>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</si>
  <si>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</si>
  <si>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</si>
  <si>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</si>
  <si>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</si>
  <si>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</si>
  <si>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</si>
  <si>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</si>
  <si>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</si>
  <si>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</si>
  <si>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</si>
  <si>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</si>
  <si>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</si>
  <si>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</si>
  <si>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</si>
  <si>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</si>
  <si>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</si>
  <si>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</si>
  <si>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</si>
  <si>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</si>
  <si>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</si>
  <si>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</si>
  <si>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</si>
  <si>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</si>
  <si>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</si>
  <si>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</si>
  <si>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</si>
  <si>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</si>
  <si>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</si>
  <si>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</si>
  <si>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</si>
  <si>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</si>
  <si>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</si>
  <si>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</si>
  <si>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</si>
  <si>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</si>
  <si>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</si>
  <si>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</si>
  <si>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</si>
  <si>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</si>
  <si>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</si>
  <si>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</si>
  <si>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</si>
  <si>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</si>
  <si>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</si>
  <si>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</si>
  <si>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</si>
  <si>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</si>
  <si>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</si>
  <si>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</si>
  <si>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</si>
  <si>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</si>
  <si>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</si>
  <si>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</si>
  <si>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</si>
  <si>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</si>
  <si>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</si>
  <si>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</si>
  <si>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</si>
  <si>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</si>
  <si>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</si>
  <si>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</si>
  <si>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</si>
  <si>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</si>
  <si>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</si>
  <si>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</si>
  <si>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</si>
  <si>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</si>
  <si>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</si>
  <si>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</si>
  <si>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</si>
  <si>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</si>
  <si>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</si>
  <si>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</si>
  <si>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</si>
  <si>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</si>
  <si>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</si>
  <si>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</si>
  <si>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</si>
  <si>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</si>
  <si>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</si>
  <si>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</si>
  <si>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</si>
  <si>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</si>
  <si>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</si>
  <si>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</si>
  <si>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</si>
  <si>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</si>
  <si>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</si>
  <si>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</si>
  <si>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</si>
  <si>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</si>
  <si>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</si>
  <si>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</si>
  <si>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</si>
  <si>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</si>
  <si>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</si>
  <si>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</si>
  <si>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</si>
  <si>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</si>
  <si>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</si>
  <si>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</si>
  <si>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</si>
  <si>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</si>
  <si>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</si>
  <si>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</si>
  <si>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</si>
  <si>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</si>
  <si>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</si>
  <si>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</si>
  <si>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</si>
  <si>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</si>
  <si>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</si>
  <si>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</si>
  <si>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</si>
  <si>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</si>
  <si>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</si>
  <si>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</si>
  <si>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</si>
  <si>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</si>
  <si>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</si>
  <si>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</si>
  <si>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</si>
  <si>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</si>
  <si>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</si>
  <si>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</si>
  <si>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</si>
  <si>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</si>
  <si>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</si>
  <si>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</si>
  <si>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</si>
  <si>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</si>
  <si>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</si>
  <si>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</si>
  <si>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</si>
  <si>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</si>
  <si>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</si>
  <si>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</si>
  <si>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</si>
  <si>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</si>
  <si>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</si>
  <si>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</si>
  <si>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</si>
  <si>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</si>
  <si>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</si>
  <si>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</si>
  <si>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</si>
  <si>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</si>
  <si>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</si>
  <si>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</si>
  <si>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</si>
  <si>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</si>
  <si>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</si>
  <si>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</si>
  <si>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</si>
  <si>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</si>
  <si>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</si>
  <si>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</si>
  <si>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</si>
  <si>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</si>
  <si>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</si>
  <si>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</si>
  <si>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</si>
  <si>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</si>
  <si>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</si>
  <si>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</si>
  <si>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</si>
  <si>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</si>
  <si>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</si>
  <si>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</si>
  <si>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</si>
  <si>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</si>
  <si>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</si>
  <si>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</si>
  <si>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</si>
  <si>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</si>
  <si>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</si>
  <si>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</si>
  <si>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</si>
  <si>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</si>
  <si>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</si>
  <si>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</si>
  <si>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</si>
  <si>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</si>
  <si>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</si>
  <si>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</si>
  <si>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</si>
  <si>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</si>
  <si>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</si>
  <si>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</si>
  <si>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</si>
  <si>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</si>
  <si>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</si>
  <si>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</si>
  <si>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</si>
  <si>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</si>
  <si>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</si>
  <si>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</si>
  <si>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</si>
  <si>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</si>
  <si>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</si>
  <si>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</si>
  <si>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</si>
  <si>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</si>
  <si>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</si>
  <si>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</si>
  <si>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</si>
  <si>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</si>
  <si>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</si>
  <si>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</si>
  <si>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</si>
  <si>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</si>
  <si>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</si>
  <si>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</si>
  <si>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</si>
  <si>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</si>
  <si>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</si>
  <si>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</si>
  <si>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</si>
  <si>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</si>
  <si>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</si>
  <si>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</si>
  <si>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</si>
  <si>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</si>
  <si>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</si>
  <si>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</si>
  <si>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</si>
  <si>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</si>
  <si>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</si>
  <si>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</si>
  <si>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</si>
  <si>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</si>
  <si>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</si>
  <si>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</si>
  <si>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</si>
  <si>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</si>
  <si>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</si>
  <si>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</si>
  <si>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</si>
  <si>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</si>
  <si>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</si>
  <si>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</si>
  <si>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</si>
  <si>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</si>
  <si>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</si>
  <si>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</si>
  <si>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</si>
  <si>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</si>
  <si>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</si>
  <si>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</si>
  <si>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</si>
  <si>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</si>
  <si>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</si>
  <si>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</si>
  <si>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</si>
  <si>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</si>
  <si>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</si>
  <si>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</si>
  <si>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</si>
  <si>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</si>
  <si>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</si>
  <si>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</si>
  <si>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</si>
  <si>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</si>
  <si>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</si>
  <si>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</si>
  <si>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</si>
  <si>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</si>
  <si>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</si>
  <si>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</si>
  <si>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</si>
  <si>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</si>
  <si>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</si>
  <si>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</si>
  <si>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</si>
  <si>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</si>
  <si>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</si>
  <si>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</si>
  <si>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</si>
  <si>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</si>
  <si>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</si>
  <si>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</si>
  <si>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</si>
  <si>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</si>
  <si>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</si>
  <si>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</si>
  <si>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</si>
  <si>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</si>
  <si>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</si>
  <si>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</si>
  <si>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</si>
  <si>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</si>
  <si>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</si>
  <si>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</si>
  <si>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</si>
  <si>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</si>
  <si>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</si>
  <si>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</si>
  <si>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</si>
  <si>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</si>
  <si>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</si>
  <si>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</si>
  <si>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</si>
  <si>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</si>
  <si>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</si>
  <si>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</si>
  <si>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</si>
  <si>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</si>
  <si>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</si>
  <si>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</si>
  <si>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</si>
  <si>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</si>
  <si>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</si>
  <si>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</si>
  <si>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</si>
  <si>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</si>
  <si>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</si>
  <si>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</si>
  <si>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</si>
  <si>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</si>
  <si>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</si>
  <si>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</si>
  <si>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</si>
  <si>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</si>
  <si>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</si>
  <si>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</si>
  <si>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</si>
  <si>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</si>
  <si>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</si>
  <si>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</si>
  <si>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</si>
  <si>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</si>
  <si>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</si>
  <si>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</si>
  <si>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</si>
  <si>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</si>
  <si>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</si>
  <si>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</si>
  <si>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</si>
  <si>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</si>
  <si>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</si>
  <si>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</si>
  <si>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</si>
  <si>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</si>
  <si>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</si>
  <si>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</si>
  <si>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</si>
  <si>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</si>
  <si>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</si>
  <si>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</si>
  <si>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</si>
  <si>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</si>
  <si>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</si>
  <si>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</si>
  <si>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</si>
  <si>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</si>
  <si>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</si>
  <si>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</si>
  <si>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</si>
  <si>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</si>
  <si>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</si>
  <si>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</si>
  <si>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</si>
  <si>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</si>
  <si>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</si>
  <si>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</si>
  <si>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</si>
  <si>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</si>
  <si>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</si>
  <si>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</si>
  <si>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</si>
  <si>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</si>
  <si>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</si>
  <si>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</si>
  <si>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</si>
  <si>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</si>
  <si>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</si>
  <si>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</si>
  <si>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</si>
  <si>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</si>
  <si>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</si>
  <si>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</si>
  <si>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</si>
  <si>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</si>
  <si>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</si>
  <si>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</si>
  <si>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</si>
  <si>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</si>
  <si>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</si>
  <si>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</si>
  <si>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</si>
  <si>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</si>
  <si>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</si>
  <si>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</si>
  <si>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</si>
  <si>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</si>
  <si>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</si>
  <si>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</si>
  <si>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</si>
  <si>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</si>
  <si>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</si>
  <si>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</si>
  <si>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</si>
  <si>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</si>
  <si>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</si>
  <si>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</si>
  <si>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</si>
  <si>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</si>
  <si>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</si>
  <si>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</si>
  <si>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</si>
  <si>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</si>
  <si>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</si>
  <si>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</si>
  <si>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</si>
  <si>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</si>
  <si>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</si>
  <si>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</si>
  <si>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</si>
  <si>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</si>
  <si>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</si>
  <si>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</si>
  <si>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</si>
  <si>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</si>
  <si>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</si>
  <si>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</si>
  <si>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</si>
  <si>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</si>
  <si>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</si>
  <si>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</si>
  <si>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</si>
  <si>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</si>
  <si>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</si>
  <si>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</si>
  <si>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</si>
  <si>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</si>
  <si>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</si>
  <si>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</si>
  <si>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</si>
  <si>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</si>
  <si>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</si>
  <si>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</si>
  <si>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</si>
  <si>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</si>
  <si>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</si>
  <si>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</si>
  <si>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</si>
  <si>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</si>
  <si>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</si>
  <si>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</si>
  <si>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</si>
  <si>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</si>
  <si>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</si>
  <si>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</si>
  <si>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</si>
  <si>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</si>
  <si>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</si>
  <si>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</si>
  <si>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</si>
  <si>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</si>
  <si>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</si>
  <si>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</si>
  <si>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</si>
  <si>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</si>
  <si>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</si>
  <si>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</si>
  <si>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</si>
  <si>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</si>
  <si>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</si>
  <si>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</si>
  <si>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</si>
  <si>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</si>
  <si>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</si>
  <si>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</si>
  <si>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</si>
  <si>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</si>
  <si>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</si>
  <si>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</si>
  <si>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</si>
  <si>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</si>
  <si>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</si>
  <si>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</si>
  <si>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</si>
  <si>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</si>
  <si>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</si>
  <si>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</si>
  <si>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</si>
  <si>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</si>
  <si>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</si>
  <si>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</si>
  <si>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</si>
  <si>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</si>
  <si>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</si>
  <si>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</si>
  <si>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</si>
  <si>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</si>
  <si>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</si>
  <si>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</si>
  <si>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</si>
  <si>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</si>
  <si>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</si>
  <si>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</si>
  <si>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</si>
  <si>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</si>
  <si>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</si>
  <si>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</si>
  <si>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</si>
  <si>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</si>
  <si>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</si>
  <si>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</si>
  <si>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</si>
  <si>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</si>
  <si>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</si>
  <si>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</si>
  <si>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</si>
  <si>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</si>
  <si>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</si>
  <si>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</si>
  <si>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</si>
  <si>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</si>
  <si>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</si>
  <si>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</si>
  <si>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</si>
  <si>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</si>
  <si>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</si>
  <si>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</si>
  <si>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</si>
  <si>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</si>
  <si>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</si>
  <si>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</si>
  <si>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</si>
  <si>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</si>
  <si>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</si>
  <si>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</si>
  <si>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</si>
  <si>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</si>
  <si>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</si>
  <si>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</si>
  <si>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</si>
  <si>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</si>
  <si>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</si>
  <si>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</si>
  <si>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</si>
  <si>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</si>
  <si>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</si>
  <si>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</si>
  <si>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</si>
  <si>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</si>
  <si>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</si>
  <si>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</si>
  <si>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</si>
  <si>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</si>
  <si>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</si>
  <si>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</si>
  <si>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</si>
  <si>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</si>
  <si>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</si>
  <si>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</si>
  <si>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</si>
  <si>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</si>
  <si>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</si>
  <si>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</si>
  <si>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</si>
  <si>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</si>
  <si>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</si>
  <si>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</si>
  <si>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</si>
  <si>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</si>
  <si>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</si>
  <si>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</si>
  <si>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</si>
  <si>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</si>
  <si>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</si>
  <si>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</si>
  <si>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</si>
  <si>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</si>
  <si>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</si>
  <si>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</si>
  <si>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</si>
  <si>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</si>
  <si>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</si>
  <si>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</si>
  <si>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</si>
  <si>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</si>
  <si>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</si>
  <si>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</si>
  <si>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</si>
  <si>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</si>
  <si>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</si>
  <si>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</si>
  <si>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</si>
  <si>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</si>
  <si>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</si>
  <si>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</si>
  <si>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</si>
  <si>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</si>
  <si>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</si>
  <si>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</si>
  <si>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</si>
  <si>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</si>
  <si>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</si>
  <si>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</si>
  <si>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</si>
  <si>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</si>
  <si>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</si>
  <si>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</si>
  <si>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</si>
  <si>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</si>
  <si>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</si>
  <si>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</si>
  <si>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</si>
  <si>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</si>
  <si>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</si>
  <si>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</si>
  <si>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</si>
  <si>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</si>
  <si>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</si>
  <si>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</si>
  <si>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</si>
  <si>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</si>
  <si>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</si>
  <si>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</si>
  <si>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</si>
  <si>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</si>
  <si>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</si>
  <si>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</si>
  <si>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</si>
  <si>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</si>
  <si>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</si>
  <si>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</si>
  <si>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</si>
  <si>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</si>
  <si>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</si>
  <si>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</si>
  <si>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</si>
  <si>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</si>
  <si>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</si>
  <si>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</si>
  <si>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</si>
  <si>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</si>
  <si>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</si>
  <si>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</si>
  <si>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</si>
  <si>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</si>
  <si>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</si>
  <si>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</si>
  <si>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</si>
  <si>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</si>
  <si>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</si>
  <si>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</si>
  <si>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</si>
  <si>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</si>
  <si>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</si>
  <si>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</si>
  <si>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</si>
  <si>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</si>
  <si>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</si>
  <si>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</si>
  <si>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</si>
  <si>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</si>
  <si>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</si>
  <si>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</si>
  <si>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</si>
  <si>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</si>
  <si>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</si>
  <si>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</si>
  <si>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</si>
  <si>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</si>
  <si>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</si>
  <si>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</si>
  <si>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</si>
  <si>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</si>
  <si>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</si>
  <si>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</si>
  <si>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</si>
  <si>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</si>
  <si>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</si>
  <si>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</si>
  <si>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</si>
  <si>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</si>
  <si>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</si>
  <si>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</si>
  <si>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</si>
  <si>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</si>
  <si>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</si>
  <si>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</si>
  <si>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</si>
  <si>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</si>
  <si>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</si>
  <si>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</si>
  <si>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</si>
  <si>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</si>
  <si>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</si>
  <si>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</si>
  <si>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</si>
  <si>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</si>
  <si>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</si>
  <si>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</si>
  <si>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</si>
  <si>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</si>
  <si>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</si>
  <si>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</si>
  <si>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</si>
  <si>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</si>
  <si>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</si>
  <si>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</si>
  <si>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</si>
  <si>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</si>
  <si>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</si>
  <si>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</si>
  <si>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</si>
  <si>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</si>
  <si>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</si>
  <si>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</si>
  <si>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</si>
  <si>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</si>
  <si>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</si>
  <si>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</si>
  <si>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</si>
  <si>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</si>
  <si>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</si>
  <si>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</si>
  <si>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</si>
  <si>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</si>
  <si>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</si>
  <si>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</si>
  <si>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</si>
  <si>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</si>
  <si>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</si>
  <si>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</si>
  <si>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</si>
  <si>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</si>
  <si>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</si>
  <si>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</si>
  <si>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</si>
  <si>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</si>
  <si>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</si>
  <si>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</si>
  <si>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</si>
  <si>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</si>
  <si>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</si>
  <si>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</si>
  <si>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</si>
  <si>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</si>
  <si>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</si>
  <si>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</si>
  <si>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</si>
  <si>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</si>
  <si>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</si>
  <si>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</si>
  <si>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</si>
  <si>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</si>
  <si>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</si>
  <si>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</si>
  <si>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</si>
  <si>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</si>
  <si>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</si>
  <si>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</si>
  <si>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</si>
  <si>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</si>
  <si>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</si>
  <si>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</si>
  <si>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</si>
  <si>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</si>
  <si>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</si>
  <si>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</si>
  <si>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</si>
  <si>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</si>
  <si>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</si>
  <si>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</si>
  <si>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</si>
  <si>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</si>
  <si>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</si>
  <si>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</si>
  <si>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</si>
  <si>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</si>
  <si>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</si>
  <si>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</si>
  <si>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</si>
  <si>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</si>
  <si>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</si>
  <si>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</si>
  <si>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</si>
  <si>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</si>
  <si>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</si>
  <si>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</si>
  <si>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</si>
  <si>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</si>
  <si>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</si>
  <si>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</si>
  <si>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</si>
  <si>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</si>
  <si>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</si>
  <si>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</si>
  <si>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</si>
  <si>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</si>
  <si>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</si>
  <si>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</si>
  <si>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</si>
  <si>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</si>
  <si>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</si>
  <si>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</si>
  <si>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</si>
  <si>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</si>
  <si>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</si>
  <si>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</si>
  <si>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</si>
  <si>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</si>
  <si>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</si>
  <si>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</si>
  <si>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</si>
  <si>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</si>
  <si>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</si>
  <si>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</si>
  <si>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</si>
  <si>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</si>
  <si>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</si>
  <si>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</si>
  <si>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</si>
  <si>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</si>
  <si>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</si>
  <si>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</si>
  <si>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</si>
  <si>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</si>
  <si>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</si>
  <si>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</si>
  <si>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</si>
  <si>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</si>
  <si>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</si>
  <si>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</si>
  <si>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</si>
  <si>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</si>
  <si>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</si>
  <si>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</si>
  <si>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</si>
  <si>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</si>
  <si>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</si>
  <si>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</si>
  <si>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</si>
  <si>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</si>
  <si>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</si>
  <si>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</si>
  <si>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</si>
  <si>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</si>
  <si>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</si>
  <si>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</si>
  <si>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</si>
  <si>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</si>
  <si>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</si>
  <si>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</si>
  <si>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</si>
  <si>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</si>
  <si>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</si>
  <si>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</si>
  <si>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</si>
  <si>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</si>
  <si>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</si>
  <si>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</si>
  <si>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</si>
  <si>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</si>
  <si>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</si>
  <si>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</si>
  <si>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</si>
  <si>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</si>
  <si>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</si>
  <si>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</si>
  <si>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</si>
  <si>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</si>
  <si>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</si>
  <si>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</si>
  <si>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</si>
  <si>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</si>
  <si>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</si>
  <si>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</si>
  <si>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</si>
  <si>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</si>
  <si>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</si>
  <si>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</si>
  <si>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</si>
  <si>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</si>
  <si>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</si>
  <si>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</si>
  <si>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</si>
  <si>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</si>
  <si>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</si>
  <si>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</si>
  <si>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</si>
  <si>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</si>
  <si>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</si>
  <si>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</si>
  <si>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</si>
  <si>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</si>
  <si>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</si>
  <si>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</si>
  <si>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</si>
  <si>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</si>
  <si>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</si>
  <si>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</si>
  <si>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</si>
  <si>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</si>
  <si>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</si>
  <si>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</si>
  <si>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</si>
  <si>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</si>
  <si>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</si>
  <si>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</si>
  <si>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</si>
  <si>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</si>
  <si>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</si>
  <si>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</si>
  <si>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</si>
  <si>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</si>
  <si>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</si>
  <si>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</si>
  <si>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</si>
  <si>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</si>
  <si>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</si>
  <si>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</si>
  <si>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</si>
  <si>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</si>
  <si>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</si>
  <si>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</si>
  <si>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</si>
  <si>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</si>
  <si>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</si>
  <si>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</si>
  <si>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</si>
  <si>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</si>
  <si>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</si>
  <si>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</si>
  <si>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</si>
  <si>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</si>
  <si>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</si>
  <si>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</si>
  <si>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</si>
  <si>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</si>
  <si>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</si>
  <si>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</si>
  <si>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</si>
  <si>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</si>
  <si>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</si>
  <si>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</si>
  <si>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</si>
  <si>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</si>
  <si>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</si>
  <si>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</si>
  <si>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</si>
  <si>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</si>
  <si>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</si>
  <si>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</si>
  <si>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</si>
  <si>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</si>
  <si>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</si>
  <si>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</si>
  <si>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</si>
  <si>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</si>
  <si>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</si>
  <si>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</si>
  <si>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</si>
  <si>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</si>
  <si>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</si>
  <si>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</si>
  <si>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</si>
  <si>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</si>
  <si>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</si>
  <si>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</si>
  <si>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</si>
  <si>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</si>
  <si>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</si>
  <si>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</si>
  <si>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</si>
  <si>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</si>
  <si>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</si>
  <si>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</si>
  <si>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</si>
  <si>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</si>
  <si>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</si>
  <si>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</si>
  <si>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</si>
  <si>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</si>
  <si>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</si>
  <si>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</si>
  <si>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</si>
  <si>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</si>
  <si>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</si>
  <si>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</si>
  <si>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</si>
  <si>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</si>
  <si>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</si>
  <si>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</si>
  <si>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</si>
  <si>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</si>
  <si>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</si>
  <si>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</si>
  <si>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</si>
  <si>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</si>
  <si>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</si>
  <si>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</si>
  <si>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</si>
  <si>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</si>
  <si>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</si>
  <si>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</si>
  <si>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</si>
  <si>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</si>
  <si>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</si>
  <si>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</si>
  <si>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</si>
  <si>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</si>
  <si>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</si>
  <si>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</si>
  <si>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</si>
  <si>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</si>
  <si>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</si>
  <si>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</si>
  <si>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</si>
  <si>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</si>
  <si>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</si>
  <si>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</si>
  <si>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</si>
  <si>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</si>
  <si>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</si>
  <si>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</si>
  <si>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</si>
  <si>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</si>
  <si>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</si>
  <si>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</si>
  <si>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</si>
  <si>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</si>
  <si>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</si>
  <si>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</si>
  <si>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</si>
  <si>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</si>
  <si>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</si>
  <si>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</si>
  <si>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</si>
  <si>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</si>
  <si>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</si>
  <si>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</si>
  <si>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</si>
  <si>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</si>
  <si>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</si>
  <si>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</si>
  <si>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</si>
  <si>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</si>
  <si>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</si>
  <si>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</si>
  <si>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</si>
  <si>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</si>
  <si>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</si>
  <si>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</si>
  <si>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</si>
  <si>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</si>
  <si>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</si>
  <si>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</si>
  <si>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</si>
  <si>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</si>
  <si>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</si>
  <si>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</si>
  <si>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</si>
  <si>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</si>
  <si>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</si>
  <si>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</si>
  <si>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</si>
  <si>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</si>
  <si>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</si>
  <si>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</si>
  <si>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</si>
  <si>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</si>
  <si>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</si>
  <si>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</si>
  <si>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</si>
  <si>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</si>
  <si>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</si>
  <si>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</si>
  <si>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</si>
  <si>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</si>
  <si>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</si>
  <si>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</si>
  <si>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</si>
  <si>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</si>
  <si>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</si>
  <si>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</si>
  <si>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</si>
  <si>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</si>
  <si>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</si>
  <si>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</si>
  <si>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</si>
  <si>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</si>
  <si>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</si>
  <si>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</si>
  <si>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</si>
  <si>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</si>
  <si>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</si>
  <si>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</si>
  <si>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</si>
  <si>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</si>
  <si>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</si>
  <si>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</si>
  <si>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</si>
  <si>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</si>
  <si>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</si>
  <si>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</si>
  <si>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</si>
  <si>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</si>
  <si>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</si>
  <si>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</si>
  <si>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</si>
  <si>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</si>
  <si>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</si>
  <si>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</si>
  <si>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</si>
  <si>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</si>
  <si>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</si>
  <si>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</si>
  <si>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</si>
  <si>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</si>
  <si>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</si>
  <si>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</si>
  <si>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</si>
  <si>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</si>
  <si>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</si>
  <si>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</si>
  <si>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</si>
  <si>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</si>
  <si>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</si>
  <si>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</si>
  <si>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</si>
  <si>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</si>
  <si>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</si>
  <si>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</si>
  <si>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</si>
  <si>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</si>
  <si>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</si>
  <si>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</si>
  <si>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</si>
  <si>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</si>
  <si>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</si>
  <si>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</si>
  <si>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</si>
  <si>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</si>
  <si>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</si>
  <si>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</si>
  <si>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</si>
  <si>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</si>
  <si>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</si>
  <si>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</si>
  <si>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</si>
  <si>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</si>
  <si>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</si>
  <si>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</si>
  <si>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</si>
  <si>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</si>
  <si>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</si>
  <si>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</si>
  <si>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</si>
  <si>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</si>
  <si>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</si>
  <si>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</si>
  <si>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</si>
  <si>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</si>
  <si>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</si>
  <si>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</si>
  <si>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</si>
  <si>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</si>
  <si>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</si>
  <si>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</si>
  <si>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</si>
  <si>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</si>
  <si>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</si>
  <si>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</si>
  <si>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</si>
  <si>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</si>
  <si>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</si>
  <si>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</si>
  <si>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</si>
  <si>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</si>
  <si>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</si>
  <si>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</si>
  <si>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</si>
  <si>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</si>
  <si>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</si>
  <si>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</si>
  <si>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</si>
  <si>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</si>
  <si>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</si>
  <si>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</si>
  <si>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</si>
  <si>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</si>
  <si>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</si>
  <si>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</si>
  <si>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</si>
  <si>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</si>
  <si>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</si>
  <si>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</si>
  <si>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</si>
  <si>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</si>
  <si>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</si>
  <si>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</si>
  <si>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</si>
  <si>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</si>
  <si>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</si>
  <si>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</si>
  <si>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</si>
  <si>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</si>
  <si>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</si>
  <si>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</si>
  <si>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</si>
  <si>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</si>
  <si>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</si>
  <si>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</si>
  <si>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</si>
  <si>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</si>
  <si>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</si>
  <si>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</si>
  <si>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</si>
  <si>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</si>
  <si>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</si>
  <si>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</si>
  <si>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</si>
  <si>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</si>
  <si>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</si>
  <si>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</si>
  <si>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</si>
  <si>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</si>
  <si>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</si>
  <si>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</si>
  <si>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</si>
  <si>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</si>
  <si>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</si>
  <si>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</si>
  <si>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</si>
  <si>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</si>
  <si>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</si>
  <si>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</si>
  <si>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</si>
  <si>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</si>
  <si>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</si>
  <si>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</si>
  <si>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</si>
  <si>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</si>
  <si>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</si>
  <si>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</si>
  <si>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</si>
  <si>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</si>
  <si>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</si>
  <si>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</si>
  <si>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</si>
  <si>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</si>
  <si>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</si>
  <si>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</si>
  <si>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</si>
  <si>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</si>
  <si>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</si>
  <si>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</si>
  <si>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</si>
  <si>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</si>
  <si>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</si>
  <si>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</si>
  <si>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</si>
  <si>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</si>
  <si>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</si>
  <si>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</si>
  <si>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</si>
  <si>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</si>
  <si>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</si>
  <si>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</si>
  <si>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</si>
  <si>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</si>
  <si>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</si>
  <si>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</si>
  <si>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</si>
  <si>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</si>
  <si>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</si>
  <si>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</si>
  <si>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</si>
  <si>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</si>
  <si>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</si>
  <si>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</si>
  <si>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</si>
  <si>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</si>
  <si>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</si>
  <si>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</si>
  <si>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</si>
  <si>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</si>
  <si>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</si>
  <si>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</si>
  <si>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</si>
  <si>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</si>
  <si>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</si>
  <si>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</si>
  <si>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</si>
  <si>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</si>
  <si>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</si>
  <si>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</si>
  <si>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</si>
  <si>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</si>
  <si>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</si>
  <si>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</si>
  <si>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</si>
  <si>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</si>
  <si>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</si>
  <si>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</si>
  <si>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</si>
  <si>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</si>
  <si>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</si>
  <si>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</si>
  <si>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</si>
  <si>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</si>
  <si>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</si>
  <si>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</si>
  <si>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</si>
  <si>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</si>
  <si>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</si>
  <si>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</si>
  <si>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</si>
  <si>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</si>
  <si>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</si>
  <si>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</si>
  <si>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</si>
  <si>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</si>
  <si>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</si>
  <si>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</si>
  <si>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</si>
  <si>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</si>
  <si>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</si>
  <si>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</si>
  <si>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</si>
  <si>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</si>
  <si>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</si>
  <si>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</si>
  <si>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</si>
  <si>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</si>
  <si>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</si>
  <si>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</si>
  <si>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</si>
  <si>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</si>
  <si>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</si>
  <si>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</si>
  <si>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</si>
  <si>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</si>
  <si>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</si>
  <si>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</si>
  <si>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</si>
  <si>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</si>
  <si>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</si>
  <si>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</si>
  <si>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</si>
  <si>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</si>
  <si>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</si>
  <si>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</si>
  <si>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</si>
  <si>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</si>
  <si>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</si>
  <si>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</si>
  <si>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</si>
  <si>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</si>
  <si>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</si>
  <si>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</si>
  <si>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</si>
  <si>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</si>
  <si>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</si>
  <si>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</si>
  <si>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</si>
  <si>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</si>
  <si>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</si>
  <si>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</si>
  <si>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</si>
  <si>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</si>
  <si>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</si>
  <si>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</si>
  <si>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</si>
  <si>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</si>
  <si>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</si>
  <si>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</si>
  <si>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</si>
  <si>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</si>
  <si>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</si>
  <si>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</si>
  <si>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</si>
  <si>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</si>
  <si>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</si>
  <si>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</si>
  <si>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</si>
  <si>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</si>
  <si>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</si>
  <si>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</si>
  <si>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</si>
  <si>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</si>
  <si>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</si>
  <si>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</si>
  <si>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</si>
  <si>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</si>
  <si>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</si>
  <si>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</si>
  <si>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</si>
  <si>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</si>
  <si>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</si>
  <si>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</si>
  <si>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</si>
  <si>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</si>
  <si>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</si>
  <si>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</si>
  <si>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</si>
  <si>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</si>
  <si>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</si>
  <si>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</si>
  <si>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</si>
  <si>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</si>
  <si>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</si>
  <si>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</si>
  <si>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</si>
  <si>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</si>
  <si>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</si>
  <si>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</si>
  <si>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</si>
  <si>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</si>
  <si>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</si>
  <si>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</si>
  <si>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</si>
  <si>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</si>
  <si>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</si>
  <si>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</si>
  <si>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</si>
  <si>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</si>
  <si>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</si>
  <si>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</si>
  <si>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</si>
  <si>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</si>
  <si>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</si>
  <si>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</si>
  <si>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</si>
  <si>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</si>
  <si>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</si>
  <si>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</si>
  <si>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</si>
  <si>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</si>
  <si>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</si>
  <si>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</si>
  <si>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</si>
  <si>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</si>
  <si>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</si>
  <si>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</si>
  <si>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</si>
  <si>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</si>
  <si>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</si>
  <si>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</si>
  <si>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</si>
  <si>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</si>
  <si>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</si>
  <si>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</si>
  <si>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</si>
  <si>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</si>
  <si>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</si>
  <si>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</si>
  <si>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</si>
  <si>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</si>
  <si>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</si>
  <si>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</si>
  <si>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</si>
  <si>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</si>
  <si>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</si>
  <si>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</si>
  <si>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</si>
  <si>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</si>
  <si>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</si>
  <si>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</si>
  <si>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</si>
  <si>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</si>
  <si>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</si>
  <si>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</si>
  <si>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</si>
  <si>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</si>
  <si>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</si>
  <si>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</si>
  <si>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</si>
  <si>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</si>
  <si>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</si>
  <si>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</si>
  <si>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</si>
  <si>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</si>
  <si>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</si>
  <si>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</si>
  <si>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</si>
  <si>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</si>
  <si>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</si>
  <si>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</si>
  <si>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</si>
  <si>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</si>
  <si>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</si>
  <si>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</si>
  <si>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</si>
  <si>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</si>
  <si>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</si>
  <si>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</si>
  <si>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</si>
  <si>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</si>
  <si>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</si>
  <si>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</si>
  <si>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</si>
  <si>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</si>
  <si>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</si>
  <si>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</si>
  <si>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</si>
  <si>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</si>
  <si>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</si>
  <si>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</si>
  <si>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</si>
  <si>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</si>
  <si>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</si>
  <si>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</si>
  <si>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</si>
  <si>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</si>
  <si>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</si>
  <si>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</si>
  <si>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</si>
  <si>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</si>
  <si>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</si>
  <si>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</si>
  <si>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</si>
  <si>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</si>
  <si>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</si>
  <si>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</si>
  <si>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</si>
  <si>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</si>
  <si>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</si>
  <si>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</si>
  <si>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</si>
  <si>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</si>
  <si>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</si>
  <si>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</si>
  <si>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</si>
  <si>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</si>
  <si>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</si>
  <si>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</si>
  <si>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</si>
  <si>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</si>
  <si>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</si>
  <si>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</si>
  <si>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</si>
  <si>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</si>
  <si>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</si>
  <si>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</si>
  <si>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</si>
  <si>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</si>
  <si>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</si>
  <si>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</si>
  <si>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</si>
  <si>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</si>
  <si>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</si>
  <si>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</si>
  <si>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</si>
  <si>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</si>
  <si>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</si>
  <si>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</si>
  <si>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</si>
  <si>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</si>
  <si>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</si>
  <si>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</si>
  <si>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</si>
  <si>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</si>
  <si>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</si>
  <si>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</si>
  <si>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</si>
  <si>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</si>
  <si>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</si>
  <si>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</si>
  <si>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</si>
  <si>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</si>
  <si>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</si>
  <si>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</si>
  <si>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</si>
  <si>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</si>
  <si>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</si>
  <si>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</si>
  <si>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</si>
  <si>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</si>
  <si>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</si>
  <si>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</si>
  <si>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</si>
  <si>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</si>
  <si>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</si>
  <si>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</si>
  <si>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</si>
  <si>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</si>
  <si>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</si>
  <si>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</si>
  <si>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</si>
  <si>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</si>
  <si>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</si>
  <si>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</si>
  <si>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</si>
  <si>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</si>
  <si>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</si>
  <si>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</si>
  <si>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</si>
  <si>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</si>
  <si>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</si>
  <si>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</si>
  <si>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</si>
  <si>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</si>
  <si>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</si>
  <si>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</si>
  <si>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</si>
  <si>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</si>
  <si>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</si>
  <si>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</si>
  <si>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</si>
  <si>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</si>
  <si>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</si>
  <si>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</si>
  <si>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</si>
  <si>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</si>
  <si>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</si>
  <si>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</si>
  <si>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</si>
  <si>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</si>
  <si>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</si>
  <si>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</si>
  <si>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</si>
  <si>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</si>
  <si>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</si>
  <si>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</si>
  <si>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</si>
  <si>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</si>
  <si>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</si>
  <si>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</si>
  <si>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</si>
  <si>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</si>
  <si>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</si>
  <si>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</si>
  <si>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</si>
  <si>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</si>
  <si>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</si>
  <si>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</si>
  <si>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</si>
  <si>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</si>
  <si>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</si>
  <si>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</si>
  <si>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</si>
  <si>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</si>
  <si>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</si>
  <si>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</si>
  <si>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</si>
  <si>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</si>
  <si>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</si>
  <si>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</si>
  <si>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</si>
  <si>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</si>
  <si>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</si>
  <si>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</si>
  <si>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</si>
  <si>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</si>
  <si>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</si>
  <si>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</si>
  <si>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</si>
  <si>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</si>
  <si>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</si>
  <si>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</si>
  <si>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</si>
  <si>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</si>
  <si>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</si>
  <si>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</si>
  <si>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</si>
  <si>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</si>
  <si>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</si>
  <si>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</si>
  <si>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</si>
  <si>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</si>
  <si>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</si>
  <si>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</si>
  <si>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</si>
  <si>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</si>
  <si>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</si>
  <si>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</si>
  <si>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</si>
  <si>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</si>
  <si>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</si>
  <si>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</si>
  <si>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</si>
  <si>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</si>
  <si>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</si>
  <si>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</si>
  <si>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</si>
  <si>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</si>
  <si>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</si>
  <si>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</si>
  <si>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</si>
  <si>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</si>
  <si>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</si>
  <si>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</si>
  <si>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</si>
  <si>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</si>
  <si>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</si>
  <si>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</si>
  <si>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</si>
  <si>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</si>
  <si>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</si>
  <si>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</si>
  <si>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</si>
  <si>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</si>
  <si>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</si>
  <si>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</si>
  <si>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</si>
  <si>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</si>
  <si>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</si>
  <si>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</si>
  <si>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</si>
  <si>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</si>
  <si>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</si>
  <si>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</si>
  <si>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</si>
  <si>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</si>
  <si>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</si>
  <si>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</si>
  <si>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</si>
  <si>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</si>
  <si>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</si>
  <si>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</si>
  <si>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</si>
  <si>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</si>
  <si>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</si>
  <si>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</si>
  <si>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</si>
  <si>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</si>
  <si>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</si>
  <si>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</si>
  <si>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</si>
  <si>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</si>
  <si>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</si>
  <si>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</si>
  <si>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</si>
  <si>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</si>
  <si>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</si>
  <si>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</si>
  <si>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</si>
  <si>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</si>
  <si>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</si>
  <si>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</si>
  <si>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</si>
  <si>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</si>
  <si>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</si>
  <si>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</si>
  <si>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</si>
  <si>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</si>
  <si>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</si>
  <si>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</si>
  <si>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</si>
  <si>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</si>
  <si>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</si>
  <si>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</si>
  <si>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</si>
  <si>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</si>
  <si>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</si>
  <si>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</si>
  <si>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</si>
  <si>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</si>
  <si>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</si>
  <si>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</si>
  <si>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</si>
  <si>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</si>
  <si>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</si>
  <si>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</si>
  <si>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</si>
  <si>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</si>
  <si>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</si>
  <si>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</si>
  <si>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</si>
  <si>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</si>
  <si>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</si>
  <si>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</si>
  <si>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</si>
  <si>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</si>
  <si>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</si>
  <si>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</si>
  <si>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</si>
  <si>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</si>
  <si>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</si>
  <si>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</si>
  <si>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</si>
  <si>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</si>
  <si>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</si>
  <si>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</si>
  <si>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</si>
  <si>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</si>
  <si>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</si>
  <si>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</si>
  <si>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</si>
  <si>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</si>
  <si>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</si>
  <si>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</si>
  <si>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</si>
  <si>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</si>
  <si>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</si>
  <si>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</si>
  <si>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</si>
  <si>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</si>
  <si>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</si>
  <si>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</si>
  <si>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</si>
  <si>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</si>
  <si>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</si>
  <si>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</si>
  <si>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</si>
  <si>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</si>
  <si>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</si>
  <si>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</si>
  <si>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</si>
  <si>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</si>
  <si>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</si>
  <si>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</si>
  <si>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</si>
  <si>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</si>
  <si>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</si>
  <si>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</si>
  <si>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</si>
  <si>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</si>
  <si>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</si>
  <si>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</si>
  <si>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</si>
  <si>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</si>
  <si>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</si>
  <si>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</si>
  <si>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</si>
  <si>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</si>
  <si>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</si>
  <si>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</si>
  <si>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</si>
  <si>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</si>
  <si>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</si>
  <si>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</si>
  <si>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</si>
  <si>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</si>
  <si>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</si>
  <si>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</si>
  <si>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</si>
  <si>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</si>
  <si>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</si>
  <si>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</si>
  <si>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</si>
  <si>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</si>
  <si>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</si>
  <si>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</si>
  <si>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</si>
  <si>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</si>
  <si>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</si>
  <si>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</si>
  <si>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</si>
  <si>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</si>
  <si>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</si>
  <si>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</si>
  <si>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</si>
  <si>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</si>
  <si>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</si>
  <si>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</si>
  <si>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</si>
  <si>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</si>
  <si>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%Canceled</t>
  </si>
  <si>
    <t xml:space="preserve"> &lt; 1000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</si>
  <si>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</si>
  <si>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</si>
  <si>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</si>
  <si>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</si>
  <si>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</si>
  <si>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</si>
  <si>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</si>
  <si>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 xml:space="preserve"> 35000 to 39999</t>
  </si>
  <si>
    <t xml:space="preserve"> 40000 to 44999</t>
  </si>
  <si>
    <t xml:space="preserve"> 45000 to 49999</t>
  </si>
  <si>
    <t xml:space="preserve"> 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</si>
</sst>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9" fontId="0" fillId="0" borderId="2" xfId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[StarterBook.xlsx]Cat.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'Cat.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'Cat.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'Cat.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4-4DB5-A437-C11E8C7F9A7B}"/>
            </c:ext>
          </c:extLst>
        </c:ser>
        <c:ser>
          <c:idx val="1"/>
          <c:order val="1"/>
          <c:tx>
            <c:strRef>
              <c:f>'Cat.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'Cat.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'Cat.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4-4DB5-A437-C11E8C7F9A7B}"/>
            </c:ext>
          </c:extLst>
        </c:ser>
        <c:ser>
          <c:idx val="2"/>
          <c:order val="2"/>
          <c:tx>
            <c:strRef>
              <c:f>'Cat.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'Cat.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'Cat.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4-4DB5-A437-C11E8C7F9A7B}"/>
            </c:ext>
          </c:extLst>
        </c:ser>
        <c:ser>
          <c:idx val="3"/>
          <c:order val="3"/>
          <c:tx>
            <c:strRef>
              <c:f>'Cat.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'Cat.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'Cat.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24-4DB5-A437-C11E8C7F9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6700047"/>
        <c:axId val="1020614015"/>
      </c:barChart>
      <c:catAx>
        <c:axId val="118670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14015"/>
        <c:crosses val="autoZero"/>
        <c:auto val="1"/>
        <c:lblAlgn val="ctr"/>
        <c:lblOffset val="100"/>
        <c:noMultiLvlLbl val="0"/>
      </c:catAx>
      <c:valAx>
        <c:axId val="102061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70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Cat.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Cat.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Cat.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Cat.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4-46F8-B826-8829F0C30E04}"/>
            </c:ext>
          </c:extLst>
        </c:ser>
        <c:ser>
          <c:idx val="1"/>
          <c:order val="1"/>
          <c:tx>
            <c:strRef>
              <c:f>'Sub Cat.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Cat.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Cat.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4-46F8-B826-8829F0C30E04}"/>
            </c:ext>
          </c:extLst>
        </c:ser>
        <c:ser>
          <c:idx val="2"/>
          <c:order val="2"/>
          <c:tx>
            <c:strRef>
              <c:f>'Sub Cat.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Cat.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Cat.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4-46F8-B826-8829F0C30E04}"/>
            </c:ext>
          </c:extLst>
        </c:ser>
        <c:ser>
          <c:idx val="3"/>
          <c:order val="3"/>
          <c:tx>
            <c:strRef>
              <c:f>'Sub Cat.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Cat.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Cat.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44-46F8-B826-8829F0C30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6705647"/>
        <c:axId val="889724687"/>
      </c:barChart>
      <c:catAx>
        <c:axId val="118670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24687"/>
        <c:crosses val="autoZero"/>
        <c:auto val="1"/>
        <c:lblAlgn val="ctr"/>
        <c:lblOffset val="100"/>
        <c:noMultiLvlLbl val="0"/>
      </c:catAx>
      <c:valAx>
        <c:axId val="88972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70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2-4BC8-9D7B-B83B71DFB5F2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2-4BC8-9D7B-B83B71DFB5F2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12-4BC8-9D7B-B83B71DFB5F2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12-4BC8-9D7B-B83B71DFB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292495"/>
        <c:axId val="1028121679"/>
      </c:lineChart>
      <c:catAx>
        <c:axId val="102729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121679"/>
        <c:crosses val="autoZero"/>
        <c:auto val="1"/>
        <c:lblAlgn val="ctr"/>
        <c:lblOffset val="100"/>
        <c:noMultiLvlLbl val="0"/>
      </c:catAx>
      <c:valAx>
        <c:axId val="102812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29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%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 &lt;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&gt;=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06-4C5F-AC67-EB8390D13CA0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 &lt;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&gt;=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06-4C5F-AC67-EB8390D13CA0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 &lt;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&gt;=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06-4C5F-AC67-EB8390D13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69663"/>
        <c:axId val="11229689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 &lt; 1000</c:v>
                      </c:pt>
                      <c:pt idx="1">
                        <c:v> 1000 to 4999</c:v>
                      </c:pt>
                      <c:pt idx="2">
                        <c:v> 5000 to 9999</c:v>
                      </c:pt>
                      <c:pt idx="3">
                        <c:v> 10000 to 14999</c:v>
                      </c:pt>
                      <c:pt idx="4">
                        <c:v> 15000 to 19999</c:v>
                      </c:pt>
                      <c:pt idx="5">
                        <c:v> 20000 to 24999</c:v>
                      </c:pt>
                      <c:pt idx="6">
                        <c:v> 25000 to 29999</c:v>
                      </c:pt>
                      <c:pt idx="7">
                        <c:v> 30000 to 34999</c:v>
                      </c:pt>
                      <c:pt idx="8">
                        <c:v> 35000 to 39999</c:v>
                      </c:pt>
                      <c:pt idx="9">
                        <c:v> 40000 to 44999</c:v>
                      </c:pt>
                      <c:pt idx="10">
                        <c:v> 45000 to 49999</c:v>
                      </c:pt>
                      <c:pt idx="11">
                        <c:v> 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E06-4C5F-AC67-EB8390D13C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 &lt; 1000</c:v>
                      </c:pt>
                      <c:pt idx="1">
                        <c:v> 1000 to 4999</c:v>
                      </c:pt>
                      <c:pt idx="2">
                        <c:v> 5000 to 9999</c:v>
                      </c:pt>
                      <c:pt idx="3">
                        <c:v> 10000 to 14999</c:v>
                      </c:pt>
                      <c:pt idx="4">
                        <c:v> 15000 to 19999</c:v>
                      </c:pt>
                      <c:pt idx="5">
                        <c:v> 20000 to 24999</c:v>
                      </c:pt>
                      <c:pt idx="6">
                        <c:v> 25000 to 29999</c:v>
                      </c:pt>
                      <c:pt idx="7">
                        <c:v> 30000 to 34999</c:v>
                      </c:pt>
                      <c:pt idx="8">
                        <c:v> 35000 to 39999</c:v>
                      </c:pt>
                      <c:pt idx="9">
                        <c:v> 40000 to 44999</c:v>
                      </c:pt>
                      <c:pt idx="10">
                        <c:v> 45000 to 49999</c:v>
                      </c:pt>
                      <c:pt idx="11">
                        <c:v> 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E06-4C5F-AC67-EB8390D13C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 &lt; 1000</c:v>
                      </c:pt>
                      <c:pt idx="1">
                        <c:v> 1000 to 4999</c:v>
                      </c:pt>
                      <c:pt idx="2">
                        <c:v> 5000 to 9999</c:v>
                      </c:pt>
                      <c:pt idx="3">
                        <c:v> 10000 to 14999</c:v>
                      </c:pt>
                      <c:pt idx="4">
                        <c:v> 15000 to 19999</c:v>
                      </c:pt>
                      <c:pt idx="5">
                        <c:v> 20000 to 24999</c:v>
                      </c:pt>
                      <c:pt idx="6">
                        <c:v> 25000 to 29999</c:v>
                      </c:pt>
                      <c:pt idx="7">
                        <c:v> 30000 to 34999</c:v>
                      </c:pt>
                      <c:pt idx="8">
                        <c:v> 35000 to 39999</c:v>
                      </c:pt>
                      <c:pt idx="9">
                        <c:v> 40000 to 44999</c:v>
                      </c:pt>
                      <c:pt idx="10">
                        <c:v> 45000 to 49999</c:v>
                      </c:pt>
                      <c:pt idx="11">
                        <c:v> 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E06-4C5F-AC67-EB8390D13C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 &lt; 1000</c:v>
                      </c:pt>
                      <c:pt idx="1">
                        <c:v> 1000 to 4999</c:v>
                      </c:pt>
                      <c:pt idx="2">
                        <c:v> 5000 to 9999</c:v>
                      </c:pt>
                      <c:pt idx="3">
                        <c:v> 10000 to 14999</c:v>
                      </c:pt>
                      <c:pt idx="4">
                        <c:v> 15000 to 19999</c:v>
                      </c:pt>
                      <c:pt idx="5">
                        <c:v> 20000 to 24999</c:v>
                      </c:pt>
                      <c:pt idx="6">
                        <c:v> 25000 to 29999</c:v>
                      </c:pt>
                      <c:pt idx="7">
                        <c:v> 30000 to 34999</c:v>
                      </c:pt>
                      <c:pt idx="8">
                        <c:v> 35000 to 39999</c:v>
                      </c:pt>
                      <c:pt idx="9">
                        <c:v> 40000 to 44999</c:v>
                      </c:pt>
                      <c:pt idx="10">
                        <c:v> 45000 to 49999</c:v>
                      </c:pt>
                      <c:pt idx="11">
                        <c:v> 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E06-4C5F-AC67-EB8390D13CA0}"/>
                  </c:ext>
                </c:extLst>
              </c15:ser>
            </c15:filteredLineSeries>
          </c:ext>
        </c:extLst>
      </c:lineChart>
      <c:catAx>
        <c:axId val="119796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68943"/>
        <c:crosses val="autoZero"/>
        <c:auto val="1"/>
        <c:lblAlgn val="ctr"/>
        <c:lblOffset val="100"/>
        <c:noMultiLvlLbl val="0"/>
      </c:catAx>
      <c:valAx>
        <c:axId val="112296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96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3155806096558422E-2"/>
          <c:y val="0.92021152604123968"/>
          <c:w val="0.3131663484832346"/>
          <c:h val="5.50799377943198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700086</xdr:colOff>
      <xdr:row>0</xdr:row>
      <xdr:rowOff>0</xdr:rowOff>
    </xdr:from>
    <xdr:to>
      <xdr:col>17</xdr:col>
      <xdr:colOff>485775</xdr:colOff>
      <xdr:row>18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7C569-9F63-4C6E-8A76-F3978707A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1</xdr:row>
      <xdr:rowOff>28575</xdr:rowOff>
    </xdr:from>
    <xdr:to>
      <xdr:col>19</xdr:col>
      <xdr:colOff>542925</xdr:colOff>
      <xdr:row>22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12BB4-DAEF-4272-B6DE-DD9E54525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100011</xdr:colOff>
      <xdr:row>0</xdr:row>
      <xdr:rowOff>0</xdr:rowOff>
    </xdr:from>
    <xdr:to>
      <xdr:col>19</xdr:col>
      <xdr:colOff>95249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D7122-FEEB-4052-953D-4E10B851F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13</xdr:row>
      <xdr:rowOff>138111</xdr:rowOff>
    </xdr:from>
    <xdr:to>
      <xdr:col>8</xdr:col>
      <xdr:colOff>19049</xdr:colOff>
      <xdr:row>34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CDEF8-EFC1-4FA6-B7DD-269EC7BAB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S" refreshedDate="43902.396707175925" createdVersion="6" refreshedVersion="6" minRefreshableVersion="3" recordCount="4115" xr:uid="{69066CBF-E78F-4DC5-8324-34438B9CAC8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S" refreshedDate="43902.489892129626" createdVersion="6" refreshedVersion="6" minRefreshableVersion="3" recordCount="4115" xr:uid="{E7C5C1A2-ECAC-47CB-8814-2B10F33D9EA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A888A-A1C2-49DD-ADB9-6904192F129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EF4D6-69D8-4166-8BC9-5C0CBB11553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3A41D-D214-4311-BC54-82876AB0D5D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IFERROR((E2/L2),0)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IFERROR((E3/L3),0)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IFERROR((E67/L67),0)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IFERROR((E131/L131),0)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IFERROR((E195/L195),0)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IFERROR((E259/L259),0)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IFERROR((E323/L323),0)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IFERROR((E387/L387),0)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IFERROR((E451/L451),0)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IFERROR((E515/L515),0)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IFERROR((E579/L579),0)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IFERROR((E643/L643),0)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IFERROR((E707/L707),0)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IFERROR((E771/L771),0)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IFERROR((E835/L835),0)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IFERROR((E899/L899),0)</f>
        <v>0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IFERROR((E963/L963),0)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IFERROR((E1027/L1027),0)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IFERROR((E1091/L1091),0)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IFERROR((E1155/L1155),0)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IFERROR((E1219/L1219),0)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IFERROR((E1283/L1283),0)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IFERROR((E1347/L1347),0)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IFERROR((E1411/L1411),0)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IFERROR((E1475/L1475),0)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IFERROR((E1539/L1539),0)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IFERROR((E1603/L1603),0)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IFERROR((E1667/L1667),0)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IFERROR((E1731/L1731),0)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IFERROR((E1795/L1795),0)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IFERROR((E1859/L1859),0)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IFERROR((E1923/L1923),0)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IFERROR((E1987/L1987),0)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IFERROR((E2051/L2051),0)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IFERROR((E2115/L2115),0)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IFERROR((E2179/L2179),0)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IFERROR((E2243/L2243),0)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IFERROR((E2307/L2307),0)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IFERROR((E2371/L2371),0)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IFERROR((E2435/L2435),0)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IFERROR((E2499/L2499),0)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IFERROR((E2563/L2563),0)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IFERROR((E2627/L2627),0)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IFERROR((E2691/L2691),0)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IFERROR((E2755/L2755),0)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IFERROR((E2819/L2819),0)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IFERROR((E2883/L2883),0)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IFERROR((E2947/L2947),0)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IFERROR((E3011/L3011),0)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IFERROR((E3075/L3075),0)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IFERROR((E3139/L3139),0)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IFERROR((E3203/L3203),0)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IFERROR((E3267/L3267),0)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IFERROR((E3331/L3331),0)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IFERROR((E3395/L3395),0)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IFERROR((E3459/L3459),0)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IFERROR((E3523/L3523),0)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IFERROR((E3587/L3587),0)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IFERROR((E3651/L3651),0)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IFERROR((E3715/L3715),0)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IFERROR((E3779/L3779),0)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IFERROR((E3843/L3843),0)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IFERROR((E3907/L3907),0)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IFERROR((E3971/L3971),0)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IFERROR((E4035/L4035),0)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IFERROR((E4099/L4099),0)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CFA38498-ED0D-4137-9C75-E9739E7745BC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E55FD-D0DD-4074-989E-3210F6ADB1A1}">
  <dimension ref="A1:F14"/>
  <sheetViews>
    <sheetView workbookViewId="0">
      <selection activeCell="B13" sqref="B13: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8311</v>
      </c>
    </row>
    <row r="4" spans="1:6" x14ac:dyDescent="0.25">
      <c r="A4" s="7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A7689-2E79-4236-940A-7D81FDA0B6DB}">
  <dimension ref="A1:F47"/>
  <sheetViews>
    <sheetView workbookViewId="0">
      <selection activeCell="D2" sqref="D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8365</v>
      </c>
      <c r="B2" t="s">
        <v>8310</v>
      </c>
    </row>
    <row r="4" spans="1:6" x14ac:dyDescent="0.25">
      <c r="A4" s="7" t="s">
        <v>8323</v>
      </c>
      <c r="B4" s="7" t="s">
        <v>8311</v>
      </c>
    </row>
    <row r="5" spans="1:6" x14ac:dyDescent="0.2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0874B-2A51-4650-B7C2-E1A07F0BC506}">
  <dimension ref="A1:F18"/>
  <sheetViews>
    <sheetView workbookViewId="0">
      <selection activeCell="F18" sqref="A1:F1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8365</v>
      </c>
      <c r="B1" t="s">
        <v>8310</v>
      </c>
    </row>
    <row r="2" spans="1:6" x14ac:dyDescent="0.25">
      <c r="A2" s="7" t="s">
        <v>8380</v>
      </c>
      <c r="B2" t="s">
        <v>8310</v>
      </c>
    </row>
    <row r="4" spans="1:6" x14ac:dyDescent="0.25">
      <c r="A4" s="7" t="s">
        <v>8323</v>
      </c>
      <c r="B4" s="7" t="s">
        <v>8311</v>
      </c>
    </row>
    <row r="5" spans="1:6" x14ac:dyDescent="0.2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8" t="s">
        <v>8374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8" t="s">
        <v>8375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8" t="s">
        <v>8376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8" t="s">
        <v>8377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8" t="s">
        <v>8368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8" t="s">
        <v>8378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8" t="s">
        <v>8369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8" t="s">
        <v>8370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8" t="s">
        <v>8371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8" t="s">
        <v>8372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8" t="s">
        <v>8373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8" t="s">
        <v>8379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8" t="s">
        <v>8312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45508-647E-4117-9114-0D910DB1DD3B}">
  <dimension ref="A1:H13"/>
  <sheetViews>
    <sheetView tabSelected="1" workbookViewId="0">
      <selection activeCell="I20" sqref="I20"/>
    </sheetView>
  </sheetViews>
  <sheetFormatPr defaultRowHeight="15" x14ac:dyDescent="0.25"/>
  <cols>
    <col min="1" max="1" width="14.28515625" style="11" bestFit="1" customWidth="1"/>
    <col min="2" max="8" width="17.85546875" style="11" customWidth="1"/>
    <col min="9" max="16384" width="9.140625" style="11"/>
  </cols>
  <sheetData>
    <row r="1" spans="1:8" ht="15.75" thickBot="1" x14ac:dyDescent="0.3">
      <c r="A1" s="18" t="s">
        <v>8381</v>
      </c>
      <c r="B1" s="19" t="s">
        <v>8382</v>
      </c>
      <c r="C1" s="19" t="s">
        <v>8383</v>
      </c>
      <c r="D1" s="19" t="s">
        <v>8384</v>
      </c>
      <c r="E1" s="19" t="s">
        <v>8385</v>
      </c>
      <c r="F1" s="19" t="s">
        <v>8386</v>
      </c>
      <c r="G1" s="19" t="s">
        <v>8387</v>
      </c>
      <c r="H1" s="20" t="s">
        <v>8388</v>
      </c>
    </row>
    <row r="2" spans="1:8" x14ac:dyDescent="0.25">
      <c r="A2" s="15" t="s">
        <v>8389</v>
      </c>
      <c r="B2" s="16">
        <f>COUNTIFS(Sheet1!$F:$F,"successful",Sheet1!$D:$D,"&lt;1000")</f>
        <v>322</v>
      </c>
      <c r="C2" s="16">
        <f>COUNTIFS(Sheet1!$F:$F,"failed",Sheet1!$D:$D,"&lt;1000")</f>
        <v>113</v>
      </c>
      <c r="D2" s="16">
        <f>COUNTIFS(Sheet1!$F:$F,"canceled",Sheet1!$D:$D,"&lt;1000")</f>
        <v>18</v>
      </c>
      <c r="E2" s="16">
        <f>SUM(B2:D2)</f>
        <v>453</v>
      </c>
      <c r="F2" s="17">
        <f>B2/$E2</f>
        <v>0.71081677704194257</v>
      </c>
      <c r="G2" s="17">
        <f t="shared" ref="G2:H2" si="0">C2/$E2</f>
        <v>0.24944812362030905</v>
      </c>
      <c r="H2" s="17">
        <f t="shared" si="0"/>
        <v>3.9735099337748346E-2</v>
      </c>
    </row>
    <row r="3" spans="1:8" x14ac:dyDescent="0.25">
      <c r="A3" s="12" t="s">
        <v>8390</v>
      </c>
      <c r="B3" s="13">
        <f>COUNTIFS(Sheet1!$F:$F,"successful",Sheet1!$D:$D,"&gt;=1000",Sheet1!$D:$D,"&lt;=4999")</f>
        <v>932</v>
      </c>
      <c r="C3" s="13">
        <f>COUNTIFS(Sheet1!$F:$F,"failed",Sheet1!$D:$D,"&gt;=1000",Sheet1!$D:$D,"&lt;=4999")</f>
        <v>420</v>
      </c>
      <c r="D3" s="13">
        <f>COUNTIFS(Sheet1!$F:$F,"canceled",Sheet1!$D:$D,"&gt;=1000",Sheet1!$D:$D,"&lt;=4999")</f>
        <v>60</v>
      </c>
      <c r="E3" s="13">
        <f t="shared" ref="E3:E13" si="1">SUM(B3:D3)</f>
        <v>1412</v>
      </c>
      <c r="F3" s="14">
        <f t="shared" ref="F3:F13" si="2">B3/$E3</f>
        <v>0.66005665722379603</v>
      </c>
      <c r="G3" s="14">
        <f t="shared" ref="G3:G13" si="3">C3/$E3</f>
        <v>0.29745042492917845</v>
      </c>
      <c r="H3" s="14">
        <f t="shared" ref="H3:H13" si="4">D3/$E3</f>
        <v>4.2492917847025496E-2</v>
      </c>
    </row>
    <row r="4" spans="1:8" x14ac:dyDescent="0.25">
      <c r="A4" s="12" t="s">
        <v>8391</v>
      </c>
      <c r="B4" s="13">
        <f>COUNTIFS(Sheet1!$F:$F,"successful",Sheet1!$D:$D,"&gt;=5000",Sheet1!$D:$D,"&lt;=9999")</f>
        <v>381</v>
      </c>
      <c r="C4" s="13">
        <f>COUNTIFS(Sheet1!$F:$F,"failed",Sheet1!$D:$D,"&gt;=5000",Sheet1!$D:$D,"&lt;=9999")</f>
        <v>283</v>
      </c>
      <c r="D4" s="13">
        <f>COUNTIFS(Sheet1!$F:$F,"canceled",Sheet1!$D:$D,"&gt;=5000",Sheet1!$D:$D,"&lt;=9999")</f>
        <v>52</v>
      </c>
      <c r="E4" s="13">
        <f t="shared" si="1"/>
        <v>716</v>
      </c>
      <c r="F4" s="14">
        <f t="shared" si="2"/>
        <v>0.53212290502793291</v>
      </c>
      <c r="G4" s="14">
        <f t="shared" si="3"/>
        <v>0.39525139664804471</v>
      </c>
      <c r="H4" s="14">
        <f t="shared" si="4"/>
        <v>7.2625698324022353E-2</v>
      </c>
    </row>
    <row r="5" spans="1:8" x14ac:dyDescent="0.25">
      <c r="A5" s="12" t="s">
        <v>8392</v>
      </c>
      <c r="B5" s="13">
        <f>COUNTIFS(Sheet1!$F:$F,"successful",Sheet1!$D:$D,"&gt;=10000",Sheet1!$D:$D,"&lt;=14999")</f>
        <v>168</v>
      </c>
      <c r="C5" s="13">
        <f>COUNTIFS(Sheet1!$F:$F,"failed",Sheet1!$D:$D,"&gt;=10000",Sheet1!$D:$D,"&lt;=14999")</f>
        <v>144</v>
      </c>
      <c r="D5" s="13">
        <f>COUNTIFS(Sheet1!$F:$F,"canceled",Sheet1!$D:$D,"&gt;=10000",Sheet1!$D:$D,"&lt;=14999")</f>
        <v>40</v>
      </c>
      <c r="E5" s="13">
        <f t="shared" si="1"/>
        <v>352</v>
      </c>
      <c r="F5" s="14">
        <f t="shared" si="2"/>
        <v>0.47727272727272729</v>
      </c>
      <c r="G5" s="14">
        <f t="shared" si="3"/>
        <v>0.40909090909090912</v>
      </c>
      <c r="H5" s="14">
        <f t="shared" si="4"/>
        <v>0.11363636363636363</v>
      </c>
    </row>
    <row r="6" spans="1:8" x14ac:dyDescent="0.25">
      <c r="A6" s="12" t="s">
        <v>8393</v>
      </c>
      <c r="B6" s="13">
        <f>COUNTIFS(Sheet1!$F:$F,"successful",Sheet1!$D:$D,"&gt;=15000",Sheet1!$D:$D,"&lt;=19999")</f>
        <v>94</v>
      </c>
      <c r="C6" s="13">
        <f>COUNTIFS(Sheet1!$F:$F,"failed",Sheet1!$D:$D,"&gt;=15000",Sheet1!$D:$D,"&lt;=19999")</f>
        <v>90</v>
      </c>
      <c r="D6" s="13">
        <f>COUNTIFS(Sheet1!$F:$F,"canceled",Sheet1!$D:$D,"&gt;=15000",Sheet1!$D:$D,"&lt;=19999")</f>
        <v>17</v>
      </c>
      <c r="E6" s="13">
        <f t="shared" si="1"/>
        <v>201</v>
      </c>
      <c r="F6" s="14">
        <f t="shared" si="2"/>
        <v>0.46766169154228854</v>
      </c>
      <c r="G6" s="14">
        <f t="shared" si="3"/>
        <v>0.44776119402985076</v>
      </c>
      <c r="H6" s="14">
        <f t="shared" si="4"/>
        <v>8.45771144278607E-2</v>
      </c>
    </row>
    <row r="7" spans="1:8" x14ac:dyDescent="0.25">
      <c r="A7" s="12" t="s">
        <v>8394</v>
      </c>
      <c r="B7" s="13">
        <f>COUNTIFS(Sheet1!$F:$F,"successful",Sheet1!$D:$D,"&gt;=20000",Sheet1!$D:$D,"&lt;=24999")</f>
        <v>62</v>
      </c>
      <c r="C7" s="13">
        <f>COUNTIFS(Sheet1!$F:$F,"failed",Sheet1!$D:$D,"&gt;=20000",Sheet1!$D:$D,"&lt;=24999")</f>
        <v>72</v>
      </c>
      <c r="D7" s="13">
        <f>COUNTIFS(Sheet1!$F:$F,"canceled",Sheet1!$D:$D,"&gt;=20000",Sheet1!$D:$D,"&lt;=24999")</f>
        <v>14</v>
      </c>
      <c r="E7" s="13">
        <f t="shared" si="1"/>
        <v>148</v>
      </c>
      <c r="F7" s="14">
        <f t="shared" si="2"/>
        <v>0.41891891891891891</v>
      </c>
      <c r="G7" s="14">
        <f t="shared" si="3"/>
        <v>0.48648648648648651</v>
      </c>
      <c r="H7" s="14">
        <f t="shared" si="4"/>
        <v>9.45945945945946E-2</v>
      </c>
    </row>
    <row r="8" spans="1:8" x14ac:dyDescent="0.25">
      <c r="A8" s="12" t="s">
        <v>8395</v>
      </c>
      <c r="B8" s="13">
        <f>COUNTIFS(Sheet1!$F:$F,"successful",Sheet1!$D:$D,"&gt;=25000",Sheet1!$D:$D,"&lt;=29999")</f>
        <v>55</v>
      </c>
      <c r="C8" s="13">
        <f>COUNTIFS(Sheet1!$F:$F,"failed",Sheet1!$D:$D,"&gt;=25000",Sheet1!$D:$D,"&lt;=29999")</f>
        <v>64</v>
      </c>
      <c r="D8" s="13">
        <f>COUNTIFS(Sheet1!$F:$F,"canceled",Sheet1!$D:$D,"&gt;=25000",Sheet1!$D:$D,"&lt;=29999")</f>
        <v>18</v>
      </c>
      <c r="E8" s="13">
        <f t="shared" si="1"/>
        <v>137</v>
      </c>
      <c r="F8" s="14">
        <f t="shared" si="2"/>
        <v>0.40145985401459855</v>
      </c>
      <c r="G8" s="14">
        <f t="shared" si="3"/>
        <v>0.46715328467153283</v>
      </c>
      <c r="H8" s="14">
        <f t="shared" si="4"/>
        <v>0.13138686131386862</v>
      </c>
    </row>
    <row r="9" spans="1:8" x14ac:dyDescent="0.25">
      <c r="A9" s="12" t="s">
        <v>8396</v>
      </c>
      <c r="B9" s="13">
        <f>COUNTIFS(Sheet1!$F:$F,"successful",Sheet1!$D:$D,"&gt;=30000",Sheet1!$D:$D,"&lt;=34999")</f>
        <v>32</v>
      </c>
      <c r="C9" s="13">
        <f>COUNTIFS(Sheet1!$F:$F,"failed",Sheet1!$D:$D,"&gt;=30000",Sheet1!$D:$D,"&lt;=34999")</f>
        <v>37</v>
      </c>
      <c r="D9" s="13">
        <f>COUNTIFS(Sheet1!$F:$F,"canceled",Sheet1!$D:$D,"&gt;=30000",Sheet1!$D:$D,"&lt;=34999")</f>
        <v>13</v>
      </c>
      <c r="E9" s="13">
        <f t="shared" si="1"/>
        <v>82</v>
      </c>
      <c r="F9" s="14">
        <f t="shared" si="2"/>
        <v>0.3902439024390244</v>
      </c>
      <c r="G9" s="14">
        <f t="shared" si="3"/>
        <v>0.45121951219512196</v>
      </c>
      <c r="H9" s="14">
        <f t="shared" si="4"/>
        <v>0.15853658536585366</v>
      </c>
    </row>
    <row r="10" spans="1:8" x14ac:dyDescent="0.25">
      <c r="A10" s="12" t="s">
        <v>8397</v>
      </c>
      <c r="B10" s="13">
        <f>COUNTIFS(Sheet1!$F:$F,"successful",Sheet1!$D:$D,"&gt;=35000",Sheet1!$D:$D,"&lt;=39999")</f>
        <v>26</v>
      </c>
      <c r="C10" s="13">
        <f>COUNTIFS(Sheet1!$F:$F,"failed",Sheet1!$D:$D,"&gt;=35000",Sheet1!$D:$D,"&lt;=39999")</f>
        <v>22</v>
      </c>
      <c r="D10" s="13">
        <f>COUNTIFS(Sheet1!$F:$F,"canceled",Sheet1!$D:$D,"&gt;=35000",Sheet1!$D:$D,"&lt;=39999")</f>
        <v>7</v>
      </c>
      <c r="E10" s="13">
        <f t="shared" si="1"/>
        <v>55</v>
      </c>
      <c r="F10" s="14">
        <f t="shared" si="2"/>
        <v>0.47272727272727272</v>
      </c>
      <c r="G10" s="14">
        <f t="shared" si="3"/>
        <v>0.4</v>
      </c>
      <c r="H10" s="14">
        <f t="shared" si="4"/>
        <v>0.12727272727272726</v>
      </c>
    </row>
    <row r="11" spans="1:8" x14ac:dyDescent="0.25">
      <c r="A11" s="12" t="s">
        <v>8398</v>
      </c>
      <c r="B11" s="13">
        <f>COUNTIFS(Sheet1!$F:$F,"successful",Sheet1!$D:$D,"&gt;=40000",Sheet1!$D:$D,"&lt;=44999")</f>
        <v>21</v>
      </c>
      <c r="C11" s="13">
        <f>COUNTIFS(Sheet1!$F:$F,"failed",Sheet1!$D:$D,"&gt;=40000",Sheet1!$D:$D,"&lt;=44999")</f>
        <v>16</v>
      </c>
      <c r="D11" s="13">
        <f>COUNTIFS(Sheet1!$F:$F,"canceled",Sheet1!$D:$D,"&gt;=40000",Sheet1!$D:$D,"&lt;=44999")</f>
        <v>6</v>
      </c>
      <c r="E11" s="13">
        <f t="shared" si="1"/>
        <v>43</v>
      </c>
      <c r="F11" s="14">
        <f t="shared" si="2"/>
        <v>0.48837209302325579</v>
      </c>
      <c r="G11" s="14">
        <f t="shared" si="3"/>
        <v>0.37209302325581395</v>
      </c>
      <c r="H11" s="14">
        <f t="shared" si="4"/>
        <v>0.13953488372093023</v>
      </c>
    </row>
    <row r="12" spans="1:8" x14ac:dyDescent="0.25">
      <c r="A12" s="12" t="s">
        <v>8399</v>
      </c>
      <c r="B12" s="13">
        <f>COUNTIFS(Sheet1!$F:$F,"successful",Sheet1!$D:$D,"&gt;=45000",Sheet1!$D:$D,"&lt;=49999")</f>
        <v>6</v>
      </c>
      <c r="C12" s="13">
        <f>COUNTIFS(Sheet1!$F:$F,"failed",Sheet1!$D:$D,"&gt;=45000",Sheet1!$D:$D,"&lt;=49999")</f>
        <v>11</v>
      </c>
      <c r="D12" s="13">
        <f>COUNTIFS(Sheet1!$F:$F,"canceled",Sheet1!$D:$D,"&gt;=45000",Sheet1!$D:$D,"&lt;=49999")</f>
        <v>4</v>
      </c>
      <c r="E12" s="13">
        <f t="shared" si="1"/>
        <v>21</v>
      </c>
      <c r="F12" s="14">
        <f t="shared" si="2"/>
        <v>0.2857142857142857</v>
      </c>
      <c r="G12" s="14">
        <f t="shared" si="3"/>
        <v>0.52380952380952384</v>
      </c>
      <c r="H12" s="14">
        <f t="shared" si="4"/>
        <v>0.19047619047619047</v>
      </c>
    </row>
    <row r="13" spans="1:8" x14ac:dyDescent="0.25">
      <c r="A13" s="12" t="s">
        <v>8400</v>
      </c>
      <c r="B13" s="13">
        <f>COUNTIFS(Sheet1!$F:$F,"successful",Sheet1!$D:$D,"&gt;=50000")</f>
        <v>86</v>
      </c>
      <c r="C13" s="13">
        <f>COUNTIFS(Sheet1!$F:$F,"failed",Sheet1!$D:$D,"&gt;=50000")</f>
        <v>258</v>
      </c>
      <c r="D13" s="13">
        <f>COUNTIFS(Sheet1!$F:$F,"canceled",Sheet1!$D:$D,"&gt;=50000")</f>
        <v>100</v>
      </c>
      <c r="E13" s="13">
        <f t="shared" si="1"/>
        <v>444</v>
      </c>
      <c r="F13" s="14">
        <f t="shared" si="2"/>
        <v>0.19369369369369369</v>
      </c>
      <c r="G13" s="14">
        <f t="shared" si="3"/>
        <v>0.58108108108108103</v>
      </c>
      <c r="H13" s="14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Cat. Stats</vt:lpstr>
      <vt:lpstr>Sub Cat. Stats</vt:lpstr>
      <vt:lpstr>State by Month</vt:lpstr>
      <vt:lpstr>Bonus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CodyS</cp:lastModifiedBy>
  <dcterms:created xsi:type="dcterms:W3CDTF">2017-04-20T15:17:24Z</dcterms:created>
  <dcterms:modified xsi:type="dcterms:W3CDTF">2020-03-12T20:49:04Z</dcterms:modified>
</cp:coreProperties>
</file>