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הנדסת שיטות הגשה סופית\"/>
    </mc:Choice>
  </mc:AlternateContent>
  <xr:revisionPtr revIDLastSave="0" documentId="13_ncr:1_{E06F9AF3-E99D-4E0F-8A01-D361DC5D4666}" xr6:coauthVersionLast="47" xr6:coauthVersionMax="47" xr10:uidLastSave="{00000000-0000-0000-0000-000000000000}"/>
  <bookViews>
    <workbookView xWindow="-110" yWindow="-110" windowWidth="19420" windowHeight="10300" activeTab="3" xr2:uid="{EED087AB-1E52-42A1-8CAD-2769C853B72C}"/>
  </bookViews>
  <sheets>
    <sheet name="שאלה 1" sheetId="1" r:id="rId1"/>
    <sheet name="שאלה 2" sheetId="2" r:id="rId2"/>
    <sheet name="שאלה 3" sheetId="3" r:id="rId3"/>
    <sheet name="שאלה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2" l="1"/>
  <c r="K18" i="2"/>
  <c r="O19" i="2"/>
  <c r="M27" i="2"/>
  <c r="N20" i="2"/>
  <c r="N19" i="2"/>
  <c r="N18" i="2"/>
  <c r="L20" i="2"/>
  <c r="L18" i="2"/>
  <c r="K20" i="2"/>
  <c r="K19" i="2"/>
  <c r="N53" i="4" a="1"/>
  <c r="N53" i="4" s="1"/>
  <c r="N48" i="4" a="1"/>
  <c r="N48" i="4" s="1"/>
  <c r="L25" i="2"/>
  <c r="N55" i="4"/>
  <c r="N22" i="1"/>
  <c r="O20" i="2" l="1"/>
  <c r="G17" i="1" l="1"/>
  <c r="G19" i="1" s="1"/>
  <c r="N17" i="1"/>
  <c r="F14" i="1" s="1"/>
  <c r="F15" i="1" s="1"/>
  <c r="N14" i="1"/>
  <c r="L23" i="2"/>
  <c r="L19" i="2"/>
  <c r="Q38" i="4"/>
  <c r="N42" i="4"/>
  <c r="N41" i="4"/>
  <c r="N40" i="4"/>
  <c r="N39" i="4"/>
  <c r="N38" i="4"/>
  <c r="P51" i="4" s="1"/>
  <c r="P53" i="4" l="1"/>
  <c r="P54" i="4"/>
  <c r="P52" i="4"/>
  <c r="N50" i="4" s="1"/>
  <c r="Q39" i="4"/>
  <c r="Q50" i="4"/>
  <c r="Q40" i="4" l="1"/>
  <c r="Q51" i="4"/>
  <c r="Q52" i="4" l="1"/>
  <c r="Q41" i="4"/>
  <c r="N15" i="1"/>
  <c r="Q53" i="4" l="1"/>
  <c r="Q42" i="4"/>
  <c r="Q54" i="4" l="1"/>
  <c r="Q4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<sst xmlns="http://schemas.openxmlformats.org/spreadsheetml/2006/main" count="120" uniqueCount="95">
  <si>
    <t>cu=</t>
  </si>
  <si>
    <t>co=</t>
  </si>
  <si>
    <t>הערה - החישובים נעשו בתאים עצמם</t>
  </si>
  <si>
    <t>F(Q)=</t>
  </si>
  <si>
    <t>Q=</t>
  </si>
  <si>
    <t xml:space="preserve">לפניך שתי דוגמאות לתהליכי ייצור שונים. השלם את הטבלה הבאה עבור שתי הדוגמאות: </t>
  </si>
  <si>
    <t>דוגמא מס. 1</t>
  </si>
  <si>
    <t>דוגמא מס. 2</t>
  </si>
  <si>
    <t>סוג תהליך הייצור</t>
  </si>
  <si>
    <t>ייצור רציף</t>
  </si>
  <si>
    <t xml:space="preserve">ייצור סדרתי </t>
  </si>
  <si>
    <t>מערך הייצור</t>
  </si>
  <si>
    <t>מערך מוצר</t>
  </si>
  <si>
    <t xml:space="preserve">מערך פונקציונלי </t>
  </si>
  <si>
    <t>מגוון המוצרים</t>
  </si>
  <si>
    <t>קטן באופן יחסי</t>
  </si>
  <si>
    <t>בינוני עד גדול</t>
  </si>
  <si>
    <t>מיומנות העובדים</t>
  </si>
  <si>
    <t>מלאי בתהליך</t>
  </si>
  <si>
    <t>זמן שהייה בתהליך</t>
  </si>
  <si>
    <t>קצר יחסית</t>
  </si>
  <si>
    <t xml:space="preserve">שאלה 4 </t>
  </si>
  <si>
    <t>להלן נתוני הביקוש למוצר מסוים בחודשים האחרונים:</t>
  </si>
  <si>
    <t>חודש</t>
  </si>
  <si>
    <t>ביקוש</t>
  </si>
  <si>
    <t>n=2</t>
  </si>
  <si>
    <t>תקופה</t>
  </si>
  <si>
    <t>תחזית</t>
  </si>
  <si>
    <t xml:space="preserve">לפי ממוצע נע </t>
  </si>
  <si>
    <t>לפי החלקה מעריכית</t>
  </si>
  <si>
    <t>טעות ממוצע נע</t>
  </si>
  <si>
    <t>טעות החלקה מעריכית</t>
  </si>
  <si>
    <t xml:space="preserve">MSE </t>
  </si>
  <si>
    <t>MAPE</t>
  </si>
  <si>
    <t xml:space="preserve">חישוב הטעויות </t>
  </si>
  <si>
    <t xml:space="preserve">לפי בדיקה כדאי לעשות חיזוי בשיטת ממוצע נע מכיוון שהיא סיפקה תוצאות קטנות יותר במדדי איכות. </t>
  </si>
  <si>
    <t>מדדי איכות עבור ממוצע נע</t>
  </si>
  <si>
    <t>מדדי איכות עבור החלקה מעריכית</t>
  </si>
  <si>
    <t>עד 25</t>
  </si>
  <si>
    <t>מחיר ליחידה בדולר</t>
  </si>
  <si>
    <t>K</t>
  </si>
  <si>
    <t>למדא</t>
  </si>
  <si>
    <t>I</t>
  </si>
  <si>
    <t>26-50</t>
  </si>
  <si>
    <t>מעל 50</t>
  </si>
  <si>
    <t>H</t>
  </si>
  <si>
    <t>Q*</t>
  </si>
  <si>
    <t>C(Q)</t>
  </si>
  <si>
    <t>320Q</t>
  </si>
  <si>
    <t>320*25+305*(Q-25)</t>
  </si>
  <si>
    <t>375+305Q</t>
  </si>
  <si>
    <t>1375+285Q</t>
  </si>
  <si>
    <t>320*25+ 305*25+285(Q-50)</t>
  </si>
  <si>
    <t>G(Q)</t>
  </si>
  <si>
    <t xml:space="preserve">גודל ההזמנה האופטימלי </t>
  </si>
  <si>
    <t>סעיף ב</t>
  </si>
  <si>
    <t>סעיף א</t>
  </si>
  <si>
    <t>זמן אספקה של הלקוחות הוא 5 חודשים-&gt;</t>
  </si>
  <si>
    <t>שנה</t>
  </si>
  <si>
    <t xml:space="preserve">זמן המחזור הוא </t>
  </si>
  <si>
    <t>R=</t>
  </si>
  <si>
    <t xml:space="preserve">שנה -&gt; זמן  המחזור גדול מזמן האספקה </t>
  </si>
  <si>
    <t xml:space="preserve">מכיוון שהמודל מתבסס על מודל המסור, לפיו מבצעים הזמנה לפי מחזורים, יש לחשב את הנקודה שבה נבצע את ההזמנה במהלך המחזור. </t>
  </si>
  <si>
    <t xml:space="preserve">בשביל שיהיה ניתן לספק בצורה  קבועה וידועה מראש את כל הכמות שמתקבלת בפעימה אחת בכל פעם. </t>
  </si>
  <si>
    <t>נגלה כי ערך Z=0.48</t>
  </si>
  <si>
    <t>נעגל כלפי מעלה כי CO &lt;CU</t>
  </si>
  <si>
    <t>(Q-85+1)/(115-85+1)</t>
  </si>
  <si>
    <t>Q</t>
  </si>
  <si>
    <t>כולם  נמצאים בטווח</t>
  </si>
  <si>
    <t>Q מעוגל</t>
  </si>
  <si>
    <t>Quantities</t>
  </si>
  <si>
    <t>Average cost</t>
  </si>
  <si>
    <t>המשוואה נפתרה במחשבון</t>
  </si>
  <si>
    <t>=</t>
  </si>
  <si>
    <t xml:space="preserve">רמת המלאי שיש לבצע בה את ההזמנה </t>
  </si>
  <si>
    <t>כאשר זמן המחזור והביקוש ידוע, ניתן לדעת מה רמת המלאי שיש לבצע בה את ההזמנה  במקרה זה מצאתי שזמן המחזור גדול מזמן האספקה.</t>
  </si>
  <si>
    <t>סעיף ג</t>
  </si>
  <si>
    <t>אם גודל ההזמנה האופטימלי יקטן/יגדל (מחק את המיותר) וכל שאר הגורמים ישארו קבועים, זמן המחזור יקטן/יגדל (מחק את המיותר).</t>
  </si>
  <si>
    <t>המשפט שצריך להשלים:</t>
  </si>
  <si>
    <t>המשפט הנכון:</t>
  </si>
  <si>
    <t>אם גודל ההזמנה האופטימלי יגדל וכל שאר הגורמים ישארו קבועים, זמן המחזור יגדל.</t>
  </si>
  <si>
    <t>משימה:</t>
  </si>
  <si>
    <t>הדוגמאות המוצגות בתרגיל:</t>
  </si>
  <si>
    <t>(Q-84)/(31)</t>
  </si>
  <si>
    <t xml:space="preserve">א. תשובה -&gt; אין מגמה. </t>
  </si>
  <si>
    <t xml:space="preserve">אין עקביות בין התנהגות החודשים השונים מבחינת עלייה או ירידה של הביקושים . </t>
  </si>
  <si>
    <t>סעיף ה</t>
  </si>
  <si>
    <t>סעיף ד</t>
  </si>
  <si>
    <t>לכן השתמשתי בנוסחה של למדא כפול זמן האספקה וקיבלתי נקודת הזמנה 58.</t>
  </si>
  <si>
    <t>אין בדרך כלל, "זורם בצינור"</t>
  </si>
  <si>
    <t>מיומנותם, עלות התחלופה שלהם והשכר כולם נמוכים</t>
  </si>
  <si>
    <t>בינונית , העובדים נדרשים לכוון את המכונות בתחילת הסדרה</t>
  </si>
  <si>
    <t>גדול בדרך כלל בגלל התחנות השונות</t>
  </si>
  <si>
    <t xml:space="preserve">ארוך באופן יחסי, יש הרבה המתנות בין העיבודים </t>
  </si>
  <si>
    <t>יחידות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</si>
</sst>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&quot;₪&quot;#,##0.00"/>
    <numFmt numFmtId="167" formatCode="[$$-45C]#,##0.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David"/>
      <family val="2"/>
    </font>
    <font>
      <sz val="12"/>
      <color theme="1"/>
      <name val="David"/>
      <family val="2"/>
    </font>
    <font>
      <sz val="12"/>
      <color rgb="FF000000"/>
      <name val="David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right" vertical="center" readingOrder="2"/>
    </xf>
    <xf numFmtId="0" fontId="3" fillId="0" borderId="1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horizontal="right"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wrapText="1" readingOrder="2"/>
    </xf>
    <xf numFmtId="0" fontId="0" fillId="2" borderId="0" xfId="0" applyFill="1"/>
    <xf numFmtId="0" fontId="5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right" vertical="center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2"/>
    </xf>
    <xf numFmtId="0" fontId="2" fillId="0" borderId="0" xfId="0" applyFont="1"/>
    <xf numFmtId="1" fontId="0" fillId="0" borderId="0" xfId="0" applyNumberFormat="1" applyAlignment="1">
      <alignment horizontal="left" indent="1"/>
    </xf>
    <xf numFmtId="164" fontId="0" fillId="2" borderId="0" xfId="0" applyNumberFormat="1" applyFill="1"/>
    <xf numFmtId="0" fontId="8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9" fillId="4" borderId="6" xfId="0" applyFont="1" applyFill="1" applyBorder="1"/>
    <xf numFmtId="0" fontId="0" fillId="6" borderId="0" xfId="0" applyFill="1"/>
    <xf numFmtId="1" fontId="0" fillId="6" borderId="0" xfId="0" applyNumberFormat="1" applyFill="1"/>
    <xf numFmtId="49" fontId="0" fillId="6" borderId="5" xfId="0" quotePrefix="1" applyNumberFormat="1" applyFill="1" applyBorder="1"/>
    <xf numFmtId="0" fontId="0" fillId="7" borderId="0" xfId="0" applyFill="1"/>
    <xf numFmtId="0" fontId="8" fillId="7" borderId="0" xfId="0" applyFont="1" applyFill="1"/>
    <xf numFmtId="0" fontId="0" fillId="9" borderId="0" xfId="0" applyFill="1"/>
    <xf numFmtId="0" fontId="10" fillId="0" borderId="0" xfId="0" applyFont="1"/>
    <xf numFmtId="0" fontId="6" fillId="0" borderId="0" xfId="0" applyFont="1" applyAlignment="1">
      <alignment horizontal="center" vertical="center" wrapText="1" readingOrder="2"/>
    </xf>
    <xf numFmtId="0" fontId="0" fillId="8" borderId="0" xfId="0" applyFill="1" applyAlignment="1">
      <alignment horizontal="center"/>
    </xf>
    <xf numFmtId="0" fontId="1" fillId="0" borderId="0" xfId="0" applyFont="1" applyAlignment="1">
      <alignment horizontal="center"/>
    </xf>
    <xf numFmtId="166" fontId="0" fillId="6" borderId="0" xfId="0" applyNumberFormat="1" applyFill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20">
    <dxf>
      <numFmt numFmtId="167" formatCode="[$$-45C]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alignment horizontal="left" vertical="bottom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'שאלה 4'!$M$6</c:f>
              <c:strCache>
                <c:ptCount val="1"/>
                <c:pt idx="0">
                  <c:v>ביקוש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'שאלה 4'!$N$5:$S$5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'שאלה 4'!$N$6:$S$6</c:f>
              <c:numCache>
                <c:formatCode>General</c:formatCode>
                <c:ptCount val="6"/>
                <c:pt idx="0">
                  <c:v>36</c:v>
                </c:pt>
                <c:pt idx="1">
                  <c:v>42</c:v>
                </c:pt>
                <c:pt idx="2">
                  <c:v>40</c:v>
                </c:pt>
                <c:pt idx="3">
                  <c:v>43</c:v>
                </c:pt>
                <c:pt idx="4">
                  <c:v>41</c:v>
                </c:pt>
                <c:pt idx="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5-4ABC-8D43-06D79C1F7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80783"/>
        <c:axId val="719978863"/>
      </c:lineChart>
      <c:catAx>
        <c:axId val="7199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8863"/>
        <c:crosses val="autoZero"/>
        <c:auto val="1"/>
        <c:lblAlgn val="ctr"/>
        <c:lblOffset val="100"/>
        <c:noMultiLvlLbl val="0"/>
      </c:catAx>
      <c:valAx>
        <c:axId val="7199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8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162622</xdr:colOff>
      <xdr:row>1</xdr:row>
      <xdr:rowOff>178109</xdr:rowOff>
    </xdr:from>
    <xdr:ext cx="4712254" cy="968684"/>
    <xdr:pic>
      <xdr:nvPicPr>
        <xdr:cNvPr id="2" name="Picture 1">
          <a:extLst>
            <a:ext uri="{FF2B5EF4-FFF2-40B4-BE49-F238E27FC236}">
              <a16:creationId xmlns:a16="http://schemas.microsoft.com/office/drawing/2014/main" id="{5B897495-0B4D-40E4-8F4B-C1418E1F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0305" y="363963"/>
          <a:ext cx="4712254" cy="968684"/>
        </a:xfrm>
        <a:prstGeom prst="rect">
          <a:avLst/>
        </a:prstGeom>
      </xdr:spPr>
    </xdr:pic>
    <xdr:clientData/>
  </xdr:oneCellAnchor>
  <xdr:oneCellAnchor>
    <xdr:from>
      <xdr:col>11</xdr:col>
      <xdr:colOff>239442</xdr:colOff>
      <xdr:row>7</xdr:row>
      <xdr:rowOff>136757</xdr:rowOff>
    </xdr:from>
    <xdr:ext cx="4053589" cy="517707"/>
    <xdr:pic>
      <xdr:nvPicPr>
        <xdr:cNvPr id="3" name="Picture 2">
          <a:extLst>
            <a:ext uri="{FF2B5EF4-FFF2-40B4-BE49-F238E27FC236}">
              <a16:creationId xmlns:a16="http://schemas.microsoft.com/office/drawing/2014/main" id="{4E594A9C-A544-4696-B593-749A34ED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8893" y="1437733"/>
          <a:ext cx="4053589" cy="517707"/>
        </a:xfrm>
        <a:prstGeom prst="rect">
          <a:avLst/>
        </a:prstGeom>
      </xdr:spPr>
    </xdr:pic>
    <xdr:clientData/>
  </xdr:oneCellAnchor>
  <xdr:twoCellAnchor editAs="oneCell">
    <xdr:from>
      <xdr:col>4</xdr:col>
      <xdr:colOff>276634</xdr:colOff>
      <xdr:row>7</xdr:row>
      <xdr:rowOff>149943</xdr:rowOff>
    </xdr:from>
    <xdr:to>
      <xdr:col>11</xdr:col>
      <xdr:colOff>25700</xdr:colOff>
      <xdr:row>10</xdr:row>
      <xdr:rowOff>89835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8A99B2-4937-3502-9941-EE9A5FEC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6040" y="1426230"/>
          <a:ext cx="4018026" cy="486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804751</xdr:colOff>
      <xdr:row>0</xdr:row>
      <xdr:rowOff>0</xdr:rowOff>
    </xdr:from>
    <xdr:to>
      <xdr:col>14</xdr:col>
      <xdr:colOff>165076</xdr:colOff>
      <xdr:row>8</xdr:row>
      <xdr:rowOff>95331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BA3BDE-23F8-0B32-BDCE-D5701BD1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2568" y="0"/>
          <a:ext cx="5384411" cy="1597866"/>
        </a:xfrm>
        <a:prstGeom prst="rect">
          <a:avLst/>
        </a:prstGeom>
      </xdr:spPr>
    </xdr:pic>
    <xdr:clientData/>
  </xdr:twoCellAnchor>
  <xdr:twoCellAnchor editAs="oneCell">
    <xdr:from>
      <xdr:col>11</xdr:col>
      <xdr:colOff>643051</xdr:colOff>
      <xdr:row>9</xdr:row>
      <xdr:rowOff>67250</xdr:rowOff>
    </xdr:from>
    <xdr:to>
      <xdr:col>14</xdr:col>
      <xdr:colOff>143691</xdr:colOff>
      <xdr:row>13</xdr:row>
      <xdr:rowOff>102393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E2E0B-0DEC-63BD-7162-F2EFB5E95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1431" y="1757602"/>
          <a:ext cx="4344163" cy="7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63903</xdr:rowOff>
    </xdr:from>
    <xdr:to>
      <xdr:col>6</xdr:col>
      <xdr:colOff>489289</xdr:colOff>
      <xdr:row>7</xdr:row>
      <xdr:rowOff>439555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52B6A-5D91-991A-03C9-AD4557EDD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5549"/>
          <a:ext cx="4154605" cy="17751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337595</xdr:colOff>
      <xdr:row>7</xdr:row>
      <xdr:rowOff>176835</xdr:rowOff>
    </xdr:from>
    <xdr:to>
      <xdr:col>19</xdr:col>
      <xdr:colOff>22507</xdr:colOff>
      <xdr:row>22</xdr:row>
      <xdr:rowOff>146934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A239C4-9B49-425B-8819-5D2F6C963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471380</xdr:colOff>
      <xdr:row>22</xdr:row>
      <xdr:rowOff>169863</xdr:rowOff>
    </xdr:from>
    <xdr:to>
      <xdr:col>18</xdr:col>
      <xdr:colOff>390182</xdr:colOff>
      <xdr:row>25</xdr:row>
      <xdr:rowOff>178377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18BDE1-3BBD-0D59-70C3-D28B9749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92404" y="4721971"/>
          <a:ext cx="3675248" cy="559358"/>
        </a:xfrm>
        <a:prstGeom prst="rect">
          <a:avLst/>
        </a:prstGeom>
      </xdr:spPr>
    </xdr:pic>
    <xdr:clientData/>
  </xdr:twoCellAnchor>
  <xdr:twoCellAnchor editAs="oneCell">
    <xdr:from>
      <xdr:col>15</xdr:col>
      <xdr:colOff>1079177</xdr:colOff>
      <xdr:row>28</xdr:row>
      <xdr:rowOff>39088</xdr:rowOff>
    </xdr:from>
    <xdr:to>
      <xdr:col>20</xdr:col>
      <xdr:colOff>85214</xdr:colOff>
      <xdr:row>33</xdr:row>
      <xdr:rowOff>131595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A137B4-94C8-3FE5-89BF-BF1C69574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00338" y="5640695"/>
          <a:ext cx="3280947" cy="999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3A7E-99A3-47BE-A730-47627196F200}" name="Table2" displayName="Table2" ref="I17:O20" totalsRowShown="0" dataDxfId="19">
  <autoFilter ref="I17:O20" xr:uid="{50333A7E-99A3-47BE-A730-47627196F200}"/>
  <tableColumns count="7">
    <tableColumn id="1" xr3:uid="{A1A707CA-B8AA-4FFC-8B3F-C1406CF70B0B}" name="Quantities" dataDxfId="18"/>
    <tableColumn id="2" xr3:uid="{F0169DC0-7C9B-4770-9CBC-06AEA41A7CBC}" name="C(Q)" dataDxfId="17"/>
    <tableColumn id="3" xr3:uid="{EECC5B7D-645B-4FBD-9400-D137AB2DAADC}" name="H" dataDxfId="16">
      <calculatedColumnFormula>$F$7*F12</calculatedColumnFormula>
    </tableColumn>
    <tableColumn id="4" xr3:uid="{6ECA3DAE-B9AF-4484-B030-DD3F261CE74A}" name="Q*" dataDxfId="15"/>
    <tableColumn id="5" xr3:uid="{F356C7CB-50ED-41BA-BF2C-630C661065FF}" name="Q מעוגל" dataDxfId="14"/>
    <tableColumn id="6" xr3:uid="{62E34FA7-0D9B-4838-9828-707AF87FCE9E}" name="Average cost" dataDxfId="1"/>
    <tableColumn id="7" xr3:uid="{7E3F4D1C-E8E9-4327-A1F6-D5EE7C4560DA}" name="G(Q)" dataDxfId="0">
      <calculatedColumnFormula>N18*($F$6)+$F$6*$F$5/M18+$F$7*N18*M18/2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1987A-07B2-4E62-8739-0A90CD2764A5}" name="Table3" displayName="Table3" ref="E11:F14" totalsRowShown="0" headerRowDxfId="13">
  <autoFilter ref="E11:F14" xr:uid="{2F71987A-07B2-4E62-8739-0A90CD2764A5}"/>
  <tableColumns count="2">
    <tableColumn id="1" xr3:uid="{4E0F3788-8380-49A6-A21C-B5FDBEDE4D74}" name="Quantities" dataDxfId="12"/>
    <tableColumn id="2" xr3:uid="{25B809EB-DD4E-41CB-AA62-2E5BB853C5CB}" name="מחיר ליחידה בדול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B9B255-AE07-4276-B79E-6D8BE16B131F}" name="Table4" displayName="Table4" ref="E17:F20" totalsRowShown="0">
  <autoFilter ref="E17:F20" xr:uid="{B2B9B255-AE07-4276-B79E-6D8BE16B131F}"/>
  <tableColumns count="2">
    <tableColumn id="1" xr3:uid="{5BE96A8D-13EF-4E9A-BB1E-69FD3878D62D}" name="Quantities"/>
    <tableColumn id="2" xr3:uid="{F3D1D71A-4650-46C8-806B-6F98DAE64CA6}" name="C(Q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F27C88-7962-4E93-8050-A5E3E8BEFCA4}" name="Table7" displayName="Table7" ref="M37:N42" totalsRowShown="0">
  <autoFilter ref="M37:N42" xr:uid="{ADF27C88-7962-4E93-8050-A5E3E8BEFCA4}"/>
  <tableColumns count="2">
    <tableColumn id="1" xr3:uid="{A52E8DBA-F6F5-4EB1-84B6-E125E7A64E0A}" name="תקופה" dataDxfId="11"/>
    <tableColumn id="2" xr3:uid="{819D64D1-FB86-44DE-BE27-B9EF253C6822}" name="תחזית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D60BC3-CC48-4483-8B88-80DC64D7E7C3}" name="Table8" displayName="Table8" ref="P37:Q43" totalsRowShown="0" headerRowDxfId="9" dataDxfId="8">
  <autoFilter ref="P37:Q43" xr:uid="{33D60BC3-CC48-4483-8B88-80DC64D7E7C3}"/>
  <tableColumns count="2">
    <tableColumn id="1" xr3:uid="{9C95A058-8773-44AB-A706-236F3CCC229C}" name="תקופה" dataDxfId="7"/>
    <tableColumn id="2" xr3:uid="{17EC63C0-EB0B-4FBF-9196-758530630511}" name="תחזית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FDA10E-6543-4544-A8FD-6A3D4CADFB57}" name="Table9" displayName="Table9" ref="P48:Q54" totalsRowShown="0" headerRowDxfId="5" dataDxfId="4">
  <autoFilter ref="P48:Q54" xr:uid="{D1FDA10E-6543-4544-A8FD-6A3D4CADFB57}"/>
  <tableColumns count="2">
    <tableColumn id="1" xr3:uid="{45FC267B-CA4E-4A4A-80A0-25A9E0CD8FF1}" name="טעות ממוצע נע" dataDxfId="3">
      <calculatedColumnFormula>K37-N36</calculatedColumnFormula>
    </tableColumn>
    <tableColumn id="2" xr3:uid="{7F549292-746D-4B77-9A0F-993B7C481552}" name="טעות החלקה מעריכית" dataDxfId="2">
      <calculatedColumnFormula>K37-Q37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6E4F-442B-4194-A746-5DFAB4D56333}">
  <dimension ref="F12:R24"/>
  <sheetViews>
    <sheetView topLeftCell="A21" zoomScale="80" workbookViewId="0">
      <selection activeCell="L26" sqref="L26"/>
    </sheetView>
  </sheetViews>
  <sheetFormatPr defaultRowHeight="14.5" x14ac:dyDescent="0.35"/>
  <sheetData>
    <row r="12" spans="6:18" x14ac:dyDescent="0.35">
      <c r="R12" t="s">
        <v>2</v>
      </c>
    </row>
    <row r="14" spans="6:18" x14ac:dyDescent="0.35">
      <c r="F14" s="24">
        <f>N17</f>
        <v>0.68421052631578949</v>
      </c>
      <c r="G14" s="26" t="s">
        <v>73</v>
      </c>
      <c r="H14" s="24" t="s">
        <v>66</v>
      </c>
      <c r="I14" s="24"/>
      <c r="J14" s="24"/>
      <c r="K14" s="24"/>
      <c r="M14" s="24" t="s">
        <v>0</v>
      </c>
      <c r="N14" s="34">
        <f>200-120+50</f>
        <v>130</v>
      </c>
      <c r="O14" s="24"/>
      <c r="P14" s="24"/>
      <c r="Q14" s="24"/>
    </row>
    <row r="15" spans="6:18" x14ac:dyDescent="0.35">
      <c r="F15" s="24">
        <f>F14</f>
        <v>0.68421052631578949</v>
      </c>
      <c r="G15" s="26" t="s">
        <v>73</v>
      </c>
      <c r="H15" s="24" t="s">
        <v>83</v>
      </c>
      <c r="I15" s="24"/>
      <c r="J15" s="24"/>
      <c r="K15" s="24"/>
      <c r="M15" s="24" t="s">
        <v>1</v>
      </c>
      <c r="N15" s="34">
        <f>120-60</f>
        <v>60</v>
      </c>
      <c r="O15" s="24"/>
      <c r="P15" s="24"/>
      <c r="Q15" s="24"/>
    </row>
    <row r="16" spans="6:18" x14ac:dyDescent="0.35">
      <c r="F16" s="24"/>
      <c r="G16" s="24"/>
      <c r="H16" s="24"/>
      <c r="I16" s="24"/>
      <c r="J16" s="24"/>
      <c r="K16" s="24"/>
      <c r="M16" s="24"/>
      <c r="N16" s="24"/>
      <c r="O16" s="24"/>
      <c r="P16" s="24"/>
      <c r="Q16" s="24"/>
    </row>
    <row r="17" spans="6:17" x14ac:dyDescent="0.35">
      <c r="F17" s="24" t="s">
        <v>67</v>
      </c>
      <c r="G17" s="24" t="str">
        <f>G15</f>
        <v>=</v>
      </c>
      <c r="H17" s="24">
        <v>105.2105</v>
      </c>
      <c r="I17" s="24"/>
      <c r="J17" s="24"/>
      <c r="K17" s="24" t="s">
        <v>72</v>
      </c>
      <c r="M17" s="24" t="s">
        <v>3</v>
      </c>
      <c r="N17" s="24">
        <f>130/(130+60)</f>
        <v>0.68421052631578949</v>
      </c>
      <c r="O17" s="24"/>
      <c r="P17" s="24"/>
      <c r="Q17" s="24"/>
    </row>
    <row r="18" spans="6:17" x14ac:dyDescent="0.35">
      <c r="F18" s="24"/>
      <c r="G18" s="24"/>
      <c r="H18" s="24"/>
      <c r="I18" s="24"/>
      <c r="J18" s="24"/>
      <c r="K18" s="24"/>
      <c r="M18" s="24"/>
      <c r="N18" s="24"/>
      <c r="O18" s="24"/>
      <c r="P18" s="24"/>
      <c r="Q18" s="24"/>
    </row>
    <row r="19" spans="6:17" x14ac:dyDescent="0.35">
      <c r="F19" s="6" t="s">
        <v>67</v>
      </c>
      <c r="G19" s="6" t="str">
        <f>G17</f>
        <v>=</v>
      </c>
      <c r="H19" s="6">
        <v>106</v>
      </c>
      <c r="I19" s="6"/>
      <c r="J19" s="6"/>
      <c r="K19" s="6" t="s">
        <v>65</v>
      </c>
      <c r="M19" s="24"/>
      <c r="N19" s="24"/>
      <c r="O19" s="24"/>
      <c r="P19" s="24"/>
      <c r="Q19" s="24"/>
    </row>
    <row r="20" spans="6:17" x14ac:dyDescent="0.35">
      <c r="H20" t="s">
        <v>94</v>
      </c>
      <c r="M20" s="24"/>
      <c r="N20" s="24"/>
      <c r="O20" s="24"/>
      <c r="P20" s="24"/>
      <c r="Q20" s="24" t="s">
        <v>64</v>
      </c>
    </row>
    <row r="21" spans="6:17" x14ac:dyDescent="0.35">
      <c r="M21" s="24"/>
      <c r="N21" s="24"/>
      <c r="O21" s="24"/>
      <c r="P21" s="24"/>
      <c r="Q21" s="24"/>
    </row>
    <row r="22" spans="6:17" x14ac:dyDescent="0.35">
      <c r="M22" s="6" t="s">
        <v>4</v>
      </c>
      <c r="N22" s="15">
        <f>100+8*0.48</f>
        <v>103.84</v>
      </c>
      <c r="O22" s="24"/>
      <c r="P22" s="24"/>
      <c r="Q22" s="24"/>
    </row>
    <row r="23" spans="6:17" x14ac:dyDescent="0.35">
      <c r="M23" s="6" t="s">
        <v>4</v>
      </c>
      <c r="N23" s="6">
        <v>104</v>
      </c>
      <c r="O23" s="24"/>
      <c r="P23" s="24"/>
      <c r="Q23" s="24" t="s">
        <v>65</v>
      </c>
    </row>
    <row r="24" spans="6:17" x14ac:dyDescent="0.35">
      <c r="N24" t="s">
        <v>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1C6D-9739-41F3-9D76-685040939CC1}">
  <dimension ref="E5:P40"/>
  <sheetViews>
    <sheetView topLeftCell="H18" zoomScale="76" zoomScaleNormal="85" workbookViewId="0">
      <selection activeCell="P17" sqref="P17"/>
    </sheetView>
  </sheetViews>
  <sheetFormatPr defaultRowHeight="14.5" x14ac:dyDescent="0.35"/>
  <cols>
    <col min="2" max="2" width="25.26953125" customWidth="1"/>
    <col min="5" max="5" width="17.54296875" customWidth="1"/>
    <col min="6" max="6" width="18.7265625" customWidth="1"/>
    <col min="9" max="9" width="21.6328125" customWidth="1"/>
    <col min="10" max="10" width="39.7265625" customWidth="1"/>
    <col min="11" max="11" width="16.90625" customWidth="1"/>
    <col min="12" max="12" width="11.81640625" customWidth="1"/>
    <col min="13" max="13" width="17.08984375" customWidth="1"/>
    <col min="14" max="14" width="40.54296875" customWidth="1"/>
    <col min="15" max="15" width="20.7265625" customWidth="1"/>
    <col min="16" max="16" width="27.36328125" customWidth="1"/>
  </cols>
  <sheetData>
    <row r="5" spans="5:15" x14ac:dyDescent="0.35">
      <c r="E5" s="21" t="s">
        <v>40</v>
      </c>
      <c r="F5" s="17">
        <v>30</v>
      </c>
    </row>
    <row r="6" spans="5:15" x14ac:dyDescent="0.35">
      <c r="E6" s="21" t="s">
        <v>41</v>
      </c>
      <c r="F6" s="17">
        <v>140</v>
      </c>
    </row>
    <row r="7" spans="5:15" x14ac:dyDescent="0.35">
      <c r="E7" s="21" t="s">
        <v>42</v>
      </c>
      <c r="F7" s="17">
        <v>0.18</v>
      </c>
    </row>
    <row r="8" spans="5:15" x14ac:dyDescent="0.35">
      <c r="E8" s="18"/>
    </row>
    <row r="9" spans="5:15" x14ac:dyDescent="0.35">
      <c r="E9" s="18"/>
    </row>
    <row r="11" spans="5:15" x14ac:dyDescent="0.35">
      <c r="E11" s="16" t="s">
        <v>70</v>
      </c>
      <c r="F11" s="16" t="s">
        <v>39</v>
      </c>
    </row>
    <row r="12" spans="5:15" x14ac:dyDescent="0.35">
      <c r="E12" s="19" t="s">
        <v>38</v>
      </c>
      <c r="F12">
        <v>320</v>
      </c>
    </row>
    <row r="13" spans="5:15" x14ac:dyDescent="0.35">
      <c r="E13" s="20" t="s">
        <v>43</v>
      </c>
      <c r="F13">
        <v>305</v>
      </c>
    </row>
    <row r="14" spans="5:15" x14ac:dyDescent="0.35">
      <c r="E14" s="19" t="s">
        <v>44</v>
      </c>
      <c r="F14">
        <v>285</v>
      </c>
    </row>
    <row r="15" spans="5:15" x14ac:dyDescent="0.35">
      <c r="O15" s="6" t="s">
        <v>56</v>
      </c>
    </row>
    <row r="16" spans="5:15" x14ac:dyDescent="0.35">
      <c r="M16" t="s">
        <v>68</v>
      </c>
    </row>
    <row r="17" spans="5:16" x14ac:dyDescent="0.35">
      <c r="E17" s="23" t="s">
        <v>70</v>
      </c>
      <c r="F17" s="16" t="s">
        <v>47</v>
      </c>
      <c r="I17" t="s">
        <v>70</v>
      </c>
      <c r="J17" t="s">
        <v>47</v>
      </c>
      <c r="K17" t="s">
        <v>45</v>
      </c>
      <c r="L17" t="s">
        <v>46</v>
      </c>
      <c r="M17" t="s">
        <v>69</v>
      </c>
      <c r="N17" t="s">
        <v>71</v>
      </c>
      <c r="O17" t="s">
        <v>53</v>
      </c>
    </row>
    <row r="18" spans="5:16" x14ac:dyDescent="0.35">
      <c r="E18" t="s">
        <v>38</v>
      </c>
      <c r="F18" t="s">
        <v>48</v>
      </c>
      <c r="I18" s="18" t="s">
        <v>38</v>
      </c>
      <c r="J18" s="18" t="s">
        <v>48</v>
      </c>
      <c r="K18" s="18">
        <f>$F$7*F12</f>
        <v>57.599999999999994</v>
      </c>
      <c r="L18" s="18">
        <f>(SQRT(2*$F$6*($F$5)/K18))</f>
        <v>12.0761472884912</v>
      </c>
      <c r="M18" s="18">
        <v>12</v>
      </c>
      <c r="N18" s="18">
        <f>(320*M18)/M18</f>
        <v>320</v>
      </c>
      <c r="O18" s="35">
        <f>N18*($F$6)+$F$6*$F$5/M18+$F$7*N18*M18/2</f>
        <v>45495.6</v>
      </c>
    </row>
    <row r="19" spans="5:16" x14ac:dyDescent="0.35">
      <c r="E19" t="s">
        <v>43</v>
      </c>
      <c r="F19" t="s">
        <v>49</v>
      </c>
      <c r="I19" s="18" t="s">
        <v>43</v>
      </c>
      <c r="J19" s="18" t="s">
        <v>50</v>
      </c>
      <c r="K19" s="18">
        <f>$F$7*F13</f>
        <v>54.9</v>
      </c>
      <c r="L19" s="18">
        <f>(SQRT(2*$F$6*($F$5+375)/K19))</f>
        <v>45.448583811729527</v>
      </c>
      <c r="M19" s="18">
        <v>45</v>
      </c>
      <c r="N19" s="18">
        <f>(305*M19+375)/M19</f>
        <v>313.33333333333331</v>
      </c>
      <c r="O19" s="35">
        <f>N19*($F$6)+$F$6*$F$5/M19+$F$7*N19*M19/2</f>
        <v>45229</v>
      </c>
    </row>
    <row r="20" spans="5:16" x14ac:dyDescent="0.35">
      <c r="E20" t="s">
        <v>44</v>
      </c>
      <c r="F20" t="s">
        <v>52</v>
      </c>
      <c r="I20" s="18" t="s">
        <v>44</v>
      </c>
      <c r="J20" s="18" t="s">
        <v>51</v>
      </c>
      <c r="K20" s="18">
        <f>$F$7*F14</f>
        <v>51.3</v>
      </c>
      <c r="L20" s="18">
        <f>(SQRT(2*$F$6*($F$5+1375)/K20))</f>
        <v>87.570634258325768</v>
      </c>
      <c r="M20" s="22">
        <v>88</v>
      </c>
      <c r="N20" s="18">
        <f>(285*M20+1375)/M20</f>
        <v>300.625</v>
      </c>
      <c r="O20" s="35">
        <f>N20*($F$6)+$F$6*$F$5/M20+$F$7*N20*M20/2</f>
        <v>44516.177272727269</v>
      </c>
      <c r="P20" s="6" t="s">
        <v>54</v>
      </c>
    </row>
    <row r="23" spans="5:16" x14ac:dyDescent="0.35">
      <c r="J23" s="24"/>
      <c r="K23" s="24" t="s">
        <v>58</v>
      </c>
      <c r="L23" s="24">
        <f>5/12</f>
        <v>0.41666666666666669</v>
      </c>
      <c r="M23" s="24"/>
      <c r="N23" s="24" t="s">
        <v>57</v>
      </c>
      <c r="O23" s="6" t="s">
        <v>55</v>
      </c>
    </row>
    <row r="24" spans="5:16" x14ac:dyDescent="0.35">
      <c r="J24" s="24"/>
      <c r="K24" s="24"/>
      <c r="L24" s="24"/>
      <c r="M24" s="24"/>
      <c r="N24" s="24"/>
    </row>
    <row r="25" spans="5:16" x14ac:dyDescent="0.35">
      <c r="J25" s="24"/>
      <c r="K25" s="24" t="s">
        <v>61</v>
      </c>
      <c r="L25" s="24">
        <f>M20/F6</f>
        <v>0.62857142857142856</v>
      </c>
      <c r="M25" s="24"/>
      <c r="N25" s="24" t="s">
        <v>59</v>
      </c>
    </row>
    <row r="26" spans="5:16" x14ac:dyDescent="0.35">
      <c r="J26" s="24"/>
      <c r="K26" s="24"/>
      <c r="L26" s="24"/>
      <c r="M26" s="24"/>
      <c r="N26" s="24"/>
    </row>
    <row r="27" spans="5:16" x14ac:dyDescent="0.35">
      <c r="J27" s="24"/>
      <c r="K27" s="24"/>
      <c r="L27" s="24" t="s">
        <v>60</v>
      </c>
      <c r="M27" s="25">
        <f>L23*F6</f>
        <v>58.333333333333336</v>
      </c>
      <c r="N27" s="24" t="s">
        <v>74</v>
      </c>
    </row>
    <row r="29" spans="5:16" x14ac:dyDescent="0.35">
      <c r="J29" s="24"/>
      <c r="K29" s="24"/>
      <c r="L29" s="24"/>
      <c r="M29" s="24"/>
      <c r="N29" s="24" t="s">
        <v>62</v>
      </c>
    </row>
    <row r="30" spans="5:16" x14ac:dyDescent="0.35">
      <c r="J30" s="24"/>
      <c r="K30" s="24"/>
      <c r="L30" s="24"/>
      <c r="M30" s="24"/>
      <c r="N30" s="24" t="s">
        <v>63</v>
      </c>
    </row>
    <row r="31" spans="5:16" x14ac:dyDescent="0.35">
      <c r="J31" s="24"/>
      <c r="K31" s="24"/>
      <c r="L31" s="24"/>
      <c r="M31" s="24"/>
      <c r="N31" s="24" t="s">
        <v>75</v>
      </c>
    </row>
    <row r="32" spans="5:16" x14ac:dyDescent="0.35">
      <c r="J32" s="24"/>
      <c r="K32" s="24"/>
      <c r="L32" s="24"/>
      <c r="M32" s="24"/>
      <c r="N32" s="24" t="s">
        <v>88</v>
      </c>
    </row>
    <row r="35" spans="12:15" x14ac:dyDescent="0.35">
      <c r="O35" s="6" t="s">
        <v>76</v>
      </c>
    </row>
    <row r="36" spans="12:15" x14ac:dyDescent="0.35">
      <c r="N36" s="24" t="s">
        <v>78</v>
      </c>
    </row>
    <row r="37" spans="12:15" x14ac:dyDescent="0.35">
      <c r="N37" t="s">
        <v>77</v>
      </c>
    </row>
    <row r="39" spans="12:15" x14ac:dyDescent="0.35">
      <c r="N39" s="24" t="s">
        <v>79</v>
      </c>
    </row>
    <row r="40" spans="12:15" x14ac:dyDescent="0.35">
      <c r="L40" s="6"/>
      <c r="M40" s="6"/>
      <c r="N40" s="6" t="s">
        <v>80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2350-7276-410D-8FB8-E237C1266A2E}">
  <dimension ref="G2:K10"/>
  <sheetViews>
    <sheetView zoomScale="81" workbookViewId="0">
      <selection activeCell="G13" sqref="G13"/>
    </sheetView>
  </sheetViews>
  <sheetFormatPr defaultRowHeight="14.5" x14ac:dyDescent="0.35"/>
  <cols>
    <col min="8" max="8" width="21.81640625" customWidth="1"/>
    <col min="9" max="9" width="33.6328125" customWidth="1"/>
  </cols>
  <sheetData>
    <row r="2" spans="7:11" ht="15.5" x14ac:dyDescent="0.35">
      <c r="J2" s="1" t="s">
        <v>5</v>
      </c>
      <c r="K2" t="s">
        <v>81</v>
      </c>
    </row>
    <row r="3" spans="7:11" ht="15" thickBot="1" x14ac:dyDescent="0.4"/>
    <row r="4" spans="7:11" ht="16" thickBot="1" x14ac:dyDescent="0.4">
      <c r="G4" s="30" t="s">
        <v>82</v>
      </c>
      <c r="H4" s="3" t="s">
        <v>7</v>
      </c>
      <c r="I4" s="3" t="s">
        <v>6</v>
      </c>
      <c r="J4" s="2"/>
    </row>
    <row r="5" spans="7:11" ht="47" thickBot="1" x14ac:dyDescent="0.4">
      <c r="H5" s="5" t="s">
        <v>10</v>
      </c>
      <c r="I5" s="5" t="s">
        <v>9</v>
      </c>
      <c r="J5" s="4" t="s">
        <v>8</v>
      </c>
    </row>
    <row r="6" spans="7:11" ht="31.5" thickBot="1" x14ac:dyDescent="0.4">
      <c r="H6" s="5" t="s">
        <v>13</v>
      </c>
      <c r="I6" s="5" t="s">
        <v>12</v>
      </c>
      <c r="J6" s="4" t="s">
        <v>11</v>
      </c>
    </row>
    <row r="7" spans="7:11" ht="31.5" thickBot="1" x14ac:dyDescent="0.4">
      <c r="H7" s="5" t="s">
        <v>16</v>
      </c>
      <c r="I7" s="5" t="s">
        <v>15</v>
      </c>
      <c r="J7" s="4" t="s">
        <v>14</v>
      </c>
    </row>
    <row r="8" spans="7:11" ht="62.5" thickBot="1" x14ac:dyDescent="0.4">
      <c r="H8" s="5" t="s">
        <v>91</v>
      </c>
      <c r="I8" s="5" t="s">
        <v>90</v>
      </c>
      <c r="J8" s="4" t="s">
        <v>17</v>
      </c>
    </row>
    <row r="9" spans="7:11" ht="31.5" thickBot="1" x14ac:dyDescent="0.4">
      <c r="H9" s="5" t="s">
        <v>92</v>
      </c>
      <c r="I9" s="5" t="s">
        <v>89</v>
      </c>
      <c r="J9" s="4" t="s">
        <v>18</v>
      </c>
    </row>
    <row r="10" spans="7:11" ht="47" thickBot="1" x14ac:dyDescent="0.4">
      <c r="H10" s="5" t="s">
        <v>93</v>
      </c>
      <c r="I10" s="5" t="s">
        <v>20</v>
      </c>
      <c r="J10" s="4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C3F3-5628-4228-9C29-E4AB9158389E}">
  <dimension ref="J2:V57"/>
  <sheetViews>
    <sheetView tabSelected="1" topLeftCell="H28" zoomScale="55" zoomScaleNormal="61" workbookViewId="0">
      <selection activeCell="L35" sqref="L35"/>
    </sheetView>
  </sheetViews>
  <sheetFormatPr defaultRowHeight="14.5" x14ac:dyDescent="0.35"/>
  <cols>
    <col min="7" max="7" width="17.26953125" customWidth="1"/>
    <col min="8" max="8" width="24.6328125" customWidth="1"/>
    <col min="9" max="9" width="17.1796875" customWidth="1"/>
    <col min="10" max="10" width="23.7265625" customWidth="1"/>
    <col min="11" max="11" width="17.90625" customWidth="1"/>
    <col min="12" max="12" width="37.26953125" customWidth="1"/>
    <col min="13" max="13" width="19.7265625" customWidth="1"/>
    <col min="14" max="14" width="33.54296875" customWidth="1"/>
    <col min="15" max="15" width="24.08984375" customWidth="1"/>
    <col min="16" max="16" width="19.54296875" customWidth="1"/>
    <col min="17" max="17" width="25.54296875" customWidth="1"/>
    <col min="19" max="19" width="7.54296875" customWidth="1"/>
    <col min="20" max="20" width="8.7265625" hidden="1" customWidth="1"/>
    <col min="21" max="21" width="7.26953125" customWidth="1"/>
    <col min="22" max="22" width="13.26953125" customWidth="1"/>
  </cols>
  <sheetData>
    <row r="2" spans="13:22" ht="15.5" x14ac:dyDescent="0.35">
      <c r="S2" s="7" t="s">
        <v>21</v>
      </c>
    </row>
    <row r="3" spans="13:22" ht="15.5" x14ac:dyDescent="0.35">
      <c r="S3" s="8" t="s">
        <v>22</v>
      </c>
    </row>
    <row r="4" spans="13:22" ht="16" thickBot="1" x14ac:dyDescent="0.4">
      <c r="M4" s="8"/>
    </row>
    <row r="5" spans="13:22" ht="16" thickBot="1" x14ac:dyDescent="0.4">
      <c r="M5" s="9" t="s">
        <v>23</v>
      </c>
      <c r="N5" s="10">
        <v>1</v>
      </c>
      <c r="O5" s="10">
        <v>2</v>
      </c>
      <c r="P5" s="10">
        <v>3</v>
      </c>
      <c r="Q5" s="10">
        <v>4</v>
      </c>
      <c r="R5" s="10">
        <v>5</v>
      </c>
      <c r="S5" s="10">
        <v>6</v>
      </c>
    </row>
    <row r="6" spans="13:22" ht="16" thickBot="1" x14ac:dyDescent="0.4">
      <c r="M6" s="11" t="s">
        <v>24</v>
      </c>
      <c r="N6" s="12">
        <v>36</v>
      </c>
      <c r="O6" s="12">
        <v>42</v>
      </c>
      <c r="P6" s="12">
        <v>40</v>
      </c>
      <c r="Q6" s="12">
        <v>43</v>
      </c>
      <c r="R6" s="12">
        <v>41</v>
      </c>
      <c r="S6" s="12">
        <v>38</v>
      </c>
    </row>
    <row r="7" spans="13:22" ht="31" customHeight="1" x14ac:dyDescent="0.35">
      <c r="S7" s="6" t="s">
        <v>56</v>
      </c>
      <c r="V7" s="31"/>
    </row>
    <row r="8" spans="13:22" ht="31" customHeight="1" x14ac:dyDescent="0.35">
      <c r="V8" s="31"/>
    </row>
    <row r="9" spans="13:22" x14ac:dyDescent="0.35">
      <c r="V9" s="31"/>
    </row>
    <row r="27" spans="15:19" x14ac:dyDescent="0.35">
      <c r="S27" t="s">
        <v>84</v>
      </c>
    </row>
    <row r="28" spans="15:19" x14ac:dyDescent="0.35">
      <c r="S28" t="s">
        <v>85</v>
      </c>
    </row>
    <row r="32" spans="15:19" x14ac:dyDescent="0.35">
      <c r="O32" s="13"/>
    </row>
    <row r="33" spans="10:19" x14ac:dyDescent="0.35">
      <c r="O33" s="13"/>
    </row>
    <row r="34" spans="10:19" x14ac:dyDescent="0.35">
      <c r="O34" s="6" t="s">
        <v>55</v>
      </c>
    </row>
    <row r="35" spans="10:19" ht="15" thickBot="1" x14ac:dyDescent="0.4">
      <c r="M35" s="33" t="s">
        <v>28</v>
      </c>
      <c r="N35" s="33"/>
      <c r="O35" s="13"/>
      <c r="P35" s="33" t="s">
        <v>29</v>
      </c>
      <c r="Q35" s="33"/>
      <c r="S35" s="6" t="s">
        <v>76</v>
      </c>
    </row>
    <row r="36" spans="10:19" ht="16" thickBot="1" x14ac:dyDescent="0.4">
      <c r="J36" s="9" t="s">
        <v>23</v>
      </c>
      <c r="K36" s="11" t="s">
        <v>24</v>
      </c>
      <c r="M36" t="s">
        <v>25</v>
      </c>
    </row>
    <row r="37" spans="10:19" ht="16" thickBot="1" x14ac:dyDescent="0.4">
      <c r="J37" s="10">
        <v>1</v>
      </c>
      <c r="K37" s="12">
        <v>36</v>
      </c>
      <c r="M37" s="14" t="s">
        <v>26</v>
      </c>
      <c r="N37" t="s">
        <v>27</v>
      </c>
      <c r="P37" s="14" t="s">
        <v>26</v>
      </c>
      <c r="Q37" t="s">
        <v>27</v>
      </c>
    </row>
    <row r="38" spans="10:19" ht="16" thickBot="1" x14ac:dyDescent="0.4">
      <c r="J38" s="10">
        <v>2</v>
      </c>
      <c r="K38" s="12">
        <v>42</v>
      </c>
      <c r="M38" s="14">
        <v>3</v>
      </c>
      <c r="N38">
        <f>(K37+K38)/2</f>
        <v>39</v>
      </c>
      <c r="P38" s="14">
        <v>2</v>
      </c>
      <c r="Q38">
        <f>K38*0.2+0.8*K37</f>
        <v>37.200000000000003</v>
      </c>
    </row>
    <row r="39" spans="10:19" ht="16" thickBot="1" x14ac:dyDescent="0.4">
      <c r="J39" s="10">
        <v>3</v>
      </c>
      <c r="K39" s="12">
        <v>40</v>
      </c>
      <c r="M39" s="14">
        <v>4</v>
      </c>
      <c r="N39">
        <f>(K39+K38)/2</f>
        <v>41</v>
      </c>
      <c r="P39" s="14">
        <v>3</v>
      </c>
      <c r="Q39">
        <f>K39*0.2+0.8*Q38</f>
        <v>37.760000000000005</v>
      </c>
    </row>
    <row r="40" spans="10:19" ht="16" thickBot="1" x14ac:dyDescent="0.4">
      <c r="J40" s="10">
        <v>4</v>
      </c>
      <c r="K40" s="12">
        <v>43</v>
      </c>
      <c r="M40" s="14">
        <v>5</v>
      </c>
      <c r="N40">
        <f>(K40+K39)/2</f>
        <v>41.5</v>
      </c>
      <c r="P40" s="14">
        <v>4</v>
      </c>
      <c r="Q40">
        <f>K40*0.2+0.8*Q39</f>
        <v>38.808000000000007</v>
      </c>
    </row>
    <row r="41" spans="10:19" ht="16" thickBot="1" x14ac:dyDescent="0.4">
      <c r="J41" s="10">
        <v>5</v>
      </c>
      <c r="K41" s="12">
        <v>41</v>
      </c>
      <c r="M41" s="14">
        <v>6</v>
      </c>
      <c r="N41">
        <f>(K41+K40)/2</f>
        <v>42</v>
      </c>
      <c r="P41" s="14">
        <v>5</v>
      </c>
      <c r="Q41">
        <f>K41*0.2+0.8*Q40</f>
        <v>39.246400000000008</v>
      </c>
    </row>
    <row r="42" spans="10:19" ht="16" thickBot="1" x14ac:dyDescent="0.4">
      <c r="J42" s="10">
        <v>6</v>
      </c>
      <c r="K42" s="12">
        <v>38</v>
      </c>
      <c r="L42" s="6" t="s">
        <v>86</v>
      </c>
      <c r="M42" s="14">
        <v>9</v>
      </c>
      <c r="N42">
        <f>(K41+K42)/2</f>
        <v>39.5</v>
      </c>
      <c r="P42" s="14">
        <v>6</v>
      </c>
      <c r="Q42">
        <f>K42*0.2+0.8*Q41</f>
        <v>38.99712000000001</v>
      </c>
    </row>
    <row r="43" spans="10:19" x14ac:dyDescent="0.35">
      <c r="O43" s="6" t="s">
        <v>86</v>
      </c>
      <c r="P43" s="14">
        <v>9</v>
      </c>
      <c r="Q43">
        <f>Q42</f>
        <v>38.99712000000001</v>
      </c>
    </row>
    <row r="46" spans="10:19" x14ac:dyDescent="0.35">
      <c r="N46" s="6" t="s">
        <v>87</v>
      </c>
    </row>
    <row r="47" spans="10:19" x14ac:dyDescent="0.35">
      <c r="M47" s="29"/>
      <c r="N47" s="29" t="s">
        <v>36</v>
      </c>
      <c r="P47" s="32" t="s">
        <v>34</v>
      </c>
      <c r="Q47" s="32"/>
    </row>
    <row r="48" spans="10:19" x14ac:dyDescent="0.35">
      <c r="M48" s="6" t="s">
        <v>32</v>
      </c>
      <c r="N48" s="6" cm="1">
        <f t="array" ref="N48">(SUM((P51:P54)^2)/4)</f>
        <v>5.3125</v>
      </c>
      <c r="P48" s="28" t="s">
        <v>30</v>
      </c>
      <c r="Q48" s="28" t="s">
        <v>31</v>
      </c>
    </row>
    <row r="49" spans="13:17" x14ac:dyDescent="0.35">
      <c r="M49" s="6"/>
      <c r="N49" s="6"/>
      <c r="P49" s="27"/>
      <c r="Q49" s="27"/>
    </row>
    <row r="50" spans="13:17" x14ac:dyDescent="0.35">
      <c r="M50" s="6" t="s">
        <v>33</v>
      </c>
      <c r="N50" s="6">
        <f>100*(( ABS(P51)/K39 + ABS(P52)/K40 + ABS(P53)/K41 + ABS(P54)/K42)/4)</f>
        <v>4.7242476938233278</v>
      </c>
      <c r="P50" s="27"/>
      <c r="Q50" s="27">
        <f>K38-Q38</f>
        <v>4.7999999999999972</v>
      </c>
    </row>
    <row r="51" spans="13:17" x14ac:dyDescent="0.35">
      <c r="P51" s="27">
        <f>K39-N38</f>
        <v>1</v>
      </c>
      <c r="Q51" s="27">
        <f>K39-Q39</f>
        <v>2.2399999999999949</v>
      </c>
    </row>
    <row r="52" spans="13:17" x14ac:dyDescent="0.35">
      <c r="M52" s="29"/>
      <c r="N52" s="29" t="s">
        <v>37</v>
      </c>
      <c r="P52" s="27">
        <f>K40-N39</f>
        <v>2</v>
      </c>
      <c r="Q52" s="27">
        <f>K40-Q40</f>
        <v>4.1919999999999931</v>
      </c>
    </row>
    <row r="53" spans="13:17" x14ac:dyDescent="0.35">
      <c r="M53" s="6" t="s">
        <v>32</v>
      </c>
      <c r="N53" s="6" cm="1">
        <f t="array" ref="N53">(SUM((Q50:Q54)^2)/5)</f>
        <v>9.9399650508799748</v>
      </c>
      <c r="P53" s="27">
        <f>K41-N40</f>
        <v>-0.5</v>
      </c>
      <c r="Q53" s="27">
        <f>K41-Q41</f>
        <v>1.7535999999999916</v>
      </c>
    </row>
    <row r="54" spans="13:17" x14ac:dyDescent="0.35">
      <c r="M54" s="6"/>
      <c r="N54" s="6"/>
      <c r="P54" s="27">
        <f>K42-N41</f>
        <v>-4</v>
      </c>
      <c r="Q54" s="27">
        <f>K42-Q42</f>
        <v>-0.99712000000000955</v>
      </c>
    </row>
    <row r="55" spans="13:17" x14ac:dyDescent="0.35">
      <c r="M55" s="6" t="s">
        <v>33</v>
      </c>
      <c r="N55" s="6">
        <f>100*((ABS(Q50)/K38 + ABS(Q51)/K39 + ABS(Q52)/K40 + ABS(Q53)/K41 + ABS(Q54)/K42)/5)</f>
        <v>6.7356963617210859</v>
      </c>
    </row>
    <row r="57" spans="13:17" x14ac:dyDescent="0.35">
      <c r="N57" t="s">
        <v>35</v>
      </c>
    </row>
  </sheetData>
  <mergeCells count="4">
    <mergeCell ref="V7:V9"/>
    <mergeCell ref="P47:Q47"/>
    <mergeCell ref="M35:N35"/>
    <mergeCell ref="P35:Q35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שאלה 1</vt:lpstr>
      <vt:lpstr>שאלה 2</vt:lpstr>
      <vt:lpstr>שאלה 3</vt:lpstr>
      <vt:lpstr>שאלה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שטיין</dc:creator>
  <cp:lastModifiedBy>עמית שטיין</cp:lastModifiedBy>
  <dcterms:created xsi:type="dcterms:W3CDTF">2024-03-17T21:22:04Z</dcterms:created>
  <dcterms:modified xsi:type="dcterms:W3CDTF">2024-04-08T09:00:22Z</dcterms:modified>
</cp:coreProperties>
</file>